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CQ\"/>
    </mc:Choice>
  </mc:AlternateContent>
  <xr:revisionPtr revIDLastSave="0" documentId="13_ncr:1_{0215EA06-1CF3-4BAD-A2FE-09316FDB7E6A}" xr6:coauthVersionLast="46" xr6:coauthVersionMax="46" xr10:uidLastSave="{00000000-0000-0000-0000-000000000000}"/>
  <bookViews>
    <workbookView xWindow="-12855" yWindow="3885" windowWidth="21600" windowHeight="11385" tabRatio="879" firstSheet="24" activeTab="27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Res PW (2)" sheetId="66" r:id="rId9"/>
    <sheet name="Res Predicted Monthly (2)" sheetId="67" r:id="rId10"/>
    <sheet name="GS&lt;50 PW" sheetId="29" r:id="rId11"/>
    <sheet name="GS&lt;50 Predicted Monthly" sheetId="30" r:id="rId12"/>
    <sheet name="GS&lt;50 PW (2)" sheetId="68" r:id="rId13"/>
    <sheet name="GS&lt;50 Predicted Monthly (2)" sheetId="69" r:id="rId14"/>
    <sheet name="GS&gt;50 PW" sheetId="31" r:id="rId15"/>
    <sheet name="GS&gt;50 Predicted Monthly" sheetId="32" r:id="rId16"/>
    <sheet name="GS&gt;50 PW (2)" sheetId="70" r:id="rId17"/>
    <sheet name="GS&gt;50 Predicted Monthly (2)" sheetId="71" r:id="rId18"/>
    <sheet name="Model Summary" sheetId="15" r:id="rId19"/>
    <sheet name="Res Normalized Monthly" sheetId="38" r:id="rId20"/>
    <sheet name="GS&lt;50 Normalized Monthly" sheetId="34" r:id="rId21"/>
    <sheet name="GS&gt;50 Normalized Monthly" sheetId="36" r:id="rId22"/>
    <sheet name="Normalized Annual Summary" sheetId="17" r:id="rId23"/>
    <sheet name="Customer Count" sheetId="23" r:id="rId24"/>
    <sheet name="kW Forecast" sheetId="24" r:id="rId25"/>
    <sheet name="kW Forecast (Weather Normal)" sheetId="57" r:id="rId26"/>
    <sheet name="CDM Adjustment" sheetId="26" r:id="rId27"/>
    <sheet name="Summary Tables" sheetId="25" r:id="rId28"/>
    <sheet name="Summary Tables (Weather Normal)" sheetId="56" r:id="rId29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5" i="34" l="1"/>
  <c r="H136" i="34"/>
  <c r="H137" i="34"/>
  <c r="H138" i="34"/>
  <c r="H139" i="34"/>
  <c r="H140" i="34"/>
  <c r="H141" i="34"/>
  <c r="H142" i="34"/>
  <c r="H143" i="34"/>
  <c r="H144" i="34"/>
  <c r="H145" i="34"/>
  <c r="H134" i="34"/>
  <c r="H123" i="34"/>
  <c r="H124" i="34"/>
  <c r="H125" i="34"/>
  <c r="H126" i="34"/>
  <c r="H127" i="34"/>
  <c r="H128" i="34"/>
  <c r="H129" i="34"/>
  <c r="H130" i="34"/>
  <c r="H131" i="34"/>
  <c r="H132" i="34"/>
  <c r="H133" i="34"/>
  <c r="H122" i="34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36" i="38"/>
  <c r="H137" i="38"/>
  <c r="H138" i="38"/>
  <c r="H139" i="38"/>
  <c r="H140" i="38"/>
  <c r="H141" i="38"/>
  <c r="H142" i="38"/>
  <c r="H143" i="38"/>
  <c r="H144" i="38"/>
  <c r="H145" i="38"/>
  <c r="H122" i="38"/>
  <c r="M13" i="2"/>
  <c r="D146" i="65"/>
  <c r="D157" i="65"/>
  <c r="C147" i="65"/>
  <c r="C148" i="65"/>
  <c r="C149" i="65"/>
  <c r="C150" i="65"/>
  <c r="H138" i="36" s="1"/>
  <c r="C151" i="65"/>
  <c r="C152" i="65"/>
  <c r="C153" i="65"/>
  <c r="C154" i="65"/>
  <c r="C155" i="65"/>
  <c r="C156" i="65"/>
  <c r="C157" i="65"/>
  <c r="C146" i="65"/>
  <c r="E141" i="65"/>
  <c r="F141" i="65"/>
  <c r="G141" i="65"/>
  <c r="H141" i="65"/>
  <c r="I141" i="65"/>
  <c r="E142" i="65"/>
  <c r="F142" i="65"/>
  <c r="G142" i="65"/>
  <c r="H142" i="65"/>
  <c r="I142" i="65"/>
  <c r="E143" i="65"/>
  <c r="F143" i="65"/>
  <c r="G143" i="65"/>
  <c r="H143" i="65"/>
  <c r="I143" i="65"/>
  <c r="E144" i="65"/>
  <c r="F144" i="65"/>
  <c r="G144" i="65"/>
  <c r="H144" i="65"/>
  <c r="I144" i="65"/>
  <c r="E145" i="65"/>
  <c r="F145" i="65"/>
  <c r="G145" i="65"/>
  <c r="H145" i="65"/>
  <c r="I145" i="65"/>
  <c r="E146" i="65"/>
  <c r="F146" i="65"/>
  <c r="G146" i="65"/>
  <c r="H146" i="65"/>
  <c r="I146" i="65"/>
  <c r="E147" i="65"/>
  <c r="F147" i="65"/>
  <c r="G147" i="65"/>
  <c r="H147" i="65"/>
  <c r="I147" i="65"/>
  <c r="E148" i="65"/>
  <c r="F148" i="65"/>
  <c r="G148" i="65"/>
  <c r="H148" i="65"/>
  <c r="I148" i="65"/>
  <c r="E149" i="65"/>
  <c r="F149" i="65"/>
  <c r="G149" i="65"/>
  <c r="H149" i="65"/>
  <c r="I149" i="65"/>
  <c r="E150" i="65"/>
  <c r="F150" i="65"/>
  <c r="G150" i="65"/>
  <c r="H150" i="65"/>
  <c r="I150" i="65"/>
  <c r="E151" i="65"/>
  <c r="F151" i="65"/>
  <c r="G151" i="65"/>
  <c r="H151" i="65"/>
  <c r="I151" i="65"/>
  <c r="E152" i="65"/>
  <c r="F152" i="65"/>
  <c r="G152" i="65"/>
  <c r="H152" i="65"/>
  <c r="I152" i="65"/>
  <c r="E153" i="65"/>
  <c r="F153" i="65"/>
  <c r="G153" i="65"/>
  <c r="H153" i="65"/>
  <c r="I153" i="65"/>
  <c r="E154" i="65"/>
  <c r="F154" i="65"/>
  <c r="G154" i="65"/>
  <c r="H154" i="65"/>
  <c r="I154" i="65"/>
  <c r="E155" i="65"/>
  <c r="F155" i="65"/>
  <c r="G155" i="65"/>
  <c r="H155" i="65"/>
  <c r="I155" i="65"/>
  <c r="E156" i="65"/>
  <c r="F156" i="65"/>
  <c r="G156" i="65"/>
  <c r="H156" i="65"/>
  <c r="I156" i="65"/>
  <c r="E157" i="65"/>
  <c r="F157" i="65"/>
  <c r="G157" i="65"/>
  <c r="H157" i="65"/>
  <c r="I157" i="65"/>
  <c r="D147" i="65"/>
  <c r="D148" i="65"/>
  <c r="D149" i="65"/>
  <c r="D150" i="65"/>
  <c r="D151" i="65"/>
  <c r="D152" i="65"/>
  <c r="D153" i="65"/>
  <c r="D154" i="65"/>
  <c r="D155" i="65"/>
  <c r="D156" i="65"/>
  <c r="D142" i="65"/>
  <c r="D143" i="65"/>
  <c r="D144" i="65"/>
  <c r="D145" i="65"/>
  <c r="D141" i="65"/>
  <c r="C142" i="65"/>
  <c r="C143" i="65"/>
  <c r="H131" i="36" s="1"/>
  <c r="C144" i="65"/>
  <c r="H132" i="36" s="1"/>
  <c r="C145" i="65"/>
  <c r="H133" i="36" s="1"/>
  <c r="C141" i="65"/>
  <c r="H129" i="36" s="1"/>
  <c r="H123" i="36"/>
  <c r="H124" i="36"/>
  <c r="H125" i="36"/>
  <c r="H126" i="36"/>
  <c r="H127" i="36"/>
  <c r="H128" i="36"/>
  <c r="H130" i="36"/>
  <c r="H134" i="36"/>
  <c r="H135" i="36"/>
  <c r="H136" i="36"/>
  <c r="H137" i="36"/>
  <c r="H139" i="36"/>
  <c r="H140" i="36"/>
  <c r="H122" i="36"/>
  <c r="P8" i="65"/>
  <c r="P9" i="65"/>
  <c r="T134" i="36"/>
  <c r="H145" i="36" l="1"/>
  <c r="H144" i="36"/>
  <c r="H143" i="36"/>
  <c r="H142" i="36"/>
  <c r="H141" i="36"/>
  <c r="Y146" i="2"/>
  <c r="Z146" i="2"/>
  <c r="AA146" i="2"/>
  <c r="AB146" i="2"/>
  <c r="AC146" i="2"/>
  <c r="Y147" i="2"/>
  <c r="Z147" i="2"/>
  <c r="AA147" i="2"/>
  <c r="AB147" i="2"/>
  <c r="AC147" i="2"/>
  <c r="Y148" i="2"/>
  <c r="Z148" i="2"/>
  <c r="AA148" i="2"/>
  <c r="AB148" i="2"/>
  <c r="AC148" i="2"/>
  <c r="Y149" i="2"/>
  <c r="Z149" i="2"/>
  <c r="AA149" i="2"/>
  <c r="AB149" i="2"/>
  <c r="AC149" i="2"/>
  <c r="Y150" i="2"/>
  <c r="Z150" i="2"/>
  <c r="AA150" i="2"/>
  <c r="AB150" i="2"/>
  <c r="AC150" i="2"/>
  <c r="Y151" i="2"/>
  <c r="Z151" i="2"/>
  <c r="AA151" i="2"/>
  <c r="AB151" i="2"/>
  <c r="AC151" i="2"/>
  <c r="Y152" i="2"/>
  <c r="Z152" i="2"/>
  <c r="AA152" i="2"/>
  <c r="AB152" i="2"/>
  <c r="AC152" i="2"/>
  <c r="Y153" i="2"/>
  <c r="Z153" i="2"/>
  <c r="AA153" i="2"/>
  <c r="AB153" i="2"/>
  <c r="AC153" i="2"/>
  <c r="Y154" i="2"/>
  <c r="Z154" i="2"/>
  <c r="AA154" i="2"/>
  <c r="AB154" i="2"/>
  <c r="AC154" i="2"/>
  <c r="Y155" i="2"/>
  <c r="Z155" i="2"/>
  <c r="AA155" i="2"/>
  <c r="AB155" i="2"/>
  <c r="AC155" i="2"/>
  <c r="Y156" i="2"/>
  <c r="Z156" i="2"/>
  <c r="AA156" i="2"/>
  <c r="AB156" i="2"/>
  <c r="AC156" i="2"/>
  <c r="Y157" i="2"/>
  <c r="Z157" i="2"/>
  <c r="AA157" i="2"/>
  <c r="AB157" i="2"/>
  <c r="AC157" i="2"/>
  <c r="X147" i="2"/>
  <c r="X148" i="2"/>
  <c r="X149" i="2"/>
  <c r="X150" i="2"/>
  <c r="X151" i="2"/>
  <c r="X152" i="2"/>
  <c r="X153" i="2"/>
  <c r="X154" i="2"/>
  <c r="X155" i="2"/>
  <c r="X156" i="2"/>
  <c r="X157" i="2"/>
  <c r="X146" i="2"/>
  <c r="N3" i="36"/>
  <c r="Q3" i="36"/>
  <c r="R3" i="36"/>
  <c r="S3" i="36"/>
  <c r="T3" i="36"/>
  <c r="U3" i="36"/>
  <c r="N4" i="36"/>
  <c r="Q4" i="36"/>
  <c r="R4" i="36"/>
  <c r="S4" i="36"/>
  <c r="T4" i="36"/>
  <c r="U4" i="36"/>
  <c r="N5" i="36"/>
  <c r="Q5" i="36"/>
  <c r="R5" i="36"/>
  <c r="S5" i="36"/>
  <c r="T5" i="36"/>
  <c r="U5" i="36"/>
  <c r="N6" i="36"/>
  <c r="Q6" i="36"/>
  <c r="R6" i="36"/>
  <c r="S6" i="36"/>
  <c r="T6" i="36"/>
  <c r="U6" i="36"/>
  <c r="N7" i="36"/>
  <c r="Q7" i="36"/>
  <c r="R7" i="36"/>
  <c r="S7" i="36"/>
  <c r="T7" i="36"/>
  <c r="U7" i="36"/>
  <c r="N8" i="36"/>
  <c r="Q8" i="36"/>
  <c r="R8" i="36"/>
  <c r="S8" i="36"/>
  <c r="T8" i="36"/>
  <c r="U8" i="36"/>
  <c r="N9" i="36"/>
  <c r="Q9" i="36"/>
  <c r="R9" i="36"/>
  <c r="S9" i="36"/>
  <c r="T9" i="36"/>
  <c r="U9" i="36"/>
  <c r="N10" i="36"/>
  <c r="Q10" i="36"/>
  <c r="R10" i="36"/>
  <c r="S10" i="36"/>
  <c r="T10" i="36"/>
  <c r="U10" i="36"/>
  <c r="N11" i="36"/>
  <c r="Q11" i="36"/>
  <c r="R11" i="36"/>
  <c r="S11" i="36"/>
  <c r="T11" i="36"/>
  <c r="U11" i="36"/>
  <c r="N12" i="36"/>
  <c r="Q12" i="36"/>
  <c r="R12" i="36"/>
  <c r="S12" i="36"/>
  <c r="T12" i="36"/>
  <c r="U12" i="36"/>
  <c r="N13" i="36"/>
  <c r="Q13" i="36"/>
  <c r="R13" i="36"/>
  <c r="S13" i="36"/>
  <c r="T13" i="36"/>
  <c r="U13" i="36"/>
  <c r="N14" i="36"/>
  <c r="Q14" i="36"/>
  <c r="R14" i="36"/>
  <c r="S14" i="36"/>
  <c r="T14" i="36"/>
  <c r="U14" i="36"/>
  <c r="N15" i="36"/>
  <c r="Q15" i="36"/>
  <c r="R15" i="36"/>
  <c r="S15" i="36"/>
  <c r="T15" i="36"/>
  <c r="U15" i="36"/>
  <c r="N16" i="36"/>
  <c r="Q16" i="36"/>
  <c r="R16" i="36"/>
  <c r="S16" i="36"/>
  <c r="T16" i="36"/>
  <c r="U16" i="36"/>
  <c r="N17" i="36"/>
  <c r="Q17" i="36"/>
  <c r="R17" i="36"/>
  <c r="S17" i="36"/>
  <c r="T17" i="36"/>
  <c r="U17" i="36"/>
  <c r="N18" i="36"/>
  <c r="Q18" i="36"/>
  <c r="R18" i="36"/>
  <c r="S18" i="36"/>
  <c r="T18" i="36"/>
  <c r="U18" i="36"/>
  <c r="N19" i="36"/>
  <c r="Q19" i="36"/>
  <c r="R19" i="36"/>
  <c r="S19" i="36"/>
  <c r="T19" i="36"/>
  <c r="U19" i="36"/>
  <c r="N20" i="36"/>
  <c r="Q20" i="36"/>
  <c r="R20" i="36"/>
  <c r="S20" i="36"/>
  <c r="T20" i="36"/>
  <c r="U20" i="36"/>
  <c r="N21" i="36"/>
  <c r="Q21" i="36"/>
  <c r="R21" i="36"/>
  <c r="S21" i="36"/>
  <c r="T21" i="36"/>
  <c r="U21" i="36"/>
  <c r="N22" i="36"/>
  <c r="Q22" i="36"/>
  <c r="R22" i="36"/>
  <c r="S22" i="36"/>
  <c r="T22" i="36"/>
  <c r="U22" i="36"/>
  <c r="N23" i="36"/>
  <c r="Q23" i="36"/>
  <c r="R23" i="36"/>
  <c r="S23" i="36"/>
  <c r="T23" i="36"/>
  <c r="U23" i="36"/>
  <c r="N24" i="36"/>
  <c r="Q24" i="36"/>
  <c r="R24" i="36"/>
  <c r="S24" i="36"/>
  <c r="T24" i="36"/>
  <c r="U24" i="36"/>
  <c r="N25" i="36"/>
  <c r="Q25" i="36"/>
  <c r="R25" i="36"/>
  <c r="S25" i="36"/>
  <c r="T25" i="36"/>
  <c r="U25" i="36"/>
  <c r="N26" i="36"/>
  <c r="Q26" i="36"/>
  <c r="R26" i="36"/>
  <c r="S26" i="36"/>
  <c r="T26" i="36"/>
  <c r="U26" i="36"/>
  <c r="N27" i="36"/>
  <c r="Q27" i="36"/>
  <c r="R27" i="36"/>
  <c r="S27" i="36"/>
  <c r="T27" i="36"/>
  <c r="U27" i="36"/>
  <c r="N28" i="36"/>
  <c r="Q28" i="36"/>
  <c r="R28" i="36"/>
  <c r="S28" i="36"/>
  <c r="T28" i="36"/>
  <c r="U28" i="36"/>
  <c r="N29" i="36"/>
  <c r="Q29" i="36"/>
  <c r="R29" i="36"/>
  <c r="S29" i="36"/>
  <c r="T29" i="36"/>
  <c r="U29" i="36"/>
  <c r="N30" i="36"/>
  <c r="Q30" i="36"/>
  <c r="R30" i="36"/>
  <c r="S30" i="36"/>
  <c r="T30" i="36"/>
  <c r="U30" i="36"/>
  <c r="N31" i="36"/>
  <c r="Q31" i="36"/>
  <c r="R31" i="36"/>
  <c r="S31" i="36"/>
  <c r="T31" i="36"/>
  <c r="U31" i="36"/>
  <c r="N32" i="36"/>
  <c r="Q32" i="36"/>
  <c r="R32" i="36"/>
  <c r="S32" i="36"/>
  <c r="T32" i="36"/>
  <c r="U32" i="36"/>
  <c r="N33" i="36"/>
  <c r="Q33" i="36"/>
  <c r="R33" i="36"/>
  <c r="S33" i="36"/>
  <c r="T33" i="36"/>
  <c r="U33" i="36"/>
  <c r="N34" i="36"/>
  <c r="Q34" i="36"/>
  <c r="R34" i="36"/>
  <c r="S34" i="36"/>
  <c r="T34" i="36"/>
  <c r="U34" i="36"/>
  <c r="N35" i="36"/>
  <c r="Q35" i="36"/>
  <c r="R35" i="36"/>
  <c r="S35" i="36"/>
  <c r="T35" i="36"/>
  <c r="U35" i="36"/>
  <c r="N36" i="36"/>
  <c r="Q36" i="36"/>
  <c r="R36" i="36"/>
  <c r="S36" i="36"/>
  <c r="T36" i="36"/>
  <c r="U36" i="36"/>
  <c r="N37" i="36"/>
  <c r="Q37" i="36"/>
  <c r="R37" i="36"/>
  <c r="S37" i="36"/>
  <c r="T37" i="36"/>
  <c r="U37" i="36"/>
  <c r="N38" i="36"/>
  <c r="Q38" i="36"/>
  <c r="R38" i="36"/>
  <c r="S38" i="36"/>
  <c r="T38" i="36"/>
  <c r="U38" i="36"/>
  <c r="N39" i="36"/>
  <c r="Q39" i="36"/>
  <c r="R39" i="36"/>
  <c r="S39" i="36"/>
  <c r="T39" i="36"/>
  <c r="U39" i="36"/>
  <c r="N40" i="36"/>
  <c r="Q40" i="36"/>
  <c r="R40" i="36"/>
  <c r="S40" i="36"/>
  <c r="T40" i="36"/>
  <c r="U40" i="36"/>
  <c r="N41" i="36"/>
  <c r="Q41" i="36"/>
  <c r="R41" i="36"/>
  <c r="S41" i="36"/>
  <c r="T41" i="36"/>
  <c r="U41" i="36"/>
  <c r="N42" i="36"/>
  <c r="Q42" i="36"/>
  <c r="R42" i="36"/>
  <c r="S42" i="36"/>
  <c r="T42" i="36"/>
  <c r="U42" i="36"/>
  <c r="N43" i="36"/>
  <c r="Q43" i="36"/>
  <c r="R43" i="36"/>
  <c r="S43" i="36"/>
  <c r="T43" i="36"/>
  <c r="U43" i="36"/>
  <c r="N44" i="36"/>
  <c r="Q44" i="36"/>
  <c r="R44" i="36"/>
  <c r="S44" i="36"/>
  <c r="T44" i="36"/>
  <c r="U44" i="36"/>
  <c r="N45" i="36"/>
  <c r="Q45" i="36"/>
  <c r="R45" i="36"/>
  <c r="S45" i="36"/>
  <c r="T45" i="36"/>
  <c r="U45" i="36"/>
  <c r="N46" i="36"/>
  <c r="Q46" i="36"/>
  <c r="R46" i="36"/>
  <c r="S46" i="36"/>
  <c r="T46" i="36"/>
  <c r="U46" i="36"/>
  <c r="N47" i="36"/>
  <c r="Q47" i="36"/>
  <c r="R47" i="36"/>
  <c r="S47" i="36"/>
  <c r="T47" i="36"/>
  <c r="U47" i="36"/>
  <c r="N48" i="36"/>
  <c r="Q48" i="36"/>
  <c r="R48" i="36"/>
  <c r="S48" i="36"/>
  <c r="T48" i="36"/>
  <c r="U48" i="36"/>
  <c r="N49" i="36"/>
  <c r="Q49" i="36"/>
  <c r="R49" i="36"/>
  <c r="S49" i="36"/>
  <c r="T49" i="36"/>
  <c r="U49" i="36"/>
  <c r="N50" i="36"/>
  <c r="Q50" i="36"/>
  <c r="R50" i="36"/>
  <c r="S50" i="36"/>
  <c r="T50" i="36"/>
  <c r="U50" i="36"/>
  <c r="N51" i="36"/>
  <c r="Q51" i="36"/>
  <c r="R51" i="36"/>
  <c r="S51" i="36"/>
  <c r="T51" i="36"/>
  <c r="U51" i="36"/>
  <c r="N52" i="36"/>
  <c r="Q52" i="36"/>
  <c r="R52" i="36"/>
  <c r="S52" i="36"/>
  <c r="T52" i="36"/>
  <c r="U52" i="36"/>
  <c r="N53" i="36"/>
  <c r="Q53" i="36"/>
  <c r="R53" i="36"/>
  <c r="S53" i="36"/>
  <c r="T53" i="36"/>
  <c r="U53" i="36"/>
  <c r="N54" i="36"/>
  <c r="Q54" i="36"/>
  <c r="R54" i="36"/>
  <c r="S54" i="36"/>
  <c r="T54" i="36"/>
  <c r="U54" i="36"/>
  <c r="N55" i="36"/>
  <c r="Q55" i="36"/>
  <c r="R55" i="36"/>
  <c r="S55" i="36"/>
  <c r="T55" i="36"/>
  <c r="U55" i="36"/>
  <c r="N56" i="36"/>
  <c r="Q56" i="36"/>
  <c r="R56" i="36"/>
  <c r="S56" i="36"/>
  <c r="T56" i="36"/>
  <c r="U56" i="36"/>
  <c r="N57" i="36"/>
  <c r="Q57" i="36"/>
  <c r="R57" i="36"/>
  <c r="S57" i="36"/>
  <c r="T57" i="36"/>
  <c r="U57" i="36"/>
  <c r="N58" i="36"/>
  <c r="Q58" i="36"/>
  <c r="R58" i="36"/>
  <c r="S58" i="36"/>
  <c r="T58" i="36"/>
  <c r="U58" i="36"/>
  <c r="N59" i="36"/>
  <c r="Q59" i="36"/>
  <c r="R59" i="36"/>
  <c r="S59" i="36"/>
  <c r="T59" i="36"/>
  <c r="U59" i="36"/>
  <c r="N60" i="36"/>
  <c r="Q60" i="36"/>
  <c r="R60" i="36"/>
  <c r="S60" i="36"/>
  <c r="T60" i="36"/>
  <c r="U60" i="36"/>
  <c r="N61" i="36"/>
  <c r="Q61" i="36"/>
  <c r="R61" i="36"/>
  <c r="S61" i="36"/>
  <c r="T61" i="36"/>
  <c r="U61" i="36"/>
  <c r="N62" i="36"/>
  <c r="Q62" i="36"/>
  <c r="R62" i="36"/>
  <c r="S62" i="36"/>
  <c r="T62" i="36"/>
  <c r="U62" i="36"/>
  <c r="N63" i="36"/>
  <c r="Q63" i="36"/>
  <c r="R63" i="36"/>
  <c r="S63" i="36"/>
  <c r="T63" i="36"/>
  <c r="U63" i="36"/>
  <c r="N64" i="36"/>
  <c r="Q64" i="36"/>
  <c r="R64" i="36"/>
  <c r="S64" i="36"/>
  <c r="T64" i="36"/>
  <c r="U64" i="36"/>
  <c r="N65" i="36"/>
  <c r="Q65" i="36"/>
  <c r="R65" i="36"/>
  <c r="S65" i="36"/>
  <c r="T65" i="36"/>
  <c r="U65" i="36"/>
  <c r="N66" i="36"/>
  <c r="Q66" i="36"/>
  <c r="R66" i="36"/>
  <c r="S66" i="36"/>
  <c r="T66" i="36"/>
  <c r="U66" i="36"/>
  <c r="N67" i="36"/>
  <c r="Q67" i="36"/>
  <c r="R67" i="36"/>
  <c r="S67" i="36"/>
  <c r="T67" i="36"/>
  <c r="U67" i="36"/>
  <c r="N68" i="36"/>
  <c r="Q68" i="36"/>
  <c r="R68" i="36"/>
  <c r="S68" i="36"/>
  <c r="T68" i="36"/>
  <c r="U68" i="36"/>
  <c r="N69" i="36"/>
  <c r="Q69" i="36"/>
  <c r="R69" i="36"/>
  <c r="S69" i="36"/>
  <c r="T69" i="36"/>
  <c r="U69" i="36"/>
  <c r="N70" i="36"/>
  <c r="Q70" i="36"/>
  <c r="R70" i="36"/>
  <c r="S70" i="36"/>
  <c r="T70" i="36"/>
  <c r="U70" i="36"/>
  <c r="N71" i="36"/>
  <c r="Q71" i="36"/>
  <c r="R71" i="36"/>
  <c r="S71" i="36"/>
  <c r="T71" i="36"/>
  <c r="U71" i="36"/>
  <c r="N72" i="36"/>
  <c r="Q72" i="36"/>
  <c r="R72" i="36"/>
  <c r="S72" i="36"/>
  <c r="T72" i="36"/>
  <c r="U72" i="36"/>
  <c r="N73" i="36"/>
  <c r="Q73" i="36"/>
  <c r="R73" i="36"/>
  <c r="S73" i="36"/>
  <c r="T73" i="36"/>
  <c r="U73" i="36"/>
  <c r="N74" i="36"/>
  <c r="Q74" i="36"/>
  <c r="R74" i="36"/>
  <c r="S74" i="36"/>
  <c r="T74" i="36"/>
  <c r="U74" i="36"/>
  <c r="N75" i="36"/>
  <c r="Q75" i="36"/>
  <c r="R75" i="36"/>
  <c r="S75" i="36"/>
  <c r="T75" i="36"/>
  <c r="U75" i="36"/>
  <c r="N76" i="36"/>
  <c r="Q76" i="36"/>
  <c r="R76" i="36"/>
  <c r="S76" i="36"/>
  <c r="T76" i="36"/>
  <c r="U76" i="36"/>
  <c r="N77" i="36"/>
  <c r="Q77" i="36"/>
  <c r="R77" i="36"/>
  <c r="S77" i="36"/>
  <c r="T77" i="36"/>
  <c r="U77" i="36"/>
  <c r="N78" i="36"/>
  <c r="Q78" i="36"/>
  <c r="R78" i="36"/>
  <c r="S78" i="36"/>
  <c r="T78" i="36"/>
  <c r="U78" i="36"/>
  <c r="N79" i="36"/>
  <c r="Q79" i="36"/>
  <c r="R79" i="36"/>
  <c r="S79" i="36"/>
  <c r="T79" i="36"/>
  <c r="U79" i="36"/>
  <c r="N80" i="36"/>
  <c r="Q80" i="36"/>
  <c r="R80" i="36"/>
  <c r="S80" i="36"/>
  <c r="T80" i="36"/>
  <c r="U80" i="36"/>
  <c r="N81" i="36"/>
  <c r="Q81" i="36"/>
  <c r="R81" i="36"/>
  <c r="S81" i="36"/>
  <c r="T81" i="36"/>
  <c r="U81" i="36"/>
  <c r="N82" i="36"/>
  <c r="Q82" i="36"/>
  <c r="R82" i="36"/>
  <c r="S82" i="36"/>
  <c r="T82" i="36"/>
  <c r="U82" i="36"/>
  <c r="N83" i="36"/>
  <c r="Q83" i="36"/>
  <c r="R83" i="36"/>
  <c r="S83" i="36"/>
  <c r="T83" i="36"/>
  <c r="U83" i="36"/>
  <c r="N84" i="36"/>
  <c r="Q84" i="36"/>
  <c r="R84" i="36"/>
  <c r="S84" i="36"/>
  <c r="T84" i="36"/>
  <c r="U84" i="36"/>
  <c r="N85" i="36"/>
  <c r="Q85" i="36"/>
  <c r="R85" i="36"/>
  <c r="S85" i="36"/>
  <c r="T85" i="36"/>
  <c r="U85" i="36"/>
  <c r="N86" i="36"/>
  <c r="Q86" i="36"/>
  <c r="R86" i="36"/>
  <c r="S86" i="36"/>
  <c r="T86" i="36"/>
  <c r="U86" i="36"/>
  <c r="N87" i="36"/>
  <c r="Q87" i="36"/>
  <c r="R87" i="36"/>
  <c r="S87" i="36"/>
  <c r="T87" i="36"/>
  <c r="U87" i="36"/>
  <c r="N88" i="36"/>
  <c r="Q88" i="36"/>
  <c r="R88" i="36"/>
  <c r="S88" i="36"/>
  <c r="T88" i="36"/>
  <c r="U88" i="36"/>
  <c r="N89" i="36"/>
  <c r="Q89" i="36"/>
  <c r="R89" i="36"/>
  <c r="S89" i="36"/>
  <c r="T89" i="36"/>
  <c r="U89" i="36"/>
  <c r="N90" i="36"/>
  <c r="Q90" i="36"/>
  <c r="R90" i="36"/>
  <c r="S90" i="36"/>
  <c r="T90" i="36"/>
  <c r="U90" i="36"/>
  <c r="N91" i="36"/>
  <c r="Q91" i="36"/>
  <c r="R91" i="36"/>
  <c r="S91" i="36"/>
  <c r="T91" i="36"/>
  <c r="U91" i="36"/>
  <c r="N92" i="36"/>
  <c r="Q92" i="36"/>
  <c r="R92" i="36"/>
  <c r="S92" i="36"/>
  <c r="T92" i="36"/>
  <c r="U92" i="36"/>
  <c r="N93" i="36"/>
  <c r="Q93" i="36"/>
  <c r="R93" i="36"/>
  <c r="S93" i="36"/>
  <c r="T93" i="36"/>
  <c r="U93" i="36"/>
  <c r="N94" i="36"/>
  <c r="Q94" i="36"/>
  <c r="R94" i="36"/>
  <c r="S94" i="36"/>
  <c r="T94" i="36"/>
  <c r="U94" i="36"/>
  <c r="N95" i="36"/>
  <c r="Q95" i="36"/>
  <c r="R95" i="36"/>
  <c r="S95" i="36"/>
  <c r="T95" i="36"/>
  <c r="U95" i="36"/>
  <c r="N96" i="36"/>
  <c r="Q96" i="36"/>
  <c r="R96" i="36"/>
  <c r="S96" i="36"/>
  <c r="T96" i="36"/>
  <c r="U96" i="36"/>
  <c r="N97" i="36"/>
  <c r="Q97" i="36"/>
  <c r="R97" i="36"/>
  <c r="S97" i="36"/>
  <c r="T97" i="36"/>
  <c r="U97" i="36"/>
  <c r="N98" i="36"/>
  <c r="Q98" i="36"/>
  <c r="R98" i="36"/>
  <c r="S98" i="36"/>
  <c r="T98" i="36"/>
  <c r="U98" i="36"/>
  <c r="N99" i="36"/>
  <c r="Q99" i="36"/>
  <c r="R99" i="36"/>
  <c r="S99" i="36"/>
  <c r="T99" i="36"/>
  <c r="U99" i="36"/>
  <c r="N100" i="36"/>
  <c r="Q100" i="36"/>
  <c r="R100" i="36"/>
  <c r="S100" i="36"/>
  <c r="T100" i="36"/>
  <c r="U100" i="36"/>
  <c r="N101" i="36"/>
  <c r="Q101" i="36"/>
  <c r="R101" i="36"/>
  <c r="S101" i="36"/>
  <c r="T101" i="36"/>
  <c r="U101" i="36"/>
  <c r="N102" i="36"/>
  <c r="Q102" i="36"/>
  <c r="R102" i="36"/>
  <c r="S102" i="36"/>
  <c r="T102" i="36"/>
  <c r="U102" i="36"/>
  <c r="N103" i="36"/>
  <c r="Q103" i="36"/>
  <c r="R103" i="36"/>
  <c r="S103" i="36"/>
  <c r="T103" i="36"/>
  <c r="U103" i="36"/>
  <c r="N104" i="36"/>
  <c r="Q104" i="36"/>
  <c r="R104" i="36"/>
  <c r="S104" i="36"/>
  <c r="T104" i="36"/>
  <c r="U104" i="36"/>
  <c r="N105" i="36"/>
  <c r="Q105" i="36"/>
  <c r="R105" i="36"/>
  <c r="S105" i="36"/>
  <c r="T105" i="36"/>
  <c r="U105" i="36"/>
  <c r="N106" i="36"/>
  <c r="Q106" i="36"/>
  <c r="R106" i="36"/>
  <c r="S106" i="36"/>
  <c r="T106" i="36"/>
  <c r="U106" i="36"/>
  <c r="N107" i="36"/>
  <c r="Q107" i="36"/>
  <c r="R107" i="36"/>
  <c r="S107" i="36"/>
  <c r="T107" i="36"/>
  <c r="U107" i="36"/>
  <c r="N108" i="36"/>
  <c r="Q108" i="36"/>
  <c r="R108" i="36"/>
  <c r="S108" i="36"/>
  <c r="T108" i="36"/>
  <c r="U108" i="36"/>
  <c r="N109" i="36"/>
  <c r="Q109" i="36"/>
  <c r="R109" i="36"/>
  <c r="S109" i="36"/>
  <c r="T109" i="36"/>
  <c r="U109" i="36"/>
  <c r="N110" i="36"/>
  <c r="Q110" i="36"/>
  <c r="R110" i="36"/>
  <c r="S110" i="36"/>
  <c r="T110" i="36"/>
  <c r="U110" i="36"/>
  <c r="N111" i="36"/>
  <c r="Q111" i="36"/>
  <c r="R111" i="36"/>
  <c r="S111" i="36"/>
  <c r="T111" i="36"/>
  <c r="U111" i="36"/>
  <c r="N112" i="36"/>
  <c r="Q112" i="36"/>
  <c r="R112" i="36"/>
  <c r="S112" i="36"/>
  <c r="T112" i="36"/>
  <c r="U112" i="36"/>
  <c r="N113" i="36"/>
  <c r="Q113" i="36"/>
  <c r="R113" i="36"/>
  <c r="S113" i="36"/>
  <c r="T113" i="36"/>
  <c r="U113" i="36"/>
  <c r="N114" i="36"/>
  <c r="Q114" i="36"/>
  <c r="R114" i="36"/>
  <c r="S114" i="36"/>
  <c r="T114" i="36"/>
  <c r="U114" i="36"/>
  <c r="N115" i="36"/>
  <c r="Q115" i="36"/>
  <c r="R115" i="36"/>
  <c r="S115" i="36"/>
  <c r="T115" i="36"/>
  <c r="U115" i="36"/>
  <c r="N116" i="36"/>
  <c r="Q116" i="36"/>
  <c r="R116" i="36"/>
  <c r="S116" i="36"/>
  <c r="T116" i="36"/>
  <c r="U116" i="36"/>
  <c r="N117" i="36"/>
  <c r="Q117" i="36"/>
  <c r="R117" i="36"/>
  <c r="S117" i="36"/>
  <c r="T117" i="36"/>
  <c r="U117" i="36"/>
  <c r="N118" i="36"/>
  <c r="Q118" i="36"/>
  <c r="R118" i="36"/>
  <c r="S118" i="36"/>
  <c r="T118" i="36"/>
  <c r="U118" i="36"/>
  <c r="N119" i="36"/>
  <c r="Q119" i="36"/>
  <c r="R119" i="36"/>
  <c r="S119" i="36"/>
  <c r="T119" i="36"/>
  <c r="U119" i="36"/>
  <c r="N120" i="36"/>
  <c r="Q120" i="36"/>
  <c r="R120" i="36"/>
  <c r="S120" i="36"/>
  <c r="T120" i="36"/>
  <c r="U120" i="36"/>
  <c r="N121" i="36"/>
  <c r="Q121" i="36"/>
  <c r="R121" i="36"/>
  <c r="S121" i="36"/>
  <c r="T121" i="36"/>
  <c r="U121" i="36"/>
  <c r="N122" i="36"/>
  <c r="Q122" i="36"/>
  <c r="R122" i="36"/>
  <c r="S122" i="36"/>
  <c r="T122" i="36"/>
  <c r="U122" i="36"/>
  <c r="N123" i="36"/>
  <c r="Q123" i="36"/>
  <c r="R123" i="36"/>
  <c r="S123" i="36"/>
  <c r="T123" i="36"/>
  <c r="U123" i="36"/>
  <c r="N124" i="36"/>
  <c r="Q124" i="36"/>
  <c r="R124" i="36"/>
  <c r="S124" i="36"/>
  <c r="T124" i="36"/>
  <c r="U124" i="36"/>
  <c r="N125" i="36"/>
  <c r="Q125" i="36"/>
  <c r="R125" i="36"/>
  <c r="S125" i="36"/>
  <c r="T125" i="36"/>
  <c r="U125" i="36"/>
  <c r="N126" i="36"/>
  <c r="Q126" i="36"/>
  <c r="R126" i="36"/>
  <c r="S126" i="36"/>
  <c r="T126" i="36"/>
  <c r="U126" i="36"/>
  <c r="N127" i="36"/>
  <c r="Q127" i="36"/>
  <c r="R127" i="36"/>
  <c r="S127" i="36"/>
  <c r="T127" i="36"/>
  <c r="U127" i="36"/>
  <c r="N128" i="36"/>
  <c r="Q128" i="36"/>
  <c r="R128" i="36"/>
  <c r="S128" i="36"/>
  <c r="T128" i="36"/>
  <c r="U128" i="36"/>
  <c r="N129" i="36"/>
  <c r="Q129" i="36"/>
  <c r="R129" i="36"/>
  <c r="S129" i="36"/>
  <c r="T129" i="36"/>
  <c r="U129" i="36"/>
  <c r="N130" i="36"/>
  <c r="Q130" i="36"/>
  <c r="R130" i="36"/>
  <c r="S130" i="36"/>
  <c r="T130" i="36"/>
  <c r="U130" i="36"/>
  <c r="N131" i="36"/>
  <c r="Q131" i="36"/>
  <c r="R131" i="36"/>
  <c r="S131" i="36"/>
  <c r="T131" i="36"/>
  <c r="U131" i="36"/>
  <c r="N132" i="36"/>
  <c r="Q132" i="36"/>
  <c r="R132" i="36"/>
  <c r="S132" i="36"/>
  <c r="T132" i="36"/>
  <c r="U132" i="36"/>
  <c r="N133" i="36"/>
  <c r="Q133" i="36"/>
  <c r="R133" i="36"/>
  <c r="S133" i="36"/>
  <c r="T133" i="36"/>
  <c r="U133" i="36"/>
  <c r="N134" i="36"/>
  <c r="R134" i="36"/>
  <c r="S134" i="36"/>
  <c r="U134" i="36"/>
  <c r="N135" i="36"/>
  <c r="R135" i="36"/>
  <c r="S135" i="36"/>
  <c r="T135" i="36"/>
  <c r="U135" i="36"/>
  <c r="N136" i="36"/>
  <c r="R136" i="36"/>
  <c r="S136" i="36"/>
  <c r="T136" i="36"/>
  <c r="U136" i="36"/>
  <c r="N137" i="36"/>
  <c r="R137" i="36"/>
  <c r="S137" i="36"/>
  <c r="T137" i="36"/>
  <c r="U137" i="36"/>
  <c r="N138" i="36"/>
  <c r="R138" i="36"/>
  <c r="S138" i="36"/>
  <c r="T138" i="36"/>
  <c r="U138" i="36"/>
  <c r="N139" i="36"/>
  <c r="R139" i="36"/>
  <c r="S139" i="36"/>
  <c r="T139" i="36"/>
  <c r="U139" i="36"/>
  <c r="N140" i="36"/>
  <c r="R140" i="36"/>
  <c r="S140" i="36"/>
  <c r="T140" i="36"/>
  <c r="U140" i="36"/>
  <c r="N141" i="36"/>
  <c r="R141" i="36"/>
  <c r="S141" i="36"/>
  <c r="T141" i="36"/>
  <c r="U141" i="36"/>
  <c r="N142" i="36"/>
  <c r="R142" i="36"/>
  <c r="S142" i="36"/>
  <c r="T142" i="36"/>
  <c r="U142" i="36"/>
  <c r="N143" i="36"/>
  <c r="R143" i="36"/>
  <c r="S143" i="36"/>
  <c r="T143" i="36"/>
  <c r="U143" i="36"/>
  <c r="N144" i="36"/>
  <c r="R144" i="36"/>
  <c r="S144" i="36"/>
  <c r="T144" i="36"/>
  <c r="U144" i="36"/>
  <c r="N145" i="36"/>
  <c r="R145" i="36"/>
  <c r="S145" i="36"/>
  <c r="T145" i="36"/>
  <c r="U145" i="36"/>
  <c r="U2" i="36"/>
  <c r="T2" i="36"/>
  <c r="S2" i="36"/>
  <c r="R2" i="36"/>
  <c r="Q2" i="36"/>
  <c r="N2" i="36"/>
  <c r="T1" i="36"/>
  <c r="U1" i="36"/>
  <c r="M3" i="34"/>
  <c r="P3" i="34"/>
  <c r="Q3" i="34"/>
  <c r="R3" i="34"/>
  <c r="M4" i="34"/>
  <c r="P4" i="34"/>
  <c r="Q4" i="34"/>
  <c r="R4" i="34"/>
  <c r="M5" i="34"/>
  <c r="P5" i="34"/>
  <c r="Q5" i="34"/>
  <c r="R5" i="34"/>
  <c r="M6" i="34"/>
  <c r="P6" i="34"/>
  <c r="Q6" i="34"/>
  <c r="R6" i="34"/>
  <c r="M7" i="34"/>
  <c r="P7" i="34"/>
  <c r="Q7" i="34"/>
  <c r="R7" i="34"/>
  <c r="M8" i="34"/>
  <c r="P8" i="34"/>
  <c r="Q8" i="34"/>
  <c r="R8" i="34"/>
  <c r="M9" i="34"/>
  <c r="P9" i="34"/>
  <c r="Q9" i="34"/>
  <c r="R9" i="34"/>
  <c r="M10" i="34"/>
  <c r="P10" i="34"/>
  <c r="Q10" i="34"/>
  <c r="R10" i="34"/>
  <c r="M11" i="34"/>
  <c r="P11" i="34"/>
  <c r="Q11" i="34"/>
  <c r="R11" i="34"/>
  <c r="M12" i="34"/>
  <c r="P12" i="34"/>
  <c r="Q12" i="34"/>
  <c r="R12" i="34"/>
  <c r="M13" i="34"/>
  <c r="P13" i="34"/>
  <c r="Q13" i="34"/>
  <c r="R13" i="34"/>
  <c r="M14" i="34"/>
  <c r="P14" i="34"/>
  <c r="Q14" i="34"/>
  <c r="R14" i="34"/>
  <c r="M15" i="34"/>
  <c r="P15" i="34"/>
  <c r="Q15" i="34"/>
  <c r="R15" i="34"/>
  <c r="M16" i="34"/>
  <c r="P16" i="34"/>
  <c r="Q16" i="34"/>
  <c r="R16" i="34"/>
  <c r="M17" i="34"/>
  <c r="P17" i="34"/>
  <c r="Q17" i="34"/>
  <c r="R17" i="34"/>
  <c r="M18" i="34"/>
  <c r="P18" i="34"/>
  <c r="Q18" i="34"/>
  <c r="R18" i="34"/>
  <c r="M19" i="34"/>
  <c r="P19" i="34"/>
  <c r="Q19" i="34"/>
  <c r="R19" i="34"/>
  <c r="M20" i="34"/>
  <c r="P20" i="34"/>
  <c r="Q20" i="34"/>
  <c r="R20" i="34"/>
  <c r="M21" i="34"/>
  <c r="P21" i="34"/>
  <c r="Q21" i="34"/>
  <c r="R21" i="34"/>
  <c r="M22" i="34"/>
  <c r="P22" i="34"/>
  <c r="Q22" i="34"/>
  <c r="R22" i="34"/>
  <c r="M23" i="34"/>
  <c r="P23" i="34"/>
  <c r="Q23" i="34"/>
  <c r="R23" i="34"/>
  <c r="M24" i="34"/>
  <c r="P24" i="34"/>
  <c r="Q24" i="34"/>
  <c r="R24" i="34"/>
  <c r="M25" i="34"/>
  <c r="P25" i="34"/>
  <c r="Q25" i="34"/>
  <c r="R25" i="34"/>
  <c r="M26" i="34"/>
  <c r="P26" i="34"/>
  <c r="Q26" i="34"/>
  <c r="R26" i="34"/>
  <c r="M27" i="34"/>
  <c r="P27" i="34"/>
  <c r="Q27" i="34"/>
  <c r="R27" i="34"/>
  <c r="M28" i="34"/>
  <c r="P28" i="34"/>
  <c r="Q28" i="34"/>
  <c r="R28" i="34"/>
  <c r="M29" i="34"/>
  <c r="P29" i="34"/>
  <c r="Q29" i="34"/>
  <c r="R29" i="34"/>
  <c r="M30" i="34"/>
  <c r="P30" i="34"/>
  <c r="Q30" i="34"/>
  <c r="R30" i="34"/>
  <c r="M31" i="34"/>
  <c r="P31" i="34"/>
  <c r="Q31" i="34"/>
  <c r="R31" i="34"/>
  <c r="M32" i="34"/>
  <c r="P32" i="34"/>
  <c r="Q32" i="34"/>
  <c r="R32" i="34"/>
  <c r="M33" i="34"/>
  <c r="P33" i="34"/>
  <c r="Q33" i="34"/>
  <c r="R33" i="34"/>
  <c r="M34" i="34"/>
  <c r="P34" i="34"/>
  <c r="Q34" i="34"/>
  <c r="R34" i="34"/>
  <c r="M35" i="34"/>
  <c r="P35" i="34"/>
  <c r="Q35" i="34"/>
  <c r="R35" i="34"/>
  <c r="M36" i="34"/>
  <c r="P36" i="34"/>
  <c r="Q36" i="34"/>
  <c r="R36" i="34"/>
  <c r="M37" i="34"/>
  <c r="P37" i="34"/>
  <c r="Q37" i="34"/>
  <c r="R37" i="34"/>
  <c r="M38" i="34"/>
  <c r="P38" i="34"/>
  <c r="Q38" i="34"/>
  <c r="R38" i="34"/>
  <c r="M39" i="34"/>
  <c r="P39" i="34"/>
  <c r="Q39" i="34"/>
  <c r="R39" i="34"/>
  <c r="M40" i="34"/>
  <c r="P40" i="34"/>
  <c r="Q40" i="34"/>
  <c r="R40" i="34"/>
  <c r="M41" i="34"/>
  <c r="P41" i="34"/>
  <c r="Q41" i="34"/>
  <c r="R41" i="34"/>
  <c r="M42" i="34"/>
  <c r="P42" i="34"/>
  <c r="Q42" i="34"/>
  <c r="R42" i="34"/>
  <c r="M43" i="34"/>
  <c r="P43" i="34"/>
  <c r="Q43" i="34"/>
  <c r="R43" i="34"/>
  <c r="M44" i="34"/>
  <c r="P44" i="34"/>
  <c r="Q44" i="34"/>
  <c r="R44" i="34"/>
  <c r="M45" i="34"/>
  <c r="P45" i="34"/>
  <c r="Q45" i="34"/>
  <c r="R45" i="34"/>
  <c r="M46" i="34"/>
  <c r="P46" i="34"/>
  <c r="Q46" i="34"/>
  <c r="R46" i="34"/>
  <c r="M47" i="34"/>
  <c r="P47" i="34"/>
  <c r="Q47" i="34"/>
  <c r="R47" i="34"/>
  <c r="M48" i="34"/>
  <c r="P48" i="34"/>
  <c r="Q48" i="34"/>
  <c r="R48" i="34"/>
  <c r="M49" i="34"/>
  <c r="P49" i="34"/>
  <c r="Q49" i="34"/>
  <c r="R49" i="34"/>
  <c r="M50" i="34"/>
  <c r="P50" i="34"/>
  <c r="Q50" i="34"/>
  <c r="R50" i="34"/>
  <c r="M51" i="34"/>
  <c r="P51" i="34"/>
  <c r="Q51" i="34"/>
  <c r="R51" i="34"/>
  <c r="M52" i="34"/>
  <c r="P52" i="34"/>
  <c r="Q52" i="34"/>
  <c r="R52" i="34"/>
  <c r="M53" i="34"/>
  <c r="P53" i="34"/>
  <c r="Q53" i="34"/>
  <c r="R53" i="34"/>
  <c r="M54" i="34"/>
  <c r="P54" i="34"/>
  <c r="Q54" i="34"/>
  <c r="R54" i="34"/>
  <c r="M55" i="34"/>
  <c r="P55" i="34"/>
  <c r="Q55" i="34"/>
  <c r="R55" i="34"/>
  <c r="M56" i="34"/>
  <c r="P56" i="34"/>
  <c r="Q56" i="34"/>
  <c r="R56" i="34"/>
  <c r="M57" i="34"/>
  <c r="P57" i="34"/>
  <c r="Q57" i="34"/>
  <c r="R57" i="34"/>
  <c r="M58" i="34"/>
  <c r="P58" i="34"/>
  <c r="Q58" i="34"/>
  <c r="R58" i="34"/>
  <c r="M59" i="34"/>
  <c r="P59" i="34"/>
  <c r="Q59" i="34"/>
  <c r="R59" i="34"/>
  <c r="M60" i="34"/>
  <c r="P60" i="34"/>
  <c r="Q60" i="34"/>
  <c r="R60" i="34"/>
  <c r="M61" i="34"/>
  <c r="P61" i="34"/>
  <c r="Q61" i="34"/>
  <c r="R61" i="34"/>
  <c r="M62" i="34"/>
  <c r="P62" i="34"/>
  <c r="Q62" i="34"/>
  <c r="R62" i="34"/>
  <c r="M63" i="34"/>
  <c r="P63" i="34"/>
  <c r="Q63" i="34"/>
  <c r="R63" i="34"/>
  <c r="M64" i="34"/>
  <c r="P64" i="34"/>
  <c r="Q64" i="34"/>
  <c r="R64" i="34"/>
  <c r="M65" i="34"/>
  <c r="P65" i="34"/>
  <c r="Q65" i="34"/>
  <c r="R65" i="34"/>
  <c r="M66" i="34"/>
  <c r="P66" i="34"/>
  <c r="Q66" i="34"/>
  <c r="R66" i="34"/>
  <c r="M67" i="34"/>
  <c r="P67" i="34"/>
  <c r="Q67" i="34"/>
  <c r="R67" i="34"/>
  <c r="M68" i="34"/>
  <c r="P68" i="34"/>
  <c r="Q68" i="34"/>
  <c r="R68" i="34"/>
  <c r="M69" i="34"/>
  <c r="P69" i="34"/>
  <c r="Q69" i="34"/>
  <c r="R69" i="34"/>
  <c r="M70" i="34"/>
  <c r="P70" i="34"/>
  <c r="Q70" i="34"/>
  <c r="R70" i="34"/>
  <c r="M71" i="34"/>
  <c r="P71" i="34"/>
  <c r="Q71" i="34"/>
  <c r="R71" i="34"/>
  <c r="M72" i="34"/>
  <c r="P72" i="34"/>
  <c r="Q72" i="34"/>
  <c r="R72" i="34"/>
  <c r="M73" i="34"/>
  <c r="P73" i="34"/>
  <c r="Q73" i="34"/>
  <c r="R73" i="34"/>
  <c r="M74" i="34"/>
  <c r="P74" i="34"/>
  <c r="Q74" i="34"/>
  <c r="R74" i="34"/>
  <c r="M75" i="34"/>
  <c r="P75" i="34"/>
  <c r="Q75" i="34"/>
  <c r="R75" i="34"/>
  <c r="M76" i="34"/>
  <c r="P76" i="34"/>
  <c r="Q76" i="34"/>
  <c r="R76" i="34"/>
  <c r="M77" i="34"/>
  <c r="P77" i="34"/>
  <c r="Q77" i="34"/>
  <c r="R77" i="34"/>
  <c r="M78" i="34"/>
  <c r="P78" i="34"/>
  <c r="Q78" i="34"/>
  <c r="R78" i="34"/>
  <c r="M79" i="34"/>
  <c r="P79" i="34"/>
  <c r="Q79" i="34"/>
  <c r="R79" i="34"/>
  <c r="M80" i="34"/>
  <c r="P80" i="34"/>
  <c r="Q80" i="34"/>
  <c r="R80" i="34"/>
  <c r="M81" i="34"/>
  <c r="P81" i="34"/>
  <c r="Q81" i="34"/>
  <c r="R81" i="34"/>
  <c r="M82" i="34"/>
  <c r="P82" i="34"/>
  <c r="Q82" i="34"/>
  <c r="R82" i="34"/>
  <c r="M83" i="34"/>
  <c r="P83" i="34"/>
  <c r="Q83" i="34"/>
  <c r="R83" i="34"/>
  <c r="M84" i="34"/>
  <c r="P84" i="34"/>
  <c r="Q84" i="34"/>
  <c r="R84" i="34"/>
  <c r="M85" i="34"/>
  <c r="P85" i="34"/>
  <c r="Q85" i="34"/>
  <c r="R85" i="34"/>
  <c r="M86" i="34"/>
  <c r="P86" i="34"/>
  <c r="Q86" i="34"/>
  <c r="R86" i="34"/>
  <c r="M87" i="34"/>
  <c r="P87" i="34"/>
  <c r="Q87" i="34"/>
  <c r="R87" i="34"/>
  <c r="M88" i="34"/>
  <c r="P88" i="34"/>
  <c r="Q88" i="34"/>
  <c r="R88" i="34"/>
  <c r="M89" i="34"/>
  <c r="P89" i="34"/>
  <c r="Q89" i="34"/>
  <c r="R89" i="34"/>
  <c r="M90" i="34"/>
  <c r="P90" i="34"/>
  <c r="Q90" i="34"/>
  <c r="R90" i="34"/>
  <c r="M91" i="34"/>
  <c r="P91" i="34"/>
  <c r="Q91" i="34"/>
  <c r="R91" i="34"/>
  <c r="M92" i="34"/>
  <c r="P92" i="34"/>
  <c r="Q92" i="34"/>
  <c r="R92" i="34"/>
  <c r="M93" i="34"/>
  <c r="P93" i="34"/>
  <c r="Q93" i="34"/>
  <c r="R93" i="34"/>
  <c r="M94" i="34"/>
  <c r="P94" i="34"/>
  <c r="Q94" i="34"/>
  <c r="R94" i="34"/>
  <c r="M95" i="34"/>
  <c r="P95" i="34"/>
  <c r="Q95" i="34"/>
  <c r="R95" i="34"/>
  <c r="M96" i="34"/>
  <c r="P96" i="34"/>
  <c r="Q96" i="34"/>
  <c r="R96" i="34"/>
  <c r="M97" i="34"/>
  <c r="P97" i="34"/>
  <c r="Q97" i="34"/>
  <c r="R97" i="34"/>
  <c r="M98" i="34"/>
  <c r="P98" i="34"/>
  <c r="Q98" i="34"/>
  <c r="R98" i="34"/>
  <c r="M99" i="34"/>
  <c r="P99" i="34"/>
  <c r="Q99" i="34"/>
  <c r="R99" i="34"/>
  <c r="M100" i="34"/>
  <c r="P100" i="34"/>
  <c r="Q100" i="34"/>
  <c r="R100" i="34"/>
  <c r="M101" i="34"/>
  <c r="P101" i="34"/>
  <c r="Q101" i="34"/>
  <c r="R101" i="34"/>
  <c r="M102" i="34"/>
  <c r="P102" i="34"/>
  <c r="Q102" i="34"/>
  <c r="R102" i="34"/>
  <c r="M103" i="34"/>
  <c r="P103" i="34"/>
  <c r="Q103" i="34"/>
  <c r="R103" i="34"/>
  <c r="M104" i="34"/>
  <c r="P104" i="34"/>
  <c r="Q104" i="34"/>
  <c r="R104" i="34"/>
  <c r="M105" i="34"/>
  <c r="P105" i="34"/>
  <c r="Q105" i="34"/>
  <c r="R105" i="34"/>
  <c r="M106" i="34"/>
  <c r="P106" i="34"/>
  <c r="Q106" i="34"/>
  <c r="R106" i="34"/>
  <c r="M107" i="34"/>
  <c r="P107" i="34"/>
  <c r="Q107" i="34"/>
  <c r="R107" i="34"/>
  <c r="M108" i="34"/>
  <c r="P108" i="34"/>
  <c r="Q108" i="34"/>
  <c r="R108" i="34"/>
  <c r="M109" i="34"/>
  <c r="P109" i="34"/>
  <c r="Q109" i="34"/>
  <c r="R109" i="34"/>
  <c r="M110" i="34"/>
  <c r="P110" i="34"/>
  <c r="Q110" i="34"/>
  <c r="R110" i="34"/>
  <c r="M111" i="34"/>
  <c r="P111" i="34"/>
  <c r="Q111" i="34"/>
  <c r="R111" i="34"/>
  <c r="M112" i="34"/>
  <c r="P112" i="34"/>
  <c r="Q112" i="34"/>
  <c r="R112" i="34"/>
  <c r="M113" i="34"/>
  <c r="P113" i="34"/>
  <c r="Q113" i="34"/>
  <c r="R113" i="34"/>
  <c r="M114" i="34"/>
  <c r="P114" i="34"/>
  <c r="Q114" i="34"/>
  <c r="R114" i="34"/>
  <c r="M115" i="34"/>
  <c r="P115" i="34"/>
  <c r="Q115" i="34"/>
  <c r="R115" i="34"/>
  <c r="M116" i="34"/>
  <c r="P116" i="34"/>
  <c r="Q116" i="34"/>
  <c r="R116" i="34"/>
  <c r="M117" i="34"/>
  <c r="P117" i="34"/>
  <c r="Q117" i="34"/>
  <c r="R117" i="34"/>
  <c r="M118" i="34"/>
  <c r="P118" i="34"/>
  <c r="Q118" i="34"/>
  <c r="R118" i="34"/>
  <c r="M119" i="34"/>
  <c r="P119" i="34"/>
  <c r="Q119" i="34"/>
  <c r="R119" i="34"/>
  <c r="M120" i="34"/>
  <c r="P120" i="34"/>
  <c r="Q120" i="34"/>
  <c r="R120" i="34"/>
  <c r="M121" i="34"/>
  <c r="P121" i="34"/>
  <c r="Q121" i="34"/>
  <c r="R121" i="34"/>
  <c r="M122" i="34"/>
  <c r="P122" i="34"/>
  <c r="Q122" i="34"/>
  <c r="R122" i="34"/>
  <c r="M123" i="34"/>
  <c r="P123" i="34"/>
  <c r="Q123" i="34"/>
  <c r="R123" i="34"/>
  <c r="M124" i="34"/>
  <c r="P124" i="34"/>
  <c r="Q124" i="34"/>
  <c r="R124" i="34"/>
  <c r="M125" i="34"/>
  <c r="P125" i="34"/>
  <c r="Q125" i="34"/>
  <c r="R125" i="34"/>
  <c r="M126" i="34"/>
  <c r="P126" i="34"/>
  <c r="Q126" i="34"/>
  <c r="R126" i="34"/>
  <c r="M127" i="34"/>
  <c r="P127" i="34"/>
  <c r="Q127" i="34"/>
  <c r="R127" i="34"/>
  <c r="M128" i="34"/>
  <c r="P128" i="34"/>
  <c r="Q128" i="34"/>
  <c r="R128" i="34"/>
  <c r="M129" i="34"/>
  <c r="P129" i="34"/>
  <c r="Q129" i="34"/>
  <c r="R129" i="34"/>
  <c r="M130" i="34"/>
  <c r="P130" i="34"/>
  <c r="Q130" i="34"/>
  <c r="R130" i="34"/>
  <c r="M131" i="34"/>
  <c r="P131" i="34"/>
  <c r="Q131" i="34"/>
  <c r="R131" i="34"/>
  <c r="M132" i="34"/>
  <c r="P132" i="34"/>
  <c r="Q132" i="34"/>
  <c r="R132" i="34"/>
  <c r="M133" i="34"/>
  <c r="P133" i="34"/>
  <c r="Q133" i="34"/>
  <c r="R133" i="34"/>
  <c r="M134" i="34"/>
  <c r="P134" i="34"/>
  <c r="R134" i="34"/>
  <c r="M135" i="34"/>
  <c r="P135" i="34"/>
  <c r="R135" i="34"/>
  <c r="M136" i="34"/>
  <c r="P136" i="34"/>
  <c r="R136" i="34"/>
  <c r="M137" i="34"/>
  <c r="P137" i="34"/>
  <c r="R137" i="34"/>
  <c r="M138" i="34"/>
  <c r="P138" i="34"/>
  <c r="R138" i="34"/>
  <c r="M139" i="34"/>
  <c r="P139" i="34"/>
  <c r="R139" i="34"/>
  <c r="M140" i="34"/>
  <c r="P140" i="34"/>
  <c r="R140" i="34"/>
  <c r="M141" i="34"/>
  <c r="P141" i="34"/>
  <c r="R141" i="34"/>
  <c r="M142" i="34"/>
  <c r="P142" i="34"/>
  <c r="R142" i="34"/>
  <c r="M143" i="34"/>
  <c r="P143" i="34"/>
  <c r="R143" i="34"/>
  <c r="M144" i="34"/>
  <c r="P144" i="34"/>
  <c r="R144" i="34"/>
  <c r="M145" i="34"/>
  <c r="P145" i="34"/>
  <c r="R145" i="34"/>
  <c r="S3" i="34"/>
  <c r="T3" i="34"/>
  <c r="S4" i="34"/>
  <c r="T4" i="34"/>
  <c r="S5" i="34"/>
  <c r="T5" i="34"/>
  <c r="S6" i="34"/>
  <c r="T6" i="34"/>
  <c r="S7" i="34"/>
  <c r="T7" i="34"/>
  <c r="S8" i="34"/>
  <c r="T8" i="34"/>
  <c r="S9" i="34"/>
  <c r="T9" i="34"/>
  <c r="S10" i="34"/>
  <c r="T10" i="34"/>
  <c r="S11" i="34"/>
  <c r="T11" i="34"/>
  <c r="S12" i="34"/>
  <c r="T12" i="34"/>
  <c r="S13" i="34"/>
  <c r="T13" i="34"/>
  <c r="S14" i="34"/>
  <c r="T14" i="34"/>
  <c r="S15" i="34"/>
  <c r="T15" i="34"/>
  <c r="S16" i="34"/>
  <c r="T16" i="34"/>
  <c r="S17" i="34"/>
  <c r="T17" i="34"/>
  <c r="S18" i="34"/>
  <c r="T18" i="34"/>
  <c r="S19" i="34"/>
  <c r="T19" i="34"/>
  <c r="S20" i="34"/>
  <c r="T20" i="34"/>
  <c r="S21" i="34"/>
  <c r="T21" i="34"/>
  <c r="S22" i="34"/>
  <c r="T22" i="34"/>
  <c r="S23" i="34"/>
  <c r="T23" i="34"/>
  <c r="S24" i="34"/>
  <c r="T24" i="34"/>
  <c r="S25" i="34"/>
  <c r="T25" i="34"/>
  <c r="S26" i="34"/>
  <c r="T26" i="34"/>
  <c r="S27" i="34"/>
  <c r="T27" i="34"/>
  <c r="S28" i="34"/>
  <c r="T28" i="34"/>
  <c r="S29" i="34"/>
  <c r="T29" i="34"/>
  <c r="S30" i="34"/>
  <c r="T30" i="34"/>
  <c r="S31" i="34"/>
  <c r="T31" i="34"/>
  <c r="S32" i="34"/>
  <c r="T32" i="34"/>
  <c r="S33" i="34"/>
  <c r="T33" i="34"/>
  <c r="S34" i="34"/>
  <c r="T34" i="34"/>
  <c r="S35" i="34"/>
  <c r="T35" i="34"/>
  <c r="S36" i="34"/>
  <c r="T36" i="34"/>
  <c r="S37" i="34"/>
  <c r="T37" i="34"/>
  <c r="S38" i="34"/>
  <c r="T38" i="34"/>
  <c r="S39" i="34"/>
  <c r="T39" i="34"/>
  <c r="S40" i="34"/>
  <c r="T40" i="34"/>
  <c r="S41" i="34"/>
  <c r="T41" i="34"/>
  <c r="S42" i="34"/>
  <c r="T42" i="34"/>
  <c r="S43" i="34"/>
  <c r="T43" i="34"/>
  <c r="S44" i="34"/>
  <c r="T44" i="34"/>
  <c r="S45" i="34"/>
  <c r="T45" i="34"/>
  <c r="S46" i="34"/>
  <c r="T46" i="34"/>
  <c r="S47" i="34"/>
  <c r="T47" i="34"/>
  <c r="S48" i="34"/>
  <c r="T48" i="34"/>
  <c r="S49" i="34"/>
  <c r="T49" i="34"/>
  <c r="S50" i="34"/>
  <c r="T50" i="34"/>
  <c r="S51" i="34"/>
  <c r="T51" i="34"/>
  <c r="S52" i="34"/>
  <c r="T52" i="34"/>
  <c r="S53" i="34"/>
  <c r="T53" i="34"/>
  <c r="S54" i="34"/>
  <c r="T54" i="34"/>
  <c r="S55" i="34"/>
  <c r="T55" i="34"/>
  <c r="S56" i="34"/>
  <c r="T56" i="34"/>
  <c r="S57" i="34"/>
  <c r="T57" i="34"/>
  <c r="S58" i="34"/>
  <c r="T58" i="34"/>
  <c r="S59" i="34"/>
  <c r="T59" i="34"/>
  <c r="S60" i="34"/>
  <c r="T60" i="34"/>
  <c r="S61" i="34"/>
  <c r="T61" i="34"/>
  <c r="S62" i="34"/>
  <c r="T62" i="34"/>
  <c r="S63" i="34"/>
  <c r="T63" i="34"/>
  <c r="S64" i="34"/>
  <c r="T64" i="34"/>
  <c r="S65" i="34"/>
  <c r="T65" i="34"/>
  <c r="S66" i="34"/>
  <c r="T66" i="34"/>
  <c r="S67" i="34"/>
  <c r="T67" i="34"/>
  <c r="S68" i="34"/>
  <c r="T68" i="34"/>
  <c r="S69" i="34"/>
  <c r="T69" i="34"/>
  <c r="S70" i="34"/>
  <c r="T70" i="34"/>
  <c r="S71" i="34"/>
  <c r="T71" i="34"/>
  <c r="S72" i="34"/>
  <c r="T72" i="34"/>
  <c r="S73" i="34"/>
  <c r="T73" i="34"/>
  <c r="S74" i="34"/>
  <c r="T74" i="34"/>
  <c r="S75" i="34"/>
  <c r="T75" i="34"/>
  <c r="S76" i="34"/>
  <c r="T76" i="34"/>
  <c r="S77" i="34"/>
  <c r="T77" i="34"/>
  <c r="S78" i="34"/>
  <c r="T78" i="34"/>
  <c r="S79" i="34"/>
  <c r="T79" i="34"/>
  <c r="S80" i="34"/>
  <c r="T80" i="34"/>
  <c r="S81" i="34"/>
  <c r="T81" i="34"/>
  <c r="S82" i="34"/>
  <c r="T82" i="34"/>
  <c r="S83" i="34"/>
  <c r="T83" i="34"/>
  <c r="S84" i="34"/>
  <c r="T84" i="34"/>
  <c r="S85" i="34"/>
  <c r="T85" i="34"/>
  <c r="S86" i="34"/>
  <c r="T86" i="34"/>
  <c r="S87" i="34"/>
  <c r="T87" i="34"/>
  <c r="S88" i="34"/>
  <c r="T88" i="34"/>
  <c r="S89" i="34"/>
  <c r="T89" i="34"/>
  <c r="S90" i="34"/>
  <c r="T90" i="34"/>
  <c r="S91" i="34"/>
  <c r="T91" i="34"/>
  <c r="S92" i="34"/>
  <c r="T92" i="34"/>
  <c r="S93" i="34"/>
  <c r="T93" i="34"/>
  <c r="S94" i="34"/>
  <c r="T94" i="34"/>
  <c r="S95" i="34"/>
  <c r="T95" i="34"/>
  <c r="S96" i="34"/>
  <c r="T96" i="34"/>
  <c r="S97" i="34"/>
  <c r="T97" i="34"/>
  <c r="S98" i="34"/>
  <c r="T98" i="34"/>
  <c r="S99" i="34"/>
  <c r="T99" i="34"/>
  <c r="S100" i="34"/>
  <c r="T100" i="34"/>
  <c r="S101" i="34"/>
  <c r="T101" i="34"/>
  <c r="S102" i="34"/>
  <c r="T102" i="34"/>
  <c r="S103" i="34"/>
  <c r="T103" i="34"/>
  <c r="S104" i="34"/>
  <c r="T104" i="34"/>
  <c r="S105" i="34"/>
  <c r="T105" i="34"/>
  <c r="S106" i="34"/>
  <c r="T106" i="34"/>
  <c r="S107" i="34"/>
  <c r="T107" i="34"/>
  <c r="S108" i="34"/>
  <c r="T108" i="34"/>
  <c r="S109" i="34"/>
  <c r="T109" i="34"/>
  <c r="S110" i="34"/>
  <c r="T110" i="34"/>
  <c r="S111" i="34"/>
  <c r="T111" i="34"/>
  <c r="S112" i="34"/>
  <c r="T112" i="34"/>
  <c r="S113" i="34"/>
  <c r="T113" i="34"/>
  <c r="S114" i="34"/>
  <c r="T114" i="34"/>
  <c r="S115" i="34"/>
  <c r="T115" i="34"/>
  <c r="S116" i="34"/>
  <c r="T116" i="34"/>
  <c r="S117" i="34"/>
  <c r="T117" i="34"/>
  <c r="S118" i="34"/>
  <c r="T118" i="34"/>
  <c r="S119" i="34"/>
  <c r="T119" i="34"/>
  <c r="S120" i="34"/>
  <c r="T120" i="34"/>
  <c r="S121" i="34"/>
  <c r="T121" i="34"/>
  <c r="S122" i="34"/>
  <c r="T122" i="34"/>
  <c r="S123" i="34"/>
  <c r="T123" i="34"/>
  <c r="S124" i="34"/>
  <c r="T124" i="34"/>
  <c r="S125" i="34"/>
  <c r="T125" i="34"/>
  <c r="S126" i="34"/>
  <c r="T126" i="34"/>
  <c r="S127" i="34"/>
  <c r="T127" i="34"/>
  <c r="S128" i="34"/>
  <c r="T128" i="34"/>
  <c r="S129" i="34"/>
  <c r="T129" i="34"/>
  <c r="S130" i="34"/>
  <c r="T130" i="34"/>
  <c r="S131" i="34"/>
  <c r="T131" i="34"/>
  <c r="S132" i="34"/>
  <c r="T132" i="34"/>
  <c r="S133" i="34"/>
  <c r="T133" i="34"/>
  <c r="S134" i="34"/>
  <c r="T134" i="34"/>
  <c r="S135" i="34"/>
  <c r="T135" i="34"/>
  <c r="S136" i="34"/>
  <c r="T136" i="34"/>
  <c r="S137" i="34"/>
  <c r="T137" i="34"/>
  <c r="S138" i="34"/>
  <c r="T138" i="34"/>
  <c r="S139" i="34"/>
  <c r="T139" i="34"/>
  <c r="S140" i="34"/>
  <c r="T140" i="34"/>
  <c r="S141" i="34"/>
  <c r="T141" i="34"/>
  <c r="S142" i="34"/>
  <c r="T142" i="34"/>
  <c r="S143" i="34"/>
  <c r="T143" i="34"/>
  <c r="S144" i="34"/>
  <c r="T144" i="34"/>
  <c r="S145" i="34"/>
  <c r="T145" i="34"/>
  <c r="T2" i="34"/>
  <c r="S2" i="34"/>
  <c r="S1" i="34"/>
  <c r="T1" i="34"/>
  <c r="R2" i="34"/>
  <c r="Q2" i="34"/>
  <c r="P2" i="34"/>
  <c r="M2" i="34"/>
  <c r="S3" i="38"/>
  <c r="T3" i="38"/>
  <c r="S4" i="38"/>
  <c r="T4" i="38"/>
  <c r="S5" i="38"/>
  <c r="T5" i="38"/>
  <c r="S6" i="38"/>
  <c r="T6" i="38"/>
  <c r="S7" i="38"/>
  <c r="T7" i="38"/>
  <c r="S8" i="38"/>
  <c r="T8" i="38"/>
  <c r="S9" i="38"/>
  <c r="T9" i="38"/>
  <c r="S10" i="38"/>
  <c r="T10" i="38"/>
  <c r="S11" i="38"/>
  <c r="T11" i="38"/>
  <c r="S12" i="38"/>
  <c r="T12" i="38"/>
  <c r="S13" i="38"/>
  <c r="T13" i="38"/>
  <c r="S14" i="38"/>
  <c r="T14" i="38"/>
  <c r="S15" i="38"/>
  <c r="T15" i="38"/>
  <c r="S16" i="38"/>
  <c r="T16" i="38"/>
  <c r="S17" i="38"/>
  <c r="T17" i="38"/>
  <c r="S18" i="38"/>
  <c r="T18" i="38"/>
  <c r="S19" i="38"/>
  <c r="T19" i="38"/>
  <c r="S20" i="38"/>
  <c r="T20" i="38"/>
  <c r="S21" i="38"/>
  <c r="T21" i="38"/>
  <c r="S22" i="38"/>
  <c r="T22" i="38"/>
  <c r="S23" i="38"/>
  <c r="T23" i="38"/>
  <c r="S24" i="38"/>
  <c r="T24" i="38"/>
  <c r="S25" i="38"/>
  <c r="T25" i="38"/>
  <c r="S26" i="38"/>
  <c r="T26" i="38"/>
  <c r="S27" i="38"/>
  <c r="T27" i="38"/>
  <c r="S28" i="38"/>
  <c r="T28" i="38"/>
  <c r="S29" i="38"/>
  <c r="T29" i="38"/>
  <c r="S30" i="38"/>
  <c r="T30" i="38"/>
  <c r="S31" i="38"/>
  <c r="T31" i="38"/>
  <c r="S32" i="38"/>
  <c r="T32" i="38"/>
  <c r="S33" i="38"/>
  <c r="T33" i="38"/>
  <c r="S34" i="38"/>
  <c r="T34" i="38"/>
  <c r="S35" i="38"/>
  <c r="T35" i="38"/>
  <c r="S36" i="38"/>
  <c r="T36" i="38"/>
  <c r="S37" i="38"/>
  <c r="T37" i="38"/>
  <c r="S38" i="38"/>
  <c r="T38" i="38"/>
  <c r="S39" i="38"/>
  <c r="T39" i="38"/>
  <c r="S40" i="38"/>
  <c r="T40" i="38"/>
  <c r="S41" i="38"/>
  <c r="T41" i="38"/>
  <c r="S42" i="38"/>
  <c r="T42" i="38"/>
  <c r="S43" i="38"/>
  <c r="T43" i="38"/>
  <c r="S44" i="38"/>
  <c r="T44" i="38"/>
  <c r="S45" i="38"/>
  <c r="T45" i="38"/>
  <c r="S46" i="38"/>
  <c r="T46" i="38"/>
  <c r="S47" i="38"/>
  <c r="T47" i="38"/>
  <c r="S48" i="38"/>
  <c r="T48" i="38"/>
  <c r="S49" i="38"/>
  <c r="T49" i="38"/>
  <c r="S50" i="38"/>
  <c r="T50" i="38"/>
  <c r="S51" i="38"/>
  <c r="T51" i="38"/>
  <c r="S52" i="38"/>
  <c r="T52" i="38"/>
  <c r="S53" i="38"/>
  <c r="T53" i="38"/>
  <c r="S54" i="38"/>
  <c r="T54" i="38"/>
  <c r="S55" i="38"/>
  <c r="T55" i="38"/>
  <c r="S56" i="38"/>
  <c r="T56" i="38"/>
  <c r="S57" i="38"/>
  <c r="T57" i="38"/>
  <c r="S58" i="38"/>
  <c r="T58" i="38"/>
  <c r="S59" i="38"/>
  <c r="T59" i="38"/>
  <c r="S60" i="38"/>
  <c r="T60" i="38"/>
  <c r="S61" i="38"/>
  <c r="T61" i="38"/>
  <c r="S62" i="38"/>
  <c r="T62" i="38"/>
  <c r="S63" i="38"/>
  <c r="T63" i="38"/>
  <c r="S64" i="38"/>
  <c r="T64" i="38"/>
  <c r="S65" i="38"/>
  <c r="T65" i="38"/>
  <c r="S66" i="38"/>
  <c r="T66" i="38"/>
  <c r="S67" i="38"/>
  <c r="T67" i="38"/>
  <c r="S68" i="38"/>
  <c r="T68" i="38"/>
  <c r="S69" i="38"/>
  <c r="T69" i="38"/>
  <c r="S70" i="38"/>
  <c r="T70" i="38"/>
  <c r="S71" i="38"/>
  <c r="T71" i="38"/>
  <c r="S72" i="38"/>
  <c r="T72" i="38"/>
  <c r="S73" i="38"/>
  <c r="T73" i="38"/>
  <c r="S74" i="38"/>
  <c r="T74" i="38"/>
  <c r="S75" i="38"/>
  <c r="T75" i="38"/>
  <c r="S76" i="38"/>
  <c r="T76" i="38"/>
  <c r="S77" i="38"/>
  <c r="T77" i="38"/>
  <c r="S78" i="38"/>
  <c r="T78" i="38"/>
  <c r="S79" i="38"/>
  <c r="T79" i="38"/>
  <c r="S80" i="38"/>
  <c r="T80" i="38"/>
  <c r="S81" i="38"/>
  <c r="T81" i="38"/>
  <c r="S82" i="38"/>
  <c r="T82" i="38"/>
  <c r="S83" i="38"/>
  <c r="T83" i="38"/>
  <c r="S84" i="38"/>
  <c r="T84" i="38"/>
  <c r="S85" i="38"/>
  <c r="T85" i="38"/>
  <c r="S86" i="38"/>
  <c r="T86" i="38"/>
  <c r="S87" i="38"/>
  <c r="T87" i="38"/>
  <c r="S88" i="38"/>
  <c r="T88" i="38"/>
  <c r="S89" i="38"/>
  <c r="T89" i="38"/>
  <c r="S90" i="38"/>
  <c r="T90" i="38"/>
  <c r="S91" i="38"/>
  <c r="T91" i="38"/>
  <c r="S92" i="38"/>
  <c r="T92" i="38"/>
  <c r="S93" i="38"/>
  <c r="T93" i="38"/>
  <c r="S94" i="38"/>
  <c r="T94" i="38"/>
  <c r="S95" i="38"/>
  <c r="T95" i="38"/>
  <c r="S96" i="38"/>
  <c r="T96" i="38"/>
  <c r="S97" i="38"/>
  <c r="T97" i="38"/>
  <c r="S98" i="38"/>
  <c r="T98" i="38"/>
  <c r="S99" i="38"/>
  <c r="T99" i="38"/>
  <c r="S100" i="38"/>
  <c r="T100" i="38"/>
  <c r="S101" i="38"/>
  <c r="T101" i="38"/>
  <c r="S102" i="38"/>
  <c r="T102" i="38"/>
  <c r="S103" i="38"/>
  <c r="T103" i="38"/>
  <c r="S104" i="38"/>
  <c r="T104" i="38"/>
  <c r="S105" i="38"/>
  <c r="T105" i="38"/>
  <c r="S106" i="38"/>
  <c r="T106" i="38"/>
  <c r="S107" i="38"/>
  <c r="T107" i="38"/>
  <c r="S108" i="38"/>
  <c r="T108" i="38"/>
  <c r="S109" i="38"/>
  <c r="T109" i="38"/>
  <c r="S110" i="38"/>
  <c r="T110" i="38"/>
  <c r="S111" i="38"/>
  <c r="T111" i="38"/>
  <c r="S112" i="38"/>
  <c r="T112" i="38"/>
  <c r="S113" i="38"/>
  <c r="T113" i="38"/>
  <c r="S114" i="38"/>
  <c r="T114" i="38"/>
  <c r="S115" i="38"/>
  <c r="T115" i="38"/>
  <c r="S116" i="38"/>
  <c r="T116" i="38"/>
  <c r="S117" i="38"/>
  <c r="T117" i="38"/>
  <c r="S118" i="38"/>
  <c r="T118" i="38"/>
  <c r="S119" i="38"/>
  <c r="T119" i="38"/>
  <c r="S120" i="38"/>
  <c r="T120" i="38"/>
  <c r="S121" i="38"/>
  <c r="T121" i="38"/>
  <c r="S122" i="38"/>
  <c r="T122" i="38"/>
  <c r="S123" i="38"/>
  <c r="T123" i="38"/>
  <c r="S124" i="38"/>
  <c r="T124" i="38"/>
  <c r="S125" i="38"/>
  <c r="T125" i="38"/>
  <c r="S126" i="38"/>
  <c r="T126" i="38"/>
  <c r="S127" i="38"/>
  <c r="T127" i="38"/>
  <c r="S128" i="38"/>
  <c r="T128" i="38"/>
  <c r="S129" i="38"/>
  <c r="T129" i="38"/>
  <c r="S130" i="38"/>
  <c r="T130" i="38"/>
  <c r="S131" i="38"/>
  <c r="T131" i="38"/>
  <c r="S132" i="38"/>
  <c r="T132" i="38"/>
  <c r="S133" i="38"/>
  <c r="T133" i="38"/>
  <c r="S134" i="38"/>
  <c r="T134" i="38"/>
  <c r="S135" i="38"/>
  <c r="T135" i="38"/>
  <c r="S136" i="38"/>
  <c r="T136" i="38"/>
  <c r="S137" i="38"/>
  <c r="T137" i="38"/>
  <c r="S138" i="38"/>
  <c r="T138" i="38"/>
  <c r="S139" i="38"/>
  <c r="T139" i="38"/>
  <c r="S140" i="38"/>
  <c r="T140" i="38"/>
  <c r="S141" i="38"/>
  <c r="T141" i="38"/>
  <c r="S142" i="38"/>
  <c r="T142" i="38"/>
  <c r="S143" i="38"/>
  <c r="T143" i="38"/>
  <c r="S144" i="38"/>
  <c r="T144" i="38"/>
  <c r="S145" i="38"/>
  <c r="T145" i="38"/>
  <c r="M3" i="38"/>
  <c r="P3" i="38"/>
  <c r="Q3" i="38"/>
  <c r="R3" i="38"/>
  <c r="M4" i="38"/>
  <c r="P4" i="38"/>
  <c r="Q4" i="38"/>
  <c r="R4" i="38"/>
  <c r="M5" i="38"/>
  <c r="P5" i="38"/>
  <c r="Q5" i="38"/>
  <c r="R5" i="38"/>
  <c r="M6" i="38"/>
  <c r="P6" i="38"/>
  <c r="Q6" i="38"/>
  <c r="R6" i="38"/>
  <c r="M7" i="38"/>
  <c r="P7" i="38"/>
  <c r="Q7" i="38"/>
  <c r="R7" i="38"/>
  <c r="M8" i="38"/>
  <c r="P8" i="38"/>
  <c r="Q8" i="38"/>
  <c r="R8" i="38"/>
  <c r="M9" i="38"/>
  <c r="P9" i="38"/>
  <c r="Q9" i="38"/>
  <c r="R9" i="38"/>
  <c r="M10" i="38"/>
  <c r="P10" i="38"/>
  <c r="Q10" i="38"/>
  <c r="R10" i="38"/>
  <c r="M11" i="38"/>
  <c r="P11" i="38"/>
  <c r="Q11" i="38"/>
  <c r="R11" i="38"/>
  <c r="M12" i="38"/>
  <c r="P12" i="38"/>
  <c r="Q12" i="38"/>
  <c r="R12" i="38"/>
  <c r="M13" i="38"/>
  <c r="P13" i="38"/>
  <c r="Q13" i="38"/>
  <c r="R13" i="38"/>
  <c r="M14" i="38"/>
  <c r="P14" i="38"/>
  <c r="Q14" i="38"/>
  <c r="R14" i="38"/>
  <c r="M15" i="38"/>
  <c r="P15" i="38"/>
  <c r="Q15" i="38"/>
  <c r="R15" i="38"/>
  <c r="M16" i="38"/>
  <c r="P16" i="38"/>
  <c r="Q16" i="38"/>
  <c r="R16" i="38"/>
  <c r="M17" i="38"/>
  <c r="P17" i="38"/>
  <c r="Q17" i="38"/>
  <c r="R17" i="38"/>
  <c r="M18" i="38"/>
  <c r="P18" i="38"/>
  <c r="Q18" i="38"/>
  <c r="R18" i="38"/>
  <c r="M19" i="38"/>
  <c r="P19" i="38"/>
  <c r="Q19" i="38"/>
  <c r="R19" i="38"/>
  <c r="M20" i="38"/>
  <c r="P20" i="38"/>
  <c r="Q20" i="38"/>
  <c r="R20" i="38"/>
  <c r="M21" i="38"/>
  <c r="P21" i="38"/>
  <c r="Q21" i="38"/>
  <c r="R21" i="38"/>
  <c r="M22" i="38"/>
  <c r="P22" i="38"/>
  <c r="Q22" i="38"/>
  <c r="R22" i="38"/>
  <c r="M23" i="38"/>
  <c r="P23" i="38"/>
  <c r="Q23" i="38"/>
  <c r="R23" i="38"/>
  <c r="M24" i="38"/>
  <c r="P24" i="38"/>
  <c r="Q24" i="38"/>
  <c r="R24" i="38"/>
  <c r="M25" i="38"/>
  <c r="P25" i="38"/>
  <c r="Q25" i="38"/>
  <c r="R25" i="38"/>
  <c r="M26" i="38"/>
  <c r="P26" i="38"/>
  <c r="Q26" i="38"/>
  <c r="R26" i="38"/>
  <c r="M27" i="38"/>
  <c r="P27" i="38"/>
  <c r="Q27" i="38"/>
  <c r="R27" i="38"/>
  <c r="M28" i="38"/>
  <c r="P28" i="38"/>
  <c r="Q28" i="38"/>
  <c r="R28" i="38"/>
  <c r="M29" i="38"/>
  <c r="P29" i="38"/>
  <c r="Q29" i="38"/>
  <c r="R29" i="38"/>
  <c r="M30" i="38"/>
  <c r="P30" i="38"/>
  <c r="Q30" i="38"/>
  <c r="R30" i="38"/>
  <c r="M31" i="38"/>
  <c r="P31" i="38"/>
  <c r="Q31" i="38"/>
  <c r="R31" i="38"/>
  <c r="M32" i="38"/>
  <c r="P32" i="38"/>
  <c r="Q32" i="38"/>
  <c r="R32" i="38"/>
  <c r="M33" i="38"/>
  <c r="P33" i="38"/>
  <c r="Q33" i="38"/>
  <c r="R33" i="38"/>
  <c r="M34" i="38"/>
  <c r="P34" i="38"/>
  <c r="Q34" i="38"/>
  <c r="R34" i="38"/>
  <c r="M35" i="38"/>
  <c r="P35" i="38"/>
  <c r="Q35" i="38"/>
  <c r="R35" i="38"/>
  <c r="M36" i="38"/>
  <c r="P36" i="38"/>
  <c r="Q36" i="38"/>
  <c r="R36" i="38"/>
  <c r="M37" i="38"/>
  <c r="P37" i="38"/>
  <c r="Q37" i="38"/>
  <c r="R37" i="38"/>
  <c r="M38" i="38"/>
  <c r="P38" i="38"/>
  <c r="Q38" i="38"/>
  <c r="R38" i="38"/>
  <c r="M39" i="38"/>
  <c r="P39" i="38"/>
  <c r="Q39" i="38"/>
  <c r="R39" i="38"/>
  <c r="M40" i="38"/>
  <c r="P40" i="38"/>
  <c r="Q40" i="38"/>
  <c r="R40" i="38"/>
  <c r="M41" i="38"/>
  <c r="P41" i="38"/>
  <c r="Q41" i="38"/>
  <c r="R41" i="38"/>
  <c r="M42" i="38"/>
  <c r="P42" i="38"/>
  <c r="Q42" i="38"/>
  <c r="R42" i="38"/>
  <c r="M43" i="38"/>
  <c r="P43" i="38"/>
  <c r="Q43" i="38"/>
  <c r="R43" i="38"/>
  <c r="M44" i="38"/>
  <c r="P44" i="38"/>
  <c r="Q44" i="38"/>
  <c r="R44" i="38"/>
  <c r="M45" i="38"/>
  <c r="P45" i="38"/>
  <c r="Q45" i="38"/>
  <c r="R45" i="38"/>
  <c r="M46" i="38"/>
  <c r="P46" i="38"/>
  <c r="Q46" i="38"/>
  <c r="R46" i="38"/>
  <c r="M47" i="38"/>
  <c r="P47" i="38"/>
  <c r="Q47" i="38"/>
  <c r="R47" i="38"/>
  <c r="M48" i="38"/>
  <c r="P48" i="38"/>
  <c r="Q48" i="38"/>
  <c r="R48" i="38"/>
  <c r="M49" i="38"/>
  <c r="P49" i="38"/>
  <c r="Q49" i="38"/>
  <c r="R49" i="38"/>
  <c r="M50" i="38"/>
  <c r="P50" i="38"/>
  <c r="Q50" i="38"/>
  <c r="R50" i="38"/>
  <c r="M51" i="38"/>
  <c r="P51" i="38"/>
  <c r="Q51" i="38"/>
  <c r="R51" i="38"/>
  <c r="M52" i="38"/>
  <c r="P52" i="38"/>
  <c r="Q52" i="38"/>
  <c r="R52" i="38"/>
  <c r="M53" i="38"/>
  <c r="P53" i="38"/>
  <c r="Q53" i="38"/>
  <c r="R53" i="38"/>
  <c r="M54" i="38"/>
  <c r="P54" i="38"/>
  <c r="Q54" i="38"/>
  <c r="R54" i="38"/>
  <c r="M55" i="38"/>
  <c r="P55" i="38"/>
  <c r="Q55" i="38"/>
  <c r="R55" i="38"/>
  <c r="M56" i="38"/>
  <c r="P56" i="38"/>
  <c r="Q56" i="38"/>
  <c r="R56" i="38"/>
  <c r="M57" i="38"/>
  <c r="P57" i="38"/>
  <c r="Q57" i="38"/>
  <c r="R57" i="38"/>
  <c r="M58" i="38"/>
  <c r="P58" i="38"/>
  <c r="Q58" i="38"/>
  <c r="R58" i="38"/>
  <c r="M59" i="38"/>
  <c r="P59" i="38"/>
  <c r="Q59" i="38"/>
  <c r="R59" i="38"/>
  <c r="M60" i="38"/>
  <c r="P60" i="38"/>
  <c r="Q60" i="38"/>
  <c r="R60" i="38"/>
  <c r="M61" i="38"/>
  <c r="P61" i="38"/>
  <c r="Q61" i="38"/>
  <c r="R61" i="38"/>
  <c r="M62" i="38"/>
  <c r="P62" i="38"/>
  <c r="Q62" i="38"/>
  <c r="R62" i="38"/>
  <c r="M63" i="38"/>
  <c r="P63" i="38"/>
  <c r="Q63" i="38"/>
  <c r="R63" i="38"/>
  <c r="M64" i="38"/>
  <c r="P64" i="38"/>
  <c r="Q64" i="38"/>
  <c r="R64" i="38"/>
  <c r="M65" i="38"/>
  <c r="P65" i="38"/>
  <c r="Q65" i="38"/>
  <c r="R65" i="38"/>
  <c r="M66" i="38"/>
  <c r="P66" i="38"/>
  <c r="Q66" i="38"/>
  <c r="R66" i="38"/>
  <c r="M67" i="38"/>
  <c r="P67" i="38"/>
  <c r="Q67" i="38"/>
  <c r="R67" i="38"/>
  <c r="M68" i="38"/>
  <c r="P68" i="38"/>
  <c r="Q68" i="38"/>
  <c r="R68" i="38"/>
  <c r="M69" i="38"/>
  <c r="P69" i="38"/>
  <c r="Q69" i="38"/>
  <c r="R69" i="38"/>
  <c r="M70" i="38"/>
  <c r="P70" i="38"/>
  <c r="Q70" i="38"/>
  <c r="R70" i="38"/>
  <c r="M71" i="38"/>
  <c r="P71" i="38"/>
  <c r="Q71" i="38"/>
  <c r="R71" i="38"/>
  <c r="M72" i="38"/>
  <c r="P72" i="38"/>
  <c r="Q72" i="38"/>
  <c r="R72" i="38"/>
  <c r="M73" i="38"/>
  <c r="P73" i="38"/>
  <c r="Q73" i="38"/>
  <c r="R73" i="38"/>
  <c r="M74" i="38"/>
  <c r="P74" i="38"/>
  <c r="Q74" i="38"/>
  <c r="R74" i="38"/>
  <c r="M75" i="38"/>
  <c r="P75" i="38"/>
  <c r="Q75" i="38"/>
  <c r="R75" i="38"/>
  <c r="M76" i="38"/>
  <c r="P76" i="38"/>
  <c r="Q76" i="38"/>
  <c r="R76" i="38"/>
  <c r="M77" i="38"/>
  <c r="P77" i="38"/>
  <c r="Q77" i="38"/>
  <c r="R77" i="38"/>
  <c r="M78" i="38"/>
  <c r="P78" i="38"/>
  <c r="Q78" i="38"/>
  <c r="R78" i="38"/>
  <c r="M79" i="38"/>
  <c r="P79" i="38"/>
  <c r="Q79" i="38"/>
  <c r="R79" i="38"/>
  <c r="M80" i="38"/>
  <c r="P80" i="38"/>
  <c r="Q80" i="38"/>
  <c r="R80" i="38"/>
  <c r="M81" i="38"/>
  <c r="P81" i="38"/>
  <c r="Q81" i="38"/>
  <c r="R81" i="38"/>
  <c r="M82" i="38"/>
  <c r="P82" i="38"/>
  <c r="Q82" i="38"/>
  <c r="R82" i="38"/>
  <c r="M83" i="38"/>
  <c r="P83" i="38"/>
  <c r="Q83" i="38"/>
  <c r="R83" i="38"/>
  <c r="M84" i="38"/>
  <c r="P84" i="38"/>
  <c r="Q84" i="38"/>
  <c r="R84" i="38"/>
  <c r="M85" i="38"/>
  <c r="P85" i="38"/>
  <c r="Q85" i="38"/>
  <c r="R85" i="38"/>
  <c r="M86" i="38"/>
  <c r="P86" i="38"/>
  <c r="Q86" i="38"/>
  <c r="R86" i="38"/>
  <c r="M87" i="38"/>
  <c r="P87" i="38"/>
  <c r="Q87" i="38"/>
  <c r="R87" i="38"/>
  <c r="M88" i="38"/>
  <c r="P88" i="38"/>
  <c r="Q88" i="38"/>
  <c r="R88" i="38"/>
  <c r="M89" i="38"/>
  <c r="P89" i="38"/>
  <c r="Q89" i="38"/>
  <c r="R89" i="38"/>
  <c r="M90" i="38"/>
  <c r="P90" i="38"/>
  <c r="Q90" i="38"/>
  <c r="R90" i="38"/>
  <c r="M91" i="38"/>
  <c r="P91" i="38"/>
  <c r="Q91" i="38"/>
  <c r="R91" i="38"/>
  <c r="M92" i="38"/>
  <c r="P92" i="38"/>
  <c r="Q92" i="38"/>
  <c r="R92" i="38"/>
  <c r="M93" i="38"/>
  <c r="P93" i="38"/>
  <c r="Q93" i="38"/>
  <c r="R93" i="38"/>
  <c r="M94" i="38"/>
  <c r="P94" i="38"/>
  <c r="Q94" i="38"/>
  <c r="R94" i="38"/>
  <c r="M95" i="38"/>
  <c r="P95" i="38"/>
  <c r="Q95" i="38"/>
  <c r="R95" i="38"/>
  <c r="M96" i="38"/>
  <c r="P96" i="38"/>
  <c r="Q96" i="38"/>
  <c r="R96" i="38"/>
  <c r="M97" i="38"/>
  <c r="P97" i="38"/>
  <c r="Q97" i="38"/>
  <c r="R97" i="38"/>
  <c r="M98" i="38"/>
  <c r="P98" i="38"/>
  <c r="Q98" i="38"/>
  <c r="R98" i="38"/>
  <c r="M99" i="38"/>
  <c r="P99" i="38"/>
  <c r="Q99" i="38"/>
  <c r="R99" i="38"/>
  <c r="M100" i="38"/>
  <c r="P100" i="38"/>
  <c r="Q100" i="38"/>
  <c r="R100" i="38"/>
  <c r="M101" i="38"/>
  <c r="P101" i="38"/>
  <c r="Q101" i="38"/>
  <c r="R101" i="38"/>
  <c r="M102" i="38"/>
  <c r="P102" i="38"/>
  <c r="Q102" i="38"/>
  <c r="R102" i="38"/>
  <c r="M103" i="38"/>
  <c r="P103" i="38"/>
  <c r="Q103" i="38"/>
  <c r="R103" i="38"/>
  <c r="M104" i="38"/>
  <c r="P104" i="38"/>
  <c r="Q104" i="38"/>
  <c r="R104" i="38"/>
  <c r="M105" i="38"/>
  <c r="P105" i="38"/>
  <c r="Q105" i="38"/>
  <c r="R105" i="38"/>
  <c r="M106" i="38"/>
  <c r="P106" i="38"/>
  <c r="Q106" i="38"/>
  <c r="R106" i="38"/>
  <c r="M107" i="38"/>
  <c r="P107" i="38"/>
  <c r="Q107" i="38"/>
  <c r="R107" i="38"/>
  <c r="M108" i="38"/>
  <c r="P108" i="38"/>
  <c r="Q108" i="38"/>
  <c r="R108" i="38"/>
  <c r="M109" i="38"/>
  <c r="P109" i="38"/>
  <c r="Q109" i="38"/>
  <c r="R109" i="38"/>
  <c r="M110" i="38"/>
  <c r="P110" i="38"/>
  <c r="Q110" i="38"/>
  <c r="R110" i="38"/>
  <c r="M111" i="38"/>
  <c r="P111" i="38"/>
  <c r="Q111" i="38"/>
  <c r="R111" i="38"/>
  <c r="M112" i="38"/>
  <c r="P112" i="38"/>
  <c r="Q112" i="38"/>
  <c r="R112" i="38"/>
  <c r="M113" i="38"/>
  <c r="P113" i="38"/>
  <c r="Q113" i="38"/>
  <c r="R113" i="38"/>
  <c r="M114" i="38"/>
  <c r="P114" i="38"/>
  <c r="Q114" i="38"/>
  <c r="R114" i="38"/>
  <c r="M115" i="38"/>
  <c r="P115" i="38"/>
  <c r="Q115" i="38"/>
  <c r="R115" i="38"/>
  <c r="M116" i="38"/>
  <c r="P116" i="38"/>
  <c r="Q116" i="38"/>
  <c r="R116" i="38"/>
  <c r="M117" i="38"/>
  <c r="P117" i="38"/>
  <c r="Q117" i="38"/>
  <c r="R117" i="38"/>
  <c r="M118" i="38"/>
  <c r="P118" i="38"/>
  <c r="Q118" i="38"/>
  <c r="R118" i="38"/>
  <c r="M119" i="38"/>
  <c r="P119" i="38"/>
  <c r="Q119" i="38"/>
  <c r="R119" i="38"/>
  <c r="M120" i="38"/>
  <c r="P120" i="38"/>
  <c r="Q120" i="38"/>
  <c r="R120" i="38"/>
  <c r="M121" i="38"/>
  <c r="P121" i="38"/>
  <c r="Q121" i="38"/>
  <c r="R121" i="38"/>
  <c r="M122" i="38"/>
  <c r="P122" i="38"/>
  <c r="Q122" i="38"/>
  <c r="R122" i="38"/>
  <c r="M123" i="38"/>
  <c r="P123" i="38"/>
  <c r="Q123" i="38"/>
  <c r="R123" i="38"/>
  <c r="M124" i="38"/>
  <c r="P124" i="38"/>
  <c r="Q124" i="38"/>
  <c r="R124" i="38"/>
  <c r="M125" i="38"/>
  <c r="P125" i="38"/>
  <c r="Q125" i="38"/>
  <c r="R125" i="38"/>
  <c r="M126" i="38"/>
  <c r="P126" i="38"/>
  <c r="Q126" i="38"/>
  <c r="R126" i="38"/>
  <c r="M127" i="38"/>
  <c r="P127" i="38"/>
  <c r="Q127" i="38"/>
  <c r="R127" i="38"/>
  <c r="M128" i="38"/>
  <c r="P128" i="38"/>
  <c r="Q128" i="38"/>
  <c r="R128" i="38"/>
  <c r="M129" i="38"/>
  <c r="P129" i="38"/>
  <c r="Q129" i="38"/>
  <c r="R129" i="38"/>
  <c r="M130" i="38"/>
  <c r="P130" i="38"/>
  <c r="Q130" i="38"/>
  <c r="R130" i="38"/>
  <c r="M131" i="38"/>
  <c r="P131" i="38"/>
  <c r="Q131" i="38"/>
  <c r="R131" i="38"/>
  <c r="M132" i="38"/>
  <c r="P132" i="38"/>
  <c r="Q132" i="38"/>
  <c r="R132" i="38"/>
  <c r="M133" i="38"/>
  <c r="P133" i="38"/>
  <c r="Q133" i="38"/>
  <c r="R133" i="38"/>
  <c r="M134" i="38"/>
  <c r="P134" i="38"/>
  <c r="R134" i="38"/>
  <c r="M135" i="38"/>
  <c r="P135" i="38"/>
  <c r="R135" i="38"/>
  <c r="M136" i="38"/>
  <c r="P136" i="38"/>
  <c r="R136" i="38"/>
  <c r="M137" i="38"/>
  <c r="P137" i="38"/>
  <c r="R137" i="38"/>
  <c r="M138" i="38"/>
  <c r="P138" i="38"/>
  <c r="R138" i="38"/>
  <c r="M139" i="38"/>
  <c r="P139" i="38"/>
  <c r="R139" i="38"/>
  <c r="M140" i="38"/>
  <c r="P140" i="38"/>
  <c r="R140" i="38"/>
  <c r="M141" i="38"/>
  <c r="P141" i="38"/>
  <c r="R141" i="38"/>
  <c r="M142" i="38"/>
  <c r="P142" i="38"/>
  <c r="R142" i="38"/>
  <c r="M143" i="38"/>
  <c r="P143" i="38"/>
  <c r="R143" i="38"/>
  <c r="M144" i="38"/>
  <c r="P144" i="38"/>
  <c r="R144" i="38"/>
  <c r="M145" i="38"/>
  <c r="P145" i="38"/>
  <c r="R145" i="38"/>
  <c r="T2" i="38"/>
  <c r="S2" i="38"/>
  <c r="R2" i="38"/>
  <c r="Q2" i="38"/>
  <c r="P2" i="38"/>
  <c r="M2" i="38"/>
  <c r="S1" i="38"/>
  <c r="T1" i="38"/>
  <c r="E16" i="15" l="1"/>
  <c r="K16" i="15"/>
  <c r="Q16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P4" i="15"/>
  <c r="O4" i="15"/>
  <c r="J5" i="15"/>
  <c r="J6" i="15"/>
  <c r="J7" i="15"/>
  <c r="J8" i="15"/>
  <c r="J9" i="15"/>
  <c r="J10" i="15"/>
  <c r="J11" i="15"/>
  <c r="J12" i="15"/>
  <c r="J13" i="15"/>
  <c r="J4" i="15"/>
  <c r="I4" i="15"/>
  <c r="D5" i="15"/>
  <c r="D6" i="15"/>
  <c r="D7" i="15"/>
  <c r="D8" i="15"/>
  <c r="D9" i="15"/>
  <c r="D10" i="15"/>
  <c r="D11" i="15"/>
  <c r="D12" i="15"/>
  <c r="D13" i="15"/>
  <c r="D4" i="15"/>
  <c r="C5" i="15"/>
  <c r="C6" i="15"/>
  <c r="C7" i="15"/>
  <c r="C8" i="15"/>
  <c r="C9" i="15"/>
  <c r="C10" i="15"/>
  <c r="C11" i="15"/>
  <c r="C12" i="15"/>
  <c r="C13" i="15"/>
  <c r="C4" i="15"/>
  <c r="U3" i="71"/>
  <c r="U4" i="71"/>
  <c r="U5" i="71"/>
  <c r="U6" i="71"/>
  <c r="U7" i="71"/>
  <c r="U8" i="71"/>
  <c r="U9" i="71"/>
  <c r="U10" i="71"/>
  <c r="U11" i="71"/>
  <c r="U12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U34" i="71"/>
  <c r="U35" i="71"/>
  <c r="U36" i="71"/>
  <c r="U37" i="71"/>
  <c r="U38" i="71"/>
  <c r="U39" i="71"/>
  <c r="U40" i="71"/>
  <c r="U41" i="71"/>
  <c r="U42" i="71"/>
  <c r="U43" i="71"/>
  <c r="U44" i="71"/>
  <c r="U45" i="71"/>
  <c r="U46" i="71"/>
  <c r="U47" i="71"/>
  <c r="U48" i="71"/>
  <c r="U49" i="71"/>
  <c r="U50" i="71"/>
  <c r="U51" i="71"/>
  <c r="U52" i="71"/>
  <c r="U53" i="71"/>
  <c r="U54" i="71"/>
  <c r="U55" i="71"/>
  <c r="U56" i="71"/>
  <c r="U57" i="71"/>
  <c r="U58" i="71"/>
  <c r="U59" i="71"/>
  <c r="U60" i="71"/>
  <c r="U61" i="71"/>
  <c r="U62" i="71"/>
  <c r="U63" i="71"/>
  <c r="U64" i="71"/>
  <c r="U65" i="71"/>
  <c r="U66" i="71"/>
  <c r="U67" i="71"/>
  <c r="U68" i="71"/>
  <c r="U69" i="71"/>
  <c r="U70" i="71"/>
  <c r="U71" i="71"/>
  <c r="U72" i="71"/>
  <c r="U73" i="71"/>
  <c r="U74" i="71"/>
  <c r="U75" i="71"/>
  <c r="U76" i="71"/>
  <c r="U77" i="71"/>
  <c r="U78" i="71"/>
  <c r="U79" i="71"/>
  <c r="U80" i="71"/>
  <c r="U81" i="71"/>
  <c r="U82" i="71"/>
  <c r="U83" i="71"/>
  <c r="U84" i="71"/>
  <c r="U85" i="71"/>
  <c r="U86" i="71"/>
  <c r="U87" i="71"/>
  <c r="U88" i="71"/>
  <c r="U89" i="71"/>
  <c r="U90" i="71"/>
  <c r="U91" i="71"/>
  <c r="U92" i="71"/>
  <c r="U93" i="71"/>
  <c r="U94" i="71"/>
  <c r="U95" i="71"/>
  <c r="U96" i="71"/>
  <c r="U97" i="71"/>
  <c r="U98" i="71"/>
  <c r="U99" i="71"/>
  <c r="U100" i="71"/>
  <c r="U101" i="71"/>
  <c r="U102" i="71"/>
  <c r="U103" i="71"/>
  <c r="U104" i="71"/>
  <c r="U105" i="71"/>
  <c r="U106" i="71"/>
  <c r="U107" i="71"/>
  <c r="U108" i="71"/>
  <c r="U109" i="71"/>
  <c r="U110" i="71"/>
  <c r="U111" i="71"/>
  <c r="U112" i="71"/>
  <c r="U113" i="71"/>
  <c r="U114" i="71"/>
  <c r="U115" i="71"/>
  <c r="U116" i="71"/>
  <c r="U117" i="71"/>
  <c r="U118" i="71"/>
  <c r="U119" i="71"/>
  <c r="U120" i="71"/>
  <c r="U121" i="71"/>
  <c r="U2" i="71"/>
  <c r="S3" i="71"/>
  <c r="T3" i="71"/>
  <c r="S4" i="71"/>
  <c r="T4" i="71"/>
  <c r="S5" i="71"/>
  <c r="T5" i="71"/>
  <c r="S6" i="71"/>
  <c r="T6" i="71"/>
  <c r="S7" i="71"/>
  <c r="T7" i="71"/>
  <c r="S8" i="71"/>
  <c r="T8" i="71"/>
  <c r="S9" i="71"/>
  <c r="T9" i="71"/>
  <c r="S10" i="71"/>
  <c r="T10" i="71"/>
  <c r="S11" i="71"/>
  <c r="T11" i="71"/>
  <c r="S12" i="71"/>
  <c r="T12" i="71"/>
  <c r="S13" i="71"/>
  <c r="T13" i="71"/>
  <c r="S14" i="71"/>
  <c r="T14" i="71"/>
  <c r="S15" i="71"/>
  <c r="T15" i="71"/>
  <c r="S16" i="71"/>
  <c r="T16" i="71"/>
  <c r="S17" i="71"/>
  <c r="T17" i="71"/>
  <c r="S18" i="71"/>
  <c r="T18" i="71"/>
  <c r="S19" i="71"/>
  <c r="T19" i="71"/>
  <c r="S20" i="71"/>
  <c r="T20" i="71"/>
  <c r="S21" i="71"/>
  <c r="T21" i="71"/>
  <c r="S22" i="71"/>
  <c r="T22" i="71"/>
  <c r="S23" i="71"/>
  <c r="T23" i="71"/>
  <c r="S24" i="71"/>
  <c r="T24" i="71"/>
  <c r="S25" i="71"/>
  <c r="T25" i="71"/>
  <c r="S26" i="71"/>
  <c r="T26" i="71"/>
  <c r="S27" i="71"/>
  <c r="T27" i="71"/>
  <c r="S28" i="71"/>
  <c r="T28" i="71"/>
  <c r="S29" i="71"/>
  <c r="T29" i="71"/>
  <c r="S30" i="71"/>
  <c r="T30" i="71"/>
  <c r="S31" i="71"/>
  <c r="T31" i="71"/>
  <c r="S32" i="71"/>
  <c r="T32" i="71"/>
  <c r="S33" i="71"/>
  <c r="T33" i="71"/>
  <c r="S34" i="71"/>
  <c r="T34" i="71"/>
  <c r="S35" i="71"/>
  <c r="T35" i="71"/>
  <c r="S36" i="71"/>
  <c r="T36" i="71"/>
  <c r="S37" i="71"/>
  <c r="T37" i="71"/>
  <c r="S38" i="71"/>
  <c r="T38" i="71"/>
  <c r="S39" i="71"/>
  <c r="T39" i="71"/>
  <c r="S40" i="71"/>
  <c r="T40" i="71"/>
  <c r="S41" i="71"/>
  <c r="T41" i="71"/>
  <c r="S42" i="71"/>
  <c r="T42" i="71"/>
  <c r="S43" i="71"/>
  <c r="T43" i="71"/>
  <c r="S44" i="71"/>
  <c r="T44" i="71"/>
  <c r="S45" i="71"/>
  <c r="T45" i="71"/>
  <c r="S46" i="71"/>
  <c r="T46" i="71"/>
  <c r="S47" i="71"/>
  <c r="T47" i="71"/>
  <c r="S48" i="71"/>
  <c r="T48" i="71"/>
  <c r="S49" i="71"/>
  <c r="T49" i="71"/>
  <c r="S50" i="71"/>
  <c r="T50" i="71"/>
  <c r="S51" i="71"/>
  <c r="T51" i="71"/>
  <c r="S52" i="71"/>
  <c r="T52" i="71"/>
  <c r="S53" i="71"/>
  <c r="T53" i="71"/>
  <c r="S54" i="71"/>
  <c r="T54" i="71"/>
  <c r="S55" i="71"/>
  <c r="T55" i="71"/>
  <c r="S56" i="71"/>
  <c r="T56" i="71"/>
  <c r="S57" i="71"/>
  <c r="T57" i="71"/>
  <c r="S58" i="71"/>
  <c r="T58" i="71"/>
  <c r="S59" i="71"/>
  <c r="T59" i="71"/>
  <c r="S60" i="71"/>
  <c r="T60" i="71"/>
  <c r="S61" i="71"/>
  <c r="T61" i="71"/>
  <c r="S62" i="71"/>
  <c r="T62" i="71"/>
  <c r="S63" i="71"/>
  <c r="T63" i="71"/>
  <c r="S64" i="71"/>
  <c r="T64" i="71"/>
  <c r="S65" i="71"/>
  <c r="T65" i="71"/>
  <c r="S66" i="71"/>
  <c r="T66" i="71"/>
  <c r="S67" i="71"/>
  <c r="T67" i="71"/>
  <c r="S68" i="71"/>
  <c r="T68" i="71"/>
  <c r="S69" i="71"/>
  <c r="T69" i="71"/>
  <c r="S70" i="71"/>
  <c r="T70" i="71"/>
  <c r="S71" i="71"/>
  <c r="T71" i="71"/>
  <c r="S72" i="71"/>
  <c r="T72" i="71"/>
  <c r="S73" i="71"/>
  <c r="T73" i="71"/>
  <c r="S74" i="71"/>
  <c r="T74" i="71"/>
  <c r="S75" i="71"/>
  <c r="T75" i="71"/>
  <c r="S76" i="71"/>
  <c r="T76" i="71"/>
  <c r="S77" i="71"/>
  <c r="T77" i="71"/>
  <c r="S78" i="71"/>
  <c r="T78" i="71"/>
  <c r="S79" i="71"/>
  <c r="T79" i="71"/>
  <c r="S80" i="71"/>
  <c r="T80" i="71"/>
  <c r="S81" i="71"/>
  <c r="T81" i="71"/>
  <c r="S82" i="71"/>
  <c r="T82" i="71"/>
  <c r="S83" i="71"/>
  <c r="T83" i="71"/>
  <c r="S84" i="71"/>
  <c r="T84" i="71"/>
  <c r="S85" i="71"/>
  <c r="T85" i="71"/>
  <c r="S86" i="71"/>
  <c r="T86" i="71"/>
  <c r="S87" i="71"/>
  <c r="T87" i="71"/>
  <c r="S88" i="71"/>
  <c r="T88" i="71"/>
  <c r="S89" i="71"/>
  <c r="T89" i="71"/>
  <c r="S90" i="71"/>
  <c r="T90" i="71"/>
  <c r="S91" i="71"/>
  <c r="T91" i="71"/>
  <c r="S92" i="71"/>
  <c r="T92" i="71"/>
  <c r="S93" i="71"/>
  <c r="T93" i="71"/>
  <c r="S94" i="71"/>
  <c r="T94" i="71"/>
  <c r="S95" i="71"/>
  <c r="T95" i="71"/>
  <c r="S96" i="71"/>
  <c r="T96" i="71"/>
  <c r="S97" i="71"/>
  <c r="T97" i="71"/>
  <c r="S98" i="71"/>
  <c r="T98" i="71"/>
  <c r="S99" i="71"/>
  <c r="T99" i="71"/>
  <c r="S100" i="71"/>
  <c r="T100" i="71"/>
  <c r="S101" i="71"/>
  <c r="T101" i="71"/>
  <c r="S102" i="71"/>
  <c r="T102" i="71"/>
  <c r="S103" i="71"/>
  <c r="T103" i="71"/>
  <c r="S104" i="71"/>
  <c r="T104" i="71"/>
  <c r="S105" i="71"/>
  <c r="T105" i="71"/>
  <c r="S106" i="71"/>
  <c r="T106" i="71"/>
  <c r="S107" i="71"/>
  <c r="T107" i="71"/>
  <c r="S108" i="71"/>
  <c r="T108" i="71"/>
  <c r="S109" i="71"/>
  <c r="T109" i="71"/>
  <c r="S110" i="71"/>
  <c r="T110" i="71"/>
  <c r="S111" i="71"/>
  <c r="T111" i="71"/>
  <c r="S112" i="71"/>
  <c r="T112" i="71"/>
  <c r="S113" i="71"/>
  <c r="T113" i="71"/>
  <c r="S114" i="71"/>
  <c r="T114" i="71"/>
  <c r="S115" i="71"/>
  <c r="T115" i="71"/>
  <c r="S116" i="71"/>
  <c r="T116" i="71"/>
  <c r="S117" i="71"/>
  <c r="T117" i="71"/>
  <c r="S118" i="71"/>
  <c r="T118" i="71"/>
  <c r="S119" i="71"/>
  <c r="T119" i="71"/>
  <c r="S120" i="71"/>
  <c r="T120" i="71"/>
  <c r="S121" i="71"/>
  <c r="T121" i="71"/>
  <c r="T2" i="71"/>
  <c r="S2" i="71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/>
  <c r="U54" i="69"/>
  <c r="U55" i="69"/>
  <c r="U56" i="69"/>
  <c r="U57" i="69"/>
  <c r="U58" i="69"/>
  <c r="U59" i="69"/>
  <c r="U60" i="69"/>
  <c r="U61" i="69"/>
  <c r="U62" i="69"/>
  <c r="U63" i="69"/>
  <c r="U64" i="69"/>
  <c r="U65" i="69"/>
  <c r="U66" i="69"/>
  <c r="U67" i="69"/>
  <c r="U68" i="69"/>
  <c r="U69" i="69"/>
  <c r="U70" i="69"/>
  <c r="U71" i="69"/>
  <c r="U72" i="69"/>
  <c r="U73" i="69"/>
  <c r="U74" i="69"/>
  <c r="U75" i="69"/>
  <c r="U76" i="69"/>
  <c r="U77" i="69"/>
  <c r="U78" i="69"/>
  <c r="U79" i="69"/>
  <c r="U80" i="69"/>
  <c r="U81" i="69"/>
  <c r="U82" i="69"/>
  <c r="U83" i="69"/>
  <c r="U84" i="69"/>
  <c r="U85" i="69"/>
  <c r="U86" i="69"/>
  <c r="U87" i="69"/>
  <c r="U88" i="69"/>
  <c r="U89" i="69"/>
  <c r="U90" i="69"/>
  <c r="U91" i="69"/>
  <c r="U92" i="69"/>
  <c r="U93" i="69"/>
  <c r="U94" i="69"/>
  <c r="U95" i="69"/>
  <c r="U96" i="69"/>
  <c r="U97" i="69"/>
  <c r="U98" i="69"/>
  <c r="U99" i="69"/>
  <c r="U100" i="69"/>
  <c r="U101" i="69"/>
  <c r="U102" i="69"/>
  <c r="U103" i="69"/>
  <c r="U104" i="69"/>
  <c r="U105" i="69"/>
  <c r="U106" i="69"/>
  <c r="U107" i="69"/>
  <c r="U108" i="69"/>
  <c r="U109" i="69"/>
  <c r="U110" i="69"/>
  <c r="U111" i="69"/>
  <c r="U112" i="69"/>
  <c r="U113" i="69"/>
  <c r="U114" i="69"/>
  <c r="U115" i="69"/>
  <c r="U116" i="69"/>
  <c r="U117" i="69"/>
  <c r="U118" i="69"/>
  <c r="U119" i="69"/>
  <c r="U120" i="69"/>
  <c r="U121" i="69"/>
  <c r="U2" i="69"/>
  <c r="T2" i="69"/>
  <c r="S2" i="69"/>
  <c r="S4" i="69"/>
  <c r="T4" i="69"/>
  <c r="S5" i="69"/>
  <c r="T5" i="69"/>
  <c r="S6" i="69"/>
  <c r="T6" i="69"/>
  <c r="S7" i="69"/>
  <c r="T7" i="69"/>
  <c r="S8" i="69"/>
  <c r="T8" i="69"/>
  <c r="S9" i="69"/>
  <c r="T9" i="69"/>
  <c r="S10" i="69"/>
  <c r="T10" i="69"/>
  <c r="S11" i="69"/>
  <c r="T11" i="69"/>
  <c r="S12" i="69"/>
  <c r="T12" i="69"/>
  <c r="S13" i="69"/>
  <c r="T13" i="69"/>
  <c r="S14" i="69"/>
  <c r="T14" i="69"/>
  <c r="S15" i="69"/>
  <c r="T15" i="69"/>
  <c r="S16" i="69"/>
  <c r="T16" i="69"/>
  <c r="S17" i="69"/>
  <c r="T17" i="69"/>
  <c r="S18" i="69"/>
  <c r="T18" i="69"/>
  <c r="S19" i="69"/>
  <c r="T19" i="69"/>
  <c r="S20" i="69"/>
  <c r="T20" i="69"/>
  <c r="S21" i="69"/>
  <c r="T21" i="69"/>
  <c r="S22" i="69"/>
  <c r="T22" i="69"/>
  <c r="S23" i="69"/>
  <c r="T23" i="69"/>
  <c r="S24" i="69"/>
  <c r="T24" i="69"/>
  <c r="S25" i="69"/>
  <c r="T25" i="69"/>
  <c r="S26" i="69"/>
  <c r="T26" i="69"/>
  <c r="S27" i="69"/>
  <c r="T27" i="69"/>
  <c r="S28" i="69"/>
  <c r="T28" i="69"/>
  <c r="S29" i="69"/>
  <c r="T29" i="69"/>
  <c r="S30" i="69"/>
  <c r="T30" i="69"/>
  <c r="S31" i="69"/>
  <c r="T31" i="69"/>
  <c r="S32" i="69"/>
  <c r="T32" i="69"/>
  <c r="S33" i="69"/>
  <c r="T33" i="69"/>
  <c r="S34" i="69"/>
  <c r="T34" i="69"/>
  <c r="S35" i="69"/>
  <c r="T35" i="69"/>
  <c r="S36" i="69"/>
  <c r="T36" i="69"/>
  <c r="S37" i="69"/>
  <c r="T37" i="69"/>
  <c r="S38" i="69"/>
  <c r="T38" i="69"/>
  <c r="S39" i="69"/>
  <c r="T39" i="69"/>
  <c r="S40" i="69"/>
  <c r="T40" i="69"/>
  <c r="S41" i="69"/>
  <c r="T41" i="69"/>
  <c r="S42" i="69"/>
  <c r="T42" i="69"/>
  <c r="S43" i="69"/>
  <c r="T43" i="69"/>
  <c r="S44" i="69"/>
  <c r="T44" i="69"/>
  <c r="S45" i="69"/>
  <c r="T45" i="69"/>
  <c r="S46" i="69"/>
  <c r="T46" i="69"/>
  <c r="S47" i="69"/>
  <c r="T47" i="69"/>
  <c r="S48" i="69"/>
  <c r="T48" i="69"/>
  <c r="S49" i="69"/>
  <c r="T49" i="69"/>
  <c r="S50" i="69"/>
  <c r="T50" i="69"/>
  <c r="S51" i="69"/>
  <c r="T51" i="69"/>
  <c r="S52" i="69"/>
  <c r="T52" i="69"/>
  <c r="S53" i="69"/>
  <c r="T53" i="69"/>
  <c r="S54" i="69"/>
  <c r="T54" i="69"/>
  <c r="S55" i="69"/>
  <c r="T55" i="69"/>
  <c r="S56" i="69"/>
  <c r="T56" i="69"/>
  <c r="S57" i="69"/>
  <c r="T57" i="69"/>
  <c r="S58" i="69"/>
  <c r="T58" i="69"/>
  <c r="S59" i="69"/>
  <c r="T59" i="69"/>
  <c r="S60" i="69"/>
  <c r="T60" i="69"/>
  <c r="S61" i="69"/>
  <c r="T61" i="69"/>
  <c r="S62" i="69"/>
  <c r="T62" i="69"/>
  <c r="S63" i="69"/>
  <c r="T63" i="69"/>
  <c r="S64" i="69"/>
  <c r="T64" i="69"/>
  <c r="S65" i="69"/>
  <c r="T65" i="69"/>
  <c r="S66" i="69"/>
  <c r="T66" i="69"/>
  <c r="S67" i="69"/>
  <c r="T67" i="69"/>
  <c r="S68" i="69"/>
  <c r="T68" i="69"/>
  <c r="S69" i="69"/>
  <c r="T69" i="69"/>
  <c r="S70" i="69"/>
  <c r="T70" i="69"/>
  <c r="S71" i="69"/>
  <c r="T71" i="69"/>
  <c r="S72" i="69"/>
  <c r="T72" i="69"/>
  <c r="S73" i="69"/>
  <c r="T73" i="69"/>
  <c r="S74" i="69"/>
  <c r="T74" i="69"/>
  <c r="S75" i="69"/>
  <c r="T75" i="69"/>
  <c r="S76" i="69"/>
  <c r="T76" i="69"/>
  <c r="S77" i="69"/>
  <c r="T77" i="69"/>
  <c r="S78" i="69"/>
  <c r="T78" i="69"/>
  <c r="S79" i="69"/>
  <c r="T79" i="69"/>
  <c r="S80" i="69"/>
  <c r="T80" i="69"/>
  <c r="S81" i="69"/>
  <c r="T81" i="69"/>
  <c r="S82" i="69"/>
  <c r="T82" i="69"/>
  <c r="S83" i="69"/>
  <c r="T83" i="69"/>
  <c r="S84" i="69"/>
  <c r="T84" i="69"/>
  <c r="S85" i="69"/>
  <c r="T85" i="69"/>
  <c r="S86" i="69"/>
  <c r="T86" i="69"/>
  <c r="S87" i="69"/>
  <c r="T87" i="69"/>
  <c r="S88" i="69"/>
  <c r="T88" i="69"/>
  <c r="S89" i="69"/>
  <c r="T89" i="69"/>
  <c r="S90" i="69"/>
  <c r="T90" i="69"/>
  <c r="S91" i="69"/>
  <c r="T91" i="69"/>
  <c r="S92" i="69"/>
  <c r="T92" i="69"/>
  <c r="S93" i="69"/>
  <c r="T93" i="69"/>
  <c r="S94" i="69"/>
  <c r="T94" i="69"/>
  <c r="S95" i="69"/>
  <c r="T95" i="69"/>
  <c r="S96" i="69"/>
  <c r="T96" i="69"/>
  <c r="S97" i="69"/>
  <c r="T97" i="69"/>
  <c r="S98" i="69"/>
  <c r="T98" i="69"/>
  <c r="S99" i="69"/>
  <c r="T99" i="69"/>
  <c r="S100" i="69"/>
  <c r="T100" i="69"/>
  <c r="S101" i="69"/>
  <c r="T101" i="69"/>
  <c r="S102" i="69"/>
  <c r="T102" i="69"/>
  <c r="S103" i="69"/>
  <c r="T103" i="69"/>
  <c r="S104" i="69"/>
  <c r="T104" i="69"/>
  <c r="S105" i="69"/>
  <c r="T105" i="69"/>
  <c r="S106" i="69"/>
  <c r="T106" i="69"/>
  <c r="S107" i="69"/>
  <c r="T107" i="69"/>
  <c r="S108" i="69"/>
  <c r="T108" i="69"/>
  <c r="S109" i="69"/>
  <c r="T109" i="69"/>
  <c r="S110" i="69"/>
  <c r="T110" i="69"/>
  <c r="S111" i="69"/>
  <c r="T111" i="69"/>
  <c r="S112" i="69"/>
  <c r="T112" i="69"/>
  <c r="S113" i="69"/>
  <c r="T113" i="69"/>
  <c r="S114" i="69"/>
  <c r="T114" i="69"/>
  <c r="S115" i="69"/>
  <c r="T115" i="69"/>
  <c r="S116" i="69"/>
  <c r="T116" i="69"/>
  <c r="S117" i="69"/>
  <c r="T117" i="69"/>
  <c r="S118" i="69"/>
  <c r="T118" i="69"/>
  <c r="S119" i="69"/>
  <c r="T119" i="69"/>
  <c r="S120" i="69"/>
  <c r="T120" i="69"/>
  <c r="S121" i="69"/>
  <c r="T121" i="69"/>
  <c r="S3" i="69"/>
  <c r="T3" i="69"/>
  <c r="S1" i="69"/>
  <c r="T1" i="69"/>
  <c r="U3" i="67"/>
  <c r="U4" i="67"/>
  <c r="U5" i="67"/>
  <c r="U6" i="67"/>
  <c r="U7" i="67"/>
  <c r="U8" i="67"/>
  <c r="U9" i="67"/>
  <c r="U10" i="67"/>
  <c r="U11" i="67"/>
  <c r="U12" i="67"/>
  <c r="U13" i="67"/>
  <c r="U14" i="67"/>
  <c r="U15" i="67"/>
  <c r="U16" i="67"/>
  <c r="U17" i="67"/>
  <c r="U18" i="67"/>
  <c r="U19" i="67"/>
  <c r="U20" i="67"/>
  <c r="U21" i="67"/>
  <c r="U22" i="67"/>
  <c r="U23" i="67"/>
  <c r="U24" i="67"/>
  <c r="U25" i="67"/>
  <c r="U26" i="67"/>
  <c r="U27" i="67"/>
  <c r="U28" i="67"/>
  <c r="U29" i="67"/>
  <c r="U30" i="67"/>
  <c r="U31" i="67"/>
  <c r="U32" i="67"/>
  <c r="U33" i="67"/>
  <c r="U34" i="67"/>
  <c r="U35" i="67"/>
  <c r="U36" i="67"/>
  <c r="U37" i="67"/>
  <c r="U38" i="67"/>
  <c r="U39" i="67"/>
  <c r="U40" i="67"/>
  <c r="U41" i="67"/>
  <c r="U42" i="67"/>
  <c r="U43" i="67"/>
  <c r="U44" i="67"/>
  <c r="U45" i="67"/>
  <c r="U46" i="67"/>
  <c r="U47" i="67"/>
  <c r="U48" i="67"/>
  <c r="U49" i="67"/>
  <c r="U50" i="67"/>
  <c r="U51" i="67"/>
  <c r="U52" i="67"/>
  <c r="U53" i="67"/>
  <c r="U54" i="67"/>
  <c r="U55" i="67"/>
  <c r="U56" i="67"/>
  <c r="U57" i="67"/>
  <c r="U58" i="67"/>
  <c r="U59" i="67"/>
  <c r="U60" i="67"/>
  <c r="U61" i="67"/>
  <c r="U62" i="67"/>
  <c r="U63" i="67"/>
  <c r="U64" i="67"/>
  <c r="U65" i="67"/>
  <c r="U66" i="67"/>
  <c r="U67" i="67"/>
  <c r="U68" i="67"/>
  <c r="U69" i="67"/>
  <c r="U70" i="67"/>
  <c r="U71" i="67"/>
  <c r="U72" i="67"/>
  <c r="U73" i="67"/>
  <c r="U74" i="67"/>
  <c r="U75" i="67"/>
  <c r="U76" i="67"/>
  <c r="U77" i="67"/>
  <c r="U78" i="67"/>
  <c r="U79" i="67"/>
  <c r="U80" i="67"/>
  <c r="U81" i="67"/>
  <c r="U82" i="67"/>
  <c r="U83" i="67"/>
  <c r="U84" i="67"/>
  <c r="U85" i="67"/>
  <c r="U86" i="67"/>
  <c r="U87" i="67"/>
  <c r="U88" i="67"/>
  <c r="U89" i="67"/>
  <c r="U90" i="67"/>
  <c r="U91" i="67"/>
  <c r="U92" i="67"/>
  <c r="U93" i="67"/>
  <c r="U94" i="67"/>
  <c r="U95" i="67"/>
  <c r="U96" i="67"/>
  <c r="U97" i="67"/>
  <c r="U98" i="67"/>
  <c r="U99" i="67"/>
  <c r="U100" i="67"/>
  <c r="U101" i="67"/>
  <c r="U102" i="67"/>
  <c r="U103" i="67"/>
  <c r="U104" i="67"/>
  <c r="U105" i="67"/>
  <c r="U106" i="67"/>
  <c r="U107" i="67"/>
  <c r="U108" i="67"/>
  <c r="U109" i="67"/>
  <c r="U110" i="67"/>
  <c r="U111" i="67"/>
  <c r="U112" i="67"/>
  <c r="U113" i="67"/>
  <c r="U114" i="67"/>
  <c r="U115" i="67"/>
  <c r="U116" i="67"/>
  <c r="U117" i="67"/>
  <c r="U118" i="67"/>
  <c r="U119" i="67"/>
  <c r="U120" i="67"/>
  <c r="U121" i="67"/>
  <c r="S3" i="67"/>
  <c r="T3" i="67"/>
  <c r="S4" i="67"/>
  <c r="T4" i="67"/>
  <c r="S5" i="67"/>
  <c r="T5" i="67"/>
  <c r="S6" i="67"/>
  <c r="T6" i="67"/>
  <c r="S7" i="67"/>
  <c r="T7" i="67"/>
  <c r="S8" i="67"/>
  <c r="T8" i="67"/>
  <c r="S9" i="67"/>
  <c r="T9" i="67"/>
  <c r="S10" i="67"/>
  <c r="T10" i="67"/>
  <c r="S11" i="67"/>
  <c r="T11" i="67"/>
  <c r="S12" i="67"/>
  <c r="T12" i="67"/>
  <c r="S13" i="67"/>
  <c r="T13" i="67"/>
  <c r="S14" i="67"/>
  <c r="T14" i="67"/>
  <c r="S15" i="67"/>
  <c r="T15" i="67"/>
  <c r="S16" i="67"/>
  <c r="T16" i="67"/>
  <c r="S17" i="67"/>
  <c r="T17" i="67"/>
  <c r="S18" i="67"/>
  <c r="T18" i="67"/>
  <c r="S19" i="67"/>
  <c r="T19" i="67"/>
  <c r="S20" i="67"/>
  <c r="T20" i="67"/>
  <c r="S21" i="67"/>
  <c r="T21" i="67"/>
  <c r="S22" i="67"/>
  <c r="T22" i="67"/>
  <c r="S23" i="67"/>
  <c r="T23" i="67"/>
  <c r="S24" i="67"/>
  <c r="T24" i="67"/>
  <c r="S25" i="67"/>
  <c r="T25" i="67"/>
  <c r="S26" i="67"/>
  <c r="T26" i="67"/>
  <c r="S27" i="67"/>
  <c r="T27" i="67"/>
  <c r="S28" i="67"/>
  <c r="T28" i="67"/>
  <c r="S29" i="67"/>
  <c r="T29" i="67"/>
  <c r="S30" i="67"/>
  <c r="T30" i="67"/>
  <c r="S31" i="67"/>
  <c r="T31" i="67"/>
  <c r="S32" i="67"/>
  <c r="T32" i="67"/>
  <c r="S33" i="67"/>
  <c r="T33" i="67"/>
  <c r="S34" i="67"/>
  <c r="T34" i="67"/>
  <c r="S35" i="67"/>
  <c r="T35" i="67"/>
  <c r="S36" i="67"/>
  <c r="T36" i="67"/>
  <c r="S37" i="67"/>
  <c r="T37" i="67"/>
  <c r="S38" i="67"/>
  <c r="T38" i="67"/>
  <c r="S39" i="67"/>
  <c r="T39" i="67"/>
  <c r="S40" i="67"/>
  <c r="T40" i="67"/>
  <c r="S41" i="67"/>
  <c r="T41" i="67"/>
  <c r="S42" i="67"/>
  <c r="T42" i="67"/>
  <c r="S43" i="67"/>
  <c r="T43" i="67"/>
  <c r="S44" i="67"/>
  <c r="T44" i="67"/>
  <c r="S45" i="67"/>
  <c r="T45" i="67"/>
  <c r="S46" i="67"/>
  <c r="T46" i="67"/>
  <c r="S47" i="67"/>
  <c r="T47" i="67"/>
  <c r="S48" i="67"/>
  <c r="T48" i="67"/>
  <c r="S49" i="67"/>
  <c r="T49" i="67"/>
  <c r="S50" i="67"/>
  <c r="T50" i="67"/>
  <c r="S51" i="67"/>
  <c r="T51" i="67"/>
  <c r="S52" i="67"/>
  <c r="T52" i="67"/>
  <c r="S53" i="67"/>
  <c r="T53" i="67"/>
  <c r="S54" i="67"/>
  <c r="T54" i="67"/>
  <c r="S55" i="67"/>
  <c r="T55" i="67"/>
  <c r="S56" i="67"/>
  <c r="T56" i="67"/>
  <c r="S57" i="67"/>
  <c r="T57" i="67"/>
  <c r="S58" i="67"/>
  <c r="T58" i="67"/>
  <c r="S59" i="67"/>
  <c r="T59" i="67"/>
  <c r="S60" i="67"/>
  <c r="T60" i="67"/>
  <c r="S61" i="67"/>
  <c r="T61" i="67"/>
  <c r="S62" i="67"/>
  <c r="T62" i="67"/>
  <c r="S63" i="67"/>
  <c r="T63" i="67"/>
  <c r="S64" i="67"/>
  <c r="T64" i="67"/>
  <c r="S65" i="67"/>
  <c r="T65" i="67"/>
  <c r="S66" i="67"/>
  <c r="T66" i="67"/>
  <c r="S67" i="67"/>
  <c r="T67" i="67"/>
  <c r="S68" i="67"/>
  <c r="T68" i="67"/>
  <c r="S69" i="67"/>
  <c r="T69" i="67"/>
  <c r="S70" i="67"/>
  <c r="T70" i="67"/>
  <c r="S71" i="67"/>
  <c r="T71" i="67"/>
  <c r="S72" i="67"/>
  <c r="T72" i="67"/>
  <c r="S73" i="67"/>
  <c r="T73" i="67"/>
  <c r="S74" i="67"/>
  <c r="T74" i="67"/>
  <c r="S75" i="67"/>
  <c r="T75" i="67"/>
  <c r="S76" i="67"/>
  <c r="T76" i="67"/>
  <c r="S77" i="67"/>
  <c r="T77" i="67"/>
  <c r="S78" i="67"/>
  <c r="T78" i="67"/>
  <c r="S79" i="67"/>
  <c r="T79" i="67"/>
  <c r="S80" i="67"/>
  <c r="T80" i="67"/>
  <c r="S81" i="67"/>
  <c r="T81" i="67"/>
  <c r="S82" i="67"/>
  <c r="T82" i="67"/>
  <c r="S83" i="67"/>
  <c r="T83" i="67"/>
  <c r="S84" i="67"/>
  <c r="T84" i="67"/>
  <c r="S85" i="67"/>
  <c r="T85" i="67"/>
  <c r="S86" i="67"/>
  <c r="T86" i="67"/>
  <c r="S87" i="67"/>
  <c r="T87" i="67"/>
  <c r="S88" i="67"/>
  <c r="T88" i="67"/>
  <c r="S89" i="67"/>
  <c r="T89" i="67"/>
  <c r="S90" i="67"/>
  <c r="T90" i="67"/>
  <c r="S91" i="67"/>
  <c r="T91" i="67"/>
  <c r="S92" i="67"/>
  <c r="T92" i="67"/>
  <c r="S93" i="67"/>
  <c r="T93" i="67"/>
  <c r="S94" i="67"/>
  <c r="T94" i="67"/>
  <c r="S95" i="67"/>
  <c r="T95" i="67"/>
  <c r="S96" i="67"/>
  <c r="T96" i="67"/>
  <c r="S97" i="67"/>
  <c r="T97" i="67"/>
  <c r="S98" i="67"/>
  <c r="T98" i="67"/>
  <c r="S99" i="67"/>
  <c r="T99" i="67"/>
  <c r="S100" i="67"/>
  <c r="T100" i="67"/>
  <c r="S101" i="67"/>
  <c r="T101" i="67"/>
  <c r="S102" i="67"/>
  <c r="T102" i="67"/>
  <c r="S103" i="67"/>
  <c r="T103" i="67"/>
  <c r="S104" i="67"/>
  <c r="T104" i="67"/>
  <c r="S105" i="67"/>
  <c r="T105" i="67"/>
  <c r="S106" i="67"/>
  <c r="T106" i="67"/>
  <c r="S107" i="67"/>
  <c r="T107" i="67"/>
  <c r="S108" i="67"/>
  <c r="T108" i="67"/>
  <c r="S109" i="67"/>
  <c r="T109" i="67"/>
  <c r="S110" i="67"/>
  <c r="T110" i="67"/>
  <c r="S111" i="67"/>
  <c r="T111" i="67"/>
  <c r="S112" i="67"/>
  <c r="T112" i="67"/>
  <c r="S113" i="67"/>
  <c r="T113" i="67"/>
  <c r="S114" i="67"/>
  <c r="T114" i="67"/>
  <c r="S115" i="67"/>
  <c r="T115" i="67"/>
  <c r="S116" i="67"/>
  <c r="T116" i="67"/>
  <c r="S117" i="67"/>
  <c r="T117" i="67"/>
  <c r="S118" i="67"/>
  <c r="T118" i="67"/>
  <c r="S119" i="67"/>
  <c r="T119" i="67"/>
  <c r="S120" i="67"/>
  <c r="T120" i="67"/>
  <c r="S121" i="67"/>
  <c r="T121" i="67"/>
  <c r="V2" i="67"/>
  <c r="U2" i="67"/>
  <c r="T2" i="67"/>
  <c r="S2" i="67"/>
  <c r="S1" i="67"/>
  <c r="T1" i="67"/>
  <c r="J121" i="71"/>
  <c r="K121" i="71"/>
  <c r="M121" i="71"/>
  <c r="I121" i="71"/>
  <c r="R121" i="71" s="1"/>
  <c r="H121" i="71"/>
  <c r="Q121" i="71" s="1"/>
  <c r="G121" i="71"/>
  <c r="P121" i="71" s="1"/>
  <c r="F121" i="71"/>
  <c r="O121" i="71" s="1"/>
  <c r="E121" i="71"/>
  <c r="N121" i="71" s="1"/>
  <c r="D121" i="71"/>
  <c r="A121" i="71"/>
  <c r="C121" i="71" s="1"/>
  <c r="J120" i="71"/>
  <c r="K120" i="71"/>
  <c r="M120" i="71"/>
  <c r="I120" i="71"/>
  <c r="R120" i="71" s="1"/>
  <c r="H120" i="71"/>
  <c r="Q120" i="71" s="1"/>
  <c r="G120" i="71"/>
  <c r="P120" i="71" s="1"/>
  <c r="F120" i="71"/>
  <c r="O120" i="71" s="1"/>
  <c r="E120" i="71"/>
  <c r="N120" i="71" s="1"/>
  <c r="D120" i="71"/>
  <c r="A120" i="71"/>
  <c r="C120" i="71" s="1"/>
  <c r="J119" i="71"/>
  <c r="K119" i="71"/>
  <c r="M119" i="71"/>
  <c r="I119" i="71"/>
  <c r="R119" i="71" s="1"/>
  <c r="H119" i="71"/>
  <c r="Q119" i="71" s="1"/>
  <c r="G119" i="71"/>
  <c r="P119" i="71" s="1"/>
  <c r="F119" i="71"/>
  <c r="O119" i="71" s="1"/>
  <c r="E119" i="71"/>
  <c r="N119" i="71" s="1"/>
  <c r="D119" i="71"/>
  <c r="A119" i="71"/>
  <c r="C119" i="71" s="1"/>
  <c r="J118" i="71"/>
  <c r="K118" i="71"/>
  <c r="M118" i="71"/>
  <c r="I118" i="71"/>
  <c r="R118" i="71" s="1"/>
  <c r="H118" i="71"/>
  <c r="Q118" i="71" s="1"/>
  <c r="G118" i="71"/>
  <c r="P118" i="71" s="1"/>
  <c r="F118" i="71"/>
  <c r="O118" i="71" s="1"/>
  <c r="E118" i="71"/>
  <c r="N118" i="71" s="1"/>
  <c r="D118" i="71"/>
  <c r="A118" i="71"/>
  <c r="C118" i="71" s="1"/>
  <c r="J117" i="71"/>
  <c r="K117" i="71"/>
  <c r="M117" i="71"/>
  <c r="I117" i="71"/>
  <c r="R117" i="71" s="1"/>
  <c r="H117" i="71"/>
  <c r="Q117" i="71" s="1"/>
  <c r="G117" i="71"/>
  <c r="P117" i="71" s="1"/>
  <c r="F117" i="71"/>
  <c r="O117" i="71" s="1"/>
  <c r="E117" i="71"/>
  <c r="N117" i="71" s="1"/>
  <c r="D117" i="71"/>
  <c r="A117" i="71"/>
  <c r="C117" i="71" s="1"/>
  <c r="J116" i="71"/>
  <c r="K116" i="71"/>
  <c r="M116" i="71"/>
  <c r="I116" i="71"/>
  <c r="R116" i="71" s="1"/>
  <c r="H116" i="71"/>
  <c r="Q116" i="71" s="1"/>
  <c r="G116" i="71"/>
  <c r="P116" i="71" s="1"/>
  <c r="F116" i="71"/>
  <c r="O116" i="71" s="1"/>
  <c r="E116" i="71"/>
  <c r="N116" i="71" s="1"/>
  <c r="D116" i="71"/>
  <c r="A116" i="71"/>
  <c r="C116" i="71" s="1"/>
  <c r="J115" i="71"/>
  <c r="K115" i="71"/>
  <c r="M115" i="71"/>
  <c r="I115" i="71"/>
  <c r="R115" i="71" s="1"/>
  <c r="H115" i="71"/>
  <c r="Q115" i="71" s="1"/>
  <c r="G115" i="71"/>
  <c r="P115" i="71" s="1"/>
  <c r="F115" i="71"/>
  <c r="O115" i="71" s="1"/>
  <c r="E115" i="71"/>
  <c r="N115" i="71" s="1"/>
  <c r="D115" i="71"/>
  <c r="A115" i="71"/>
  <c r="C115" i="71" s="1"/>
  <c r="J114" i="71"/>
  <c r="K114" i="71"/>
  <c r="M114" i="71"/>
  <c r="I114" i="71"/>
  <c r="R114" i="71" s="1"/>
  <c r="H114" i="71"/>
  <c r="Q114" i="71" s="1"/>
  <c r="G114" i="71"/>
  <c r="P114" i="71" s="1"/>
  <c r="F114" i="71"/>
  <c r="O114" i="71" s="1"/>
  <c r="E114" i="71"/>
  <c r="N114" i="71" s="1"/>
  <c r="D114" i="71"/>
  <c r="A114" i="71"/>
  <c r="C114" i="71" s="1"/>
  <c r="J113" i="71"/>
  <c r="K113" i="71"/>
  <c r="M113" i="71"/>
  <c r="I113" i="71"/>
  <c r="R113" i="71" s="1"/>
  <c r="H113" i="71"/>
  <c r="Q113" i="71" s="1"/>
  <c r="G113" i="71"/>
  <c r="P113" i="71" s="1"/>
  <c r="F113" i="71"/>
  <c r="O113" i="71" s="1"/>
  <c r="E113" i="71"/>
  <c r="N113" i="71" s="1"/>
  <c r="D113" i="71"/>
  <c r="A113" i="71"/>
  <c r="C113" i="71" s="1"/>
  <c r="J112" i="71"/>
  <c r="K112" i="71"/>
  <c r="M112" i="71"/>
  <c r="I112" i="71"/>
  <c r="R112" i="71" s="1"/>
  <c r="H112" i="71"/>
  <c r="Q112" i="71" s="1"/>
  <c r="G112" i="71"/>
  <c r="P112" i="71" s="1"/>
  <c r="F112" i="71"/>
  <c r="O112" i="71" s="1"/>
  <c r="E112" i="71"/>
  <c r="N112" i="71" s="1"/>
  <c r="D112" i="71"/>
  <c r="A112" i="71"/>
  <c r="C112" i="71" s="1"/>
  <c r="J111" i="71"/>
  <c r="K111" i="71"/>
  <c r="M111" i="71"/>
  <c r="I111" i="71"/>
  <c r="R111" i="71" s="1"/>
  <c r="H111" i="71"/>
  <c r="Q111" i="71" s="1"/>
  <c r="G111" i="71"/>
  <c r="P111" i="71" s="1"/>
  <c r="F111" i="71"/>
  <c r="O111" i="71" s="1"/>
  <c r="E111" i="71"/>
  <c r="N111" i="71" s="1"/>
  <c r="D111" i="71"/>
  <c r="A111" i="71"/>
  <c r="C111" i="71" s="1"/>
  <c r="J110" i="71"/>
  <c r="K110" i="71"/>
  <c r="M110" i="71"/>
  <c r="I110" i="71"/>
  <c r="R110" i="71" s="1"/>
  <c r="H110" i="71"/>
  <c r="Q110" i="71" s="1"/>
  <c r="G110" i="71"/>
  <c r="P110" i="71" s="1"/>
  <c r="F110" i="71"/>
  <c r="O110" i="71" s="1"/>
  <c r="E110" i="71"/>
  <c r="N110" i="71" s="1"/>
  <c r="D110" i="71"/>
  <c r="A110" i="71"/>
  <c r="C110" i="71" s="1"/>
  <c r="J109" i="71"/>
  <c r="K109" i="71"/>
  <c r="M109" i="71"/>
  <c r="I109" i="71"/>
  <c r="R109" i="71" s="1"/>
  <c r="H109" i="71"/>
  <c r="Q109" i="71" s="1"/>
  <c r="G109" i="71"/>
  <c r="P109" i="71" s="1"/>
  <c r="F109" i="71"/>
  <c r="O109" i="71" s="1"/>
  <c r="E109" i="71"/>
  <c r="N109" i="71" s="1"/>
  <c r="D109" i="71"/>
  <c r="A109" i="71"/>
  <c r="C109" i="71" s="1"/>
  <c r="J108" i="71"/>
  <c r="K108" i="71"/>
  <c r="M108" i="71"/>
  <c r="I108" i="71"/>
  <c r="R108" i="71" s="1"/>
  <c r="H108" i="71"/>
  <c r="Q108" i="71" s="1"/>
  <c r="G108" i="71"/>
  <c r="P108" i="71" s="1"/>
  <c r="F108" i="71"/>
  <c r="O108" i="71" s="1"/>
  <c r="E108" i="71"/>
  <c r="N108" i="71" s="1"/>
  <c r="D108" i="71"/>
  <c r="A108" i="71"/>
  <c r="C108" i="71" s="1"/>
  <c r="J107" i="71"/>
  <c r="K107" i="71"/>
  <c r="M107" i="71"/>
  <c r="I107" i="71"/>
  <c r="R107" i="71" s="1"/>
  <c r="H107" i="71"/>
  <c r="Q107" i="71" s="1"/>
  <c r="G107" i="71"/>
  <c r="P107" i="71" s="1"/>
  <c r="F107" i="71"/>
  <c r="O107" i="71" s="1"/>
  <c r="E107" i="71"/>
  <c r="N107" i="71" s="1"/>
  <c r="D107" i="71"/>
  <c r="A107" i="71"/>
  <c r="C107" i="71" s="1"/>
  <c r="J106" i="71"/>
  <c r="K106" i="71"/>
  <c r="M106" i="71"/>
  <c r="I106" i="71"/>
  <c r="R106" i="71" s="1"/>
  <c r="H106" i="71"/>
  <c r="Q106" i="71" s="1"/>
  <c r="G106" i="71"/>
  <c r="P106" i="71" s="1"/>
  <c r="F106" i="71"/>
  <c r="O106" i="71" s="1"/>
  <c r="E106" i="71"/>
  <c r="N106" i="71" s="1"/>
  <c r="D106" i="71"/>
  <c r="A106" i="71"/>
  <c r="J105" i="71"/>
  <c r="K105" i="71"/>
  <c r="M105" i="71"/>
  <c r="I105" i="71"/>
  <c r="R105" i="71" s="1"/>
  <c r="H105" i="71"/>
  <c r="Q105" i="71" s="1"/>
  <c r="G105" i="71"/>
  <c r="P105" i="71" s="1"/>
  <c r="F105" i="71"/>
  <c r="O105" i="71" s="1"/>
  <c r="E105" i="71"/>
  <c r="N105" i="71" s="1"/>
  <c r="D105" i="71"/>
  <c r="A105" i="71"/>
  <c r="C105" i="71" s="1"/>
  <c r="J104" i="71"/>
  <c r="K104" i="71"/>
  <c r="M104" i="71"/>
  <c r="I104" i="71"/>
  <c r="R104" i="71" s="1"/>
  <c r="H104" i="71"/>
  <c r="Q104" i="71" s="1"/>
  <c r="G104" i="71"/>
  <c r="P104" i="71" s="1"/>
  <c r="F104" i="71"/>
  <c r="O104" i="71" s="1"/>
  <c r="E104" i="71"/>
  <c r="N104" i="71" s="1"/>
  <c r="D104" i="71"/>
  <c r="A104" i="71"/>
  <c r="J103" i="71"/>
  <c r="K103" i="71"/>
  <c r="M103" i="71"/>
  <c r="I103" i="71"/>
  <c r="R103" i="71" s="1"/>
  <c r="H103" i="71"/>
  <c r="Q103" i="71" s="1"/>
  <c r="G103" i="71"/>
  <c r="P103" i="71" s="1"/>
  <c r="F103" i="71"/>
  <c r="O103" i="71" s="1"/>
  <c r="E103" i="71"/>
  <c r="N103" i="71" s="1"/>
  <c r="D103" i="71"/>
  <c r="A103" i="71"/>
  <c r="C103" i="71" s="1"/>
  <c r="J102" i="71"/>
  <c r="K102" i="71"/>
  <c r="M102" i="71"/>
  <c r="I102" i="71"/>
  <c r="R102" i="71" s="1"/>
  <c r="H102" i="71"/>
  <c r="Q102" i="71" s="1"/>
  <c r="G102" i="71"/>
  <c r="P102" i="71" s="1"/>
  <c r="F102" i="71"/>
  <c r="O102" i="71" s="1"/>
  <c r="E102" i="71"/>
  <c r="N102" i="71" s="1"/>
  <c r="D102" i="71"/>
  <c r="A102" i="71"/>
  <c r="J101" i="71"/>
  <c r="K101" i="71"/>
  <c r="M101" i="71"/>
  <c r="I101" i="71"/>
  <c r="R101" i="71" s="1"/>
  <c r="H101" i="71"/>
  <c r="Q101" i="71" s="1"/>
  <c r="G101" i="71"/>
  <c r="P101" i="71" s="1"/>
  <c r="F101" i="71"/>
  <c r="O101" i="71" s="1"/>
  <c r="E101" i="71"/>
  <c r="N101" i="71" s="1"/>
  <c r="D101" i="71"/>
  <c r="A101" i="71"/>
  <c r="C101" i="71" s="1"/>
  <c r="J100" i="71"/>
  <c r="K100" i="71"/>
  <c r="M100" i="71"/>
  <c r="I100" i="71"/>
  <c r="R100" i="71" s="1"/>
  <c r="H100" i="71"/>
  <c r="Q100" i="71" s="1"/>
  <c r="G100" i="71"/>
  <c r="P100" i="71" s="1"/>
  <c r="F100" i="71"/>
  <c r="O100" i="71" s="1"/>
  <c r="E100" i="71"/>
  <c r="N100" i="71" s="1"/>
  <c r="D100" i="71"/>
  <c r="A100" i="71"/>
  <c r="C100" i="71" s="1"/>
  <c r="J99" i="71"/>
  <c r="K99" i="71"/>
  <c r="M99" i="71"/>
  <c r="I99" i="71"/>
  <c r="R99" i="71" s="1"/>
  <c r="H99" i="71"/>
  <c r="Q99" i="71" s="1"/>
  <c r="G99" i="71"/>
  <c r="P99" i="71" s="1"/>
  <c r="F99" i="71"/>
  <c r="O99" i="71" s="1"/>
  <c r="E99" i="71"/>
  <c r="N99" i="71" s="1"/>
  <c r="D99" i="71"/>
  <c r="A99" i="71"/>
  <c r="B99" i="71" s="1"/>
  <c r="J98" i="71"/>
  <c r="K98" i="71"/>
  <c r="M98" i="71"/>
  <c r="I98" i="71"/>
  <c r="R98" i="71" s="1"/>
  <c r="H98" i="71"/>
  <c r="Q98" i="71" s="1"/>
  <c r="G98" i="71"/>
  <c r="P98" i="71" s="1"/>
  <c r="F98" i="71"/>
  <c r="O98" i="71" s="1"/>
  <c r="E98" i="71"/>
  <c r="N98" i="71" s="1"/>
  <c r="D98" i="71"/>
  <c r="A98" i="71"/>
  <c r="C98" i="71" s="1"/>
  <c r="J97" i="71"/>
  <c r="K97" i="71"/>
  <c r="M97" i="71"/>
  <c r="I97" i="71"/>
  <c r="R97" i="71" s="1"/>
  <c r="H97" i="71"/>
  <c r="Q97" i="71" s="1"/>
  <c r="G97" i="71"/>
  <c r="P97" i="71" s="1"/>
  <c r="F97" i="71"/>
  <c r="O97" i="71" s="1"/>
  <c r="E97" i="71"/>
  <c r="N97" i="71" s="1"/>
  <c r="D97" i="71"/>
  <c r="A97" i="71"/>
  <c r="C97" i="71" s="1"/>
  <c r="J96" i="71"/>
  <c r="K96" i="71"/>
  <c r="M96" i="71"/>
  <c r="I96" i="71"/>
  <c r="R96" i="71" s="1"/>
  <c r="H96" i="71"/>
  <c r="Q96" i="71" s="1"/>
  <c r="G96" i="71"/>
  <c r="P96" i="71" s="1"/>
  <c r="F96" i="71"/>
  <c r="O96" i="71" s="1"/>
  <c r="E96" i="71"/>
  <c r="N96" i="71" s="1"/>
  <c r="D96" i="71"/>
  <c r="A96" i="71"/>
  <c r="C96" i="71" s="1"/>
  <c r="J95" i="71"/>
  <c r="K95" i="71"/>
  <c r="N95" i="71"/>
  <c r="M95" i="71"/>
  <c r="I95" i="71"/>
  <c r="R95" i="71" s="1"/>
  <c r="H95" i="71"/>
  <c r="Q95" i="71" s="1"/>
  <c r="G95" i="71"/>
  <c r="P95" i="71" s="1"/>
  <c r="F95" i="71"/>
  <c r="O95" i="71" s="1"/>
  <c r="E95" i="71"/>
  <c r="D95" i="71"/>
  <c r="C95" i="71"/>
  <c r="A95" i="71"/>
  <c r="B95" i="71" s="1"/>
  <c r="J94" i="71"/>
  <c r="K94" i="71"/>
  <c r="M94" i="71"/>
  <c r="I94" i="71"/>
  <c r="R94" i="71" s="1"/>
  <c r="H94" i="71"/>
  <c r="Q94" i="71" s="1"/>
  <c r="G94" i="71"/>
  <c r="P94" i="71" s="1"/>
  <c r="F94" i="71"/>
  <c r="O94" i="71" s="1"/>
  <c r="E94" i="71"/>
  <c r="N94" i="71" s="1"/>
  <c r="D94" i="71"/>
  <c r="A94" i="71"/>
  <c r="C94" i="71" s="1"/>
  <c r="J93" i="71"/>
  <c r="K93" i="71"/>
  <c r="Q93" i="71"/>
  <c r="M93" i="71"/>
  <c r="I93" i="71"/>
  <c r="R93" i="71" s="1"/>
  <c r="H93" i="71"/>
  <c r="G93" i="71"/>
  <c r="P93" i="71" s="1"/>
  <c r="F93" i="71"/>
  <c r="O93" i="71" s="1"/>
  <c r="E93" i="71"/>
  <c r="N93" i="71" s="1"/>
  <c r="D93" i="71"/>
  <c r="A93" i="71"/>
  <c r="C93" i="71" s="1"/>
  <c r="J92" i="71"/>
  <c r="K92" i="71"/>
  <c r="M92" i="71"/>
  <c r="I92" i="71"/>
  <c r="R92" i="71" s="1"/>
  <c r="H92" i="71"/>
  <c r="Q92" i="71" s="1"/>
  <c r="G92" i="71"/>
  <c r="P92" i="71" s="1"/>
  <c r="F92" i="71"/>
  <c r="O92" i="71" s="1"/>
  <c r="E92" i="71"/>
  <c r="N92" i="71" s="1"/>
  <c r="D92" i="71"/>
  <c r="A92" i="71"/>
  <c r="C92" i="71" s="1"/>
  <c r="J91" i="71"/>
  <c r="K91" i="71"/>
  <c r="Q91" i="71"/>
  <c r="M91" i="71"/>
  <c r="I91" i="71"/>
  <c r="R91" i="71" s="1"/>
  <c r="H91" i="71"/>
  <c r="G91" i="71"/>
  <c r="P91" i="71" s="1"/>
  <c r="F91" i="71"/>
  <c r="O91" i="71" s="1"/>
  <c r="E91" i="71"/>
  <c r="N91" i="71" s="1"/>
  <c r="D91" i="71"/>
  <c r="A91" i="71"/>
  <c r="C91" i="71" s="1"/>
  <c r="J90" i="71"/>
  <c r="K90" i="71"/>
  <c r="Q90" i="71"/>
  <c r="M90" i="71"/>
  <c r="I90" i="71"/>
  <c r="R90" i="71" s="1"/>
  <c r="H90" i="71"/>
  <c r="G90" i="71"/>
  <c r="P90" i="71" s="1"/>
  <c r="F90" i="71"/>
  <c r="O90" i="71" s="1"/>
  <c r="E90" i="71"/>
  <c r="N90" i="71" s="1"/>
  <c r="D90" i="71"/>
  <c r="A90" i="71"/>
  <c r="C90" i="71" s="1"/>
  <c r="J89" i="71"/>
  <c r="K89" i="71"/>
  <c r="Q89" i="71"/>
  <c r="M89" i="71"/>
  <c r="I89" i="71"/>
  <c r="R89" i="71" s="1"/>
  <c r="H89" i="71"/>
  <c r="G89" i="71"/>
  <c r="P89" i="71" s="1"/>
  <c r="F89" i="71"/>
  <c r="O89" i="71" s="1"/>
  <c r="E89" i="71"/>
  <c r="N89" i="71" s="1"/>
  <c r="D89" i="71"/>
  <c r="A89" i="71"/>
  <c r="C89" i="71" s="1"/>
  <c r="J88" i="71"/>
  <c r="K88" i="71"/>
  <c r="M88" i="71"/>
  <c r="I88" i="71"/>
  <c r="R88" i="71" s="1"/>
  <c r="H88" i="71"/>
  <c r="Q88" i="71" s="1"/>
  <c r="G88" i="71"/>
  <c r="P88" i="71" s="1"/>
  <c r="F88" i="71"/>
  <c r="O88" i="71" s="1"/>
  <c r="E88" i="71"/>
  <c r="N88" i="71" s="1"/>
  <c r="D88" i="71"/>
  <c r="A88" i="71"/>
  <c r="C88" i="71" s="1"/>
  <c r="J87" i="71"/>
  <c r="K87" i="71"/>
  <c r="Q87" i="71"/>
  <c r="M87" i="71"/>
  <c r="I87" i="71"/>
  <c r="R87" i="71" s="1"/>
  <c r="H87" i="71"/>
  <c r="G87" i="71"/>
  <c r="P87" i="71" s="1"/>
  <c r="F87" i="71"/>
  <c r="O87" i="71" s="1"/>
  <c r="E87" i="71"/>
  <c r="N87" i="71" s="1"/>
  <c r="D87" i="71"/>
  <c r="A87" i="71"/>
  <c r="B87" i="71" s="1"/>
  <c r="J86" i="71"/>
  <c r="K86" i="71"/>
  <c r="M86" i="71"/>
  <c r="I86" i="71"/>
  <c r="R86" i="71" s="1"/>
  <c r="H86" i="71"/>
  <c r="Q86" i="71" s="1"/>
  <c r="G86" i="71"/>
  <c r="P86" i="71" s="1"/>
  <c r="F86" i="71"/>
  <c r="O86" i="71" s="1"/>
  <c r="E86" i="71"/>
  <c r="N86" i="71" s="1"/>
  <c r="D86" i="71"/>
  <c r="A86" i="71"/>
  <c r="C86" i="71" s="1"/>
  <c r="J85" i="71"/>
  <c r="K85" i="71"/>
  <c r="M85" i="71"/>
  <c r="I85" i="71"/>
  <c r="R85" i="71" s="1"/>
  <c r="H85" i="71"/>
  <c r="Q85" i="71" s="1"/>
  <c r="G85" i="71"/>
  <c r="P85" i="71" s="1"/>
  <c r="F85" i="71"/>
  <c r="O85" i="71" s="1"/>
  <c r="E85" i="71"/>
  <c r="N85" i="71" s="1"/>
  <c r="D85" i="71"/>
  <c r="A85" i="71"/>
  <c r="C85" i="71" s="1"/>
  <c r="J84" i="71"/>
  <c r="K84" i="71"/>
  <c r="M84" i="71"/>
  <c r="I84" i="71"/>
  <c r="R84" i="71" s="1"/>
  <c r="H84" i="71"/>
  <c r="Q84" i="71" s="1"/>
  <c r="G84" i="71"/>
  <c r="P84" i="71" s="1"/>
  <c r="F84" i="71"/>
  <c r="O84" i="71" s="1"/>
  <c r="E84" i="71"/>
  <c r="N84" i="71" s="1"/>
  <c r="D84" i="71"/>
  <c r="A84" i="71"/>
  <c r="C84" i="71" s="1"/>
  <c r="J83" i="71"/>
  <c r="K83" i="71"/>
  <c r="M83" i="71"/>
  <c r="I83" i="71"/>
  <c r="R83" i="71" s="1"/>
  <c r="H83" i="71"/>
  <c r="Q83" i="71" s="1"/>
  <c r="G83" i="71"/>
  <c r="P83" i="71" s="1"/>
  <c r="F83" i="71"/>
  <c r="O83" i="71" s="1"/>
  <c r="E83" i="71"/>
  <c r="N83" i="71" s="1"/>
  <c r="D83" i="71"/>
  <c r="A83" i="71"/>
  <c r="J82" i="71"/>
  <c r="K82" i="71"/>
  <c r="M82" i="71"/>
  <c r="I82" i="71"/>
  <c r="R82" i="71" s="1"/>
  <c r="H82" i="71"/>
  <c r="Q82" i="71" s="1"/>
  <c r="G82" i="71"/>
  <c r="P82" i="71" s="1"/>
  <c r="F82" i="71"/>
  <c r="O82" i="71" s="1"/>
  <c r="E82" i="71"/>
  <c r="N82" i="71" s="1"/>
  <c r="D82" i="71"/>
  <c r="A82" i="71"/>
  <c r="C82" i="71" s="1"/>
  <c r="J81" i="71"/>
  <c r="K81" i="71"/>
  <c r="M81" i="71"/>
  <c r="I81" i="71"/>
  <c r="R81" i="71" s="1"/>
  <c r="H81" i="71"/>
  <c r="Q81" i="71" s="1"/>
  <c r="G81" i="71"/>
  <c r="P81" i="71" s="1"/>
  <c r="F81" i="71"/>
  <c r="O81" i="71" s="1"/>
  <c r="E81" i="71"/>
  <c r="N81" i="71" s="1"/>
  <c r="D81" i="71"/>
  <c r="A81" i="71"/>
  <c r="C81" i="71" s="1"/>
  <c r="J80" i="71"/>
  <c r="K80" i="71"/>
  <c r="M80" i="71"/>
  <c r="I80" i="71"/>
  <c r="R80" i="71" s="1"/>
  <c r="H80" i="71"/>
  <c r="Q80" i="71" s="1"/>
  <c r="G80" i="71"/>
  <c r="P80" i="71" s="1"/>
  <c r="F80" i="71"/>
  <c r="O80" i="71" s="1"/>
  <c r="E80" i="71"/>
  <c r="N80" i="71" s="1"/>
  <c r="D80" i="71"/>
  <c r="A80" i="71"/>
  <c r="C80" i="71" s="1"/>
  <c r="J79" i="71"/>
  <c r="K79" i="71"/>
  <c r="M79" i="71"/>
  <c r="I79" i="71"/>
  <c r="R79" i="71" s="1"/>
  <c r="H79" i="71"/>
  <c r="Q79" i="71" s="1"/>
  <c r="G79" i="71"/>
  <c r="P79" i="71" s="1"/>
  <c r="F79" i="71"/>
  <c r="O79" i="71" s="1"/>
  <c r="E79" i="71"/>
  <c r="N79" i="71" s="1"/>
  <c r="D79" i="71"/>
  <c r="A79" i="71"/>
  <c r="C79" i="71" s="1"/>
  <c r="J78" i="71"/>
  <c r="K78" i="71"/>
  <c r="M78" i="71"/>
  <c r="I78" i="71"/>
  <c r="R78" i="71" s="1"/>
  <c r="H78" i="71"/>
  <c r="Q78" i="71" s="1"/>
  <c r="G78" i="71"/>
  <c r="P78" i="71" s="1"/>
  <c r="F78" i="71"/>
  <c r="O78" i="71" s="1"/>
  <c r="E78" i="71"/>
  <c r="N78" i="71" s="1"/>
  <c r="D78" i="71"/>
  <c r="A78" i="71"/>
  <c r="C78" i="71" s="1"/>
  <c r="J77" i="71"/>
  <c r="K77" i="71"/>
  <c r="M77" i="71"/>
  <c r="I77" i="71"/>
  <c r="R77" i="71" s="1"/>
  <c r="H77" i="71"/>
  <c r="Q77" i="71" s="1"/>
  <c r="G77" i="71"/>
  <c r="P77" i="71" s="1"/>
  <c r="F77" i="71"/>
  <c r="O77" i="71" s="1"/>
  <c r="E77" i="71"/>
  <c r="N77" i="71" s="1"/>
  <c r="D77" i="71"/>
  <c r="A77" i="71"/>
  <c r="C77" i="71" s="1"/>
  <c r="J76" i="71"/>
  <c r="K76" i="71"/>
  <c r="M76" i="71"/>
  <c r="I76" i="71"/>
  <c r="R76" i="71" s="1"/>
  <c r="H76" i="71"/>
  <c r="Q76" i="71" s="1"/>
  <c r="G76" i="71"/>
  <c r="P76" i="71" s="1"/>
  <c r="F76" i="71"/>
  <c r="O76" i="71" s="1"/>
  <c r="E76" i="71"/>
  <c r="N76" i="71" s="1"/>
  <c r="D76" i="71"/>
  <c r="A76" i="71"/>
  <c r="C76" i="71" s="1"/>
  <c r="J75" i="71"/>
  <c r="K75" i="71"/>
  <c r="M75" i="71"/>
  <c r="I75" i="71"/>
  <c r="R75" i="71" s="1"/>
  <c r="H75" i="71"/>
  <c r="Q75" i="71" s="1"/>
  <c r="G75" i="71"/>
  <c r="P75" i="71" s="1"/>
  <c r="F75" i="71"/>
  <c r="O75" i="71" s="1"/>
  <c r="E75" i="71"/>
  <c r="N75" i="71" s="1"/>
  <c r="D75" i="71"/>
  <c r="A75" i="71"/>
  <c r="C75" i="71" s="1"/>
  <c r="J74" i="71"/>
  <c r="K74" i="71"/>
  <c r="M74" i="71"/>
  <c r="I74" i="71"/>
  <c r="R74" i="71" s="1"/>
  <c r="H74" i="71"/>
  <c r="Q74" i="71" s="1"/>
  <c r="G74" i="71"/>
  <c r="P74" i="71" s="1"/>
  <c r="F74" i="71"/>
  <c r="O74" i="71" s="1"/>
  <c r="E74" i="71"/>
  <c r="N74" i="71" s="1"/>
  <c r="D74" i="71"/>
  <c r="A74" i="71"/>
  <c r="C74" i="71" s="1"/>
  <c r="J73" i="71"/>
  <c r="K73" i="71"/>
  <c r="M73" i="71"/>
  <c r="I73" i="71"/>
  <c r="R73" i="71" s="1"/>
  <c r="H73" i="71"/>
  <c r="Q73" i="71" s="1"/>
  <c r="G73" i="71"/>
  <c r="P73" i="71" s="1"/>
  <c r="F73" i="71"/>
  <c r="O73" i="71" s="1"/>
  <c r="E73" i="71"/>
  <c r="N73" i="71" s="1"/>
  <c r="D73" i="71"/>
  <c r="A73" i="71"/>
  <c r="C73" i="71" s="1"/>
  <c r="J72" i="71"/>
  <c r="K72" i="71"/>
  <c r="M72" i="71"/>
  <c r="I72" i="71"/>
  <c r="R72" i="71" s="1"/>
  <c r="H72" i="71"/>
  <c r="Q72" i="71" s="1"/>
  <c r="G72" i="71"/>
  <c r="P72" i="71" s="1"/>
  <c r="F72" i="71"/>
  <c r="O72" i="71" s="1"/>
  <c r="E72" i="71"/>
  <c r="N72" i="71" s="1"/>
  <c r="D72" i="71"/>
  <c r="A72" i="71"/>
  <c r="C72" i="71" s="1"/>
  <c r="J71" i="71"/>
  <c r="K71" i="71"/>
  <c r="M71" i="71"/>
  <c r="I71" i="71"/>
  <c r="R71" i="71" s="1"/>
  <c r="H71" i="71"/>
  <c r="Q71" i="71" s="1"/>
  <c r="G71" i="71"/>
  <c r="P71" i="71" s="1"/>
  <c r="F71" i="71"/>
  <c r="O71" i="71" s="1"/>
  <c r="E71" i="71"/>
  <c r="N71" i="71" s="1"/>
  <c r="D71" i="71"/>
  <c r="A71" i="71"/>
  <c r="C71" i="71" s="1"/>
  <c r="J70" i="71"/>
  <c r="K70" i="71"/>
  <c r="M70" i="71"/>
  <c r="I70" i="71"/>
  <c r="R70" i="71" s="1"/>
  <c r="H70" i="71"/>
  <c r="Q70" i="71" s="1"/>
  <c r="G70" i="71"/>
  <c r="P70" i="71" s="1"/>
  <c r="F70" i="71"/>
  <c r="O70" i="71" s="1"/>
  <c r="E70" i="71"/>
  <c r="N70" i="71" s="1"/>
  <c r="D70" i="71"/>
  <c r="A70" i="71"/>
  <c r="C70" i="71" s="1"/>
  <c r="J69" i="71"/>
  <c r="K69" i="71"/>
  <c r="M69" i="71"/>
  <c r="I69" i="71"/>
  <c r="R69" i="71" s="1"/>
  <c r="H69" i="71"/>
  <c r="Q69" i="71" s="1"/>
  <c r="G69" i="71"/>
  <c r="P69" i="71" s="1"/>
  <c r="F69" i="71"/>
  <c r="O69" i="71" s="1"/>
  <c r="E69" i="71"/>
  <c r="N69" i="71" s="1"/>
  <c r="D69" i="71"/>
  <c r="A69" i="71"/>
  <c r="C69" i="71" s="1"/>
  <c r="J68" i="71"/>
  <c r="K68" i="71"/>
  <c r="M68" i="71"/>
  <c r="I68" i="71"/>
  <c r="R68" i="71" s="1"/>
  <c r="H68" i="71"/>
  <c r="Q68" i="71" s="1"/>
  <c r="G68" i="71"/>
  <c r="P68" i="71" s="1"/>
  <c r="F68" i="71"/>
  <c r="O68" i="71" s="1"/>
  <c r="E68" i="71"/>
  <c r="N68" i="71" s="1"/>
  <c r="D68" i="71"/>
  <c r="A68" i="71"/>
  <c r="C68" i="71" s="1"/>
  <c r="J67" i="71"/>
  <c r="K67" i="71"/>
  <c r="M67" i="71"/>
  <c r="I67" i="71"/>
  <c r="R67" i="71" s="1"/>
  <c r="H67" i="71"/>
  <c r="Q67" i="71" s="1"/>
  <c r="G67" i="71"/>
  <c r="P67" i="71" s="1"/>
  <c r="F67" i="71"/>
  <c r="O67" i="71" s="1"/>
  <c r="E67" i="71"/>
  <c r="N67" i="71" s="1"/>
  <c r="D67" i="71"/>
  <c r="A67" i="71"/>
  <c r="J66" i="71"/>
  <c r="K66" i="71"/>
  <c r="M66" i="71"/>
  <c r="I66" i="71"/>
  <c r="R66" i="71" s="1"/>
  <c r="H66" i="71"/>
  <c r="Q66" i="71" s="1"/>
  <c r="G66" i="71"/>
  <c r="P66" i="71" s="1"/>
  <c r="F66" i="71"/>
  <c r="O66" i="71" s="1"/>
  <c r="E66" i="71"/>
  <c r="N66" i="71" s="1"/>
  <c r="D66" i="71"/>
  <c r="A66" i="71"/>
  <c r="C66" i="71" s="1"/>
  <c r="J65" i="71"/>
  <c r="K65" i="71"/>
  <c r="M65" i="71"/>
  <c r="I65" i="71"/>
  <c r="R65" i="71" s="1"/>
  <c r="H65" i="71"/>
  <c r="Q65" i="71" s="1"/>
  <c r="G65" i="71"/>
  <c r="P65" i="71" s="1"/>
  <c r="F65" i="71"/>
  <c r="O65" i="71" s="1"/>
  <c r="E65" i="71"/>
  <c r="N65" i="71" s="1"/>
  <c r="D65" i="71"/>
  <c r="A65" i="71"/>
  <c r="C65" i="71" s="1"/>
  <c r="J64" i="71"/>
  <c r="K64" i="71"/>
  <c r="M64" i="71"/>
  <c r="I64" i="71"/>
  <c r="R64" i="71" s="1"/>
  <c r="H64" i="71"/>
  <c r="Q64" i="71" s="1"/>
  <c r="G64" i="71"/>
  <c r="P64" i="71" s="1"/>
  <c r="F64" i="71"/>
  <c r="O64" i="71" s="1"/>
  <c r="E64" i="71"/>
  <c r="N64" i="71" s="1"/>
  <c r="D64" i="71"/>
  <c r="A64" i="71"/>
  <c r="C64" i="71" s="1"/>
  <c r="J63" i="71"/>
  <c r="K63" i="71"/>
  <c r="M63" i="71"/>
  <c r="I63" i="71"/>
  <c r="R63" i="71" s="1"/>
  <c r="H63" i="71"/>
  <c r="Q63" i="71" s="1"/>
  <c r="G63" i="71"/>
  <c r="P63" i="71" s="1"/>
  <c r="F63" i="71"/>
  <c r="O63" i="71" s="1"/>
  <c r="E63" i="71"/>
  <c r="N63" i="71" s="1"/>
  <c r="D63" i="71"/>
  <c r="A63" i="71"/>
  <c r="C63" i="71" s="1"/>
  <c r="J62" i="71"/>
  <c r="K62" i="71"/>
  <c r="M62" i="71"/>
  <c r="I62" i="71"/>
  <c r="R62" i="71" s="1"/>
  <c r="H62" i="71"/>
  <c r="Q62" i="71" s="1"/>
  <c r="G62" i="71"/>
  <c r="P62" i="71" s="1"/>
  <c r="F62" i="71"/>
  <c r="O62" i="71" s="1"/>
  <c r="E62" i="71"/>
  <c r="N62" i="71" s="1"/>
  <c r="D62" i="71"/>
  <c r="A62" i="71"/>
  <c r="C62" i="71" s="1"/>
  <c r="J61" i="71"/>
  <c r="K61" i="71"/>
  <c r="M61" i="71"/>
  <c r="I61" i="71"/>
  <c r="R61" i="71" s="1"/>
  <c r="H61" i="71"/>
  <c r="Q61" i="71" s="1"/>
  <c r="G61" i="71"/>
  <c r="P61" i="71" s="1"/>
  <c r="F61" i="71"/>
  <c r="O61" i="71" s="1"/>
  <c r="E61" i="71"/>
  <c r="N61" i="71" s="1"/>
  <c r="D61" i="71"/>
  <c r="A61" i="71"/>
  <c r="C61" i="71" s="1"/>
  <c r="J60" i="71"/>
  <c r="K60" i="71"/>
  <c r="Q60" i="71"/>
  <c r="M60" i="71"/>
  <c r="I60" i="71"/>
  <c r="R60" i="71" s="1"/>
  <c r="H60" i="71"/>
  <c r="G60" i="71"/>
  <c r="P60" i="71" s="1"/>
  <c r="F60" i="71"/>
  <c r="O60" i="71" s="1"/>
  <c r="E60" i="71"/>
  <c r="N60" i="71" s="1"/>
  <c r="D60" i="71"/>
  <c r="A60" i="71"/>
  <c r="C60" i="71" s="1"/>
  <c r="J59" i="71"/>
  <c r="K59" i="71"/>
  <c r="M59" i="71"/>
  <c r="I59" i="71"/>
  <c r="R59" i="71" s="1"/>
  <c r="H59" i="71"/>
  <c r="Q59" i="71" s="1"/>
  <c r="G59" i="71"/>
  <c r="P59" i="71" s="1"/>
  <c r="F59" i="71"/>
  <c r="O59" i="71" s="1"/>
  <c r="E59" i="71"/>
  <c r="N59" i="71" s="1"/>
  <c r="D59" i="71"/>
  <c r="A59" i="71"/>
  <c r="C59" i="71" s="1"/>
  <c r="J58" i="71"/>
  <c r="K58" i="71"/>
  <c r="M58" i="71"/>
  <c r="I58" i="71"/>
  <c r="R58" i="71" s="1"/>
  <c r="H58" i="71"/>
  <c r="Q58" i="71" s="1"/>
  <c r="G58" i="71"/>
  <c r="P58" i="71" s="1"/>
  <c r="F58" i="71"/>
  <c r="O58" i="71" s="1"/>
  <c r="E58" i="71"/>
  <c r="N58" i="71" s="1"/>
  <c r="D58" i="71"/>
  <c r="A58" i="71"/>
  <c r="C58" i="71" s="1"/>
  <c r="J57" i="71"/>
  <c r="K57" i="71"/>
  <c r="M57" i="71"/>
  <c r="I57" i="71"/>
  <c r="R57" i="71" s="1"/>
  <c r="H57" i="71"/>
  <c r="Q57" i="71" s="1"/>
  <c r="G57" i="71"/>
  <c r="P57" i="71" s="1"/>
  <c r="F57" i="71"/>
  <c r="O57" i="71" s="1"/>
  <c r="E57" i="71"/>
  <c r="N57" i="71" s="1"/>
  <c r="D57" i="71"/>
  <c r="A57" i="71"/>
  <c r="C57" i="71" s="1"/>
  <c r="J56" i="71"/>
  <c r="K56" i="71"/>
  <c r="M56" i="71"/>
  <c r="I56" i="71"/>
  <c r="R56" i="71" s="1"/>
  <c r="H56" i="71"/>
  <c r="Q56" i="71" s="1"/>
  <c r="G56" i="71"/>
  <c r="P56" i="71" s="1"/>
  <c r="F56" i="71"/>
  <c r="O56" i="71" s="1"/>
  <c r="E56" i="71"/>
  <c r="N56" i="71" s="1"/>
  <c r="D56" i="71"/>
  <c r="A56" i="71"/>
  <c r="B56" i="71" s="1"/>
  <c r="J55" i="71"/>
  <c r="K55" i="71"/>
  <c r="M55" i="71"/>
  <c r="I55" i="71"/>
  <c r="R55" i="71" s="1"/>
  <c r="H55" i="71"/>
  <c r="Q55" i="71" s="1"/>
  <c r="G55" i="71"/>
  <c r="P55" i="71" s="1"/>
  <c r="F55" i="71"/>
  <c r="O55" i="71" s="1"/>
  <c r="E55" i="71"/>
  <c r="N55" i="71" s="1"/>
  <c r="D55" i="71"/>
  <c r="A55" i="71"/>
  <c r="B55" i="71" s="1"/>
  <c r="J54" i="71"/>
  <c r="K54" i="71"/>
  <c r="M54" i="71"/>
  <c r="I54" i="71"/>
  <c r="R54" i="71" s="1"/>
  <c r="H54" i="71"/>
  <c r="Q54" i="71" s="1"/>
  <c r="G54" i="71"/>
  <c r="P54" i="71" s="1"/>
  <c r="F54" i="71"/>
  <c r="O54" i="71" s="1"/>
  <c r="E54" i="71"/>
  <c r="N54" i="71" s="1"/>
  <c r="D54" i="71"/>
  <c r="A54" i="71"/>
  <c r="B54" i="71" s="1"/>
  <c r="J53" i="71"/>
  <c r="K53" i="71"/>
  <c r="M53" i="71"/>
  <c r="I53" i="71"/>
  <c r="R53" i="71" s="1"/>
  <c r="H53" i="71"/>
  <c r="Q53" i="71" s="1"/>
  <c r="G53" i="71"/>
  <c r="P53" i="71" s="1"/>
  <c r="F53" i="71"/>
  <c r="O53" i="71" s="1"/>
  <c r="E53" i="71"/>
  <c r="N53" i="71" s="1"/>
  <c r="D53" i="71"/>
  <c r="A53" i="71"/>
  <c r="B53" i="71" s="1"/>
  <c r="J52" i="71"/>
  <c r="K52" i="71"/>
  <c r="M52" i="71"/>
  <c r="I52" i="71"/>
  <c r="R52" i="71" s="1"/>
  <c r="H52" i="71"/>
  <c r="Q52" i="71" s="1"/>
  <c r="G52" i="71"/>
  <c r="P52" i="71" s="1"/>
  <c r="F52" i="71"/>
  <c r="O52" i="71" s="1"/>
  <c r="E52" i="71"/>
  <c r="N52" i="71" s="1"/>
  <c r="D52" i="71"/>
  <c r="A52" i="71"/>
  <c r="B52" i="71" s="1"/>
  <c r="J51" i="71"/>
  <c r="K51" i="71"/>
  <c r="M51" i="71"/>
  <c r="I51" i="71"/>
  <c r="R51" i="71" s="1"/>
  <c r="H51" i="71"/>
  <c r="Q51" i="71" s="1"/>
  <c r="G51" i="71"/>
  <c r="P51" i="71" s="1"/>
  <c r="F51" i="71"/>
  <c r="O51" i="71" s="1"/>
  <c r="E51" i="71"/>
  <c r="N51" i="71" s="1"/>
  <c r="D51" i="71"/>
  <c r="A51" i="71"/>
  <c r="B51" i="71" s="1"/>
  <c r="J50" i="71"/>
  <c r="K50" i="71"/>
  <c r="N50" i="71"/>
  <c r="M50" i="71"/>
  <c r="I50" i="71"/>
  <c r="R50" i="71" s="1"/>
  <c r="H50" i="71"/>
  <c r="Q50" i="71" s="1"/>
  <c r="G50" i="71"/>
  <c r="P50" i="71" s="1"/>
  <c r="F50" i="71"/>
  <c r="O50" i="71" s="1"/>
  <c r="E50" i="71"/>
  <c r="D50" i="71"/>
  <c r="A50" i="71"/>
  <c r="B50" i="71" s="1"/>
  <c r="J49" i="71"/>
  <c r="K49" i="71"/>
  <c r="M49" i="71"/>
  <c r="I49" i="71"/>
  <c r="R49" i="71" s="1"/>
  <c r="H49" i="71"/>
  <c r="Q49" i="71" s="1"/>
  <c r="G49" i="71"/>
  <c r="P49" i="71" s="1"/>
  <c r="F49" i="71"/>
  <c r="O49" i="71" s="1"/>
  <c r="E49" i="71"/>
  <c r="N49" i="71" s="1"/>
  <c r="D49" i="71"/>
  <c r="A49" i="71"/>
  <c r="J48" i="71"/>
  <c r="K48" i="71"/>
  <c r="M48" i="71"/>
  <c r="I48" i="71"/>
  <c r="R48" i="71" s="1"/>
  <c r="H48" i="71"/>
  <c r="Q48" i="71" s="1"/>
  <c r="G48" i="71"/>
  <c r="P48" i="71" s="1"/>
  <c r="F48" i="71"/>
  <c r="O48" i="71" s="1"/>
  <c r="E48" i="71"/>
  <c r="N48" i="71" s="1"/>
  <c r="D48" i="71"/>
  <c r="A48" i="71"/>
  <c r="B48" i="71" s="1"/>
  <c r="J47" i="71"/>
  <c r="K47" i="71"/>
  <c r="M47" i="71"/>
  <c r="I47" i="71"/>
  <c r="R47" i="71" s="1"/>
  <c r="H47" i="71"/>
  <c r="Q47" i="71" s="1"/>
  <c r="G47" i="71"/>
  <c r="P47" i="71" s="1"/>
  <c r="F47" i="71"/>
  <c r="O47" i="71" s="1"/>
  <c r="E47" i="71"/>
  <c r="N47" i="71" s="1"/>
  <c r="D47" i="71"/>
  <c r="A47" i="71"/>
  <c r="B47" i="71" s="1"/>
  <c r="J46" i="71"/>
  <c r="K46" i="71"/>
  <c r="M46" i="71"/>
  <c r="I46" i="71"/>
  <c r="R46" i="71" s="1"/>
  <c r="H46" i="71"/>
  <c r="Q46" i="71" s="1"/>
  <c r="G46" i="71"/>
  <c r="P46" i="71" s="1"/>
  <c r="F46" i="71"/>
  <c r="O46" i="71" s="1"/>
  <c r="E46" i="71"/>
  <c r="N46" i="71" s="1"/>
  <c r="D46" i="71"/>
  <c r="A46" i="71"/>
  <c r="B46" i="71" s="1"/>
  <c r="J45" i="71"/>
  <c r="K45" i="71"/>
  <c r="M45" i="71"/>
  <c r="I45" i="71"/>
  <c r="R45" i="71" s="1"/>
  <c r="H45" i="71"/>
  <c r="Q45" i="71" s="1"/>
  <c r="G45" i="71"/>
  <c r="P45" i="71" s="1"/>
  <c r="F45" i="71"/>
  <c r="O45" i="71" s="1"/>
  <c r="E45" i="71"/>
  <c r="N45" i="71" s="1"/>
  <c r="D45" i="71"/>
  <c r="A45" i="71"/>
  <c r="J44" i="71"/>
  <c r="K44" i="71"/>
  <c r="M44" i="71"/>
  <c r="I44" i="71"/>
  <c r="R44" i="71" s="1"/>
  <c r="H44" i="71"/>
  <c r="Q44" i="71" s="1"/>
  <c r="G44" i="71"/>
  <c r="P44" i="71" s="1"/>
  <c r="F44" i="71"/>
  <c r="O44" i="71" s="1"/>
  <c r="E44" i="71"/>
  <c r="N44" i="71" s="1"/>
  <c r="D44" i="71"/>
  <c r="A44" i="71"/>
  <c r="B44" i="71" s="1"/>
  <c r="J43" i="71"/>
  <c r="K43" i="71"/>
  <c r="M43" i="71"/>
  <c r="I43" i="71"/>
  <c r="R43" i="71" s="1"/>
  <c r="H43" i="71"/>
  <c r="Q43" i="71" s="1"/>
  <c r="G43" i="71"/>
  <c r="P43" i="71" s="1"/>
  <c r="F43" i="71"/>
  <c r="O43" i="71" s="1"/>
  <c r="E43" i="71"/>
  <c r="N43" i="71" s="1"/>
  <c r="D43" i="71"/>
  <c r="A43" i="71"/>
  <c r="B43" i="71" s="1"/>
  <c r="J42" i="71"/>
  <c r="K42" i="71"/>
  <c r="M42" i="71"/>
  <c r="I42" i="71"/>
  <c r="R42" i="71" s="1"/>
  <c r="H42" i="71"/>
  <c r="Q42" i="71" s="1"/>
  <c r="G42" i="71"/>
  <c r="P42" i="71" s="1"/>
  <c r="F42" i="71"/>
  <c r="O42" i="71" s="1"/>
  <c r="E42" i="71"/>
  <c r="N42" i="71" s="1"/>
  <c r="D42" i="71"/>
  <c r="A42" i="71"/>
  <c r="B42" i="71" s="1"/>
  <c r="J41" i="71"/>
  <c r="K41" i="71"/>
  <c r="M41" i="71"/>
  <c r="I41" i="71"/>
  <c r="R41" i="71" s="1"/>
  <c r="H41" i="71"/>
  <c r="Q41" i="71" s="1"/>
  <c r="G41" i="71"/>
  <c r="P41" i="71" s="1"/>
  <c r="F41" i="71"/>
  <c r="O41" i="71" s="1"/>
  <c r="E41" i="71"/>
  <c r="N41" i="71" s="1"/>
  <c r="D41" i="71"/>
  <c r="A41" i="71"/>
  <c r="J40" i="71"/>
  <c r="K40" i="71"/>
  <c r="M40" i="71"/>
  <c r="I40" i="71"/>
  <c r="R40" i="71" s="1"/>
  <c r="H40" i="71"/>
  <c r="Q40" i="71" s="1"/>
  <c r="G40" i="71"/>
  <c r="P40" i="71" s="1"/>
  <c r="F40" i="71"/>
  <c r="O40" i="71" s="1"/>
  <c r="E40" i="71"/>
  <c r="N40" i="71" s="1"/>
  <c r="D40" i="71"/>
  <c r="A40" i="71"/>
  <c r="B40" i="71" s="1"/>
  <c r="J39" i="71"/>
  <c r="K39" i="71"/>
  <c r="M39" i="71"/>
  <c r="I39" i="71"/>
  <c r="R39" i="71" s="1"/>
  <c r="H39" i="71"/>
  <c r="Q39" i="71" s="1"/>
  <c r="G39" i="71"/>
  <c r="P39" i="71" s="1"/>
  <c r="F39" i="71"/>
  <c r="O39" i="71" s="1"/>
  <c r="E39" i="71"/>
  <c r="N39" i="71" s="1"/>
  <c r="D39" i="71"/>
  <c r="A39" i="71"/>
  <c r="B39" i="71" s="1"/>
  <c r="J38" i="71"/>
  <c r="K38" i="71"/>
  <c r="M38" i="71"/>
  <c r="I38" i="71"/>
  <c r="R38" i="71" s="1"/>
  <c r="H38" i="71"/>
  <c r="Q38" i="71" s="1"/>
  <c r="G38" i="71"/>
  <c r="P38" i="71" s="1"/>
  <c r="F38" i="71"/>
  <c r="O38" i="71" s="1"/>
  <c r="E38" i="71"/>
  <c r="N38" i="71" s="1"/>
  <c r="D38" i="71"/>
  <c r="A38" i="71"/>
  <c r="B38" i="71" s="1"/>
  <c r="J37" i="71"/>
  <c r="K37" i="71"/>
  <c r="M37" i="71"/>
  <c r="I37" i="71"/>
  <c r="R37" i="71" s="1"/>
  <c r="H37" i="71"/>
  <c r="Q37" i="71" s="1"/>
  <c r="G37" i="71"/>
  <c r="P37" i="71" s="1"/>
  <c r="F37" i="71"/>
  <c r="O37" i="71" s="1"/>
  <c r="E37" i="71"/>
  <c r="N37" i="71" s="1"/>
  <c r="D37" i="71"/>
  <c r="A37" i="71"/>
  <c r="B37" i="71" s="1"/>
  <c r="J36" i="71"/>
  <c r="K36" i="71"/>
  <c r="M36" i="71"/>
  <c r="I36" i="71"/>
  <c r="R36" i="71" s="1"/>
  <c r="H36" i="71"/>
  <c r="Q36" i="71" s="1"/>
  <c r="G36" i="71"/>
  <c r="P36" i="71" s="1"/>
  <c r="F36" i="71"/>
  <c r="O36" i="71" s="1"/>
  <c r="E36" i="71"/>
  <c r="N36" i="71" s="1"/>
  <c r="D36" i="71"/>
  <c r="A36" i="71"/>
  <c r="B36" i="71" s="1"/>
  <c r="J35" i="71"/>
  <c r="K35" i="71"/>
  <c r="M35" i="71"/>
  <c r="I35" i="71"/>
  <c r="R35" i="71" s="1"/>
  <c r="H35" i="71"/>
  <c r="Q35" i="71" s="1"/>
  <c r="G35" i="71"/>
  <c r="P35" i="71" s="1"/>
  <c r="F35" i="71"/>
  <c r="O35" i="71" s="1"/>
  <c r="E35" i="71"/>
  <c r="N35" i="71" s="1"/>
  <c r="D35" i="71"/>
  <c r="A35" i="71"/>
  <c r="B35" i="71" s="1"/>
  <c r="J34" i="71"/>
  <c r="K34" i="71"/>
  <c r="M34" i="71"/>
  <c r="I34" i="71"/>
  <c r="R34" i="71" s="1"/>
  <c r="H34" i="71"/>
  <c r="Q34" i="71" s="1"/>
  <c r="G34" i="71"/>
  <c r="P34" i="71" s="1"/>
  <c r="F34" i="71"/>
  <c r="O34" i="71" s="1"/>
  <c r="E34" i="71"/>
  <c r="N34" i="71" s="1"/>
  <c r="D34" i="71"/>
  <c r="A34" i="71"/>
  <c r="J33" i="71"/>
  <c r="K33" i="71"/>
  <c r="M33" i="71"/>
  <c r="I33" i="71"/>
  <c r="R33" i="71" s="1"/>
  <c r="H33" i="71"/>
  <c r="Q33" i="71" s="1"/>
  <c r="G33" i="71"/>
  <c r="P33" i="71" s="1"/>
  <c r="F33" i="71"/>
  <c r="O33" i="71" s="1"/>
  <c r="E33" i="71"/>
  <c r="N33" i="71" s="1"/>
  <c r="D33" i="71"/>
  <c r="A33" i="71"/>
  <c r="J32" i="71"/>
  <c r="K32" i="71"/>
  <c r="M32" i="71"/>
  <c r="I32" i="71"/>
  <c r="R32" i="71" s="1"/>
  <c r="H32" i="71"/>
  <c r="Q32" i="71" s="1"/>
  <c r="G32" i="71"/>
  <c r="P32" i="71" s="1"/>
  <c r="F32" i="71"/>
  <c r="O32" i="71" s="1"/>
  <c r="E32" i="71"/>
  <c r="N32" i="71" s="1"/>
  <c r="D32" i="71"/>
  <c r="A32" i="71"/>
  <c r="J31" i="71"/>
  <c r="K31" i="71"/>
  <c r="M31" i="71"/>
  <c r="I31" i="71"/>
  <c r="R31" i="71" s="1"/>
  <c r="H31" i="71"/>
  <c r="Q31" i="71" s="1"/>
  <c r="G31" i="71"/>
  <c r="P31" i="71" s="1"/>
  <c r="F31" i="71"/>
  <c r="O31" i="71" s="1"/>
  <c r="E31" i="71"/>
  <c r="N31" i="71" s="1"/>
  <c r="D31" i="71"/>
  <c r="A31" i="71"/>
  <c r="J30" i="71"/>
  <c r="K30" i="71"/>
  <c r="M30" i="71"/>
  <c r="I30" i="71"/>
  <c r="R30" i="71" s="1"/>
  <c r="H30" i="71"/>
  <c r="Q30" i="71" s="1"/>
  <c r="G30" i="71"/>
  <c r="P30" i="71" s="1"/>
  <c r="F30" i="71"/>
  <c r="O30" i="71" s="1"/>
  <c r="E30" i="71"/>
  <c r="N30" i="71" s="1"/>
  <c r="D30" i="71"/>
  <c r="A30" i="71"/>
  <c r="J29" i="71"/>
  <c r="K29" i="71"/>
  <c r="M29" i="71"/>
  <c r="I29" i="71"/>
  <c r="R29" i="71" s="1"/>
  <c r="H29" i="71"/>
  <c r="Q29" i="71" s="1"/>
  <c r="G29" i="71"/>
  <c r="P29" i="71" s="1"/>
  <c r="F29" i="71"/>
  <c r="O29" i="71" s="1"/>
  <c r="E29" i="71"/>
  <c r="N29" i="71" s="1"/>
  <c r="D29" i="71"/>
  <c r="A29" i="71"/>
  <c r="J28" i="71"/>
  <c r="K28" i="71"/>
  <c r="M28" i="71"/>
  <c r="I28" i="71"/>
  <c r="R28" i="71" s="1"/>
  <c r="H28" i="71"/>
  <c r="Q28" i="71" s="1"/>
  <c r="G28" i="71"/>
  <c r="P28" i="71" s="1"/>
  <c r="F28" i="71"/>
  <c r="O28" i="71" s="1"/>
  <c r="E28" i="71"/>
  <c r="N28" i="71" s="1"/>
  <c r="D28" i="71"/>
  <c r="A28" i="71"/>
  <c r="J27" i="71"/>
  <c r="K27" i="71"/>
  <c r="M27" i="71"/>
  <c r="I27" i="71"/>
  <c r="R27" i="71" s="1"/>
  <c r="H27" i="71"/>
  <c r="Q27" i="71" s="1"/>
  <c r="G27" i="71"/>
  <c r="P27" i="71" s="1"/>
  <c r="F27" i="71"/>
  <c r="O27" i="71" s="1"/>
  <c r="E27" i="71"/>
  <c r="N27" i="71" s="1"/>
  <c r="D27" i="71"/>
  <c r="A27" i="71"/>
  <c r="J26" i="71"/>
  <c r="K26" i="71"/>
  <c r="M26" i="71"/>
  <c r="I26" i="71"/>
  <c r="R26" i="71" s="1"/>
  <c r="H26" i="71"/>
  <c r="Q26" i="71" s="1"/>
  <c r="G26" i="71"/>
  <c r="P26" i="71" s="1"/>
  <c r="F26" i="71"/>
  <c r="O26" i="71" s="1"/>
  <c r="E26" i="71"/>
  <c r="N26" i="71" s="1"/>
  <c r="D26" i="71"/>
  <c r="A26" i="71"/>
  <c r="J25" i="71"/>
  <c r="K25" i="71"/>
  <c r="M25" i="71"/>
  <c r="I25" i="71"/>
  <c r="R25" i="71" s="1"/>
  <c r="H25" i="71"/>
  <c r="Q25" i="71" s="1"/>
  <c r="G25" i="71"/>
  <c r="P25" i="71" s="1"/>
  <c r="F25" i="71"/>
  <c r="O25" i="71" s="1"/>
  <c r="E25" i="71"/>
  <c r="N25" i="71" s="1"/>
  <c r="D25" i="71"/>
  <c r="A25" i="71"/>
  <c r="J24" i="71"/>
  <c r="K24" i="71"/>
  <c r="M24" i="71"/>
  <c r="I24" i="71"/>
  <c r="R24" i="71" s="1"/>
  <c r="H24" i="71"/>
  <c r="Q24" i="71" s="1"/>
  <c r="G24" i="71"/>
  <c r="P24" i="71" s="1"/>
  <c r="F24" i="71"/>
  <c r="O24" i="71" s="1"/>
  <c r="E24" i="71"/>
  <c r="N24" i="71" s="1"/>
  <c r="D24" i="71"/>
  <c r="A24" i="71"/>
  <c r="J23" i="71"/>
  <c r="K23" i="71"/>
  <c r="M23" i="71"/>
  <c r="I23" i="71"/>
  <c r="R23" i="71" s="1"/>
  <c r="H23" i="71"/>
  <c r="Q23" i="71" s="1"/>
  <c r="G23" i="71"/>
  <c r="P23" i="71" s="1"/>
  <c r="F23" i="71"/>
  <c r="O23" i="71" s="1"/>
  <c r="E23" i="71"/>
  <c r="N23" i="71" s="1"/>
  <c r="D23" i="71"/>
  <c r="A23" i="71"/>
  <c r="J22" i="71"/>
  <c r="K22" i="71"/>
  <c r="M22" i="71"/>
  <c r="I22" i="71"/>
  <c r="R22" i="71" s="1"/>
  <c r="H22" i="71"/>
  <c r="Q22" i="71" s="1"/>
  <c r="G22" i="71"/>
  <c r="P22" i="71" s="1"/>
  <c r="F22" i="71"/>
  <c r="O22" i="71" s="1"/>
  <c r="E22" i="71"/>
  <c r="N22" i="71" s="1"/>
  <c r="D22" i="71"/>
  <c r="A22" i="71"/>
  <c r="J21" i="71"/>
  <c r="K21" i="71"/>
  <c r="M21" i="71"/>
  <c r="I21" i="71"/>
  <c r="R21" i="71" s="1"/>
  <c r="H21" i="71"/>
  <c r="Q21" i="71" s="1"/>
  <c r="G21" i="71"/>
  <c r="P21" i="71" s="1"/>
  <c r="F21" i="71"/>
  <c r="O21" i="71" s="1"/>
  <c r="E21" i="71"/>
  <c r="N21" i="71" s="1"/>
  <c r="D21" i="71"/>
  <c r="A21" i="71"/>
  <c r="J20" i="71"/>
  <c r="K20" i="71"/>
  <c r="M20" i="71"/>
  <c r="I20" i="71"/>
  <c r="R20" i="71" s="1"/>
  <c r="H20" i="71"/>
  <c r="Q20" i="71" s="1"/>
  <c r="G20" i="71"/>
  <c r="P20" i="71" s="1"/>
  <c r="F20" i="71"/>
  <c r="O20" i="71" s="1"/>
  <c r="E20" i="71"/>
  <c r="N20" i="71" s="1"/>
  <c r="D20" i="71"/>
  <c r="A20" i="71"/>
  <c r="C20" i="71" s="1"/>
  <c r="J19" i="71"/>
  <c r="K19" i="71"/>
  <c r="M19" i="71"/>
  <c r="I19" i="71"/>
  <c r="R19" i="71" s="1"/>
  <c r="H19" i="71"/>
  <c r="Q19" i="71" s="1"/>
  <c r="G19" i="71"/>
  <c r="P19" i="71" s="1"/>
  <c r="F19" i="71"/>
  <c r="O19" i="71" s="1"/>
  <c r="E19" i="71"/>
  <c r="N19" i="71" s="1"/>
  <c r="D19" i="71"/>
  <c r="A19" i="71"/>
  <c r="C19" i="71" s="1"/>
  <c r="J18" i="71"/>
  <c r="K18" i="71"/>
  <c r="M18" i="71"/>
  <c r="I18" i="71"/>
  <c r="R18" i="71" s="1"/>
  <c r="H18" i="71"/>
  <c r="Q18" i="71" s="1"/>
  <c r="G18" i="71"/>
  <c r="P18" i="71" s="1"/>
  <c r="F18" i="71"/>
  <c r="O18" i="71" s="1"/>
  <c r="E18" i="71"/>
  <c r="N18" i="71" s="1"/>
  <c r="D18" i="71"/>
  <c r="A18" i="71"/>
  <c r="C18" i="71" s="1"/>
  <c r="J17" i="71"/>
  <c r="K17" i="71"/>
  <c r="M17" i="71"/>
  <c r="I17" i="71"/>
  <c r="R17" i="71" s="1"/>
  <c r="H17" i="71"/>
  <c r="Q17" i="71" s="1"/>
  <c r="G17" i="71"/>
  <c r="P17" i="71" s="1"/>
  <c r="F17" i="71"/>
  <c r="O17" i="71" s="1"/>
  <c r="E17" i="71"/>
  <c r="N17" i="71" s="1"/>
  <c r="D17" i="71"/>
  <c r="A17" i="71"/>
  <c r="B17" i="71" s="1"/>
  <c r="J16" i="71"/>
  <c r="K16" i="71"/>
  <c r="M16" i="71"/>
  <c r="I16" i="71"/>
  <c r="R16" i="71" s="1"/>
  <c r="H16" i="71"/>
  <c r="Q16" i="71" s="1"/>
  <c r="G16" i="71"/>
  <c r="P16" i="71" s="1"/>
  <c r="F16" i="71"/>
  <c r="O16" i="71" s="1"/>
  <c r="E16" i="71"/>
  <c r="N16" i="71" s="1"/>
  <c r="D16" i="71"/>
  <c r="A16" i="71"/>
  <c r="C16" i="71" s="1"/>
  <c r="J15" i="71"/>
  <c r="K15" i="71"/>
  <c r="M15" i="71"/>
  <c r="I15" i="71"/>
  <c r="R15" i="71" s="1"/>
  <c r="H15" i="71"/>
  <c r="Q15" i="71" s="1"/>
  <c r="G15" i="71"/>
  <c r="P15" i="71" s="1"/>
  <c r="F15" i="71"/>
  <c r="O15" i="71" s="1"/>
  <c r="E15" i="71"/>
  <c r="N15" i="71" s="1"/>
  <c r="D15" i="71"/>
  <c r="A15" i="71"/>
  <c r="C15" i="71" s="1"/>
  <c r="J14" i="71"/>
  <c r="K14" i="71"/>
  <c r="N14" i="71"/>
  <c r="M14" i="71"/>
  <c r="I14" i="71"/>
  <c r="R14" i="71" s="1"/>
  <c r="H14" i="71"/>
  <c r="Q14" i="71" s="1"/>
  <c r="G14" i="71"/>
  <c r="P14" i="71" s="1"/>
  <c r="F14" i="71"/>
  <c r="O14" i="71" s="1"/>
  <c r="E14" i="71"/>
  <c r="D14" i="71"/>
  <c r="A14" i="71"/>
  <c r="J13" i="71"/>
  <c r="K13" i="71"/>
  <c r="M13" i="71"/>
  <c r="I13" i="71"/>
  <c r="R13" i="71" s="1"/>
  <c r="H13" i="71"/>
  <c r="Q13" i="71" s="1"/>
  <c r="G13" i="71"/>
  <c r="P13" i="71" s="1"/>
  <c r="F13" i="71"/>
  <c r="O13" i="71" s="1"/>
  <c r="E13" i="71"/>
  <c r="N13" i="71" s="1"/>
  <c r="D13" i="71"/>
  <c r="A13" i="71"/>
  <c r="C13" i="71" s="1"/>
  <c r="J12" i="71"/>
  <c r="K12" i="71"/>
  <c r="M12" i="71"/>
  <c r="I12" i="71"/>
  <c r="R12" i="71" s="1"/>
  <c r="H12" i="71"/>
  <c r="Q12" i="71" s="1"/>
  <c r="G12" i="71"/>
  <c r="P12" i="71" s="1"/>
  <c r="F12" i="71"/>
  <c r="O12" i="71" s="1"/>
  <c r="E12" i="71"/>
  <c r="N12" i="71" s="1"/>
  <c r="D12" i="71"/>
  <c r="A12" i="71"/>
  <c r="C12" i="71" s="1"/>
  <c r="J11" i="71"/>
  <c r="K11" i="71"/>
  <c r="M11" i="71"/>
  <c r="I11" i="71"/>
  <c r="R11" i="71" s="1"/>
  <c r="H11" i="71"/>
  <c r="Q11" i="71" s="1"/>
  <c r="G11" i="71"/>
  <c r="P11" i="71" s="1"/>
  <c r="F11" i="71"/>
  <c r="O11" i="71" s="1"/>
  <c r="E11" i="71"/>
  <c r="N11" i="71" s="1"/>
  <c r="D11" i="71"/>
  <c r="A11" i="71"/>
  <c r="C11" i="71" s="1"/>
  <c r="J10" i="71"/>
  <c r="K10" i="71"/>
  <c r="M10" i="71"/>
  <c r="I10" i="71"/>
  <c r="R10" i="71" s="1"/>
  <c r="H10" i="71"/>
  <c r="Q10" i="71" s="1"/>
  <c r="G10" i="71"/>
  <c r="P10" i="71" s="1"/>
  <c r="F10" i="71"/>
  <c r="O10" i="71" s="1"/>
  <c r="E10" i="71"/>
  <c r="N10" i="71" s="1"/>
  <c r="D10" i="71"/>
  <c r="A10" i="71"/>
  <c r="C10" i="71" s="1"/>
  <c r="J9" i="71"/>
  <c r="K9" i="71"/>
  <c r="M9" i="71"/>
  <c r="I9" i="71"/>
  <c r="R9" i="71" s="1"/>
  <c r="H9" i="71"/>
  <c r="Q9" i="71" s="1"/>
  <c r="G9" i="71"/>
  <c r="P9" i="71" s="1"/>
  <c r="F9" i="71"/>
  <c r="O9" i="71" s="1"/>
  <c r="E9" i="71"/>
  <c r="N9" i="71" s="1"/>
  <c r="D9" i="71"/>
  <c r="A9" i="71"/>
  <c r="B9" i="71" s="1"/>
  <c r="J8" i="71"/>
  <c r="K8" i="71"/>
  <c r="M8" i="71"/>
  <c r="I8" i="71"/>
  <c r="R8" i="71" s="1"/>
  <c r="H8" i="71"/>
  <c r="Q8" i="71" s="1"/>
  <c r="G8" i="71"/>
  <c r="P8" i="71" s="1"/>
  <c r="F8" i="71"/>
  <c r="O8" i="71" s="1"/>
  <c r="E8" i="71"/>
  <c r="N8" i="71" s="1"/>
  <c r="D8" i="71"/>
  <c r="A8" i="71"/>
  <c r="C8" i="71" s="1"/>
  <c r="J7" i="71"/>
  <c r="K7" i="71"/>
  <c r="M7" i="71"/>
  <c r="I7" i="71"/>
  <c r="R7" i="71" s="1"/>
  <c r="H7" i="71"/>
  <c r="Q7" i="71" s="1"/>
  <c r="G7" i="71"/>
  <c r="P7" i="71" s="1"/>
  <c r="F7" i="71"/>
  <c r="O7" i="71" s="1"/>
  <c r="E7" i="71"/>
  <c r="N7" i="71" s="1"/>
  <c r="D7" i="71"/>
  <c r="A7" i="71"/>
  <c r="C7" i="71" s="1"/>
  <c r="J6" i="71"/>
  <c r="K6" i="71"/>
  <c r="M6" i="71"/>
  <c r="I6" i="71"/>
  <c r="R6" i="71" s="1"/>
  <c r="H6" i="71"/>
  <c r="Q6" i="71" s="1"/>
  <c r="G6" i="71"/>
  <c r="P6" i="71" s="1"/>
  <c r="F6" i="71"/>
  <c r="O6" i="71" s="1"/>
  <c r="E6" i="71"/>
  <c r="N6" i="71" s="1"/>
  <c r="D6" i="71"/>
  <c r="A6" i="71"/>
  <c r="C6" i="71" s="1"/>
  <c r="J5" i="71"/>
  <c r="K5" i="71"/>
  <c r="M5" i="71"/>
  <c r="I5" i="71"/>
  <c r="R5" i="71" s="1"/>
  <c r="H5" i="71"/>
  <c r="Q5" i="71" s="1"/>
  <c r="G5" i="71"/>
  <c r="P5" i="71" s="1"/>
  <c r="F5" i="71"/>
  <c r="O5" i="71" s="1"/>
  <c r="E5" i="71"/>
  <c r="N5" i="71" s="1"/>
  <c r="D5" i="71"/>
  <c r="A5" i="71"/>
  <c r="C5" i="71" s="1"/>
  <c r="J4" i="71"/>
  <c r="K4" i="71"/>
  <c r="M4" i="71"/>
  <c r="I4" i="71"/>
  <c r="R4" i="71" s="1"/>
  <c r="H4" i="71"/>
  <c r="Q4" i="71" s="1"/>
  <c r="G4" i="71"/>
  <c r="P4" i="71" s="1"/>
  <c r="F4" i="71"/>
  <c r="O4" i="71" s="1"/>
  <c r="E4" i="71"/>
  <c r="N4" i="71" s="1"/>
  <c r="D4" i="71"/>
  <c r="A4" i="71"/>
  <c r="C4" i="71" s="1"/>
  <c r="J3" i="71"/>
  <c r="K3" i="71"/>
  <c r="M3" i="71"/>
  <c r="I3" i="71"/>
  <c r="R3" i="71" s="1"/>
  <c r="H3" i="71"/>
  <c r="Q3" i="71" s="1"/>
  <c r="G3" i="71"/>
  <c r="P3" i="71" s="1"/>
  <c r="F3" i="71"/>
  <c r="O3" i="71" s="1"/>
  <c r="E3" i="71"/>
  <c r="N3" i="71" s="1"/>
  <c r="D3" i="71"/>
  <c r="A3" i="71"/>
  <c r="C3" i="71" s="1"/>
  <c r="J2" i="71"/>
  <c r="K2" i="71"/>
  <c r="M2" i="71"/>
  <c r="I2" i="71"/>
  <c r="R2" i="71" s="1"/>
  <c r="H2" i="71"/>
  <c r="Q2" i="71" s="1"/>
  <c r="G2" i="71"/>
  <c r="P2" i="71" s="1"/>
  <c r="F2" i="71"/>
  <c r="O2" i="71" s="1"/>
  <c r="E2" i="71"/>
  <c r="N2" i="71" s="1"/>
  <c r="D2" i="71"/>
  <c r="A2" i="71"/>
  <c r="C2" i="71" s="1"/>
  <c r="J1" i="71"/>
  <c r="S1" i="71" s="1"/>
  <c r="K1" i="71"/>
  <c r="T1" i="71" s="1"/>
  <c r="I1" i="71"/>
  <c r="R1" i="71" s="1"/>
  <c r="H1" i="71"/>
  <c r="Q1" i="71" s="1"/>
  <c r="G1" i="71"/>
  <c r="P1" i="71" s="1"/>
  <c r="F1" i="71"/>
  <c r="O1" i="71" s="1"/>
  <c r="E1" i="71"/>
  <c r="N1" i="71" s="1"/>
  <c r="D1" i="71"/>
  <c r="A1" i="71"/>
  <c r="K121" i="69"/>
  <c r="J121" i="69"/>
  <c r="M121" i="69"/>
  <c r="I121" i="69"/>
  <c r="R121" i="69" s="1"/>
  <c r="H121" i="69"/>
  <c r="Q121" i="69" s="1"/>
  <c r="G121" i="69"/>
  <c r="P121" i="69" s="1"/>
  <c r="F121" i="69"/>
  <c r="O121" i="69" s="1"/>
  <c r="E121" i="69"/>
  <c r="N121" i="69" s="1"/>
  <c r="D121" i="69"/>
  <c r="B121" i="69"/>
  <c r="A121" i="69"/>
  <c r="C121" i="69" s="1"/>
  <c r="K120" i="69"/>
  <c r="J120" i="69"/>
  <c r="N120" i="69"/>
  <c r="M120" i="69"/>
  <c r="I120" i="69"/>
  <c r="R120" i="69" s="1"/>
  <c r="H120" i="69"/>
  <c r="Q120" i="69" s="1"/>
  <c r="G120" i="69"/>
  <c r="P120" i="69" s="1"/>
  <c r="F120" i="69"/>
  <c r="O120" i="69" s="1"/>
  <c r="E120" i="69"/>
  <c r="D120" i="69"/>
  <c r="C120" i="69"/>
  <c r="A120" i="69"/>
  <c r="B120" i="69" s="1"/>
  <c r="K119" i="69"/>
  <c r="J119" i="69"/>
  <c r="M119" i="69"/>
  <c r="I119" i="69"/>
  <c r="R119" i="69" s="1"/>
  <c r="H119" i="69"/>
  <c r="Q119" i="69" s="1"/>
  <c r="G119" i="69"/>
  <c r="P119" i="69" s="1"/>
  <c r="F119" i="69"/>
  <c r="O119" i="69" s="1"/>
  <c r="E119" i="69"/>
  <c r="N119" i="69" s="1"/>
  <c r="D119" i="69"/>
  <c r="A119" i="69"/>
  <c r="C119" i="69" s="1"/>
  <c r="K118" i="69"/>
  <c r="J118" i="69"/>
  <c r="M118" i="69"/>
  <c r="I118" i="69"/>
  <c r="R118" i="69" s="1"/>
  <c r="H118" i="69"/>
  <c r="Q118" i="69" s="1"/>
  <c r="G118" i="69"/>
  <c r="P118" i="69" s="1"/>
  <c r="F118" i="69"/>
  <c r="O118" i="69" s="1"/>
  <c r="E118" i="69"/>
  <c r="N118" i="69" s="1"/>
  <c r="D118" i="69"/>
  <c r="A118" i="69"/>
  <c r="K117" i="69"/>
  <c r="J117" i="69"/>
  <c r="M117" i="69"/>
  <c r="I117" i="69"/>
  <c r="R117" i="69" s="1"/>
  <c r="H117" i="69"/>
  <c r="Q117" i="69" s="1"/>
  <c r="G117" i="69"/>
  <c r="P117" i="69" s="1"/>
  <c r="F117" i="69"/>
  <c r="O117" i="69" s="1"/>
  <c r="E117" i="69"/>
  <c r="N117" i="69" s="1"/>
  <c r="D117" i="69"/>
  <c r="A117" i="69"/>
  <c r="C117" i="69" s="1"/>
  <c r="K116" i="69"/>
  <c r="J116" i="69"/>
  <c r="M116" i="69"/>
  <c r="I116" i="69"/>
  <c r="R116" i="69" s="1"/>
  <c r="H116" i="69"/>
  <c r="Q116" i="69" s="1"/>
  <c r="G116" i="69"/>
  <c r="P116" i="69" s="1"/>
  <c r="F116" i="69"/>
  <c r="O116" i="69" s="1"/>
  <c r="E116" i="69"/>
  <c r="N116" i="69" s="1"/>
  <c r="D116" i="69"/>
  <c r="B116" i="69"/>
  <c r="A116" i="69"/>
  <c r="C116" i="69" s="1"/>
  <c r="K115" i="69"/>
  <c r="J115" i="69"/>
  <c r="M115" i="69"/>
  <c r="I115" i="69"/>
  <c r="R115" i="69" s="1"/>
  <c r="H115" i="69"/>
  <c r="Q115" i="69" s="1"/>
  <c r="G115" i="69"/>
  <c r="P115" i="69" s="1"/>
  <c r="F115" i="69"/>
  <c r="O115" i="69" s="1"/>
  <c r="E115" i="69"/>
  <c r="N115" i="69" s="1"/>
  <c r="D115" i="69"/>
  <c r="A115" i="69"/>
  <c r="C115" i="69" s="1"/>
  <c r="K114" i="69"/>
  <c r="J114" i="69"/>
  <c r="M114" i="69"/>
  <c r="I114" i="69"/>
  <c r="R114" i="69" s="1"/>
  <c r="H114" i="69"/>
  <c r="Q114" i="69" s="1"/>
  <c r="G114" i="69"/>
  <c r="P114" i="69" s="1"/>
  <c r="F114" i="69"/>
  <c r="O114" i="69" s="1"/>
  <c r="E114" i="69"/>
  <c r="N114" i="69" s="1"/>
  <c r="D114" i="69"/>
  <c r="A114" i="69"/>
  <c r="K113" i="69"/>
  <c r="J113" i="69"/>
  <c r="M113" i="69"/>
  <c r="I113" i="69"/>
  <c r="R113" i="69" s="1"/>
  <c r="H113" i="69"/>
  <c r="Q113" i="69" s="1"/>
  <c r="G113" i="69"/>
  <c r="P113" i="69" s="1"/>
  <c r="F113" i="69"/>
  <c r="O113" i="69" s="1"/>
  <c r="E113" i="69"/>
  <c r="N113" i="69" s="1"/>
  <c r="D113" i="69"/>
  <c r="A113" i="69"/>
  <c r="C113" i="69" s="1"/>
  <c r="K112" i="69"/>
  <c r="J112" i="69"/>
  <c r="M112" i="69"/>
  <c r="I112" i="69"/>
  <c r="R112" i="69" s="1"/>
  <c r="H112" i="69"/>
  <c r="Q112" i="69" s="1"/>
  <c r="G112" i="69"/>
  <c r="P112" i="69" s="1"/>
  <c r="F112" i="69"/>
  <c r="O112" i="69" s="1"/>
  <c r="E112" i="69"/>
  <c r="N112" i="69" s="1"/>
  <c r="D112" i="69"/>
  <c r="B112" i="69"/>
  <c r="A112" i="69"/>
  <c r="C112" i="69" s="1"/>
  <c r="K111" i="69"/>
  <c r="J111" i="69"/>
  <c r="M111" i="69"/>
  <c r="I111" i="69"/>
  <c r="R111" i="69" s="1"/>
  <c r="H111" i="69"/>
  <c r="Q111" i="69" s="1"/>
  <c r="G111" i="69"/>
  <c r="P111" i="69" s="1"/>
  <c r="F111" i="69"/>
  <c r="O111" i="69" s="1"/>
  <c r="E111" i="69"/>
  <c r="N111" i="69" s="1"/>
  <c r="D111" i="69"/>
  <c r="A111" i="69"/>
  <c r="C111" i="69" s="1"/>
  <c r="K110" i="69"/>
  <c r="J110" i="69"/>
  <c r="M110" i="69"/>
  <c r="I110" i="69"/>
  <c r="R110" i="69" s="1"/>
  <c r="H110" i="69"/>
  <c r="Q110" i="69" s="1"/>
  <c r="G110" i="69"/>
  <c r="P110" i="69" s="1"/>
  <c r="F110" i="69"/>
  <c r="O110" i="69" s="1"/>
  <c r="E110" i="69"/>
  <c r="N110" i="69" s="1"/>
  <c r="D110" i="69"/>
  <c r="A110" i="69"/>
  <c r="K109" i="69"/>
  <c r="J109" i="69"/>
  <c r="N109" i="69"/>
  <c r="M109" i="69"/>
  <c r="I109" i="69"/>
  <c r="R109" i="69" s="1"/>
  <c r="H109" i="69"/>
  <c r="Q109" i="69" s="1"/>
  <c r="G109" i="69"/>
  <c r="P109" i="69" s="1"/>
  <c r="F109" i="69"/>
  <c r="O109" i="69" s="1"/>
  <c r="E109" i="69"/>
  <c r="D109" i="69"/>
  <c r="C109" i="69"/>
  <c r="A109" i="69"/>
  <c r="B109" i="69" s="1"/>
  <c r="K108" i="69"/>
  <c r="J108" i="69"/>
  <c r="M108" i="69"/>
  <c r="I108" i="69"/>
  <c r="R108" i="69" s="1"/>
  <c r="H108" i="69"/>
  <c r="Q108" i="69" s="1"/>
  <c r="G108" i="69"/>
  <c r="P108" i="69" s="1"/>
  <c r="F108" i="69"/>
  <c r="O108" i="69" s="1"/>
  <c r="E108" i="69"/>
  <c r="N108" i="69" s="1"/>
  <c r="D108" i="69"/>
  <c r="A108" i="69"/>
  <c r="C108" i="69" s="1"/>
  <c r="K107" i="69"/>
  <c r="J107" i="69"/>
  <c r="M107" i="69"/>
  <c r="I107" i="69"/>
  <c r="R107" i="69" s="1"/>
  <c r="H107" i="69"/>
  <c r="Q107" i="69" s="1"/>
  <c r="G107" i="69"/>
  <c r="P107" i="69" s="1"/>
  <c r="F107" i="69"/>
  <c r="O107" i="69" s="1"/>
  <c r="E107" i="69"/>
  <c r="N107" i="69" s="1"/>
  <c r="D107" i="69"/>
  <c r="A107" i="69"/>
  <c r="C107" i="69" s="1"/>
  <c r="K106" i="69"/>
  <c r="J106" i="69"/>
  <c r="M106" i="69"/>
  <c r="I106" i="69"/>
  <c r="R106" i="69" s="1"/>
  <c r="H106" i="69"/>
  <c r="Q106" i="69" s="1"/>
  <c r="G106" i="69"/>
  <c r="P106" i="69" s="1"/>
  <c r="F106" i="69"/>
  <c r="O106" i="69" s="1"/>
  <c r="E106" i="69"/>
  <c r="N106" i="69" s="1"/>
  <c r="D106" i="69"/>
  <c r="A106" i="69"/>
  <c r="K105" i="69"/>
  <c r="J105" i="69"/>
  <c r="N105" i="69"/>
  <c r="M105" i="69"/>
  <c r="I105" i="69"/>
  <c r="R105" i="69" s="1"/>
  <c r="H105" i="69"/>
  <c r="Q105" i="69" s="1"/>
  <c r="G105" i="69"/>
  <c r="P105" i="69" s="1"/>
  <c r="F105" i="69"/>
  <c r="O105" i="69" s="1"/>
  <c r="E105" i="69"/>
  <c r="D105" i="69"/>
  <c r="C105" i="69"/>
  <c r="B105" i="69"/>
  <c r="A105" i="69"/>
  <c r="K104" i="69"/>
  <c r="J104" i="69"/>
  <c r="N104" i="69"/>
  <c r="M104" i="69"/>
  <c r="I104" i="69"/>
  <c r="R104" i="69" s="1"/>
  <c r="H104" i="69"/>
  <c r="Q104" i="69" s="1"/>
  <c r="G104" i="69"/>
  <c r="P104" i="69" s="1"/>
  <c r="F104" i="69"/>
  <c r="O104" i="69" s="1"/>
  <c r="E104" i="69"/>
  <c r="D104" i="69"/>
  <c r="C104" i="69"/>
  <c r="A104" i="69"/>
  <c r="B104" i="69" s="1"/>
  <c r="K103" i="69"/>
  <c r="J103" i="69"/>
  <c r="M103" i="69"/>
  <c r="I103" i="69"/>
  <c r="R103" i="69" s="1"/>
  <c r="H103" i="69"/>
  <c r="Q103" i="69" s="1"/>
  <c r="G103" i="69"/>
  <c r="P103" i="69" s="1"/>
  <c r="F103" i="69"/>
  <c r="O103" i="69" s="1"/>
  <c r="E103" i="69"/>
  <c r="N103" i="69" s="1"/>
  <c r="D103" i="69"/>
  <c r="B103" i="69"/>
  <c r="A103" i="69"/>
  <c r="C103" i="69" s="1"/>
  <c r="K102" i="69"/>
  <c r="J102" i="69"/>
  <c r="R102" i="69"/>
  <c r="M102" i="69"/>
  <c r="I102" i="69"/>
  <c r="H102" i="69"/>
  <c r="Q102" i="69" s="1"/>
  <c r="G102" i="69"/>
  <c r="P102" i="69" s="1"/>
  <c r="F102" i="69"/>
  <c r="O102" i="69" s="1"/>
  <c r="E102" i="69"/>
  <c r="N102" i="69" s="1"/>
  <c r="D102" i="69"/>
  <c r="A102" i="69"/>
  <c r="K101" i="69"/>
  <c r="J101" i="69"/>
  <c r="N101" i="69"/>
  <c r="M101" i="69"/>
  <c r="I101" i="69"/>
  <c r="R101" i="69" s="1"/>
  <c r="H101" i="69"/>
  <c r="Q101" i="69" s="1"/>
  <c r="G101" i="69"/>
  <c r="P101" i="69" s="1"/>
  <c r="F101" i="69"/>
  <c r="O101" i="69" s="1"/>
  <c r="E101" i="69"/>
  <c r="D101" i="69"/>
  <c r="C101" i="69"/>
  <c r="A101" i="69"/>
  <c r="B101" i="69" s="1"/>
  <c r="K100" i="69"/>
  <c r="J100" i="69"/>
  <c r="N100" i="69"/>
  <c r="M100" i="69"/>
  <c r="I100" i="69"/>
  <c r="R100" i="69" s="1"/>
  <c r="H100" i="69"/>
  <c r="Q100" i="69" s="1"/>
  <c r="G100" i="69"/>
  <c r="P100" i="69" s="1"/>
  <c r="F100" i="69"/>
  <c r="O100" i="69" s="1"/>
  <c r="E100" i="69"/>
  <c r="D100" i="69"/>
  <c r="C100" i="69"/>
  <c r="A100" i="69"/>
  <c r="B100" i="69" s="1"/>
  <c r="K99" i="69"/>
  <c r="J99" i="69"/>
  <c r="N99" i="69"/>
  <c r="M99" i="69"/>
  <c r="I99" i="69"/>
  <c r="R99" i="69" s="1"/>
  <c r="H99" i="69"/>
  <c r="Q99" i="69" s="1"/>
  <c r="G99" i="69"/>
  <c r="P99" i="69" s="1"/>
  <c r="F99" i="69"/>
  <c r="O99" i="69" s="1"/>
  <c r="E99" i="69"/>
  <c r="D99" i="69"/>
  <c r="C99" i="69"/>
  <c r="B99" i="69"/>
  <c r="A99" i="69"/>
  <c r="K98" i="69"/>
  <c r="J98" i="69"/>
  <c r="M98" i="69"/>
  <c r="I98" i="69"/>
  <c r="R98" i="69" s="1"/>
  <c r="H98" i="69"/>
  <c r="Q98" i="69" s="1"/>
  <c r="G98" i="69"/>
  <c r="P98" i="69" s="1"/>
  <c r="F98" i="69"/>
  <c r="O98" i="69" s="1"/>
  <c r="E98" i="69"/>
  <c r="N98" i="69" s="1"/>
  <c r="D98" i="69"/>
  <c r="B98" i="69"/>
  <c r="A98" i="69"/>
  <c r="C98" i="69" s="1"/>
  <c r="K97" i="69"/>
  <c r="J97" i="69"/>
  <c r="M97" i="69"/>
  <c r="I97" i="69"/>
  <c r="R97" i="69" s="1"/>
  <c r="H97" i="69"/>
  <c r="Q97" i="69" s="1"/>
  <c r="G97" i="69"/>
  <c r="P97" i="69" s="1"/>
  <c r="F97" i="69"/>
  <c r="O97" i="69" s="1"/>
  <c r="E97" i="69"/>
  <c r="N97" i="69" s="1"/>
  <c r="D97" i="69"/>
  <c r="A97" i="69"/>
  <c r="K96" i="69"/>
  <c r="J96" i="69"/>
  <c r="M96" i="69"/>
  <c r="I96" i="69"/>
  <c r="R96" i="69" s="1"/>
  <c r="H96" i="69"/>
  <c r="Q96" i="69" s="1"/>
  <c r="G96" i="69"/>
  <c r="P96" i="69" s="1"/>
  <c r="F96" i="69"/>
  <c r="O96" i="69" s="1"/>
  <c r="E96" i="69"/>
  <c r="N96" i="69" s="1"/>
  <c r="D96" i="69"/>
  <c r="A96" i="69"/>
  <c r="B96" i="69" s="1"/>
  <c r="K95" i="69"/>
  <c r="J95" i="69"/>
  <c r="M95" i="69"/>
  <c r="I95" i="69"/>
  <c r="R95" i="69" s="1"/>
  <c r="H95" i="69"/>
  <c r="Q95" i="69" s="1"/>
  <c r="G95" i="69"/>
  <c r="P95" i="69" s="1"/>
  <c r="F95" i="69"/>
  <c r="O95" i="69" s="1"/>
  <c r="E95" i="69"/>
  <c r="N95" i="69" s="1"/>
  <c r="D95" i="69"/>
  <c r="A95" i="69"/>
  <c r="C95" i="69" s="1"/>
  <c r="K94" i="69"/>
  <c r="J94" i="69"/>
  <c r="M94" i="69"/>
  <c r="I94" i="69"/>
  <c r="R94" i="69" s="1"/>
  <c r="H94" i="69"/>
  <c r="Q94" i="69" s="1"/>
  <c r="G94" i="69"/>
  <c r="P94" i="69" s="1"/>
  <c r="F94" i="69"/>
  <c r="O94" i="69" s="1"/>
  <c r="E94" i="69"/>
  <c r="N94" i="69" s="1"/>
  <c r="D94" i="69"/>
  <c r="A94" i="69"/>
  <c r="C94" i="69" s="1"/>
  <c r="K93" i="69"/>
  <c r="J93" i="69"/>
  <c r="M93" i="69"/>
  <c r="I93" i="69"/>
  <c r="R93" i="69" s="1"/>
  <c r="H93" i="69"/>
  <c r="Q93" i="69" s="1"/>
  <c r="G93" i="69"/>
  <c r="P93" i="69" s="1"/>
  <c r="F93" i="69"/>
  <c r="O93" i="69" s="1"/>
  <c r="E93" i="69"/>
  <c r="N93" i="69" s="1"/>
  <c r="D93" i="69"/>
  <c r="A93" i="69"/>
  <c r="K92" i="69"/>
  <c r="J92" i="69"/>
  <c r="N92" i="69"/>
  <c r="M92" i="69"/>
  <c r="I92" i="69"/>
  <c r="R92" i="69" s="1"/>
  <c r="H92" i="69"/>
  <c r="Q92" i="69" s="1"/>
  <c r="G92" i="69"/>
  <c r="P92" i="69" s="1"/>
  <c r="F92" i="69"/>
  <c r="O92" i="69" s="1"/>
  <c r="E92" i="69"/>
  <c r="D92" i="69"/>
  <c r="C92" i="69"/>
  <c r="A92" i="69"/>
  <c r="B92" i="69" s="1"/>
  <c r="K91" i="69"/>
  <c r="J91" i="69"/>
  <c r="N91" i="69"/>
  <c r="M91" i="69"/>
  <c r="I91" i="69"/>
  <c r="R91" i="69" s="1"/>
  <c r="H91" i="69"/>
  <c r="Q91" i="69" s="1"/>
  <c r="G91" i="69"/>
  <c r="P91" i="69" s="1"/>
  <c r="F91" i="69"/>
  <c r="O91" i="69" s="1"/>
  <c r="E91" i="69"/>
  <c r="D91" i="69"/>
  <c r="C91" i="69"/>
  <c r="B91" i="69"/>
  <c r="A91" i="69"/>
  <c r="K90" i="69"/>
  <c r="J90" i="69"/>
  <c r="M90" i="69"/>
  <c r="I90" i="69"/>
  <c r="R90" i="69" s="1"/>
  <c r="H90" i="69"/>
  <c r="Q90" i="69" s="1"/>
  <c r="G90" i="69"/>
  <c r="P90" i="69" s="1"/>
  <c r="F90" i="69"/>
  <c r="O90" i="69" s="1"/>
  <c r="E90" i="69"/>
  <c r="N90" i="69" s="1"/>
  <c r="D90" i="69"/>
  <c r="B90" i="69"/>
  <c r="A90" i="69"/>
  <c r="C90" i="69" s="1"/>
  <c r="K89" i="69"/>
  <c r="J89" i="69"/>
  <c r="M89" i="69"/>
  <c r="I89" i="69"/>
  <c r="R89" i="69" s="1"/>
  <c r="H89" i="69"/>
  <c r="Q89" i="69" s="1"/>
  <c r="G89" i="69"/>
  <c r="P89" i="69" s="1"/>
  <c r="F89" i="69"/>
  <c r="O89" i="69" s="1"/>
  <c r="E89" i="69"/>
  <c r="N89" i="69" s="1"/>
  <c r="D89" i="69"/>
  <c r="A89" i="69"/>
  <c r="K88" i="69"/>
  <c r="J88" i="69"/>
  <c r="M88" i="69"/>
  <c r="I88" i="69"/>
  <c r="R88" i="69" s="1"/>
  <c r="H88" i="69"/>
  <c r="Q88" i="69" s="1"/>
  <c r="G88" i="69"/>
  <c r="P88" i="69" s="1"/>
  <c r="F88" i="69"/>
  <c r="O88" i="69" s="1"/>
  <c r="E88" i="69"/>
  <c r="N88" i="69" s="1"/>
  <c r="D88" i="69"/>
  <c r="A88" i="69"/>
  <c r="C88" i="69" s="1"/>
  <c r="K87" i="69"/>
  <c r="J87" i="69"/>
  <c r="M87" i="69"/>
  <c r="I87" i="69"/>
  <c r="R87" i="69" s="1"/>
  <c r="H87" i="69"/>
  <c r="Q87" i="69" s="1"/>
  <c r="G87" i="69"/>
  <c r="P87" i="69" s="1"/>
  <c r="F87" i="69"/>
  <c r="O87" i="69" s="1"/>
  <c r="E87" i="69"/>
  <c r="N87" i="69" s="1"/>
  <c r="D87" i="69"/>
  <c r="B87" i="69"/>
  <c r="A87" i="69"/>
  <c r="C87" i="69" s="1"/>
  <c r="K86" i="69"/>
  <c r="J86" i="69"/>
  <c r="M86" i="69"/>
  <c r="I86" i="69"/>
  <c r="R86" i="69" s="1"/>
  <c r="H86" i="69"/>
  <c r="Q86" i="69" s="1"/>
  <c r="G86" i="69"/>
  <c r="P86" i="69" s="1"/>
  <c r="F86" i="69"/>
  <c r="O86" i="69" s="1"/>
  <c r="E86" i="69"/>
  <c r="N86" i="69" s="1"/>
  <c r="D86" i="69"/>
  <c r="A86" i="69"/>
  <c r="C86" i="69" s="1"/>
  <c r="K85" i="69"/>
  <c r="J85" i="69"/>
  <c r="M85" i="69"/>
  <c r="I85" i="69"/>
  <c r="R85" i="69" s="1"/>
  <c r="H85" i="69"/>
  <c r="Q85" i="69" s="1"/>
  <c r="G85" i="69"/>
  <c r="P85" i="69" s="1"/>
  <c r="F85" i="69"/>
  <c r="O85" i="69" s="1"/>
  <c r="E85" i="69"/>
  <c r="N85" i="69" s="1"/>
  <c r="D85" i="69"/>
  <c r="A85" i="69"/>
  <c r="K84" i="69"/>
  <c r="J84" i="69"/>
  <c r="N84" i="69"/>
  <c r="M84" i="69"/>
  <c r="I84" i="69"/>
  <c r="R84" i="69" s="1"/>
  <c r="H84" i="69"/>
  <c r="Q84" i="69" s="1"/>
  <c r="G84" i="69"/>
  <c r="P84" i="69" s="1"/>
  <c r="F84" i="69"/>
  <c r="O84" i="69" s="1"/>
  <c r="E84" i="69"/>
  <c r="D84" i="69"/>
  <c r="C84" i="69"/>
  <c r="A84" i="69"/>
  <c r="B84" i="69" s="1"/>
  <c r="K83" i="69"/>
  <c r="J83" i="69"/>
  <c r="N83" i="69"/>
  <c r="M83" i="69"/>
  <c r="I83" i="69"/>
  <c r="R83" i="69" s="1"/>
  <c r="H83" i="69"/>
  <c r="Q83" i="69" s="1"/>
  <c r="G83" i="69"/>
  <c r="P83" i="69" s="1"/>
  <c r="F83" i="69"/>
  <c r="O83" i="69" s="1"/>
  <c r="E83" i="69"/>
  <c r="D83" i="69"/>
  <c r="C83" i="69"/>
  <c r="B83" i="69"/>
  <c r="A83" i="69"/>
  <c r="K82" i="69"/>
  <c r="J82" i="69"/>
  <c r="M82" i="69"/>
  <c r="I82" i="69"/>
  <c r="R82" i="69" s="1"/>
  <c r="H82" i="69"/>
  <c r="Q82" i="69" s="1"/>
  <c r="G82" i="69"/>
  <c r="P82" i="69" s="1"/>
  <c r="F82" i="69"/>
  <c r="O82" i="69" s="1"/>
  <c r="E82" i="69"/>
  <c r="N82" i="69" s="1"/>
  <c r="D82" i="69"/>
  <c r="B82" i="69"/>
  <c r="A82" i="69"/>
  <c r="C82" i="69" s="1"/>
  <c r="K81" i="69"/>
  <c r="J81" i="69"/>
  <c r="M81" i="69"/>
  <c r="I81" i="69"/>
  <c r="R81" i="69" s="1"/>
  <c r="H81" i="69"/>
  <c r="Q81" i="69" s="1"/>
  <c r="G81" i="69"/>
  <c r="P81" i="69" s="1"/>
  <c r="F81" i="69"/>
  <c r="O81" i="69" s="1"/>
  <c r="E81" i="69"/>
  <c r="N81" i="69" s="1"/>
  <c r="D81" i="69"/>
  <c r="A81" i="69"/>
  <c r="K80" i="69"/>
  <c r="J80" i="69"/>
  <c r="M80" i="69"/>
  <c r="I80" i="69"/>
  <c r="R80" i="69" s="1"/>
  <c r="H80" i="69"/>
  <c r="Q80" i="69" s="1"/>
  <c r="G80" i="69"/>
  <c r="P80" i="69" s="1"/>
  <c r="F80" i="69"/>
  <c r="O80" i="69" s="1"/>
  <c r="E80" i="69"/>
  <c r="N80" i="69" s="1"/>
  <c r="D80" i="69"/>
  <c r="B80" i="69"/>
  <c r="A80" i="69"/>
  <c r="C80" i="69" s="1"/>
  <c r="K79" i="69"/>
  <c r="J79" i="69"/>
  <c r="N79" i="69"/>
  <c r="M79" i="69"/>
  <c r="I79" i="69"/>
  <c r="R79" i="69" s="1"/>
  <c r="H79" i="69"/>
  <c r="Q79" i="69" s="1"/>
  <c r="G79" i="69"/>
  <c r="P79" i="69" s="1"/>
  <c r="F79" i="69"/>
  <c r="O79" i="69" s="1"/>
  <c r="E79" i="69"/>
  <c r="D79" i="69"/>
  <c r="C79" i="69"/>
  <c r="B79" i="69"/>
  <c r="A79" i="69"/>
  <c r="K78" i="69"/>
  <c r="J78" i="69"/>
  <c r="M78" i="69"/>
  <c r="I78" i="69"/>
  <c r="R78" i="69" s="1"/>
  <c r="H78" i="69"/>
  <c r="Q78" i="69" s="1"/>
  <c r="G78" i="69"/>
  <c r="P78" i="69" s="1"/>
  <c r="F78" i="69"/>
  <c r="O78" i="69" s="1"/>
  <c r="E78" i="69"/>
  <c r="N78" i="69" s="1"/>
  <c r="D78" i="69"/>
  <c r="B78" i="69"/>
  <c r="A78" i="69"/>
  <c r="C78" i="69" s="1"/>
  <c r="K77" i="69"/>
  <c r="J77" i="69"/>
  <c r="R77" i="69"/>
  <c r="M77" i="69"/>
  <c r="I77" i="69"/>
  <c r="H77" i="69"/>
  <c r="Q77" i="69" s="1"/>
  <c r="G77" i="69"/>
  <c r="P77" i="69" s="1"/>
  <c r="F77" i="69"/>
  <c r="O77" i="69" s="1"/>
  <c r="E77" i="69"/>
  <c r="N77" i="69" s="1"/>
  <c r="D77" i="69"/>
  <c r="A77" i="69"/>
  <c r="K76" i="69"/>
  <c r="J76" i="69"/>
  <c r="M76" i="69"/>
  <c r="I76" i="69"/>
  <c r="R76" i="69" s="1"/>
  <c r="H76" i="69"/>
  <c r="Q76" i="69" s="1"/>
  <c r="G76" i="69"/>
  <c r="P76" i="69" s="1"/>
  <c r="F76" i="69"/>
  <c r="O76" i="69" s="1"/>
  <c r="E76" i="69"/>
  <c r="N76" i="69" s="1"/>
  <c r="D76" i="69"/>
  <c r="B76" i="69"/>
  <c r="A76" i="69"/>
  <c r="C76" i="69" s="1"/>
  <c r="K75" i="69"/>
  <c r="J75" i="69"/>
  <c r="N75" i="69"/>
  <c r="M75" i="69"/>
  <c r="I75" i="69"/>
  <c r="R75" i="69" s="1"/>
  <c r="H75" i="69"/>
  <c r="Q75" i="69" s="1"/>
  <c r="G75" i="69"/>
  <c r="P75" i="69" s="1"/>
  <c r="F75" i="69"/>
  <c r="O75" i="69" s="1"/>
  <c r="E75" i="69"/>
  <c r="D75" i="69"/>
  <c r="C75" i="69"/>
  <c r="B75" i="69"/>
  <c r="A75" i="69"/>
  <c r="K74" i="69"/>
  <c r="J74" i="69"/>
  <c r="M74" i="69"/>
  <c r="I74" i="69"/>
  <c r="R74" i="69" s="1"/>
  <c r="H74" i="69"/>
  <c r="Q74" i="69" s="1"/>
  <c r="G74" i="69"/>
  <c r="P74" i="69" s="1"/>
  <c r="F74" i="69"/>
  <c r="O74" i="69" s="1"/>
  <c r="E74" i="69"/>
  <c r="N74" i="69" s="1"/>
  <c r="D74" i="69"/>
  <c r="B74" i="69"/>
  <c r="A74" i="69"/>
  <c r="C74" i="69" s="1"/>
  <c r="K73" i="69"/>
  <c r="J73" i="69"/>
  <c r="R73" i="69"/>
  <c r="M73" i="69"/>
  <c r="I73" i="69"/>
  <c r="H73" i="69"/>
  <c r="Q73" i="69" s="1"/>
  <c r="G73" i="69"/>
  <c r="P73" i="69" s="1"/>
  <c r="F73" i="69"/>
  <c r="O73" i="69" s="1"/>
  <c r="E73" i="69"/>
  <c r="N73" i="69" s="1"/>
  <c r="D73" i="69"/>
  <c r="A73" i="69"/>
  <c r="K72" i="69"/>
  <c r="J72" i="69"/>
  <c r="M72" i="69"/>
  <c r="I72" i="69"/>
  <c r="R72" i="69" s="1"/>
  <c r="H72" i="69"/>
  <c r="Q72" i="69" s="1"/>
  <c r="G72" i="69"/>
  <c r="P72" i="69" s="1"/>
  <c r="F72" i="69"/>
  <c r="O72" i="69" s="1"/>
  <c r="E72" i="69"/>
  <c r="N72" i="69" s="1"/>
  <c r="D72" i="69"/>
  <c r="B72" i="69"/>
  <c r="A72" i="69"/>
  <c r="C72" i="69" s="1"/>
  <c r="K71" i="69"/>
  <c r="J71" i="69"/>
  <c r="N71" i="69"/>
  <c r="M71" i="69"/>
  <c r="I71" i="69"/>
  <c r="R71" i="69" s="1"/>
  <c r="H71" i="69"/>
  <c r="Q71" i="69" s="1"/>
  <c r="G71" i="69"/>
  <c r="P71" i="69" s="1"/>
  <c r="F71" i="69"/>
  <c r="O71" i="69" s="1"/>
  <c r="E71" i="69"/>
  <c r="D71" i="69"/>
  <c r="C71" i="69"/>
  <c r="B71" i="69"/>
  <c r="A71" i="69"/>
  <c r="K70" i="69"/>
  <c r="J70" i="69"/>
  <c r="M70" i="69"/>
  <c r="I70" i="69"/>
  <c r="R70" i="69" s="1"/>
  <c r="H70" i="69"/>
  <c r="Q70" i="69" s="1"/>
  <c r="G70" i="69"/>
  <c r="P70" i="69" s="1"/>
  <c r="F70" i="69"/>
  <c r="O70" i="69" s="1"/>
  <c r="E70" i="69"/>
  <c r="N70" i="69" s="1"/>
  <c r="D70" i="69"/>
  <c r="B70" i="69"/>
  <c r="A70" i="69"/>
  <c r="C70" i="69" s="1"/>
  <c r="K69" i="69"/>
  <c r="J69" i="69"/>
  <c r="M69" i="69"/>
  <c r="I69" i="69"/>
  <c r="R69" i="69" s="1"/>
  <c r="H69" i="69"/>
  <c r="Q69" i="69" s="1"/>
  <c r="G69" i="69"/>
  <c r="P69" i="69" s="1"/>
  <c r="F69" i="69"/>
  <c r="O69" i="69" s="1"/>
  <c r="E69" i="69"/>
  <c r="N69" i="69" s="1"/>
  <c r="D69" i="69"/>
  <c r="A69" i="69"/>
  <c r="K68" i="69"/>
  <c r="J68" i="69"/>
  <c r="M68" i="69"/>
  <c r="I68" i="69"/>
  <c r="R68" i="69" s="1"/>
  <c r="H68" i="69"/>
  <c r="Q68" i="69" s="1"/>
  <c r="G68" i="69"/>
  <c r="P68" i="69" s="1"/>
  <c r="F68" i="69"/>
  <c r="O68" i="69" s="1"/>
  <c r="E68" i="69"/>
  <c r="N68" i="69" s="1"/>
  <c r="D68" i="69"/>
  <c r="C68" i="69"/>
  <c r="A68" i="69"/>
  <c r="B68" i="69" s="1"/>
  <c r="K67" i="69"/>
  <c r="J67" i="69"/>
  <c r="M67" i="69"/>
  <c r="I67" i="69"/>
  <c r="R67" i="69" s="1"/>
  <c r="H67" i="69"/>
  <c r="Q67" i="69" s="1"/>
  <c r="G67" i="69"/>
  <c r="P67" i="69" s="1"/>
  <c r="F67" i="69"/>
  <c r="O67" i="69" s="1"/>
  <c r="E67" i="69"/>
  <c r="N67" i="69" s="1"/>
  <c r="D67" i="69"/>
  <c r="A67" i="69"/>
  <c r="C67" i="69" s="1"/>
  <c r="K66" i="69"/>
  <c r="J66" i="69"/>
  <c r="M66" i="69"/>
  <c r="I66" i="69"/>
  <c r="R66" i="69" s="1"/>
  <c r="H66" i="69"/>
  <c r="Q66" i="69" s="1"/>
  <c r="G66" i="69"/>
  <c r="P66" i="69" s="1"/>
  <c r="F66" i="69"/>
  <c r="O66" i="69" s="1"/>
  <c r="E66" i="69"/>
  <c r="N66" i="69" s="1"/>
  <c r="D66" i="69"/>
  <c r="A66" i="69"/>
  <c r="C66" i="69" s="1"/>
  <c r="K65" i="69"/>
  <c r="J65" i="69"/>
  <c r="M65" i="69"/>
  <c r="I65" i="69"/>
  <c r="R65" i="69" s="1"/>
  <c r="H65" i="69"/>
  <c r="Q65" i="69" s="1"/>
  <c r="G65" i="69"/>
  <c r="P65" i="69" s="1"/>
  <c r="F65" i="69"/>
  <c r="O65" i="69" s="1"/>
  <c r="E65" i="69"/>
  <c r="N65" i="69" s="1"/>
  <c r="D65" i="69"/>
  <c r="A65" i="69"/>
  <c r="K64" i="69"/>
  <c r="J64" i="69"/>
  <c r="N64" i="69"/>
  <c r="M64" i="69"/>
  <c r="I64" i="69"/>
  <c r="R64" i="69" s="1"/>
  <c r="H64" i="69"/>
  <c r="Q64" i="69" s="1"/>
  <c r="G64" i="69"/>
  <c r="P64" i="69" s="1"/>
  <c r="F64" i="69"/>
  <c r="O64" i="69" s="1"/>
  <c r="E64" i="69"/>
  <c r="D64" i="69"/>
  <c r="C64" i="69"/>
  <c r="B64" i="69"/>
  <c r="A64" i="69"/>
  <c r="K63" i="69"/>
  <c r="J63" i="69"/>
  <c r="N63" i="69"/>
  <c r="M63" i="69"/>
  <c r="I63" i="69"/>
  <c r="R63" i="69" s="1"/>
  <c r="H63" i="69"/>
  <c r="Q63" i="69" s="1"/>
  <c r="G63" i="69"/>
  <c r="P63" i="69" s="1"/>
  <c r="F63" i="69"/>
  <c r="O63" i="69" s="1"/>
  <c r="E63" i="69"/>
  <c r="D63" i="69"/>
  <c r="C63" i="69"/>
  <c r="B63" i="69"/>
  <c r="A63" i="69"/>
  <c r="K62" i="69"/>
  <c r="J62" i="69"/>
  <c r="M62" i="69"/>
  <c r="I62" i="69"/>
  <c r="R62" i="69" s="1"/>
  <c r="H62" i="69"/>
  <c r="Q62" i="69" s="1"/>
  <c r="G62" i="69"/>
  <c r="P62" i="69" s="1"/>
  <c r="F62" i="69"/>
  <c r="O62" i="69" s="1"/>
  <c r="E62" i="69"/>
  <c r="N62" i="69" s="1"/>
  <c r="D62" i="69"/>
  <c r="B62" i="69"/>
  <c r="A62" i="69"/>
  <c r="C62" i="69" s="1"/>
  <c r="K61" i="69"/>
  <c r="J61" i="69"/>
  <c r="M61" i="69"/>
  <c r="I61" i="69"/>
  <c r="R61" i="69" s="1"/>
  <c r="H61" i="69"/>
  <c r="Q61" i="69" s="1"/>
  <c r="G61" i="69"/>
  <c r="P61" i="69" s="1"/>
  <c r="F61" i="69"/>
  <c r="O61" i="69" s="1"/>
  <c r="E61" i="69"/>
  <c r="N61" i="69" s="1"/>
  <c r="D61" i="69"/>
  <c r="A61" i="69"/>
  <c r="K60" i="69"/>
  <c r="J60" i="69"/>
  <c r="M60" i="69"/>
  <c r="I60" i="69"/>
  <c r="R60" i="69" s="1"/>
  <c r="H60" i="69"/>
  <c r="Q60" i="69" s="1"/>
  <c r="G60" i="69"/>
  <c r="P60" i="69" s="1"/>
  <c r="F60" i="69"/>
  <c r="O60" i="69" s="1"/>
  <c r="E60" i="69"/>
  <c r="N60" i="69" s="1"/>
  <c r="D60" i="69"/>
  <c r="B60" i="69"/>
  <c r="A60" i="69"/>
  <c r="C60" i="69" s="1"/>
  <c r="K59" i="69"/>
  <c r="J59" i="69"/>
  <c r="N59" i="69"/>
  <c r="M59" i="69"/>
  <c r="I59" i="69"/>
  <c r="R59" i="69" s="1"/>
  <c r="H59" i="69"/>
  <c r="Q59" i="69" s="1"/>
  <c r="G59" i="69"/>
  <c r="P59" i="69" s="1"/>
  <c r="F59" i="69"/>
  <c r="O59" i="69" s="1"/>
  <c r="E59" i="69"/>
  <c r="D59" i="69"/>
  <c r="C59" i="69"/>
  <c r="B59" i="69"/>
  <c r="A59" i="69"/>
  <c r="K58" i="69"/>
  <c r="J58" i="69"/>
  <c r="R58" i="69"/>
  <c r="M58" i="69"/>
  <c r="I58" i="69"/>
  <c r="H58" i="69"/>
  <c r="Q58" i="69" s="1"/>
  <c r="G58" i="69"/>
  <c r="P58" i="69" s="1"/>
  <c r="F58" i="69"/>
  <c r="O58" i="69" s="1"/>
  <c r="E58" i="69"/>
  <c r="N58" i="69" s="1"/>
  <c r="D58" i="69"/>
  <c r="B58" i="69"/>
  <c r="A58" i="69"/>
  <c r="C58" i="69" s="1"/>
  <c r="K57" i="69"/>
  <c r="J57" i="69"/>
  <c r="R57" i="69"/>
  <c r="M57" i="69"/>
  <c r="I57" i="69"/>
  <c r="H57" i="69"/>
  <c r="Q57" i="69" s="1"/>
  <c r="G57" i="69"/>
  <c r="P57" i="69" s="1"/>
  <c r="F57" i="69"/>
  <c r="O57" i="69" s="1"/>
  <c r="E57" i="69"/>
  <c r="N57" i="69" s="1"/>
  <c r="D57" i="69"/>
  <c r="A57" i="69"/>
  <c r="K56" i="69"/>
  <c r="J56" i="69"/>
  <c r="N56" i="69"/>
  <c r="M56" i="69"/>
  <c r="I56" i="69"/>
  <c r="R56" i="69" s="1"/>
  <c r="H56" i="69"/>
  <c r="Q56" i="69" s="1"/>
  <c r="G56" i="69"/>
  <c r="P56" i="69" s="1"/>
  <c r="F56" i="69"/>
  <c r="O56" i="69" s="1"/>
  <c r="E56" i="69"/>
  <c r="D56" i="69"/>
  <c r="C56" i="69"/>
  <c r="B56" i="69"/>
  <c r="A56" i="69"/>
  <c r="K55" i="69"/>
  <c r="J55" i="69"/>
  <c r="N55" i="69"/>
  <c r="M55" i="69"/>
  <c r="I55" i="69"/>
  <c r="R55" i="69" s="1"/>
  <c r="H55" i="69"/>
  <c r="Q55" i="69" s="1"/>
  <c r="G55" i="69"/>
  <c r="P55" i="69" s="1"/>
  <c r="F55" i="69"/>
  <c r="O55" i="69" s="1"/>
  <c r="E55" i="69"/>
  <c r="D55" i="69"/>
  <c r="C55" i="69"/>
  <c r="A55" i="69"/>
  <c r="B55" i="69" s="1"/>
  <c r="K54" i="69"/>
  <c r="J54" i="69"/>
  <c r="M54" i="69"/>
  <c r="I54" i="69"/>
  <c r="R54" i="69" s="1"/>
  <c r="H54" i="69"/>
  <c r="Q54" i="69" s="1"/>
  <c r="G54" i="69"/>
  <c r="P54" i="69" s="1"/>
  <c r="F54" i="69"/>
  <c r="O54" i="69" s="1"/>
  <c r="E54" i="69"/>
  <c r="N54" i="69" s="1"/>
  <c r="D54" i="69"/>
  <c r="A54" i="69"/>
  <c r="K53" i="69"/>
  <c r="J53" i="69"/>
  <c r="M53" i="69"/>
  <c r="I53" i="69"/>
  <c r="R53" i="69" s="1"/>
  <c r="H53" i="69"/>
  <c r="Q53" i="69" s="1"/>
  <c r="G53" i="69"/>
  <c r="P53" i="69" s="1"/>
  <c r="F53" i="69"/>
  <c r="O53" i="69" s="1"/>
  <c r="E53" i="69"/>
  <c r="N53" i="69" s="1"/>
  <c r="D53" i="69"/>
  <c r="A53" i="69"/>
  <c r="C53" i="69" s="1"/>
  <c r="K52" i="69"/>
  <c r="J52" i="69"/>
  <c r="M52" i="69"/>
  <c r="I52" i="69"/>
  <c r="R52" i="69" s="1"/>
  <c r="H52" i="69"/>
  <c r="Q52" i="69" s="1"/>
  <c r="G52" i="69"/>
  <c r="P52" i="69" s="1"/>
  <c r="F52" i="69"/>
  <c r="O52" i="69" s="1"/>
  <c r="E52" i="69"/>
  <c r="N52" i="69" s="1"/>
  <c r="D52" i="69"/>
  <c r="B52" i="69"/>
  <c r="A52" i="69"/>
  <c r="C52" i="69" s="1"/>
  <c r="K51" i="69"/>
  <c r="J51" i="69"/>
  <c r="N51" i="69"/>
  <c r="M51" i="69"/>
  <c r="I51" i="69"/>
  <c r="R51" i="69" s="1"/>
  <c r="H51" i="69"/>
  <c r="Q51" i="69" s="1"/>
  <c r="G51" i="69"/>
  <c r="P51" i="69" s="1"/>
  <c r="F51" i="69"/>
  <c r="O51" i="69" s="1"/>
  <c r="E51" i="69"/>
  <c r="D51" i="69"/>
  <c r="C51" i="69"/>
  <c r="B51" i="69"/>
  <c r="A51" i="69"/>
  <c r="K50" i="69"/>
  <c r="J50" i="69"/>
  <c r="M50" i="69"/>
  <c r="I50" i="69"/>
  <c r="R50" i="69" s="1"/>
  <c r="H50" i="69"/>
  <c r="Q50" i="69" s="1"/>
  <c r="G50" i="69"/>
  <c r="P50" i="69" s="1"/>
  <c r="F50" i="69"/>
  <c r="O50" i="69" s="1"/>
  <c r="E50" i="69"/>
  <c r="N50" i="69" s="1"/>
  <c r="D50" i="69"/>
  <c r="A50" i="69"/>
  <c r="K49" i="69"/>
  <c r="J49" i="69"/>
  <c r="M49" i="69"/>
  <c r="I49" i="69"/>
  <c r="R49" i="69" s="1"/>
  <c r="H49" i="69"/>
  <c r="Q49" i="69" s="1"/>
  <c r="G49" i="69"/>
  <c r="P49" i="69" s="1"/>
  <c r="F49" i="69"/>
  <c r="O49" i="69" s="1"/>
  <c r="E49" i="69"/>
  <c r="N49" i="69" s="1"/>
  <c r="D49" i="69"/>
  <c r="A49" i="69"/>
  <c r="C49" i="69" s="1"/>
  <c r="K48" i="69"/>
  <c r="J48" i="69"/>
  <c r="N48" i="69"/>
  <c r="M48" i="69"/>
  <c r="I48" i="69"/>
  <c r="R48" i="69" s="1"/>
  <c r="H48" i="69"/>
  <c r="Q48" i="69" s="1"/>
  <c r="G48" i="69"/>
  <c r="P48" i="69" s="1"/>
  <c r="F48" i="69"/>
  <c r="O48" i="69" s="1"/>
  <c r="E48" i="69"/>
  <c r="D48" i="69"/>
  <c r="C48" i="69"/>
  <c r="B48" i="69"/>
  <c r="A48" i="69"/>
  <c r="K47" i="69"/>
  <c r="J47" i="69"/>
  <c r="M47" i="69"/>
  <c r="I47" i="69"/>
  <c r="R47" i="69" s="1"/>
  <c r="H47" i="69"/>
  <c r="Q47" i="69" s="1"/>
  <c r="G47" i="69"/>
  <c r="P47" i="69" s="1"/>
  <c r="F47" i="69"/>
  <c r="O47" i="69" s="1"/>
  <c r="E47" i="69"/>
  <c r="N47" i="69" s="1"/>
  <c r="D47" i="69"/>
  <c r="A47" i="69"/>
  <c r="C47" i="69" s="1"/>
  <c r="K46" i="69"/>
  <c r="J46" i="69"/>
  <c r="M46" i="69"/>
  <c r="I46" i="69"/>
  <c r="R46" i="69" s="1"/>
  <c r="H46" i="69"/>
  <c r="Q46" i="69" s="1"/>
  <c r="G46" i="69"/>
  <c r="P46" i="69" s="1"/>
  <c r="F46" i="69"/>
  <c r="O46" i="69" s="1"/>
  <c r="E46" i="69"/>
  <c r="N46" i="69" s="1"/>
  <c r="D46" i="69"/>
  <c r="A46" i="69"/>
  <c r="K45" i="69"/>
  <c r="J45" i="69"/>
  <c r="M45" i="69"/>
  <c r="I45" i="69"/>
  <c r="R45" i="69" s="1"/>
  <c r="H45" i="69"/>
  <c r="Q45" i="69" s="1"/>
  <c r="G45" i="69"/>
  <c r="P45" i="69" s="1"/>
  <c r="F45" i="69"/>
  <c r="O45" i="69" s="1"/>
  <c r="E45" i="69"/>
  <c r="N45" i="69" s="1"/>
  <c r="D45" i="69"/>
  <c r="A45" i="69"/>
  <c r="C45" i="69" s="1"/>
  <c r="K44" i="69"/>
  <c r="J44" i="69"/>
  <c r="M44" i="69"/>
  <c r="I44" i="69"/>
  <c r="R44" i="69" s="1"/>
  <c r="H44" i="69"/>
  <c r="Q44" i="69" s="1"/>
  <c r="G44" i="69"/>
  <c r="P44" i="69" s="1"/>
  <c r="F44" i="69"/>
  <c r="O44" i="69" s="1"/>
  <c r="E44" i="69"/>
  <c r="N44" i="69" s="1"/>
  <c r="D44" i="69"/>
  <c r="B44" i="69"/>
  <c r="A44" i="69"/>
  <c r="C44" i="69" s="1"/>
  <c r="K43" i="69"/>
  <c r="J43" i="69"/>
  <c r="N43" i="69"/>
  <c r="M43" i="69"/>
  <c r="I43" i="69"/>
  <c r="R43" i="69" s="1"/>
  <c r="H43" i="69"/>
  <c r="Q43" i="69" s="1"/>
  <c r="G43" i="69"/>
  <c r="P43" i="69" s="1"/>
  <c r="F43" i="69"/>
  <c r="O43" i="69" s="1"/>
  <c r="E43" i="69"/>
  <c r="D43" i="69"/>
  <c r="C43" i="69"/>
  <c r="B43" i="69"/>
  <c r="A43" i="69"/>
  <c r="K42" i="69"/>
  <c r="J42" i="69"/>
  <c r="M42" i="69"/>
  <c r="I42" i="69"/>
  <c r="R42" i="69" s="1"/>
  <c r="H42" i="69"/>
  <c r="Q42" i="69" s="1"/>
  <c r="G42" i="69"/>
  <c r="P42" i="69" s="1"/>
  <c r="F42" i="69"/>
  <c r="O42" i="69" s="1"/>
  <c r="E42" i="69"/>
  <c r="N42" i="69" s="1"/>
  <c r="D42" i="69"/>
  <c r="A42" i="69"/>
  <c r="K41" i="69"/>
  <c r="J41" i="69"/>
  <c r="M41" i="69"/>
  <c r="I41" i="69"/>
  <c r="R41" i="69" s="1"/>
  <c r="H41" i="69"/>
  <c r="Q41" i="69" s="1"/>
  <c r="G41" i="69"/>
  <c r="P41" i="69" s="1"/>
  <c r="F41" i="69"/>
  <c r="O41" i="69" s="1"/>
  <c r="E41" i="69"/>
  <c r="N41" i="69" s="1"/>
  <c r="D41" i="69"/>
  <c r="A41" i="69"/>
  <c r="C41" i="69" s="1"/>
  <c r="K40" i="69"/>
  <c r="J40" i="69"/>
  <c r="N40" i="69"/>
  <c r="M40" i="69"/>
  <c r="I40" i="69"/>
  <c r="R40" i="69" s="1"/>
  <c r="H40" i="69"/>
  <c r="Q40" i="69" s="1"/>
  <c r="G40" i="69"/>
  <c r="P40" i="69" s="1"/>
  <c r="F40" i="69"/>
  <c r="O40" i="69" s="1"/>
  <c r="E40" i="69"/>
  <c r="D40" i="69"/>
  <c r="C40" i="69"/>
  <c r="B40" i="69"/>
  <c r="A40" i="69"/>
  <c r="K39" i="69"/>
  <c r="J39" i="69"/>
  <c r="M39" i="69"/>
  <c r="I39" i="69"/>
  <c r="R39" i="69" s="1"/>
  <c r="H39" i="69"/>
  <c r="Q39" i="69" s="1"/>
  <c r="G39" i="69"/>
  <c r="P39" i="69" s="1"/>
  <c r="F39" i="69"/>
  <c r="O39" i="69" s="1"/>
  <c r="E39" i="69"/>
  <c r="N39" i="69" s="1"/>
  <c r="D39" i="69"/>
  <c r="A39" i="69"/>
  <c r="C39" i="69" s="1"/>
  <c r="K38" i="69"/>
  <c r="J38" i="69"/>
  <c r="M38" i="69"/>
  <c r="I38" i="69"/>
  <c r="R38" i="69" s="1"/>
  <c r="H38" i="69"/>
  <c r="Q38" i="69" s="1"/>
  <c r="G38" i="69"/>
  <c r="P38" i="69" s="1"/>
  <c r="F38" i="69"/>
  <c r="O38" i="69" s="1"/>
  <c r="E38" i="69"/>
  <c r="N38" i="69" s="1"/>
  <c r="D38" i="69"/>
  <c r="A38" i="69"/>
  <c r="K37" i="69"/>
  <c r="J37" i="69"/>
  <c r="M37" i="69"/>
  <c r="I37" i="69"/>
  <c r="R37" i="69" s="1"/>
  <c r="H37" i="69"/>
  <c r="Q37" i="69" s="1"/>
  <c r="G37" i="69"/>
  <c r="P37" i="69" s="1"/>
  <c r="F37" i="69"/>
  <c r="O37" i="69" s="1"/>
  <c r="E37" i="69"/>
  <c r="N37" i="69" s="1"/>
  <c r="D37" i="69"/>
  <c r="A37" i="69"/>
  <c r="C37" i="69" s="1"/>
  <c r="K36" i="69"/>
  <c r="J36" i="69"/>
  <c r="M36" i="69"/>
  <c r="I36" i="69"/>
  <c r="R36" i="69" s="1"/>
  <c r="H36" i="69"/>
  <c r="Q36" i="69" s="1"/>
  <c r="G36" i="69"/>
  <c r="P36" i="69" s="1"/>
  <c r="F36" i="69"/>
  <c r="O36" i="69" s="1"/>
  <c r="E36" i="69"/>
  <c r="N36" i="69" s="1"/>
  <c r="D36" i="69"/>
  <c r="B36" i="69"/>
  <c r="A36" i="69"/>
  <c r="C36" i="69" s="1"/>
  <c r="K35" i="69"/>
  <c r="J35" i="69"/>
  <c r="N35" i="69"/>
  <c r="M35" i="69"/>
  <c r="I35" i="69"/>
  <c r="R35" i="69" s="1"/>
  <c r="H35" i="69"/>
  <c r="Q35" i="69" s="1"/>
  <c r="G35" i="69"/>
  <c r="P35" i="69" s="1"/>
  <c r="F35" i="69"/>
  <c r="O35" i="69" s="1"/>
  <c r="E35" i="69"/>
  <c r="D35" i="69"/>
  <c r="C35" i="69"/>
  <c r="B35" i="69"/>
  <c r="A35" i="69"/>
  <c r="K34" i="69"/>
  <c r="J34" i="69"/>
  <c r="M34" i="69"/>
  <c r="I34" i="69"/>
  <c r="R34" i="69" s="1"/>
  <c r="H34" i="69"/>
  <c r="Q34" i="69" s="1"/>
  <c r="G34" i="69"/>
  <c r="P34" i="69" s="1"/>
  <c r="F34" i="69"/>
  <c r="O34" i="69" s="1"/>
  <c r="E34" i="69"/>
  <c r="N34" i="69" s="1"/>
  <c r="D34" i="69"/>
  <c r="A34" i="69"/>
  <c r="K33" i="69"/>
  <c r="J33" i="69"/>
  <c r="M33" i="69"/>
  <c r="I33" i="69"/>
  <c r="R33" i="69" s="1"/>
  <c r="H33" i="69"/>
  <c r="Q33" i="69" s="1"/>
  <c r="G33" i="69"/>
  <c r="P33" i="69" s="1"/>
  <c r="F33" i="69"/>
  <c r="O33" i="69" s="1"/>
  <c r="E33" i="69"/>
  <c r="N33" i="69" s="1"/>
  <c r="D33" i="69"/>
  <c r="A33" i="69"/>
  <c r="C33" i="69" s="1"/>
  <c r="K32" i="69"/>
  <c r="J32" i="69"/>
  <c r="N32" i="69"/>
  <c r="M32" i="69"/>
  <c r="I32" i="69"/>
  <c r="R32" i="69" s="1"/>
  <c r="H32" i="69"/>
  <c r="Q32" i="69" s="1"/>
  <c r="G32" i="69"/>
  <c r="P32" i="69" s="1"/>
  <c r="F32" i="69"/>
  <c r="O32" i="69" s="1"/>
  <c r="E32" i="69"/>
  <c r="D32" i="69"/>
  <c r="C32" i="69"/>
  <c r="A32" i="69"/>
  <c r="B32" i="69" s="1"/>
  <c r="K31" i="69"/>
  <c r="J31" i="69"/>
  <c r="M31" i="69"/>
  <c r="I31" i="69"/>
  <c r="R31" i="69" s="1"/>
  <c r="H31" i="69"/>
  <c r="Q31" i="69" s="1"/>
  <c r="G31" i="69"/>
  <c r="P31" i="69" s="1"/>
  <c r="F31" i="69"/>
  <c r="O31" i="69" s="1"/>
  <c r="E31" i="69"/>
  <c r="N31" i="69" s="1"/>
  <c r="D31" i="69"/>
  <c r="A31" i="69"/>
  <c r="C31" i="69" s="1"/>
  <c r="K30" i="69"/>
  <c r="J30" i="69"/>
  <c r="M30" i="69"/>
  <c r="I30" i="69"/>
  <c r="R30" i="69" s="1"/>
  <c r="H30" i="69"/>
  <c r="Q30" i="69" s="1"/>
  <c r="G30" i="69"/>
  <c r="P30" i="69" s="1"/>
  <c r="F30" i="69"/>
  <c r="O30" i="69" s="1"/>
  <c r="E30" i="69"/>
  <c r="N30" i="69" s="1"/>
  <c r="D30" i="69"/>
  <c r="A30" i="69"/>
  <c r="K29" i="69"/>
  <c r="J29" i="69"/>
  <c r="M29" i="69"/>
  <c r="I29" i="69"/>
  <c r="R29" i="69" s="1"/>
  <c r="H29" i="69"/>
  <c r="Q29" i="69" s="1"/>
  <c r="G29" i="69"/>
  <c r="P29" i="69" s="1"/>
  <c r="F29" i="69"/>
  <c r="O29" i="69" s="1"/>
  <c r="E29" i="69"/>
  <c r="N29" i="69" s="1"/>
  <c r="D29" i="69"/>
  <c r="A29" i="69"/>
  <c r="K28" i="69"/>
  <c r="J28" i="69"/>
  <c r="M28" i="69"/>
  <c r="I28" i="69"/>
  <c r="R28" i="69" s="1"/>
  <c r="H28" i="69"/>
  <c r="Q28" i="69" s="1"/>
  <c r="G28" i="69"/>
  <c r="P28" i="69" s="1"/>
  <c r="F28" i="69"/>
  <c r="O28" i="69" s="1"/>
  <c r="E28" i="69"/>
  <c r="N28" i="69" s="1"/>
  <c r="D28" i="69"/>
  <c r="B28" i="69"/>
  <c r="A28" i="69"/>
  <c r="C28" i="69" s="1"/>
  <c r="K27" i="69"/>
  <c r="J27" i="69"/>
  <c r="N27" i="69"/>
  <c r="M27" i="69"/>
  <c r="I27" i="69"/>
  <c r="R27" i="69" s="1"/>
  <c r="H27" i="69"/>
  <c r="Q27" i="69" s="1"/>
  <c r="G27" i="69"/>
  <c r="P27" i="69" s="1"/>
  <c r="F27" i="69"/>
  <c r="O27" i="69" s="1"/>
  <c r="E27" i="69"/>
  <c r="D27" i="69"/>
  <c r="C27" i="69"/>
  <c r="B27" i="69"/>
  <c r="A27" i="69"/>
  <c r="K26" i="69"/>
  <c r="J26" i="69"/>
  <c r="R26" i="69"/>
  <c r="M26" i="69"/>
  <c r="I26" i="69"/>
  <c r="H26" i="69"/>
  <c r="Q26" i="69" s="1"/>
  <c r="G26" i="69"/>
  <c r="P26" i="69" s="1"/>
  <c r="F26" i="69"/>
  <c r="O26" i="69" s="1"/>
  <c r="E26" i="69"/>
  <c r="N26" i="69" s="1"/>
  <c r="D26" i="69"/>
  <c r="A26" i="69"/>
  <c r="C26" i="69" s="1"/>
  <c r="K25" i="69"/>
  <c r="J25" i="69"/>
  <c r="R25" i="69"/>
  <c r="M25" i="69"/>
  <c r="I25" i="69"/>
  <c r="H25" i="69"/>
  <c r="Q25" i="69" s="1"/>
  <c r="G25" i="69"/>
  <c r="P25" i="69" s="1"/>
  <c r="F25" i="69"/>
  <c r="O25" i="69" s="1"/>
  <c r="E25" i="69"/>
  <c r="N25" i="69" s="1"/>
  <c r="D25" i="69"/>
  <c r="A25" i="69"/>
  <c r="K24" i="69"/>
  <c r="J24" i="69"/>
  <c r="M24" i="69"/>
  <c r="I24" i="69"/>
  <c r="R24" i="69" s="1"/>
  <c r="H24" i="69"/>
  <c r="Q24" i="69" s="1"/>
  <c r="G24" i="69"/>
  <c r="P24" i="69" s="1"/>
  <c r="F24" i="69"/>
  <c r="O24" i="69" s="1"/>
  <c r="E24" i="69"/>
  <c r="N24" i="69" s="1"/>
  <c r="D24" i="69"/>
  <c r="A24" i="69"/>
  <c r="C24" i="69" s="1"/>
  <c r="K23" i="69"/>
  <c r="J23" i="69"/>
  <c r="M23" i="69"/>
  <c r="I23" i="69"/>
  <c r="R23" i="69" s="1"/>
  <c r="H23" i="69"/>
  <c r="Q23" i="69" s="1"/>
  <c r="G23" i="69"/>
  <c r="P23" i="69" s="1"/>
  <c r="F23" i="69"/>
  <c r="O23" i="69" s="1"/>
  <c r="E23" i="69"/>
  <c r="N23" i="69" s="1"/>
  <c r="D23" i="69"/>
  <c r="A23" i="69"/>
  <c r="C23" i="69" s="1"/>
  <c r="K22" i="69"/>
  <c r="J22" i="69"/>
  <c r="M22" i="69"/>
  <c r="I22" i="69"/>
  <c r="R22" i="69" s="1"/>
  <c r="H22" i="69"/>
  <c r="Q22" i="69" s="1"/>
  <c r="G22" i="69"/>
  <c r="P22" i="69" s="1"/>
  <c r="F22" i="69"/>
  <c r="O22" i="69" s="1"/>
  <c r="E22" i="69"/>
  <c r="N22" i="69" s="1"/>
  <c r="D22" i="69"/>
  <c r="A22" i="69"/>
  <c r="C22" i="69" s="1"/>
  <c r="K21" i="69"/>
  <c r="J21" i="69"/>
  <c r="M21" i="69"/>
  <c r="I21" i="69"/>
  <c r="R21" i="69" s="1"/>
  <c r="H21" i="69"/>
  <c r="Q21" i="69" s="1"/>
  <c r="G21" i="69"/>
  <c r="P21" i="69" s="1"/>
  <c r="F21" i="69"/>
  <c r="O21" i="69" s="1"/>
  <c r="E21" i="69"/>
  <c r="N21" i="69" s="1"/>
  <c r="D21" i="69"/>
  <c r="A21" i="69"/>
  <c r="C21" i="69" s="1"/>
  <c r="K20" i="69"/>
  <c r="J20" i="69"/>
  <c r="M20" i="69"/>
  <c r="I20" i="69"/>
  <c r="R20" i="69" s="1"/>
  <c r="H20" i="69"/>
  <c r="Q20" i="69" s="1"/>
  <c r="G20" i="69"/>
  <c r="P20" i="69" s="1"/>
  <c r="F20" i="69"/>
  <c r="O20" i="69" s="1"/>
  <c r="E20" i="69"/>
  <c r="N20" i="69" s="1"/>
  <c r="D20" i="69"/>
  <c r="A20" i="69"/>
  <c r="C20" i="69" s="1"/>
  <c r="K19" i="69"/>
  <c r="J19" i="69"/>
  <c r="M19" i="69"/>
  <c r="I19" i="69"/>
  <c r="R19" i="69" s="1"/>
  <c r="H19" i="69"/>
  <c r="Q19" i="69" s="1"/>
  <c r="G19" i="69"/>
  <c r="P19" i="69" s="1"/>
  <c r="F19" i="69"/>
  <c r="O19" i="69" s="1"/>
  <c r="E19" i="69"/>
  <c r="N19" i="69" s="1"/>
  <c r="D19" i="69"/>
  <c r="A19" i="69"/>
  <c r="C19" i="69" s="1"/>
  <c r="K18" i="69"/>
  <c r="J18" i="69"/>
  <c r="M18" i="69"/>
  <c r="I18" i="69"/>
  <c r="R18" i="69" s="1"/>
  <c r="H18" i="69"/>
  <c r="Q18" i="69" s="1"/>
  <c r="G18" i="69"/>
  <c r="P18" i="69" s="1"/>
  <c r="F18" i="69"/>
  <c r="O18" i="69" s="1"/>
  <c r="E18" i="69"/>
  <c r="N18" i="69" s="1"/>
  <c r="D18" i="69"/>
  <c r="A18" i="69"/>
  <c r="C18" i="69" s="1"/>
  <c r="K17" i="69"/>
  <c r="J17" i="69"/>
  <c r="M17" i="69"/>
  <c r="I17" i="69"/>
  <c r="R17" i="69" s="1"/>
  <c r="H17" i="69"/>
  <c r="Q17" i="69" s="1"/>
  <c r="G17" i="69"/>
  <c r="P17" i="69" s="1"/>
  <c r="F17" i="69"/>
  <c r="O17" i="69" s="1"/>
  <c r="E17" i="69"/>
  <c r="N17" i="69" s="1"/>
  <c r="D17" i="69"/>
  <c r="A17" i="69"/>
  <c r="C17" i="69" s="1"/>
  <c r="K16" i="69"/>
  <c r="J16" i="69"/>
  <c r="M16" i="69"/>
  <c r="I16" i="69"/>
  <c r="R16" i="69" s="1"/>
  <c r="H16" i="69"/>
  <c r="Q16" i="69" s="1"/>
  <c r="G16" i="69"/>
  <c r="P16" i="69" s="1"/>
  <c r="F16" i="69"/>
  <c r="O16" i="69" s="1"/>
  <c r="E16" i="69"/>
  <c r="N16" i="69" s="1"/>
  <c r="D16" i="69"/>
  <c r="A16" i="69"/>
  <c r="C16" i="69" s="1"/>
  <c r="K15" i="69"/>
  <c r="J15" i="69"/>
  <c r="M15" i="69"/>
  <c r="I15" i="69"/>
  <c r="R15" i="69" s="1"/>
  <c r="H15" i="69"/>
  <c r="Q15" i="69" s="1"/>
  <c r="G15" i="69"/>
  <c r="P15" i="69" s="1"/>
  <c r="F15" i="69"/>
  <c r="O15" i="69" s="1"/>
  <c r="E15" i="69"/>
  <c r="N15" i="69" s="1"/>
  <c r="D15" i="69"/>
  <c r="A15" i="69"/>
  <c r="C15" i="69" s="1"/>
  <c r="K14" i="69"/>
  <c r="J14" i="69"/>
  <c r="M14" i="69"/>
  <c r="I14" i="69"/>
  <c r="R14" i="69" s="1"/>
  <c r="H14" i="69"/>
  <c r="Q14" i="69" s="1"/>
  <c r="G14" i="69"/>
  <c r="P14" i="69" s="1"/>
  <c r="F14" i="69"/>
  <c r="O14" i="69" s="1"/>
  <c r="E14" i="69"/>
  <c r="N14" i="69" s="1"/>
  <c r="D14" i="69"/>
  <c r="A14" i="69"/>
  <c r="C14" i="69" s="1"/>
  <c r="K13" i="69"/>
  <c r="J13" i="69"/>
  <c r="M13" i="69"/>
  <c r="I13" i="69"/>
  <c r="R13" i="69" s="1"/>
  <c r="H13" i="69"/>
  <c r="Q13" i="69" s="1"/>
  <c r="G13" i="69"/>
  <c r="P13" i="69" s="1"/>
  <c r="F13" i="69"/>
  <c r="O13" i="69" s="1"/>
  <c r="E13" i="69"/>
  <c r="N13" i="69" s="1"/>
  <c r="D13" i="69"/>
  <c r="A13" i="69"/>
  <c r="C13" i="69" s="1"/>
  <c r="K12" i="69"/>
  <c r="J12" i="69"/>
  <c r="M12" i="69"/>
  <c r="I12" i="69"/>
  <c r="R12" i="69" s="1"/>
  <c r="H12" i="69"/>
  <c r="Q12" i="69" s="1"/>
  <c r="G12" i="69"/>
  <c r="P12" i="69" s="1"/>
  <c r="F12" i="69"/>
  <c r="O12" i="69" s="1"/>
  <c r="E12" i="69"/>
  <c r="N12" i="69" s="1"/>
  <c r="D12" i="69"/>
  <c r="A12" i="69"/>
  <c r="C12" i="69" s="1"/>
  <c r="K11" i="69"/>
  <c r="J11" i="69"/>
  <c r="M11" i="69"/>
  <c r="I11" i="69"/>
  <c r="R11" i="69" s="1"/>
  <c r="H11" i="69"/>
  <c r="Q11" i="69" s="1"/>
  <c r="G11" i="69"/>
  <c r="P11" i="69" s="1"/>
  <c r="F11" i="69"/>
  <c r="O11" i="69" s="1"/>
  <c r="E11" i="69"/>
  <c r="N11" i="69" s="1"/>
  <c r="D11" i="69"/>
  <c r="A11" i="69"/>
  <c r="C11" i="69" s="1"/>
  <c r="K10" i="69"/>
  <c r="J10" i="69"/>
  <c r="M10" i="69"/>
  <c r="I10" i="69"/>
  <c r="R10" i="69" s="1"/>
  <c r="H10" i="69"/>
  <c r="Q10" i="69" s="1"/>
  <c r="G10" i="69"/>
  <c r="P10" i="69" s="1"/>
  <c r="F10" i="69"/>
  <c r="O10" i="69" s="1"/>
  <c r="E10" i="69"/>
  <c r="N10" i="69" s="1"/>
  <c r="D10" i="69"/>
  <c r="A10" i="69"/>
  <c r="C10" i="69" s="1"/>
  <c r="K9" i="69"/>
  <c r="J9" i="69"/>
  <c r="M9" i="69"/>
  <c r="I9" i="69"/>
  <c r="R9" i="69" s="1"/>
  <c r="H9" i="69"/>
  <c r="Q9" i="69" s="1"/>
  <c r="G9" i="69"/>
  <c r="P9" i="69" s="1"/>
  <c r="F9" i="69"/>
  <c r="O9" i="69" s="1"/>
  <c r="E9" i="69"/>
  <c r="N9" i="69" s="1"/>
  <c r="D9" i="69"/>
  <c r="A9" i="69"/>
  <c r="C9" i="69" s="1"/>
  <c r="K8" i="69"/>
  <c r="J8" i="69"/>
  <c r="M8" i="69"/>
  <c r="I8" i="69"/>
  <c r="R8" i="69" s="1"/>
  <c r="H8" i="69"/>
  <c r="Q8" i="69" s="1"/>
  <c r="G8" i="69"/>
  <c r="P8" i="69" s="1"/>
  <c r="F8" i="69"/>
  <c r="O8" i="69" s="1"/>
  <c r="E8" i="69"/>
  <c r="N8" i="69" s="1"/>
  <c r="D8" i="69"/>
  <c r="A8" i="69"/>
  <c r="C8" i="69" s="1"/>
  <c r="K7" i="69"/>
  <c r="J7" i="69"/>
  <c r="M7" i="69"/>
  <c r="I7" i="69"/>
  <c r="R7" i="69" s="1"/>
  <c r="H7" i="69"/>
  <c r="Q7" i="69" s="1"/>
  <c r="G7" i="69"/>
  <c r="P7" i="69" s="1"/>
  <c r="F7" i="69"/>
  <c r="O7" i="69" s="1"/>
  <c r="E7" i="69"/>
  <c r="N7" i="69" s="1"/>
  <c r="D7" i="69"/>
  <c r="A7" i="69"/>
  <c r="C7" i="69" s="1"/>
  <c r="K6" i="69"/>
  <c r="J6" i="69"/>
  <c r="M6" i="69"/>
  <c r="I6" i="69"/>
  <c r="R6" i="69" s="1"/>
  <c r="H6" i="69"/>
  <c r="Q6" i="69" s="1"/>
  <c r="G6" i="69"/>
  <c r="P6" i="69" s="1"/>
  <c r="F6" i="69"/>
  <c r="O6" i="69" s="1"/>
  <c r="E6" i="69"/>
  <c r="N6" i="69" s="1"/>
  <c r="D6" i="69"/>
  <c r="A6" i="69"/>
  <c r="C6" i="69" s="1"/>
  <c r="K5" i="69"/>
  <c r="J5" i="69"/>
  <c r="M5" i="69"/>
  <c r="I5" i="69"/>
  <c r="R5" i="69" s="1"/>
  <c r="H5" i="69"/>
  <c r="Q5" i="69" s="1"/>
  <c r="G5" i="69"/>
  <c r="P5" i="69" s="1"/>
  <c r="F5" i="69"/>
  <c r="O5" i="69" s="1"/>
  <c r="E5" i="69"/>
  <c r="N5" i="69" s="1"/>
  <c r="D5" i="69"/>
  <c r="A5" i="69"/>
  <c r="C5" i="69" s="1"/>
  <c r="K4" i="69"/>
  <c r="J4" i="69"/>
  <c r="M4" i="69"/>
  <c r="I4" i="69"/>
  <c r="R4" i="69" s="1"/>
  <c r="H4" i="69"/>
  <c r="Q4" i="69" s="1"/>
  <c r="G4" i="69"/>
  <c r="P4" i="69" s="1"/>
  <c r="F4" i="69"/>
  <c r="O4" i="69" s="1"/>
  <c r="E4" i="69"/>
  <c r="N4" i="69" s="1"/>
  <c r="D4" i="69"/>
  <c r="A4" i="69"/>
  <c r="C4" i="69" s="1"/>
  <c r="K3" i="69"/>
  <c r="J3" i="69"/>
  <c r="M3" i="69"/>
  <c r="I3" i="69"/>
  <c r="R3" i="69" s="1"/>
  <c r="H3" i="69"/>
  <c r="Q3" i="69" s="1"/>
  <c r="G3" i="69"/>
  <c r="P3" i="69" s="1"/>
  <c r="F3" i="69"/>
  <c r="O3" i="69" s="1"/>
  <c r="E3" i="69"/>
  <c r="N3" i="69" s="1"/>
  <c r="D3" i="69"/>
  <c r="A3" i="69"/>
  <c r="C3" i="69" s="1"/>
  <c r="K2" i="69"/>
  <c r="J2" i="69"/>
  <c r="M2" i="69"/>
  <c r="I2" i="69"/>
  <c r="R2" i="69" s="1"/>
  <c r="H2" i="69"/>
  <c r="Q2" i="69" s="1"/>
  <c r="G2" i="69"/>
  <c r="P2" i="69" s="1"/>
  <c r="F2" i="69"/>
  <c r="O2" i="69" s="1"/>
  <c r="E2" i="69"/>
  <c r="N2" i="69" s="1"/>
  <c r="D2" i="69"/>
  <c r="A2" i="69"/>
  <c r="C2" i="69" s="1"/>
  <c r="K1" i="69"/>
  <c r="J1" i="69"/>
  <c r="I1" i="69"/>
  <c r="R1" i="69" s="1"/>
  <c r="H1" i="69"/>
  <c r="Q1" i="69" s="1"/>
  <c r="G1" i="69"/>
  <c r="P1" i="69" s="1"/>
  <c r="F1" i="69"/>
  <c r="O1" i="69" s="1"/>
  <c r="E1" i="69"/>
  <c r="N1" i="69" s="1"/>
  <c r="D1" i="69"/>
  <c r="A1" i="69"/>
  <c r="K121" i="67"/>
  <c r="J121" i="67"/>
  <c r="Q121" i="67"/>
  <c r="M121" i="67"/>
  <c r="I121" i="67"/>
  <c r="R121" i="67" s="1"/>
  <c r="H121" i="67"/>
  <c r="G121" i="67"/>
  <c r="P121" i="67" s="1"/>
  <c r="F121" i="67"/>
  <c r="O121" i="67" s="1"/>
  <c r="E121" i="67"/>
  <c r="N121" i="67" s="1"/>
  <c r="D121" i="67"/>
  <c r="A121" i="67"/>
  <c r="K120" i="67"/>
  <c r="J120" i="67"/>
  <c r="M120" i="67"/>
  <c r="I120" i="67"/>
  <c r="R120" i="67" s="1"/>
  <c r="H120" i="67"/>
  <c r="Q120" i="67" s="1"/>
  <c r="G120" i="67"/>
  <c r="P120" i="67" s="1"/>
  <c r="F120" i="67"/>
  <c r="O120" i="67" s="1"/>
  <c r="E120" i="67"/>
  <c r="N120" i="67" s="1"/>
  <c r="D120" i="67"/>
  <c r="A120" i="67"/>
  <c r="K119" i="67"/>
  <c r="J119" i="67"/>
  <c r="M119" i="67"/>
  <c r="I119" i="67"/>
  <c r="R119" i="67" s="1"/>
  <c r="H119" i="67"/>
  <c r="Q119" i="67" s="1"/>
  <c r="G119" i="67"/>
  <c r="P119" i="67" s="1"/>
  <c r="F119" i="67"/>
  <c r="O119" i="67" s="1"/>
  <c r="E119" i="67"/>
  <c r="N119" i="67" s="1"/>
  <c r="D119" i="67"/>
  <c r="A119" i="67"/>
  <c r="K118" i="67"/>
  <c r="J118" i="67"/>
  <c r="Q118" i="67"/>
  <c r="M118" i="67"/>
  <c r="I118" i="67"/>
  <c r="R118" i="67" s="1"/>
  <c r="H118" i="67"/>
  <c r="G118" i="67"/>
  <c r="P118" i="67" s="1"/>
  <c r="F118" i="67"/>
  <c r="O118" i="67" s="1"/>
  <c r="E118" i="67"/>
  <c r="N118" i="67" s="1"/>
  <c r="D118" i="67"/>
  <c r="A118" i="67"/>
  <c r="K117" i="67"/>
  <c r="J117" i="67"/>
  <c r="Q117" i="67"/>
  <c r="M117" i="67"/>
  <c r="I117" i="67"/>
  <c r="R117" i="67" s="1"/>
  <c r="H117" i="67"/>
  <c r="G117" i="67"/>
  <c r="P117" i="67" s="1"/>
  <c r="F117" i="67"/>
  <c r="O117" i="67" s="1"/>
  <c r="E117" i="67"/>
  <c r="N117" i="67" s="1"/>
  <c r="D117" i="67"/>
  <c r="A117" i="67"/>
  <c r="K116" i="67"/>
  <c r="J116" i="67"/>
  <c r="M116" i="67"/>
  <c r="I116" i="67"/>
  <c r="R116" i="67" s="1"/>
  <c r="H116" i="67"/>
  <c r="Q116" i="67" s="1"/>
  <c r="G116" i="67"/>
  <c r="P116" i="67" s="1"/>
  <c r="F116" i="67"/>
  <c r="O116" i="67" s="1"/>
  <c r="E116" i="67"/>
  <c r="N116" i="67" s="1"/>
  <c r="D116" i="67"/>
  <c r="A116" i="67"/>
  <c r="K115" i="67"/>
  <c r="J115" i="67"/>
  <c r="M115" i="67"/>
  <c r="I115" i="67"/>
  <c r="R115" i="67" s="1"/>
  <c r="H115" i="67"/>
  <c r="Q115" i="67" s="1"/>
  <c r="G115" i="67"/>
  <c r="P115" i="67" s="1"/>
  <c r="F115" i="67"/>
  <c r="O115" i="67" s="1"/>
  <c r="E115" i="67"/>
  <c r="N115" i="67" s="1"/>
  <c r="D115" i="67"/>
  <c r="A115" i="67"/>
  <c r="K114" i="67"/>
  <c r="J114" i="67"/>
  <c r="Q114" i="67"/>
  <c r="M114" i="67"/>
  <c r="I114" i="67"/>
  <c r="R114" i="67" s="1"/>
  <c r="H114" i="67"/>
  <c r="G114" i="67"/>
  <c r="P114" i="67" s="1"/>
  <c r="F114" i="67"/>
  <c r="O114" i="67" s="1"/>
  <c r="E114" i="67"/>
  <c r="N114" i="67" s="1"/>
  <c r="D114" i="67"/>
  <c r="A114" i="67"/>
  <c r="K113" i="67"/>
  <c r="J113" i="67"/>
  <c r="Q113" i="67"/>
  <c r="M113" i="67"/>
  <c r="I113" i="67"/>
  <c r="R113" i="67" s="1"/>
  <c r="H113" i="67"/>
  <c r="G113" i="67"/>
  <c r="P113" i="67" s="1"/>
  <c r="F113" i="67"/>
  <c r="O113" i="67" s="1"/>
  <c r="E113" i="67"/>
  <c r="N113" i="67" s="1"/>
  <c r="D113" i="67"/>
  <c r="A113" i="67"/>
  <c r="K112" i="67"/>
  <c r="J112" i="67"/>
  <c r="M112" i="67"/>
  <c r="I112" i="67"/>
  <c r="R112" i="67" s="1"/>
  <c r="H112" i="67"/>
  <c r="Q112" i="67" s="1"/>
  <c r="G112" i="67"/>
  <c r="P112" i="67" s="1"/>
  <c r="F112" i="67"/>
  <c r="O112" i="67" s="1"/>
  <c r="E112" i="67"/>
  <c r="N112" i="67" s="1"/>
  <c r="D112" i="67"/>
  <c r="A112" i="67"/>
  <c r="K111" i="67"/>
  <c r="J111" i="67"/>
  <c r="M111" i="67"/>
  <c r="I111" i="67"/>
  <c r="R111" i="67" s="1"/>
  <c r="H111" i="67"/>
  <c r="Q111" i="67" s="1"/>
  <c r="G111" i="67"/>
  <c r="P111" i="67" s="1"/>
  <c r="F111" i="67"/>
  <c r="O111" i="67" s="1"/>
  <c r="E111" i="67"/>
  <c r="N111" i="67" s="1"/>
  <c r="D111" i="67"/>
  <c r="A111" i="67"/>
  <c r="K110" i="67"/>
  <c r="J110" i="67"/>
  <c r="Q110" i="67"/>
  <c r="M110" i="67"/>
  <c r="I110" i="67"/>
  <c r="R110" i="67" s="1"/>
  <c r="H110" i="67"/>
  <c r="G110" i="67"/>
  <c r="P110" i="67" s="1"/>
  <c r="F110" i="67"/>
  <c r="O110" i="67" s="1"/>
  <c r="E110" i="67"/>
  <c r="N110" i="67" s="1"/>
  <c r="D110" i="67"/>
  <c r="A110" i="67"/>
  <c r="K109" i="67"/>
  <c r="J109" i="67"/>
  <c r="Q109" i="67"/>
  <c r="M109" i="67"/>
  <c r="I109" i="67"/>
  <c r="R109" i="67" s="1"/>
  <c r="H109" i="67"/>
  <c r="G109" i="67"/>
  <c r="P109" i="67" s="1"/>
  <c r="F109" i="67"/>
  <c r="O109" i="67" s="1"/>
  <c r="E109" i="67"/>
  <c r="N109" i="67" s="1"/>
  <c r="D109" i="67"/>
  <c r="A109" i="67"/>
  <c r="K108" i="67"/>
  <c r="J108" i="67"/>
  <c r="M108" i="67"/>
  <c r="I108" i="67"/>
  <c r="R108" i="67" s="1"/>
  <c r="H108" i="67"/>
  <c r="Q108" i="67" s="1"/>
  <c r="G108" i="67"/>
  <c r="P108" i="67" s="1"/>
  <c r="F108" i="67"/>
  <c r="O108" i="67" s="1"/>
  <c r="E108" i="67"/>
  <c r="N108" i="67" s="1"/>
  <c r="D108" i="67"/>
  <c r="A108" i="67"/>
  <c r="K107" i="67"/>
  <c r="J107" i="67"/>
  <c r="M107" i="67"/>
  <c r="I107" i="67"/>
  <c r="R107" i="67" s="1"/>
  <c r="H107" i="67"/>
  <c r="Q107" i="67" s="1"/>
  <c r="G107" i="67"/>
  <c r="P107" i="67" s="1"/>
  <c r="F107" i="67"/>
  <c r="O107" i="67" s="1"/>
  <c r="E107" i="67"/>
  <c r="N107" i="67" s="1"/>
  <c r="D107" i="67"/>
  <c r="A107" i="67"/>
  <c r="K106" i="67"/>
  <c r="J106" i="67"/>
  <c r="Q106" i="67"/>
  <c r="M106" i="67"/>
  <c r="I106" i="67"/>
  <c r="R106" i="67" s="1"/>
  <c r="H106" i="67"/>
  <c r="G106" i="67"/>
  <c r="P106" i="67" s="1"/>
  <c r="F106" i="67"/>
  <c r="O106" i="67" s="1"/>
  <c r="E106" i="67"/>
  <c r="N106" i="67" s="1"/>
  <c r="D106" i="67"/>
  <c r="A106" i="67"/>
  <c r="K105" i="67"/>
  <c r="J105" i="67"/>
  <c r="Q105" i="67"/>
  <c r="M105" i="67"/>
  <c r="I105" i="67"/>
  <c r="R105" i="67" s="1"/>
  <c r="H105" i="67"/>
  <c r="G105" i="67"/>
  <c r="P105" i="67" s="1"/>
  <c r="F105" i="67"/>
  <c r="O105" i="67" s="1"/>
  <c r="E105" i="67"/>
  <c r="N105" i="67" s="1"/>
  <c r="D105" i="67"/>
  <c r="A105" i="67"/>
  <c r="K104" i="67"/>
  <c r="J104" i="67"/>
  <c r="M104" i="67"/>
  <c r="I104" i="67"/>
  <c r="R104" i="67" s="1"/>
  <c r="H104" i="67"/>
  <c r="Q104" i="67" s="1"/>
  <c r="G104" i="67"/>
  <c r="P104" i="67" s="1"/>
  <c r="F104" i="67"/>
  <c r="O104" i="67" s="1"/>
  <c r="E104" i="67"/>
  <c r="N104" i="67" s="1"/>
  <c r="D104" i="67"/>
  <c r="A104" i="67"/>
  <c r="K103" i="67"/>
  <c r="J103" i="67"/>
  <c r="M103" i="67"/>
  <c r="I103" i="67"/>
  <c r="R103" i="67" s="1"/>
  <c r="H103" i="67"/>
  <c r="Q103" i="67" s="1"/>
  <c r="G103" i="67"/>
  <c r="P103" i="67" s="1"/>
  <c r="F103" i="67"/>
  <c r="O103" i="67" s="1"/>
  <c r="E103" i="67"/>
  <c r="N103" i="67" s="1"/>
  <c r="D103" i="67"/>
  <c r="A103" i="67"/>
  <c r="K102" i="67"/>
  <c r="J102" i="67"/>
  <c r="Q102" i="67"/>
  <c r="M102" i="67"/>
  <c r="I102" i="67"/>
  <c r="R102" i="67" s="1"/>
  <c r="H102" i="67"/>
  <c r="G102" i="67"/>
  <c r="P102" i="67" s="1"/>
  <c r="F102" i="67"/>
  <c r="O102" i="67" s="1"/>
  <c r="E102" i="67"/>
  <c r="N102" i="67" s="1"/>
  <c r="D102" i="67"/>
  <c r="A102" i="67"/>
  <c r="K101" i="67"/>
  <c r="J101" i="67"/>
  <c r="Q101" i="67"/>
  <c r="M101" i="67"/>
  <c r="I101" i="67"/>
  <c r="R101" i="67" s="1"/>
  <c r="H101" i="67"/>
  <c r="G101" i="67"/>
  <c r="P101" i="67" s="1"/>
  <c r="F101" i="67"/>
  <c r="O101" i="67" s="1"/>
  <c r="E101" i="67"/>
  <c r="N101" i="67" s="1"/>
  <c r="D101" i="67"/>
  <c r="A101" i="67"/>
  <c r="K100" i="67"/>
  <c r="J100" i="67"/>
  <c r="M100" i="67"/>
  <c r="I100" i="67"/>
  <c r="R100" i="67" s="1"/>
  <c r="H100" i="67"/>
  <c r="Q100" i="67" s="1"/>
  <c r="G100" i="67"/>
  <c r="P100" i="67" s="1"/>
  <c r="F100" i="67"/>
  <c r="O100" i="67" s="1"/>
  <c r="E100" i="67"/>
  <c r="N100" i="67" s="1"/>
  <c r="D100" i="67"/>
  <c r="A100" i="67"/>
  <c r="C100" i="67" s="1"/>
  <c r="K99" i="67"/>
  <c r="J99" i="67"/>
  <c r="N99" i="67"/>
  <c r="M99" i="67"/>
  <c r="I99" i="67"/>
  <c r="R99" i="67" s="1"/>
  <c r="H99" i="67"/>
  <c r="Q99" i="67" s="1"/>
  <c r="G99" i="67"/>
  <c r="P99" i="67" s="1"/>
  <c r="F99" i="67"/>
  <c r="O99" i="67" s="1"/>
  <c r="E99" i="67"/>
  <c r="D99" i="67"/>
  <c r="A99" i="67"/>
  <c r="B99" i="67" s="1"/>
  <c r="K98" i="67"/>
  <c r="J98" i="67"/>
  <c r="M98" i="67"/>
  <c r="I98" i="67"/>
  <c r="R98" i="67" s="1"/>
  <c r="H98" i="67"/>
  <c r="Q98" i="67" s="1"/>
  <c r="G98" i="67"/>
  <c r="P98" i="67" s="1"/>
  <c r="F98" i="67"/>
  <c r="O98" i="67" s="1"/>
  <c r="E98" i="67"/>
  <c r="N98" i="67" s="1"/>
  <c r="D98" i="67"/>
  <c r="A98" i="67"/>
  <c r="C98" i="67" s="1"/>
  <c r="K97" i="67"/>
  <c r="J97" i="67"/>
  <c r="M97" i="67"/>
  <c r="I97" i="67"/>
  <c r="R97" i="67" s="1"/>
  <c r="H97" i="67"/>
  <c r="Q97" i="67" s="1"/>
  <c r="G97" i="67"/>
  <c r="P97" i="67" s="1"/>
  <c r="F97" i="67"/>
  <c r="O97" i="67" s="1"/>
  <c r="E97" i="67"/>
  <c r="N97" i="67" s="1"/>
  <c r="D97" i="67"/>
  <c r="A97" i="67"/>
  <c r="K96" i="67"/>
  <c r="J96" i="67"/>
  <c r="N96" i="67"/>
  <c r="M96" i="67"/>
  <c r="I96" i="67"/>
  <c r="R96" i="67" s="1"/>
  <c r="H96" i="67"/>
  <c r="Q96" i="67" s="1"/>
  <c r="G96" i="67"/>
  <c r="P96" i="67" s="1"/>
  <c r="F96" i="67"/>
  <c r="O96" i="67" s="1"/>
  <c r="E96" i="67"/>
  <c r="D96" i="67"/>
  <c r="C96" i="67"/>
  <c r="B96" i="67"/>
  <c r="A96" i="67"/>
  <c r="K95" i="67"/>
  <c r="J95" i="67"/>
  <c r="M95" i="67"/>
  <c r="I95" i="67"/>
  <c r="R95" i="67" s="1"/>
  <c r="H95" i="67"/>
  <c r="Q95" i="67" s="1"/>
  <c r="G95" i="67"/>
  <c r="P95" i="67" s="1"/>
  <c r="F95" i="67"/>
  <c r="O95" i="67" s="1"/>
  <c r="E95" i="67"/>
  <c r="N95" i="67" s="1"/>
  <c r="D95" i="67"/>
  <c r="C95" i="67"/>
  <c r="A95" i="67"/>
  <c r="B95" i="67" s="1"/>
  <c r="K94" i="67"/>
  <c r="J94" i="67"/>
  <c r="M94" i="67"/>
  <c r="I94" i="67"/>
  <c r="R94" i="67" s="1"/>
  <c r="H94" i="67"/>
  <c r="Q94" i="67" s="1"/>
  <c r="G94" i="67"/>
  <c r="P94" i="67" s="1"/>
  <c r="F94" i="67"/>
  <c r="O94" i="67" s="1"/>
  <c r="E94" i="67"/>
  <c r="N94" i="67" s="1"/>
  <c r="D94" i="67"/>
  <c r="B94" i="67"/>
  <c r="A94" i="67"/>
  <c r="C94" i="67" s="1"/>
  <c r="K93" i="67"/>
  <c r="J93" i="67"/>
  <c r="M93" i="67"/>
  <c r="I93" i="67"/>
  <c r="R93" i="67" s="1"/>
  <c r="H93" i="67"/>
  <c r="Q93" i="67" s="1"/>
  <c r="G93" i="67"/>
  <c r="P93" i="67" s="1"/>
  <c r="F93" i="67"/>
  <c r="O93" i="67" s="1"/>
  <c r="E93" i="67"/>
  <c r="N93" i="67" s="1"/>
  <c r="D93" i="67"/>
  <c r="A93" i="67"/>
  <c r="K92" i="67"/>
  <c r="J92" i="67"/>
  <c r="M92" i="67"/>
  <c r="I92" i="67"/>
  <c r="R92" i="67" s="1"/>
  <c r="H92" i="67"/>
  <c r="Q92" i="67" s="1"/>
  <c r="G92" i="67"/>
  <c r="P92" i="67" s="1"/>
  <c r="F92" i="67"/>
  <c r="O92" i="67" s="1"/>
  <c r="E92" i="67"/>
  <c r="N92" i="67" s="1"/>
  <c r="D92" i="67"/>
  <c r="A92" i="67"/>
  <c r="C92" i="67" s="1"/>
  <c r="K91" i="67"/>
  <c r="J91" i="67"/>
  <c r="M91" i="67"/>
  <c r="I91" i="67"/>
  <c r="R91" i="67" s="1"/>
  <c r="H91" i="67"/>
  <c r="Q91" i="67" s="1"/>
  <c r="G91" i="67"/>
  <c r="P91" i="67" s="1"/>
  <c r="F91" i="67"/>
  <c r="O91" i="67" s="1"/>
  <c r="E91" i="67"/>
  <c r="N91" i="67" s="1"/>
  <c r="D91" i="67"/>
  <c r="A91" i="67"/>
  <c r="B91" i="67" s="1"/>
  <c r="K90" i="67"/>
  <c r="J90" i="67"/>
  <c r="M90" i="67"/>
  <c r="I90" i="67"/>
  <c r="R90" i="67" s="1"/>
  <c r="H90" i="67"/>
  <c r="Q90" i="67" s="1"/>
  <c r="G90" i="67"/>
  <c r="P90" i="67" s="1"/>
  <c r="F90" i="67"/>
  <c r="O90" i="67" s="1"/>
  <c r="E90" i="67"/>
  <c r="N90" i="67" s="1"/>
  <c r="D90" i="67"/>
  <c r="B90" i="67"/>
  <c r="A90" i="67"/>
  <c r="C90" i="67" s="1"/>
  <c r="K89" i="67"/>
  <c r="J89" i="67"/>
  <c r="M89" i="67"/>
  <c r="I89" i="67"/>
  <c r="R89" i="67" s="1"/>
  <c r="H89" i="67"/>
  <c r="Q89" i="67" s="1"/>
  <c r="G89" i="67"/>
  <c r="P89" i="67" s="1"/>
  <c r="F89" i="67"/>
  <c r="O89" i="67" s="1"/>
  <c r="E89" i="67"/>
  <c r="N89" i="67" s="1"/>
  <c r="D89" i="67"/>
  <c r="A89" i="67"/>
  <c r="K88" i="67"/>
  <c r="J88" i="67"/>
  <c r="M88" i="67"/>
  <c r="I88" i="67"/>
  <c r="R88" i="67" s="1"/>
  <c r="H88" i="67"/>
  <c r="Q88" i="67" s="1"/>
  <c r="G88" i="67"/>
  <c r="P88" i="67" s="1"/>
  <c r="F88" i="67"/>
  <c r="O88" i="67" s="1"/>
  <c r="E88" i="67"/>
  <c r="N88" i="67" s="1"/>
  <c r="D88" i="67"/>
  <c r="A88" i="67"/>
  <c r="C88" i="67" s="1"/>
  <c r="K87" i="67"/>
  <c r="J87" i="67"/>
  <c r="M87" i="67"/>
  <c r="I87" i="67"/>
  <c r="R87" i="67" s="1"/>
  <c r="H87" i="67"/>
  <c r="Q87" i="67" s="1"/>
  <c r="G87" i="67"/>
  <c r="P87" i="67" s="1"/>
  <c r="F87" i="67"/>
  <c r="O87" i="67" s="1"/>
  <c r="E87" i="67"/>
  <c r="N87" i="67" s="1"/>
  <c r="D87" i="67"/>
  <c r="A87" i="67"/>
  <c r="B87" i="67" s="1"/>
  <c r="K86" i="67"/>
  <c r="J86" i="67"/>
  <c r="M86" i="67"/>
  <c r="I86" i="67"/>
  <c r="R86" i="67" s="1"/>
  <c r="H86" i="67"/>
  <c r="Q86" i="67" s="1"/>
  <c r="G86" i="67"/>
  <c r="P86" i="67" s="1"/>
  <c r="F86" i="67"/>
  <c r="O86" i="67" s="1"/>
  <c r="E86" i="67"/>
  <c r="N86" i="67" s="1"/>
  <c r="D86" i="67"/>
  <c r="B86" i="67"/>
  <c r="A86" i="67"/>
  <c r="C86" i="67" s="1"/>
  <c r="K85" i="67"/>
  <c r="J85" i="67"/>
  <c r="M85" i="67"/>
  <c r="I85" i="67"/>
  <c r="R85" i="67" s="1"/>
  <c r="H85" i="67"/>
  <c r="Q85" i="67" s="1"/>
  <c r="G85" i="67"/>
  <c r="P85" i="67" s="1"/>
  <c r="F85" i="67"/>
  <c r="O85" i="67" s="1"/>
  <c r="E85" i="67"/>
  <c r="N85" i="67" s="1"/>
  <c r="D85" i="67"/>
  <c r="A85" i="67"/>
  <c r="K84" i="67"/>
  <c r="J84" i="67"/>
  <c r="Q84" i="67"/>
  <c r="M84" i="67"/>
  <c r="I84" i="67"/>
  <c r="R84" i="67" s="1"/>
  <c r="H84" i="67"/>
  <c r="G84" i="67"/>
  <c r="P84" i="67" s="1"/>
  <c r="F84" i="67"/>
  <c r="O84" i="67" s="1"/>
  <c r="E84" i="67"/>
  <c r="N84" i="67" s="1"/>
  <c r="D84" i="67"/>
  <c r="C84" i="67"/>
  <c r="B84" i="67"/>
  <c r="A84" i="67"/>
  <c r="K83" i="67"/>
  <c r="J83" i="67"/>
  <c r="M83" i="67"/>
  <c r="I83" i="67"/>
  <c r="R83" i="67" s="1"/>
  <c r="H83" i="67"/>
  <c r="Q83" i="67" s="1"/>
  <c r="G83" i="67"/>
  <c r="P83" i="67" s="1"/>
  <c r="F83" i="67"/>
  <c r="O83" i="67" s="1"/>
  <c r="E83" i="67"/>
  <c r="N83" i="67" s="1"/>
  <c r="D83" i="67"/>
  <c r="C83" i="67"/>
  <c r="A83" i="67"/>
  <c r="B83" i="67" s="1"/>
  <c r="K82" i="67"/>
  <c r="J82" i="67"/>
  <c r="M82" i="67"/>
  <c r="I82" i="67"/>
  <c r="R82" i="67" s="1"/>
  <c r="H82" i="67"/>
  <c r="Q82" i="67" s="1"/>
  <c r="G82" i="67"/>
  <c r="P82" i="67" s="1"/>
  <c r="F82" i="67"/>
  <c r="O82" i="67" s="1"/>
  <c r="E82" i="67"/>
  <c r="N82" i="67" s="1"/>
  <c r="D82" i="67"/>
  <c r="B82" i="67"/>
  <c r="A82" i="67"/>
  <c r="C82" i="67" s="1"/>
  <c r="K81" i="67"/>
  <c r="J81" i="67"/>
  <c r="R81" i="67"/>
  <c r="M81" i="67"/>
  <c r="I81" i="67"/>
  <c r="H81" i="67"/>
  <c r="Q81" i="67" s="1"/>
  <c r="G81" i="67"/>
  <c r="P81" i="67" s="1"/>
  <c r="F81" i="67"/>
  <c r="O81" i="67" s="1"/>
  <c r="E81" i="67"/>
  <c r="N81" i="67" s="1"/>
  <c r="D81" i="67"/>
  <c r="A81" i="67"/>
  <c r="K80" i="67"/>
  <c r="J80" i="67"/>
  <c r="Q80" i="67"/>
  <c r="M80" i="67"/>
  <c r="I80" i="67"/>
  <c r="R80" i="67" s="1"/>
  <c r="H80" i="67"/>
  <c r="G80" i="67"/>
  <c r="P80" i="67" s="1"/>
  <c r="F80" i="67"/>
  <c r="O80" i="67" s="1"/>
  <c r="E80" i="67"/>
  <c r="N80" i="67" s="1"/>
  <c r="D80" i="67"/>
  <c r="A80" i="67"/>
  <c r="K79" i="67"/>
  <c r="J79" i="67"/>
  <c r="M79" i="67"/>
  <c r="I79" i="67"/>
  <c r="R79" i="67" s="1"/>
  <c r="H79" i="67"/>
  <c r="Q79" i="67" s="1"/>
  <c r="G79" i="67"/>
  <c r="P79" i="67" s="1"/>
  <c r="F79" i="67"/>
  <c r="O79" i="67" s="1"/>
  <c r="E79" i="67"/>
  <c r="N79" i="67" s="1"/>
  <c r="D79" i="67"/>
  <c r="A79" i="67"/>
  <c r="B79" i="67" s="1"/>
  <c r="K78" i="67"/>
  <c r="J78" i="67"/>
  <c r="M78" i="67"/>
  <c r="I78" i="67"/>
  <c r="R78" i="67" s="1"/>
  <c r="H78" i="67"/>
  <c r="Q78" i="67" s="1"/>
  <c r="G78" i="67"/>
  <c r="P78" i="67" s="1"/>
  <c r="F78" i="67"/>
  <c r="O78" i="67" s="1"/>
  <c r="E78" i="67"/>
  <c r="N78" i="67" s="1"/>
  <c r="D78" i="67"/>
  <c r="A78" i="67"/>
  <c r="K77" i="67"/>
  <c r="J77" i="67"/>
  <c r="M77" i="67"/>
  <c r="I77" i="67"/>
  <c r="R77" i="67" s="1"/>
  <c r="H77" i="67"/>
  <c r="Q77" i="67" s="1"/>
  <c r="G77" i="67"/>
  <c r="P77" i="67" s="1"/>
  <c r="F77" i="67"/>
  <c r="O77" i="67" s="1"/>
  <c r="E77" i="67"/>
  <c r="N77" i="67" s="1"/>
  <c r="D77" i="67"/>
  <c r="A77" i="67"/>
  <c r="B77" i="67" s="1"/>
  <c r="K76" i="67"/>
  <c r="J76" i="67"/>
  <c r="M76" i="67"/>
  <c r="I76" i="67"/>
  <c r="R76" i="67" s="1"/>
  <c r="H76" i="67"/>
  <c r="Q76" i="67" s="1"/>
  <c r="G76" i="67"/>
  <c r="P76" i="67" s="1"/>
  <c r="F76" i="67"/>
  <c r="O76" i="67" s="1"/>
  <c r="E76" i="67"/>
  <c r="N76" i="67" s="1"/>
  <c r="D76" i="67"/>
  <c r="A76" i="67"/>
  <c r="K75" i="67"/>
  <c r="J75" i="67"/>
  <c r="M75" i="67"/>
  <c r="I75" i="67"/>
  <c r="R75" i="67" s="1"/>
  <c r="H75" i="67"/>
  <c r="Q75" i="67" s="1"/>
  <c r="G75" i="67"/>
  <c r="P75" i="67" s="1"/>
  <c r="F75" i="67"/>
  <c r="O75" i="67" s="1"/>
  <c r="E75" i="67"/>
  <c r="N75" i="67" s="1"/>
  <c r="D75" i="67"/>
  <c r="A75" i="67"/>
  <c r="B75" i="67" s="1"/>
  <c r="K74" i="67"/>
  <c r="J74" i="67"/>
  <c r="M74" i="67"/>
  <c r="I74" i="67"/>
  <c r="R74" i="67" s="1"/>
  <c r="H74" i="67"/>
  <c r="Q74" i="67" s="1"/>
  <c r="G74" i="67"/>
  <c r="P74" i="67" s="1"/>
  <c r="F74" i="67"/>
  <c r="O74" i="67" s="1"/>
  <c r="E74" i="67"/>
  <c r="N74" i="67" s="1"/>
  <c r="D74" i="67"/>
  <c r="B74" i="67"/>
  <c r="A74" i="67"/>
  <c r="C74" i="67" s="1"/>
  <c r="K73" i="67"/>
  <c r="J73" i="67"/>
  <c r="R73" i="67"/>
  <c r="M73" i="67"/>
  <c r="I73" i="67"/>
  <c r="H73" i="67"/>
  <c r="Q73" i="67" s="1"/>
  <c r="G73" i="67"/>
  <c r="P73" i="67" s="1"/>
  <c r="F73" i="67"/>
  <c r="O73" i="67" s="1"/>
  <c r="E73" i="67"/>
  <c r="N73" i="67" s="1"/>
  <c r="D73" i="67"/>
  <c r="A73" i="67"/>
  <c r="K72" i="67"/>
  <c r="J72" i="67"/>
  <c r="Q72" i="67"/>
  <c r="M72" i="67"/>
  <c r="I72" i="67"/>
  <c r="R72" i="67" s="1"/>
  <c r="H72" i="67"/>
  <c r="G72" i="67"/>
  <c r="P72" i="67" s="1"/>
  <c r="F72" i="67"/>
  <c r="O72" i="67" s="1"/>
  <c r="E72" i="67"/>
  <c r="N72" i="67" s="1"/>
  <c r="D72" i="67"/>
  <c r="A72" i="67"/>
  <c r="C72" i="67" s="1"/>
  <c r="K71" i="67"/>
  <c r="J71" i="67"/>
  <c r="N71" i="67"/>
  <c r="M71" i="67"/>
  <c r="I71" i="67"/>
  <c r="R71" i="67" s="1"/>
  <c r="H71" i="67"/>
  <c r="Q71" i="67" s="1"/>
  <c r="G71" i="67"/>
  <c r="P71" i="67" s="1"/>
  <c r="F71" i="67"/>
  <c r="O71" i="67" s="1"/>
  <c r="E71" i="67"/>
  <c r="D71" i="67"/>
  <c r="A71" i="67"/>
  <c r="B71" i="67" s="1"/>
  <c r="K70" i="67"/>
  <c r="J70" i="67"/>
  <c r="M70" i="67"/>
  <c r="I70" i="67"/>
  <c r="R70" i="67" s="1"/>
  <c r="H70" i="67"/>
  <c r="Q70" i="67" s="1"/>
  <c r="G70" i="67"/>
  <c r="P70" i="67" s="1"/>
  <c r="F70" i="67"/>
  <c r="O70" i="67" s="1"/>
  <c r="E70" i="67"/>
  <c r="N70" i="67" s="1"/>
  <c r="D70" i="67"/>
  <c r="A70" i="67"/>
  <c r="C70" i="67" s="1"/>
  <c r="K69" i="67"/>
  <c r="J69" i="67"/>
  <c r="R69" i="67"/>
  <c r="M69" i="67"/>
  <c r="I69" i="67"/>
  <c r="H69" i="67"/>
  <c r="Q69" i="67" s="1"/>
  <c r="G69" i="67"/>
  <c r="P69" i="67" s="1"/>
  <c r="F69" i="67"/>
  <c r="O69" i="67" s="1"/>
  <c r="E69" i="67"/>
  <c r="N69" i="67" s="1"/>
  <c r="D69" i="67"/>
  <c r="A69" i="67"/>
  <c r="K68" i="67"/>
  <c r="J68" i="67"/>
  <c r="M68" i="67"/>
  <c r="I68" i="67"/>
  <c r="R68" i="67" s="1"/>
  <c r="H68" i="67"/>
  <c r="Q68" i="67" s="1"/>
  <c r="G68" i="67"/>
  <c r="P68" i="67" s="1"/>
  <c r="F68" i="67"/>
  <c r="O68" i="67" s="1"/>
  <c r="E68" i="67"/>
  <c r="N68" i="67" s="1"/>
  <c r="D68" i="67"/>
  <c r="B68" i="67"/>
  <c r="A68" i="67"/>
  <c r="C68" i="67" s="1"/>
  <c r="K67" i="67"/>
  <c r="J67" i="67"/>
  <c r="M67" i="67"/>
  <c r="I67" i="67"/>
  <c r="R67" i="67" s="1"/>
  <c r="H67" i="67"/>
  <c r="Q67" i="67" s="1"/>
  <c r="G67" i="67"/>
  <c r="P67" i="67" s="1"/>
  <c r="F67" i="67"/>
  <c r="O67" i="67" s="1"/>
  <c r="E67" i="67"/>
  <c r="N67" i="67" s="1"/>
  <c r="D67" i="67"/>
  <c r="A67" i="67"/>
  <c r="C67" i="67" s="1"/>
  <c r="K66" i="67"/>
  <c r="J66" i="67"/>
  <c r="R66" i="67"/>
  <c r="Q66" i="67"/>
  <c r="M66" i="67"/>
  <c r="I66" i="67"/>
  <c r="H66" i="67"/>
  <c r="G66" i="67"/>
  <c r="P66" i="67" s="1"/>
  <c r="F66" i="67"/>
  <c r="O66" i="67" s="1"/>
  <c r="E66" i="67"/>
  <c r="N66" i="67" s="1"/>
  <c r="D66" i="67"/>
  <c r="B66" i="67"/>
  <c r="A66" i="67"/>
  <c r="C66" i="67" s="1"/>
  <c r="K65" i="67"/>
  <c r="J65" i="67"/>
  <c r="M65" i="67"/>
  <c r="I65" i="67"/>
  <c r="R65" i="67" s="1"/>
  <c r="H65" i="67"/>
  <c r="Q65" i="67" s="1"/>
  <c r="G65" i="67"/>
  <c r="P65" i="67" s="1"/>
  <c r="F65" i="67"/>
  <c r="O65" i="67" s="1"/>
  <c r="E65" i="67"/>
  <c r="N65" i="67" s="1"/>
  <c r="D65" i="67"/>
  <c r="A65" i="67"/>
  <c r="B65" i="67" s="1"/>
  <c r="K64" i="67"/>
  <c r="J64" i="67"/>
  <c r="M64" i="67"/>
  <c r="I64" i="67"/>
  <c r="R64" i="67" s="1"/>
  <c r="H64" i="67"/>
  <c r="Q64" i="67" s="1"/>
  <c r="G64" i="67"/>
  <c r="P64" i="67" s="1"/>
  <c r="F64" i="67"/>
  <c r="O64" i="67" s="1"/>
  <c r="E64" i="67"/>
  <c r="N64" i="67" s="1"/>
  <c r="D64" i="67"/>
  <c r="A64" i="67"/>
  <c r="C64" i="67" s="1"/>
  <c r="K63" i="67"/>
  <c r="J63" i="67"/>
  <c r="R63" i="67"/>
  <c r="M63" i="67"/>
  <c r="I63" i="67"/>
  <c r="H63" i="67"/>
  <c r="Q63" i="67" s="1"/>
  <c r="G63" i="67"/>
  <c r="P63" i="67" s="1"/>
  <c r="F63" i="67"/>
  <c r="O63" i="67" s="1"/>
  <c r="E63" i="67"/>
  <c r="N63" i="67" s="1"/>
  <c r="D63" i="67"/>
  <c r="A63" i="67"/>
  <c r="C63" i="67" s="1"/>
  <c r="K62" i="67"/>
  <c r="J62" i="67"/>
  <c r="Q62" i="67"/>
  <c r="M62" i="67"/>
  <c r="I62" i="67"/>
  <c r="R62" i="67" s="1"/>
  <c r="H62" i="67"/>
  <c r="G62" i="67"/>
  <c r="P62" i="67" s="1"/>
  <c r="F62" i="67"/>
  <c r="O62" i="67" s="1"/>
  <c r="E62" i="67"/>
  <c r="N62" i="67" s="1"/>
  <c r="D62" i="67"/>
  <c r="A62" i="67"/>
  <c r="C62" i="67" s="1"/>
  <c r="K61" i="67"/>
  <c r="J61" i="67"/>
  <c r="M61" i="67"/>
  <c r="I61" i="67"/>
  <c r="R61" i="67" s="1"/>
  <c r="H61" i="67"/>
  <c r="Q61" i="67" s="1"/>
  <c r="G61" i="67"/>
  <c r="P61" i="67" s="1"/>
  <c r="F61" i="67"/>
  <c r="O61" i="67" s="1"/>
  <c r="E61" i="67"/>
  <c r="N61" i="67" s="1"/>
  <c r="D61" i="67"/>
  <c r="A61" i="67"/>
  <c r="B61" i="67" s="1"/>
  <c r="K60" i="67"/>
  <c r="J60" i="67"/>
  <c r="N60" i="67"/>
  <c r="M60" i="67"/>
  <c r="I60" i="67"/>
  <c r="R60" i="67" s="1"/>
  <c r="H60" i="67"/>
  <c r="Q60" i="67" s="1"/>
  <c r="G60" i="67"/>
  <c r="P60" i="67" s="1"/>
  <c r="F60" i="67"/>
  <c r="O60" i="67" s="1"/>
  <c r="E60" i="67"/>
  <c r="D60" i="67"/>
  <c r="C60" i="67"/>
  <c r="B60" i="67"/>
  <c r="A60" i="67"/>
  <c r="K59" i="67"/>
  <c r="J59" i="67"/>
  <c r="M59" i="67"/>
  <c r="I59" i="67"/>
  <c r="R59" i="67" s="1"/>
  <c r="H59" i="67"/>
  <c r="Q59" i="67" s="1"/>
  <c r="G59" i="67"/>
  <c r="P59" i="67" s="1"/>
  <c r="F59" i="67"/>
  <c r="O59" i="67" s="1"/>
  <c r="E59" i="67"/>
  <c r="N59" i="67" s="1"/>
  <c r="D59" i="67"/>
  <c r="A59" i="67"/>
  <c r="B59" i="67" s="1"/>
  <c r="K58" i="67"/>
  <c r="J58" i="67"/>
  <c r="M58" i="67"/>
  <c r="I58" i="67"/>
  <c r="R58" i="67" s="1"/>
  <c r="H58" i="67"/>
  <c r="Q58" i="67" s="1"/>
  <c r="G58" i="67"/>
  <c r="P58" i="67" s="1"/>
  <c r="F58" i="67"/>
  <c r="O58" i="67" s="1"/>
  <c r="E58" i="67"/>
  <c r="N58" i="67" s="1"/>
  <c r="D58" i="67"/>
  <c r="A58" i="67"/>
  <c r="C58" i="67" s="1"/>
  <c r="K57" i="67"/>
  <c r="J57" i="67"/>
  <c r="M57" i="67"/>
  <c r="I57" i="67"/>
  <c r="R57" i="67" s="1"/>
  <c r="H57" i="67"/>
  <c r="Q57" i="67" s="1"/>
  <c r="G57" i="67"/>
  <c r="P57" i="67" s="1"/>
  <c r="F57" i="67"/>
  <c r="O57" i="67" s="1"/>
  <c r="E57" i="67"/>
  <c r="N57" i="67" s="1"/>
  <c r="D57" i="67"/>
  <c r="C57" i="67"/>
  <c r="A57" i="67"/>
  <c r="B57" i="67" s="1"/>
  <c r="K56" i="67"/>
  <c r="J56" i="67"/>
  <c r="M56" i="67"/>
  <c r="I56" i="67"/>
  <c r="R56" i="67" s="1"/>
  <c r="H56" i="67"/>
  <c r="Q56" i="67" s="1"/>
  <c r="G56" i="67"/>
  <c r="P56" i="67" s="1"/>
  <c r="F56" i="67"/>
  <c r="O56" i="67" s="1"/>
  <c r="E56" i="67"/>
  <c r="N56" i="67" s="1"/>
  <c r="D56" i="67"/>
  <c r="A56" i="67"/>
  <c r="C56" i="67" s="1"/>
  <c r="K55" i="67"/>
  <c r="J55" i="67"/>
  <c r="N55" i="67"/>
  <c r="M55" i="67"/>
  <c r="I55" i="67"/>
  <c r="R55" i="67" s="1"/>
  <c r="H55" i="67"/>
  <c r="Q55" i="67" s="1"/>
  <c r="G55" i="67"/>
  <c r="P55" i="67" s="1"/>
  <c r="F55" i="67"/>
  <c r="O55" i="67" s="1"/>
  <c r="E55" i="67"/>
  <c r="D55" i="67"/>
  <c r="C55" i="67"/>
  <c r="B55" i="67"/>
  <c r="A55" i="67"/>
  <c r="K54" i="67"/>
  <c r="J54" i="67"/>
  <c r="R54" i="67"/>
  <c r="M54" i="67"/>
  <c r="I54" i="67"/>
  <c r="H54" i="67"/>
  <c r="Q54" i="67" s="1"/>
  <c r="G54" i="67"/>
  <c r="P54" i="67" s="1"/>
  <c r="F54" i="67"/>
  <c r="O54" i="67" s="1"/>
  <c r="E54" i="67"/>
  <c r="N54" i="67" s="1"/>
  <c r="D54" i="67"/>
  <c r="A54" i="67"/>
  <c r="C54" i="67" s="1"/>
  <c r="K53" i="67"/>
  <c r="J53" i="67"/>
  <c r="N53" i="67"/>
  <c r="M53" i="67"/>
  <c r="I53" i="67"/>
  <c r="R53" i="67" s="1"/>
  <c r="H53" i="67"/>
  <c r="Q53" i="67" s="1"/>
  <c r="G53" i="67"/>
  <c r="P53" i="67" s="1"/>
  <c r="F53" i="67"/>
  <c r="O53" i="67" s="1"/>
  <c r="E53" i="67"/>
  <c r="D53" i="67"/>
  <c r="A53" i="67"/>
  <c r="B53" i="67" s="1"/>
  <c r="K52" i="67"/>
  <c r="J52" i="67"/>
  <c r="M52" i="67"/>
  <c r="I52" i="67"/>
  <c r="R52" i="67" s="1"/>
  <c r="H52" i="67"/>
  <c r="Q52" i="67" s="1"/>
  <c r="G52" i="67"/>
  <c r="P52" i="67" s="1"/>
  <c r="F52" i="67"/>
  <c r="O52" i="67" s="1"/>
  <c r="E52" i="67"/>
  <c r="N52" i="67" s="1"/>
  <c r="D52" i="67"/>
  <c r="A52" i="67"/>
  <c r="C52" i="67" s="1"/>
  <c r="K51" i="67"/>
  <c r="J51" i="67"/>
  <c r="M51" i="67"/>
  <c r="I51" i="67"/>
  <c r="R51" i="67" s="1"/>
  <c r="H51" i="67"/>
  <c r="Q51" i="67" s="1"/>
  <c r="G51" i="67"/>
  <c r="P51" i="67" s="1"/>
  <c r="F51" i="67"/>
  <c r="O51" i="67" s="1"/>
  <c r="E51" i="67"/>
  <c r="N51" i="67" s="1"/>
  <c r="D51" i="67"/>
  <c r="A51" i="67"/>
  <c r="C51" i="67" s="1"/>
  <c r="K50" i="67"/>
  <c r="J50" i="67"/>
  <c r="M50" i="67"/>
  <c r="I50" i="67"/>
  <c r="R50" i="67" s="1"/>
  <c r="H50" i="67"/>
  <c r="Q50" i="67" s="1"/>
  <c r="G50" i="67"/>
  <c r="P50" i="67" s="1"/>
  <c r="F50" i="67"/>
  <c r="O50" i="67" s="1"/>
  <c r="E50" i="67"/>
  <c r="N50" i="67" s="1"/>
  <c r="D50" i="67"/>
  <c r="A50" i="67"/>
  <c r="C50" i="67" s="1"/>
  <c r="K49" i="67"/>
  <c r="J49" i="67"/>
  <c r="M49" i="67"/>
  <c r="I49" i="67"/>
  <c r="R49" i="67" s="1"/>
  <c r="H49" i="67"/>
  <c r="Q49" i="67" s="1"/>
  <c r="G49" i="67"/>
  <c r="P49" i="67" s="1"/>
  <c r="F49" i="67"/>
  <c r="O49" i="67" s="1"/>
  <c r="E49" i="67"/>
  <c r="N49" i="67" s="1"/>
  <c r="D49" i="67"/>
  <c r="A49" i="67"/>
  <c r="B49" i="67" s="1"/>
  <c r="K48" i="67"/>
  <c r="J48" i="67"/>
  <c r="N48" i="67"/>
  <c r="M48" i="67"/>
  <c r="I48" i="67"/>
  <c r="R48" i="67" s="1"/>
  <c r="H48" i="67"/>
  <c r="Q48" i="67" s="1"/>
  <c r="G48" i="67"/>
  <c r="P48" i="67" s="1"/>
  <c r="F48" i="67"/>
  <c r="O48" i="67" s="1"/>
  <c r="E48" i="67"/>
  <c r="D48" i="67"/>
  <c r="C48" i="67"/>
  <c r="B48" i="67"/>
  <c r="A48" i="67"/>
  <c r="K47" i="67"/>
  <c r="J47" i="67"/>
  <c r="M47" i="67"/>
  <c r="I47" i="67"/>
  <c r="R47" i="67" s="1"/>
  <c r="H47" i="67"/>
  <c r="Q47" i="67" s="1"/>
  <c r="G47" i="67"/>
  <c r="P47" i="67" s="1"/>
  <c r="F47" i="67"/>
  <c r="O47" i="67" s="1"/>
  <c r="E47" i="67"/>
  <c r="N47" i="67" s="1"/>
  <c r="D47" i="67"/>
  <c r="A47" i="67"/>
  <c r="C47" i="67" s="1"/>
  <c r="K46" i="67"/>
  <c r="J46" i="67"/>
  <c r="R46" i="67"/>
  <c r="M46" i="67"/>
  <c r="I46" i="67"/>
  <c r="H46" i="67"/>
  <c r="Q46" i="67" s="1"/>
  <c r="G46" i="67"/>
  <c r="P46" i="67" s="1"/>
  <c r="F46" i="67"/>
  <c r="O46" i="67" s="1"/>
  <c r="E46" i="67"/>
  <c r="N46" i="67" s="1"/>
  <c r="D46" i="67"/>
  <c r="A46" i="67"/>
  <c r="C46" i="67" s="1"/>
  <c r="K45" i="67"/>
  <c r="J45" i="67"/>
  <c r="M45" i="67"/>
  <c r="I45" i="67"/>
  <c r="R45" i="67" s="1"/>
  <c r="H45" i="67"/>
  <c r="Q45" i="67" s="1"/>
  <c r="G45" i="67"/>
  <c r="P45" i="67" s="1"/>
  <c r="F45" i="67"/>
  <c r="O45" i="67" s="1"/>
  <c r="E45" i="67"/>
  <c r="N45" i="67" s="1"/>
  <c r="D45" i="67"/>
  <c r="A45" i="67"/>
  <c r="B45" i="67" s="1"/>
  <c r="K44" i="67"/>
  <c r="J44" i="67"/>
  <c r="M44" i="67"/>
  <c r="I44" i="67"/>
  <c r="R44" i="67" s="1"/>
  <c r="H44" i="67"/>
  <c r="Q44" i="67" s="1"/>
  <c r="G44" i="67"/>
  <c r="P44" i="67" s="1"/>
  <c r="F44" i="67"/>
  <c r="O44" i="67" s="1"/>
  <c r="E44" i="67"/>
  <c r="N44" i="67" s="1"/>
  <c r="D44" i="67"/>
  <c r="A44" i="67"/>
  <c r="C44" i="67" s="1"/>
  <c r="K43" i="67"/>
  <c r="J43" i="67"/>
  <c r="R43" i="67"/>
  <c r="N43" i="67"/>
  <c r="M43" i="67"/>
  <c r="I43" i="67"/>
  <c r="H43" i="67"/>
  <c r="Q43" i="67" s="1"/>
  <c r="G43" i="67"/>
  <c r="P43" i="67" s="1"/>
  <c r="F43" i="67"/>
  <c r="O43" i="67" s="1"/>
  <c r="E43" i="67"/>
  <c r="D43" i="67"/>
  <c r="C43" i="67"/>
  <c r="A43" i="67"/>
  <c r="B43" i="67" s="1"/>
  <c r="K42" i="67"/>
  <c r="J42" i="67"/>
  <c r="Q42" i="67"/>
  <c r="M42" i="67"/>
  <c r="I42" i="67"/>
  <c r="R42" i="67" s="1"/>
  <c r="H42" i="67"/>
  <c r="G42" i="67"/>
  <c r="P42" i="67" s="1"/>
  <c r="F42" i="67"/>
  <c r="O42" i="67" s="1"/>
  <c r="E42" i="67"/>
  <c r="N42" i="67" s="1"/>
  <c r="D42" i="67"/>
  <c r="A42" i="67"/>
  <c r="C42" i="67" s="1"/>
  <c r="K41" i="67"/>
  <c r="J41" i="67"/>
  <c r="N41" i="67"/>
  <c r="M41" i="67"/>
  <c r="I41" i="67"/>
  <c r="R41" i="67" s="1"/>
  <c r="H41" i="67"/>
  <c r="Q41" i="67" s="1"/>
  <c r="G41" i="67"/>
  <c r="P41" i="67" s="1"/>
  <c r="F41" i="67"/>
  <c r="O41" i="67" s="1"/>
  <c r="E41" i="67"/>
  <c r="D41" i="67"/>
  <c r="A41" i="67"/>
  <c r="B41" i="67" s="1"/>
  <c r="K40" i="67"/>
  <c r="J40" i="67"/>
  <c r="N40" i="67"/>
  <c r="M40" i="67"/>
  <c r="I40" i="67"/>
  <c r="R40" i="67" s="1"/>
  <c r="H40" i="67"/>
  <c r="Q40" i="67" s="1"/>
  <c r="G40" i="67"/>
  <c r="P40" i="67" s="1"/>
  <c r="F40" i="67"/>
  <c r="O40" i="67" s="1"/>
  <c r="E40" i="67"/>
  <c r="D40" i="67"/>
  <c r="C40" i="67"/>
  <c r="B40" i="67"/>
  <c r="A40" i="67"/>
  <c r="K39" i="67"/>
  <c r="J39" i="67"/>
  <c r="R39" i="67"/>
  <c r="M39" i="67"/>
  <c r="I39" i="67"/>
  <c r="H39" i="67"/>
  <c r="Q39" i="67" s="1"/>
  <c r="G39" i="67"/>
  <c r="P39" i="67" s="1"/>
  <c r="F39" i="67"/>
  <c r="O39" i="67" s="1"/>
  <c r="E39" i="67"/>
  <c r="N39" i="67" s="1"/>
  <c r="D39" i="67"/>
  <c r="A39" i="67"/>
  <c r="C39" i="67" s="1"/>
  <c r="K38" i="67"/>
  <c r="J38" i="67"/>
  <c r="M38" i="67"/>
  <c r="I38" i="67"/>
  <c r="R38" i="67" s="1"/>
  <c r="H38" i="67"/>
  <c r="Q38" i="67" s="1"/>
  <c r="G38" i="67"/>
  <c r="P38" i="67" s="1"/>
  <c r="F38" i="67"/>
  <c r="O38" i="67" s="1"/>
  <c r="E38" i="67"/>
  <c r="N38" i="67" s="1"/>
  <c r="D38" i="67"/>
  <c r="A38" i="67"/>
  <c r="C38" i="67" s="1"/>
  <c r="K37" i="67"/>
  <c r="J37" i="67"/>
  <c r="M37" i="67"/>
  <c r="I37" i="67"/>
  <c r="R37" i="67" s="1"/>
  <c r="H37" i="67"/>
  <c r="Q37" i="67" s="1"/>
  <c r="G37" i="67"/>
  <c r="P37" i="67" s="1"/>
  <c r="F37" i="67"/>
  <c r="O37" i="67" s="1"/>
  <c r="E37" i="67"/>
  <c r="N37" i="67" s="1"/>
  <c r="D37" i="67"/>
  <c r="A37" i="67"/>
  <c r="B37" i="67" s="1"/>
  <c r="K36" i="67"/>
  <c r="J36" i="67"/>
  <c r="N36" i="67"/>
  <c r="M36" i="67"/>
  <c r="I36" i="67"/>
  <c r="R36" i="67" s="1"/>
  <c r="H36" i="67"/>
  <c r="Q36" i="67" s="1"/>
  <c r="G36" i="67"/>
  <c r="P36" i="67" s="1"/>
  <c r="F36" i="67"/>
  <c r="O36" i="67" s="1"/>
  <c r="E36" i="67"/>
  <c r="D36" i="67"/>
  <c r="C36" i="67"/>
  <c r="B36" i="67"/>
  <c r="A36" i="67"/>
  <c r="K35" i="67"/>
  <c r="J35" i="67"/>
  <c r="M35" i="67"/>
  <c r="I35" i="67"/>
  <c r="R35" i="67" s="1"/>
  <c r="H35" i="67"/>
  <c r="Q35" i="67" s="1"/>
  <c r="G35" i="67"/>
  <c r="P35" i="67" s="1"/>
  <c r="F35" i="67"/>
  <c r="O35" i="67" s="1"/>
  <c r="E35" i="67"/>
  <c r="N35" i="67" s="1"/>
  <c r="D35" i="67"/>
  <c r="A35" i="67"/>
  <c r="C35" i="67" s="1"/>
  <c r="K34" i="67"/>
  <c r="J34" i="67"/>
  <c r="R34" i="67"/>
  <c r="Q34" i="67"/>
  <c r="M34" i="67"/>
  <c r="I34" i="67"/>
  <c r="H34" i="67"/>
  <c r="G34" i="67"/>
  <c r="P34" i="67" s="1"/>
  <c r="F34" i="67"/>
  <c r="O34" i="67" s="1"/>
  <c r="E34" i="67"/>
  <c r="N34" i="67" s="1"/>
  <c r="D34" i="67"/>
  <c r="B34" i="67"/>
  <c r="A34" i="67"/>
  <c r="C34" i="67" s="1"/>
  <c r="K33" i="67"/>
  <c r="J33" i="67"/>
  <c r="M33" i="67"/>
  <c r="I33" i="67"/>
  <c r="R33" i="67" s="1"/>
  <c r="H33" i="67"/>
  <c r="Q33" i="67" s="1"/>
  <c r="G33" i="67"/>
  <c r="P33" i="67" s="1"/>
  <c r="F33" i="67"/>
  <c r="O33" i="67" s="1"/>
  <c r="E33" i="67"/>
  <c r="N33" i="67" s="1"/>
  <c r="D33" i="67"/>
  <c r="A33" i="67"/>
  <c r="B33" i="67" s="1"/>
  <c r="K32" i="67"/>
  <c r="J32" i="67"/>
  <c r="M32" i="67"/>
  <c r="I32" i="67"/>
  <c r="R32" i="67" s="1"/>
  <c r="H32" i="67"/>
  <c r="Q32" i="67" s="1"/>
  <c r="G32" i="67"/>
  <c r="P32" i="67" s="1"/>
  <c r="F32" i="67"/>
  <c r="O32" i="67" s="1"/>
  <c r="E32" i="67"/>
  <c r="N32" i="67" s="1"/>
  <c r="D32" i="67"/>
  <c r="A32" i="67"/>
  <c r="B32" i="67" s="1"/>
  <c r="K31" i="67"/>
  <c r="J31" i="67"/>
  <c r="R31" i="67"/>
  <c r="M31" i="67"/>
  <c r="I31" i="67"/>
  <c r="H31" i="67"/>
  <c r="Q31" i="67" s="1"/>
  <c r="G31" i="67"/>
  <c r="P31" i="67" s="1"/>
  <c r="F31" i="67"/>
  <c r="O31" i="67" s="1"/>
  <c r="E31" i="67"/>
  <c r="N31" i="67" s="1"/>
  <c r="D31" i="67"/>
  <c r="A31" i="67"/>
  <c r="C31" i="67" s="1"/>
  <c r="K30" i="67"/>
  <c r="J30" i="67"/>
  <c r="Q30" i="67"/>
  <c r="M30" i="67"/>
  <c r="I30" i="67"/>
  <c r="R30" i="67" s="1"/>
  <c r="H30" i="67"/>
  <c r="G30" i="67"/>
  <c r="P30" i="67" s="1"/>
  <c r="F30" i="67"/>
  <c r="O30" i="67" s="1"/>
  <c r="E30" i="67"/>
  <c r="N30" i="67" s="1"/>
  <c r="D30" i="67"/>
  <c r="A30" i="67"/>
  <c r="C30" i="67" s="1"/>
  <c r="K29" i="67"/>
  <c r="J29" i="67"/>
  <c r="M29" i="67"/>
  <c r="I29" i="67"/>
  <c r="R29" i="67" s="1"/>
  <c r="H29" i="67"/>
  <c r="Q29" i="67" s="1"/>
  <c r="G29" i="67"/>
  <c r="P29" i="67" s="1"/>
  <c r="F29" i="67"/>
  <c r="O29" i="67" s="1"/>
  <c r="E29" i="67"/>
  <c r="N29" i="67" s="1"/>
  <c r="D29" i="67"/>
  <c r="A29" i="67"/>
  <c r="B29" i="67" s="1"/>
  <c r="K28" i="67"/>
  <c r="J28" i="67"/>
  <c r="N28" i="67"/>
  <c r="M28" i="67"/>
  <c r="I28" i="67"/>
  <c r="R28" i="67" s="1"/>
  <c r="H28" i="67"/>
  <c r="Q28" i="67" s="1"/>
  <c r="G28" i="67"/>
  <c r="P28" i="67" s="1"/>
  <c r="F28" i="67"/>
  <c r="O28" i="67" s="1"/>
  <c r="E28" i="67"/>
  <c r="D28" i="67"/>
  <c r="C28" i="67"/>
  <c r="B28" i="67"/>
  <c r="A28" i="67"/>
  <c r="K27" i="67"/>
  <c r="J27" i="67"/>
  <c r="M27" i="67"/>
  <c r="I27" i="67"/>
  <c r="R27" i="67" s="1"/>
  <c r="H27" i="67"/>
  <c r="Q27" i="67" s="1"/>
  <c r="G27" i="67"/>
  <c r="P27" i="67" s="1"/>
  <c r="F27" i="67"/>
  <c r="O27" i="67" s="1"/>
  <c r="E27" i="67"/>
  <c r="N27" i="67" s="1"/>
  <c r="D27" i="67"/>
  <c r="A27" i="67"/>
  <c r="B27" i="67" s="1"/>
  <c r="K26" i="67"/>
  <c r="J26" i="67"/>
  <c r="M26" i="67"/>
  <c r="I26" i="67"/>
  <c r="R26" i="67" s="1"/>
  <c r="H26" i="67"/>
  <c r="Q26" i="67" s="1"/>
  <c r="G26" i="67"/>
  <c r="P26" i="67" s="1"/>
  <c r="F26" i="67"/>
  <c r="O26" i="67" s="1"/>
  <c r="E26" i="67"/>
  <c r="N26" i="67" s="1"/>
  <c r="D26" i="67"/>
  <c r="A26" i="67"/>
  <c r="C26" i="67" s="1"/>
  <c r="K25" i="67"/>
  <c r="J25" i="67"/>
  <c r="M25" i="67"/>
  <c r="I25" i="67"/>
  <c r="R25" i="67" s="1"/>
  <c r="H25" i="67"/>
  <c r="Q25" i="67" s="1"/>
  <c r="G25" i="67"/>
  <c r="P25" i="67" s="1"/>
  <c r="F25" i="67"/>
  <c r="O25" i="67" s="1"/>
  <c r="E25" i="67"/>
  <c r="N25" i="67" s="1"/>
  <c r="D25" i="67"/>
  <c r="C25" i="67"/>
  <c r="A25" i="67"/>
  <c r="B25" i="67" s="1"/>
  <c r="K24" i="67"/>
  <c r="J24" i="67"/>
  <c r="M24" i="67"/>
  <c r="I24" i="67"/>
  <c r="R24" i="67" s="1"/>
  <c r="H24" i="67"/>
  <c r="Q24" i="67" s="1"/>
  <c r="G24" i="67"/>
  <c r="P24" i="67" s="1"/>
  <c r="F24" i="67"/>
  <c r="O24" i="67" s="1"/>
  <c r="E24" i="67"/>
  <c r="N24" i="67" s="1"/>
  <c r="D24" i="67"/>
  <c r="A24" i="67"/>
  <c r="C24" i="67" s="1"/>
  <c r="K23" i="67"/>
  <c r="J23" i="67"/>
  <c r="R23" i="67"/>
  <c r="N23" i="67"/>
  <c r="M23" i="67"/>
  <c r="I23" i="67"/>
  <c r="H23" i="67"/>
  <c r="Q23" i="67" s="1"/>
  <c r="G23" i="67"/>
  <c r="P23" i="67" s="1"/>
  <c r="F23" i="67"/>
  <c r="O23" i="67" s="1"/>
  <c r="E23" i="67"/>
  <c r="D23" i="67"/>
  <c r="C23" i="67"/>
  <c r="B23" i="67"/>
  <c r="A23" i="67"/>
  <c r="K22" i="67"/>
  <c r="J22" i="67"/>
  <c r="M22" i="67"/>
  <c r="I22" i="67"/>
  <c r="R22" i="67" s="1"/>
  <c r="H22" i="67"/>
  <c r="Q22" i="67" s="1"/>
  <c r="G22" i="67"/>
  <c r="P22" i="67" s="1"/>
  <c r="F22" i="67"/>
  <c r="O22" i="67" s="1"/>
  <c r="E22" i="67"/>
  <c r="N22" i="67" s="1"/>
  <c r="D22" i="67"/>
  <c r="A22" i="67"/>
  <c r="C22" i="67" s="1"/>
  <c r="K21" i="67"/>
  <c r="J21" i="67"/>
  <c r="N21" i="67"/>
  <c r="M21" i="67"/>
  <c r="I21" i="67"/>
  <c r="R21" i="67" s="1"/>
  <c r="H21" i="67"/>
  <c r="Q21" i="67" s="1"/>
  <c r="G21" i="67"/>
  <c r="P21" i="67" s="1"/>
  <c r="F21" i="67"/>
  <c r="O21" i="67" s="1"/>
  <c r="E21" i="67"/>
  <c r="D21" i="67"/>
  <c r="A21" i="67"/>
  <c r="B21" i="67" s="1"/>
  <c r="K20" i="67"/>
  <c r="J20" i="67"/>
  <c r="N20" i="67"/>
  <c r="M20" i="67"/>
  <c r="I20" i="67"/>
  <c r="R20" i="67" s="1"/>
  <c r="H20" i="67"/>
  <c r="Q20" i="67" s="1"/>
  <c r="G20" i="67"/>
  <c r="P20" i="67" s="1"/>
  <c r="F20" i="67"/>
  <c r="O20" i="67" s="1"/>
  <c r="E20" i="67"/>
  <c r="D20" i="67"/>
  <c r="C20" i="67"/>
  <c r="B20" i="67"/>
  <c r="A20" i="67"/>
  <c r="K19" i="67"/>
  <c r="J19" i="67"/>
  <c r="M19" i="67"/>
  <c r="I19" i="67"/>
  <c r="R19" i="67" s="1"/>
  <c r="H19" i="67"/>
  <c r="Q19" i="67" s="1"/>
  <c r="G19" i="67"/>
  <c r="P19" i="67" s="1"/>
  <c r="F19" i="67"/>
  <c r="O19" i="67" s="1"/>
  <c r="E19" i="67"/>
  <c r="N19" i="67" s="1"/>
  <c r="D19" i="67"/>
  <c r="A19" i="67"/>
  <c r="C19" i="67" s="1"/>
  <c r="K18" i="67"/>
  <c r="J18" i="67"/>
  <c r="Q18" i="67"/>
  <c r="M18" i="67"/>
  <c r="I18" i="67"/>
  <c r="R18" i="67" s="1"/>
  <c r="H18" i="67"/>
  <c r="G18" i="67"/>
  <c r="P18" i="67" s="1"/>
  <c r="F18" i="67"/>
  <c r="O18" i="67" s="1"/>
  <c r="E18" i="67"/>
  <c r="N18" i="67" s="1"/>
  <c r="D18" i="67"/>
  <c r="A18" i="67"/>
  <c r="C18" i="67" s="1"/>
  <c r="K17" i="67"/>
  <c r="J17" i="67"/>
  <c r="M17" i="67"/>
  <c r="I17" i="67"/>
  <c r="R17" i="67" s="1"/>
  <c r="H17" i="67"/>
  <c r="Q17" i="67" s="1"/>
  <c r="G17" i="67"/>
  <c r="P17" i="67" s="1"/>
  <c r="F17" i="67"/>
  <c r="O17" i="67" s="1"/>
  <c r="E17" i="67"/>
  <c r="N17" i="67" s="1"/>
  <c r="D17" i="67"/>
  <c r="A17" i="67"/>
  <c r="B17" i="67" s="1"/>
  <c r="K16" i="67"/>
  <c r="J16" i="67"/>
  <c r="M16" i="67"/>
  <c r="I16" i="67"/>
  <c r="R16" i="67" s="1"/>
  <c r="H16" i="67"/>
  <c r="Q16" i="67" s="1"/>
  <c r="G16" i="67"/>
  <c r="P16" i="67" s="1"/>
  <c r="F16" i="67"/>
  <c r="O16" i="67" s="1"/>
  <c r="E16" i="67"/>
  <c r="N16" i="67" s="1"/>
  <c r="D16" i="67"/>
  <c r="A16" i="67"/>
  <c r="C16" i="67" s="1"/>
  <c r="K15" i="67"/>
  <c r="J15" i="67"/>
  <c r="M15" i="67"/>
  <c r="I15" i="67"/>
  <c r="R15" i="67" s="1"/>
  <c r="H15" i="67"/>
  <c r="Q15" i="67" s="1"/>
  <c r="G15" i="67"/>
  <c r="P15" i="67" s="1"/>
  <c r="F15" i="67"/>
  <c r="O15" i="67" s="1"/>
  <c r="E15" i="67"/>
  <c r="N15" i="67" s="1"/>
  <c r="D15" i="67"/>
  <c r="A15" i="67"/>
  <c r="C15" i="67" s="1"/>
  <c r="K14" i="67"/>
  <c r="J14" i="67"/>
  <c r="M14" i="67"/>
  <c r="I14" i="67"/>
  <c r="R14" i="67" s="1"/>
  <c r="H14" i="67"/>
  <c r="Q14" i="67" s="1"/>
  <c r="G14" i="67"/>
  <c r="P14" i="67" s="1"/>
  <c r="F14" i="67"/>
  <c r="O14" i="67" s="1"/>
  <c r="E14" i="67"/>
  <c r="N14" i="67" s="1"/>
  <c r="D14" i="67"/>
  <c r="A14" i="67"/>
  <c r="C14" i="67" s="1"/>
  <c r="K13" i="67"/>
  <c r="J13" i="67"/>
  <c r="M13" i="67"/>
  <c r="I13" i="67"/>
  <c r="R13" i="67" s="1"/>
  <c r="H13" i="67"/>
  <c r="Q13" i="67" s="1"/>
  <c r="G13" i="67"/>
  <c r="P13" i="67" s="1"/>
  <c r="F13" i="67"/>
  <c r="O13" i="67" s="1"/>
  <c r="E13" i="67"/>
  <c r="N13" i="67" s="1"/>
  <c r="D13" i="67"/>
  <c r="A13" i="67"/>
  <c r="B13" i="67" s="1"/>
  <c r="K12" i="67"/>
  <c r="J12" i="67"/>
  <c r="N12" i="67"/>
  <c r="M12" i="67"/>
  <c r="I12" i="67"/>
  <c r="R12" i="67" s="1"/>
  <c r="H12" i="67"/>
  <c r="Q12" i="67" s="1"/>
  <c r="G12" i="67"/>
  <c r="P12" i="67" s="1"/>
  <c r="F12" i="67"/>
  <c r="O12" i="67" s="1"/>
  <c r="E12" i="67"/>
  <c r="D12" i="67"/>
  <c r="C12" i="67"/>
  <c r="B12" i="67"/>
  <c r="A12" i="67"/>
  <c r="K11" i="67"/>
  <c r="J11" i="67"/>
  <c r="R11" i="67"/>
  <c r="M11" i="67"/>
  <c r="I11" i="67"/>
  <c r="H11" i="67"/>
  <c r="Q11" i="67" s="1"/>
  <c r="G11" i="67"/>
  <c r="P11" i="67" s="1"/>
  <c r="F11" i="67"/>
  <c r="O11" i="67" s="1"/>
  <c r="E11" i="67"/>
  <c r="N11" i="67" s="1"/>
  <c r="D11" i="67"/>
  <c r="A11" i="67"/>
  <c r="B11" i="67" s="1"/>
  <c r="K10" i="67"/>
  <c r="J10" i="67"/>
  <c r="M10" i="67"/>
  <c r="I10" i="67"/>
  <c r="R10" i="67" s="1"/>
  <c r="H10" i="67"/>
  <c r="Q10" i="67" s="1"/>
  <c r="G10" i="67"/>
  <c r="P10" i="67" s="1"/>
  <c r="F10" i="67"/>
  <c r="O10" i="67" s="1"/>
  <c r="E10" i="67"/>
  <c r="N10" i="67" s="1"/>
  <c r="D10" i="67"/>
  <c r="A10" i="67"/>
  <c r="C10" i="67" s="1"/>
  <c r="K9" i="67"/>
  <c r="J9" i="67"/>
  <c r="N9" i="67"/>
  <c r="M9" i="67"/>
  <c r="I9" i="67"/>
  <c r="R9" i="67" s="1"/>
  <c r="H9" i="67"/>
  <c r="Q9" i="67" s="1"/>
  <c r="G9" i="67"/>
  <c r="P9" i="67" s="1"/>
  <c r="F9" i="67"/>
  <c r="O9" i="67" s="1"/>
  <c r="E9" i="67"/>
  <c r="D9" i="67"/>
  <c r="C9" i="67"/>
  <c r="A9" i="67"/>
  <c r="B9" i="67" s="1"/>
  <c r="K8" i="67"/>
  <c r="J8" i="67"/>
  <c r="N8" i="67"/>
  <c r="M8" i="67"/>
  <c r="I8" i="67"/>
  <c r="R8" i="67" s="1"/>
  <c r="H8" i="67"/>
  <c r="Q8" i="67" s="1"/>
  <c r="G8" i="67"/>
  <c r="P8" i="67" s="1"/>
  <c r="F8" i="67"/>
  <c r="O8" i="67" s="1"/>
  <c r="E8" i="67"/>
  <c r="D8" i="67"/>
  <c r="C8" i="67"/>
  <c r="A8" i="67"/>
  <c r="B8" i="67" s="1"/>
  <c r="K7" i="67"/>
  <c r="J7" i="67"/>
  <c r="M7" i="67"/>
  <c r="I7" i="67"/>
  <c r="R7" i="67" s="1"/>
  <c r="H7" i="67"/>
  <c r="Q7" i="67" s="1"/>
  <c r="G7" i="67"/>
  <c r="P7" i="67" s="1"/>
  <c r="F7" i="67"/>
  <c r="O7" i="67" s="1"/>
  <c r="E7" i="67"/>
  <c r="N7" i="67" s="1"/>
  <c r="D7" i="67"/>
  <c r="A7" i="67"/>
  <c r="C7" i="67" s="1"/>
  <c r="K6" i="67"/>
  <c r="J6" i="67"/>
  <c r="M6" i="67"/>
  <c r="I6" i="67"/>
  <c r="R6" i="67" s="1"/>
  <c r="H6" i="67"/>
  <c r="Q6" i="67" s="1"/>
  <c r="G6" i="67"/>
  <c r="P6" i="67" s="1"/>
  <c r="F6" i="67"/>
  <c r="O6" i="67" s="1"/>
  <c r="E6" i="67"/>
  <c r="N6" i="67" s="1"/>
  <c r="D6" i="67"/>
  <c r="A6" i="67"/>
  <c r="C6" i="67" s="1"/>
  <c r="K5" i="67"/>
  <c r="J5" i="67"/>
  <c r="M5" i="67"/>
  <c r="I5" i="67"/>
  <c r="R5" i="67" s="1"/>
  <c r="H5" i="67"/>
  <c r="Q5" i="67" s="1"/>
  <c r="G5" i="67"/>
  <c r="P5" i="67" s="1"/>
  <c r="F5" i="67"/>
  <c r="O5" i="67" s="1"/>
  <c r="E5" i="67"/>
  <c r="N5" i="67" s="1"/>
  <c r="D5" i="67"/>
  <c r="A5" i="67"/>
  <c r="C5" i="67" s="1"/>
  <c r="K4" i="67"/>
  <c r="J4" i="67"/>
  <c r="N4" i="67"/>
  <c r="M4" i="67"/>
  <c r="I4" i="67"/>
  <c r="R4" i="67" s="1"/>
  <c r="H4" i="67"/>
  <c r="Q4" i="67" s="1"/>
  <c r="G4" i="67"/>
  <c r="P4" i="67" s="1"/>
  <c r="F4" i="67"/>
  <c r="O4" i="67" s="1"/>
  <c r="E4" i="67"/>
  <c r="D4" i="67"/>
  <c r="A4" i="67"/>
  <c r="B4" i="67" s="1"/>
  <c r="K3" i="67"/>
  <c r="J3" i="67"/>
  <c r="N3" i="67"/>
  <c r="M3" i="67"/>
  <c r="I3" i="67"/>
  <c r="R3" i="67" s="1"/>
  <c r="H3" i="67"/>
  <c r="Q3" i="67" s="1"/>
  <c r="G3" i="67"/>
  <c r="P3" i="67" s="1"/>
  <c r="F3" i="67"/>
  <c r="O3" i="67" s="1"/>
  <c r="E3" i="67"/>
  <c r="D3" i="67"/>
  <c r="C3" i="67"/>
  <c r="B3" i="67"/>
  <c r="A3" i="67"/>
  <c r="K2" i="67"/>
  <c r="J2" i="67"/>
  <c r="M2" i="67"/>
  <c r="I2" i="67"/>
  <c r="R2" i="67" s="1"/>
  <c r="H2" i="67"/>
  <c r="Q2" i="67" s="1"/>
  <c r="G2" i="67"/>
  <c r="P2" i="67" s="1"/>
  <c r="F2" i="67"/>
  <c r="O2" i="67" s="1"/>
  <c r="E2" i="67"/>
  <c r="N2" i="67" s="1"/>
  <c r="D2" i="67"/>
  <c r="A2" i="67"/>
  <c r="C2" i="67" s="1"/>
  <c r="K1" i="67"/>
  <c r="J1" i="67"/>
  <c r="I1" i="67"/>
  <c r="R1" i="67" s="1"/>
  <c r="H1" i="67"/>
  <c r="Q1" i="67" s="1"/>
  <c r="G1" i="67"/>
  <c r="P1" i="67" s="1"/>
  <c r="F1" i="67"/>
  <c r="O1" i="67" s="1"/>
  <c r="E1" i="67"/>
  <c r="N1" i="67" s="1"/>
  <c r="D1" i="67"/>
  <c r="A1" i="67"/>
  <c r="C87" i="71" l="1"/>
  <c r="V101" i="71"/>
  <c r="W101" i="71" s="1"/>
  <c r="V117" i="71"/>
  <c r="W117" i="71" s="1"/>
  <c r="B120" i="71"/>
  <c r="B63" i="71"/>
  <c r="B84" i="71"/>
  <c r="C99" i="71"/>
  <c r="B100" i="71"/>
  <c r="V109" i="71"/>
  <c r="W109" i="71" s="1"/>
  <c r="V113" i="71"/>
  <c r="W113" i="71" s="1"/>
  <c r="V5" i="71"/>
  <c r="W5" i="71" s="1"/>
  <c r="B79" i="71"/>
  <c r="V81" i="71"/>
  <c r="W81" i="71" s="1"/>
  <c r="V13" i="71"/>
  <c r="W13" i="71" s="1"/>
  <c r="V29" i="71"/>
  <c r="W29" i="71" s="1"/>
  <c r="V73" i="71"/>
  <c r="W73" i="71" s="1"/>
  <c r="B14" i="71"/>
  <c r="C14" i="71"/>
  <c r="V28" i="71"/>
  <c r="W28" i="71" s="1"/>
  <c r="V38" i="71"/>
  <c r="W38" i="71" s="1"/>
  <c r="V40" i="71"/>
  <c r="W40" i="71" s="1"/>
  <c r="V50" i="71"/>
  <c r="W50" i="71" s="1"/>
  <c r="V25" i="71"/>
  <c r="W25" i="71" s="1"/>
  <c r="V62" i="71"/>
  <c r="W62" i="71" s="1"/>
  <c r="C67" i="71"/>
  <c r="B67" i="71"/>
  <c r="V22" i="71"/>
  <c r="W22" i="71" s="1"/>
  <c r="V24" i="71"/>
  <c r="W24" i="71" s="1"/>
  <c r="V30" i="71"/>
  <c r="W30" i="71" s="1"/>
  <c r="V46" i="71"/>
  <c r="W46" i="71" s="1"/>
  <c r="V48" i="71"/>
  <c r="W48" i="71" s="1"/>
  <c r="C21" i="71"/>
  <c r="B21" i="71"/>
  <c r="V53" i="71"/>
  <c r="W53" i="71" s="1"/>
  <c r="V78" i="71"/>
  <c r="W78" i="71" s="1"/>
  <c r="C83" i="71"/>
  <c r="B83" i="71"/>
  <c r="V71" i="71"/>
  <c r="W71" i="71" s="1"/>
  <c r="V98" i="71"/>
  <c r="W98" i="71" s="1"/>
  <c r="V115" i="71"/>
  <c r="W115" i="71" s="1"/>
  <c r="V6" i="71"/>
  <c r="W6" i="71" s="1"/>
  <c r="V16" i="71"/>
  <c r="W16" i="71" s="1"/>
  <c r="V18" i="71"/>
  <c r="W18" i="71" s="1"/>
  <c r="V3" i="71"/>
  <c r="W3" i="71" s="1"/>
  <c r="B4" i="71"/>
  <c r="C9" i="71"/>
  <c r="B10" i="71"/>
  <c r="V31" i="71"/>
  <c r="W31" i="71" s="1"/>
  <c r="V43" i="71"/>
  <c r="W43" i="71" s="1"/>
  <c r="V47" i="71"/>
  <c r="W47" i="71" s="1"/>
  <c r="V70" i="71"/>
  <c r="W70" i="71" s="1"/>
  <c r="B71" i="71"/>
  <c r="V75" i="71"/>
  <c r="W75" i="71" s="1"/>
  <c r="V114" i="71"/>
  <c r="W114" i="71" s="1"/>
  <c r="V116" i="71"/>
  <c r="W116" i="71" s="1"/>
  <c r="V83" i="71"/>
  <c r="W83" i="71" s="1"/>
  <c r="V95" i="71"/>
  <c r="W95" i="71" s="1"/>
  <c r="V11" i="71"/>
  <c r="W11" i="71" s="1"/>
  <c r="V20" i="71"/>
  <c r="W20" i="71" s="1"/>
  <c r="V64" i="71"/>
  <c r="W64" i="71" s="1"/>
  <c r="V66" i="71"/>
  <c r="W66" i="71" s="1"/>
  <c r="B98" i="71"/>
  <c r="V106" i="71"/>
  <c r="W106" i="71" s="1"/>
  <c r="V7" i="71"/>
  <c r="W7" i="71" s="1"/>
  <c r="B8" i="71"/>
  <c r="V15" i="71"/>
  <c r="W15" i="71" s="1"/>
  <c r="V19" i="71"/>
  <c r="W19" i="71" s="1"/>
  <c r="V51" i="71"/>
  <c r="W51" i="71" s="1"/>
  <c r="C54" i="71"/>
  <c r="V58" i="71"/>
  <c r="W58" i="71" s="1"/>
  <c r="V60" i="71"/>
  <c r="W60" i="71" s="1"/>
  <c r="V72" i="71"/>
  <c r="W72" i="71" s="1"/>
  <c r="V74" i="71"/>
  <c r="W74" i="71" s="1"/>
  <c r="B75" i="71"/>
  <c r="V84" i="71"/>
  <c r="W84" i="71" s="1"/>
  <c r="V86" i="71"/>
  <c r="W86" i="71" s="1"/>
  <c r="V96" i="71"/>
  <c r="W96" i="71" s="1"/>
  <c r="V99" i="71"/>
  <c r="W99" i="71" s="1"/>
  <c r="V103" i="71"/>
  <c r="W103" i="71" s="1"/>
  <c r="B114" i="71"/>
  <c r="B3" i="71"/>
  <c r="B7" i="71"/>
  <c r="B20" i="71"/>
  <c r="C37" i="71"/>
  <c r="C50" i="71"/>
  <c r="B66" i="71"/>
  <c r="B70" i="71"/>
  <c r="B74" i="71"/>
  <c r="B86" i="71"/>
  <c r="B89" i="71"/>
  <c r="B90" i="71"/>
  <c r="B91" i="71"/>
  <c r="B92" i="71"/>
  <c r="B93" i="71"/>
  <c r="B96" i="71"/>
  <c r="B116" i="71"/>
  <c r="B2" i="71"/>
  <c r="B6" i="71"/>
  <c r="B13" i="71"/>
  <c r="B16" i="71"/>
  <c r="C17" i="71"/>
  <c r="B18" i="71"/>
  <c r="C46" i="71"/>
  <c r="C47" i="71"/>
  <c r="C53" i="71"/>
  <c r="B65" i="71"/>
  <c r="B69" i="71"/>
  <c r="B73" i="71"/>
  <c r="B77" i="71"/>
  <c r="B81" i="71"/>
  <c r="B85" i="71"/>
  <c r="B109" i="71"/>
  <c r="B118" i="71"/>
  <c r="B61" i="71"/>
  <c r="B62" i="71"/>
  <c r="B78" i="71"/>
  <c r="B82" i="71"/>
  <c r="B88" i="71"/>
  <c r="B94" i="71"/>
  <c r="B110" i="71"/>
  <c r="B113" i="71"/>
  <c r="B5" i="71"/>
  <c r="B12" i="71"/>
  <c r="C35" i="71"/>
  <c r="C52" i="71"/>
  <c r="B64" i="71"/>
  <c r="B68" i="71"/>
  <c r="B72" i="71"/>
  <c r="B76" i="71"/>
  <c r="B80" i="71"/>
  <c r="B108" i="71"/>
  <c r="B11" i="71"/>
  <c r="B15" i="71"/>
  <c r="B19" i="71"/>
  <c r="C42" i="71"/>
  <c r="C43" i="71"/>
  <c r="C51" i="71"/>
  <c r="C55" i="71"/>
  <c r="B60" i="71"/>
  <c r="B97" i="71"/>
  <c r="B107" i="71"/>
  <c r="B111" i="71"/>
  <c r="B115" i="71"/>
  <c r="B119" i="71"/>
  <c r="C56" i="71"/>
  <c r="B57" i="71"/>
  <c r="B58" i="71"/>
  <c r="B59" i="71"/>
  <c r="B112" i="71"/>
  <c r="B117" i="71"/>
  <c r="B121" i="71"/>
  <c r="B31" i="69"/>
  <c r="B39" i="69"/>
  <c r="B47" i="69"/>
  <c r="V56" i="69"/>
  <c r="W56" i="69" s="1"/>
  <c r="V64" i="69"/>
  <c r="W64" i="69" s="1"/>
  <c r="B67" i="69"/>
  <c r="B86" i="69"/>
  <c r="B88" i="69"/>
  <c r="V92" i="69"/>
  <c r="W92" i="69" s="1"/>
  <c r="B95" i="69"/>
  <c r="V100" i="69"/>
  <c r="W100" i="69" s="1"/>
  <c r="B108" i="69"/>
  <c r="B111" i="69"/>
  <c r="B113" i="69"/>
  <c r="B115" i="69"/>
  <c r="B117" i="69"/>
  <c r="B119" i="69"/>
  <c r="B66" i="69"/>
  <c r="V72" i="69"/>
  <c r="W72" i="69" s="1"/>
  <c r="V76" i="69"/>
  <c r="W76" i="69" s="1"/>
  <c r="V80" i="69"/>
  <c r="W80" i="69" s="1"/>
  <c r="B94" i="69"/>
  <c r="C96" i="69"/>
  <c r="B107" i="69"/>
  <c r="V68" i="69"/>
  <c r="W68" i="69" s="1"/>
  <c r="V88" i="69"/>
  <c r="W88" i="69" s="1"/>
  <c r="V96" i="69"/>
  <c r="W96" i="69" s="1"/>
  <c r="B30" i="69"/>
  <c r="C30" i="69"/>
  <c r="B34" i="69"/>
  <c r="C34" i="69"/>
  <c r="B38" i="69"/>
  <c r="C38" i="69"/>
  <c r="B42" i="69"/>
  <c r="C42" i="69"/>
  <c r="C46" i="69"/>
  <c r="B46" i="69"/>
  <c r="B50" i="69"/>
  <c r="C50" i="69"/>
  <c r="C54" i="69"/>
  <c r="B54" i="69"/>
  <c r="C25" i="69"/>
  <c r="B25" i="69"/>
  <c r="B26" i="69"/>
  <c r="V32" i="69"/>
  <c r="W32" i="69" s="1"/>
  <c r="V36" i="69"/>
  <c r="W36" i="69" s="1"/>
  <c r="V40" i="69"/>
  <c r="W40" i="69" s="1"/>
  <c r="V44" i="69"/>
  <c r="W44" i="69" s="1"/>
  <c r="V48" i="69"/>
  <c r="W48" i="69" s="1"/>
  <c r="V52" i="69"/>
  <c r="W52" i="69" s="1"/>
  <c r="C114" i="69"/>
  <c r="B114" i="69"/>
  <c r="C29" i="69"/>
  <c r="B29" i="69"/>
  <c r="V60" i="69"/>
  <c r="W60" i="69" s="1"/>
  <c r="C73" i="69"/>
  <c r="B73" i="69"/>
  <c r="V84" i="69"/>
  <c r="W84" i="69" s="1"/>
  <c r="V62" i="69"/>
  <c r="W62" i="69" s="1"/>
  <c r="C77" i="69"/>
  <c r="B77" i="69"/>
  <c r="C102" i="69"/>
  <c r="B102" i="69"/>
  <c r="C118" i="69"/>
  <c r="B118" i="69"/>
  <c r="B33" i="69"/>
  <c r="B37" i="69"/>
  <c r="B41" i="69"/>
  <c r="B45" i="69"/>
  <c r="B49" i="69"/>
  <c r="B53" i="69"/>
  <c r="C61" i="69"/>
  <c r="B61" i="69"/>
  <c r="V70" i="69"/>
  <c r="W70" i="69" s="1"/>
  <c r="C81" i="69"/>
  <c r="B81" i="69"/>
  <c r="C85" i="69"/>
  <c r="B85" i="69"/>
  <c r="C106" i="69"/>
  <c r="B106" i="69"/>
  <c r="V28" i="69"/>
  <c r="W28" i="69" s="1"/>
  <c r="C57" i="69"/>
  <c r="B57" i="69"/>
  <c r="C65" i="69"/>
  <c r="B65" i="69"/>
  <c r="C69" i="69"/>
  <c r="B69" i="69"/>
  <c r="C89" i="69"/>
  <c r="B89" i="69"/>
  <c r="C93" i="69"/>
  <c r="B93" i="69"/>
  <c r="C97" i="69"/>
  <c r="B97" i="69"/>
  <c r="C110" i="69"/>
  <c r="B110" i="69"/>
  <c r="V78" i="69"/>
  <c r="W78" i="69" s="1"/>
  <c r="V83" i="69"/>
  <c r="W83" i="69" s="1"/>
  <c r="V87" i="69"/>
  <c r="W87" i="69" s="1"/>
  <c r="V91" i="69"/>
  <c r="W91" i="69" s="1"/>
  <c r="V95" i="69"/>
  <c r="W95" i="69" s="1"/>
  <c r="V99" i="69"/>
  <c r="W99" i="69" s="1"/>
  <c r="V104" i="69"/>
  <c r="W104" i="69" s="1"/>
  <c r="V106" i="69"/>
  <c r="W106" i="69" s="1"/>
  <c r="V24" i="69"/>
  <c r="W24" i="69" s="1"/>
  <c r="V61" i="69"/>
  <c r="W61" i="69" s="1"/>
  <c r="V65" i="69"/>
  <c r="W65" i="69" s="1"/>
  <c r="V69" i="69"/>
  <c r="W69" i="69" s="1"/>
  <c r="V73" i="69"/>
  <c r="W73" i="69" s="1"/>
  <c r="V77" i="69"/>
  <c r="W77" i="69" s="1"/>
  <c r="V103" i="69"/>
  <c r="W103" i="69" s="1"/>
  <c r="V66" i="69"/>
  <c r="W66" i="69" s="1"/>
  <c r="V74" i="69"/>
  <c r="W74" i="69" s="1"/>
  <c r="V63" i="69"/>
  <c r="W63" i="69" s="1"/>
  <c r="V67" i="69"/>
  <c r="W67" i="69" s="1"/>
  <c r="V71" i="69"/>
  <c r="W71" i="69" s="1"/>
  <c r="V75" i="69"/>
  <c r="W75" i="69" s="1"/>
  <c r="V79" i="69"/>
  <c r="W79" i="69" s="1"/>
  <c r="V102" i="67"/>
  <c r="W102" i="67" s="1"/>
  <c r="V110" i="67"/>
  <c r="W110" i="67" s="1"/>
  <c r="V114" i="67"/>
  <c r="W114" i="67" s="1"/>
  <c r="V118" i="67"/>
  <c r="W118" i="67" s="1"/>
  <c r="B44" i="67"/>
  <c r="B52" i="67"/>
  <c r="B64" i="67"/>
  <c r="B70" i="67"/>
  <c r="B72" i="67"/>
  <c r="C99" i="67"/>
  <c r="B100" i="67"/>
  <c r="B7" i="67"/>
  <c r="B18" i="67"/>
  <c r="B24" i="67"/>
  <c r="B16" i="67"/>
  <c r="C27" i="67"/>
  <c r="C32" i="67"/>
  <c r="B39" i="67"/>
  <c r="B50" i="67"/>
  <c r="B56" i="67"/>
  <c r="C59" i="67"/>
  <c r="C87" i="67"/>
  <c r="B88" i="67"/>
  <c r="C91" i="67"/>
  <c r="B92" i="67"/>
  <c r="B98" i="67"/>
  <c r="C4" i="67"/>
  <c r="C41" i="67"/>
  <c r="C11" i="67"/>
  <c r="C85" i="67"/>
  <c r="B85" i="67"/>
  <c r="C102" i="67"/>
  <c r="B102" i="67"/>
  <c r="C106" i="67"/>
  <c r="B106" i="67"/>
  <c r="C110" i="67"/>
  <c r="B110" i="67"/>
  <c r="C118" i="67"/>
  <c r="B118" i="67"/>
  <c r="B69" i="67"/>
  <c r="C69" i="67"/>
  <c r="C73" i="67"/>
  <c r="B73" i="67"/>
  <c r="V106" i="67"/>
  <c r="W106" i="67" s="1"/>
  <c r="C114" i="67"/>
  <c r="B114" i="67"/>
  <c r="B2" i="67"/>
  <c r="W2" i="67"/>
  <c r="B6" i="67"/>
  <c r="V6" i="67"/>
  <c r="W6" i="67" s="1"/>
  <c r="B14" i="67"/>
  <c r="B19" i="67"/>
  <c r="C21" i="67"/>
  <c r="B30" i="67"/>
  <c r="B35" i="67"/>
  <c r="C37" i="67"/>
  <c r="B46" i="67"/>
  <c r="B51" i="67"/>
  <c r="C53" i="67"/>
  <c r="B62" i="67"/>
  <c r="B67" i="67"/>
  <c r="C71" i="67"/>
  <c r="B76" i="67"/>
  <c r="C76" i="67"/>
  <c r="B78" i="67"/>
  <c r="C78" i="67"/>
  <c r="C81" i="67"/>
  <c r="B81" i="67"/>
  <c r="C101" i="67"/>
  <c r="B101" i="67"/>
  <c r="C105" i="67"/>
  <c r="B105" i="67"/>
  <c r="C109" i="67"/>
  <c r="B109" i="67"/>
  <c r="C113" i="67"/>
  <c r="B113" i="67"/>
  <c r="C117" i="67"/>
  <c r="B117" i="67"/>
  <c r="C121" i="67"/>
  <c r="B121" i="67"/>
  <c r="B5" i="67"/>
  <c r="B10" i="67"/>
  <c r="B15" i="67"/>
  <c r="C17" i="67"/>
  <c r="B26" i="67"/>
  <c r="B31" i="67"/>
  <c r="C33" i="67"/>
  <c r="B42" i="67"/>
  <c r="B47" i="67"/>
  <c r="C49" i="67"/>
  <c r="B58" i="67"/>
  <c r="B63" i="67"/>
  <c r="C65" i="67"/>
  <c r="C97" i="67"/>
  <c r="B97" i="67"/>
  <c r="C104" i="67"/>
  <c r="B104" i="67"/>
  <c r="C108" i="67"/>
  <c r="B108" i="67"/>
  <c r="C112" i="67"/>
  <c r="B112" i="67"/>
  <c r="C116" i="67"/>
  <c r="B116" i="67"/>
  <c r="C120" i="67"/>
  <c r="B120" i="67"/>
  <c r="C13" i="67"/>
  <c r="B22" i="67"/>
  <c r="C29" i="67"/>
  <c r="B38" i="67"/>
  <c r="C45" i="67"/>
  <c r="B54" i="67"/>
  <c r="C61" i="67"/>
  <c r="C93" i="67"/>
  <c r="B93" i="67"/>
  <c r="C80" i="67"/>
  <c r="B80" i="67"/>
  <c r="C89" i="67"/>
  <c r="B89" i="67"/>
  <c r="C103" i="67"/>
  <c r="B103" i="67"/>
  <c r="C107" i="67"/>
  <c r="B107" i="67"/>
  <c r="C111" i="67"/>
  <c r="B111" i="67"/>
  <c r="C115" i="67"/>
  <c r="B115" i="67"/>
  <c r="C119" i="67"/>
  <c r="B119" i="67"/>
  <c r="C75" i="67"/>
  <c r="C77" i="67"/>
  <c r="C79" i="67"/>
  <c r="V3" i="67"/>
  <c r="W3" i="67" s="1"/>
  <c r="V5" i="67"/>
  <c r="W5" i="67" s="1"/>
  <c r="V7" i="67"/>
  <c r="W7" i="67" s="1"/>
  <c r="V9" i="67"/>
  <c r="W9" i="67" s="1"/>
  <c r="V80" i="67"/>
  <c r="W80" i="67" s="1"/>
  <c r="V82" i="67"/>
  <c r="W82" i="67" s="1"/>
  <c r="V83" i="67"/>
  <c r="W83" i="67" s="1"/>
  <c r="V87" i="67"/>
  <c r="W87" i="67" s="1"/>
  <c r="V103" i="67"/>
  <c r="W103" i="67" s="1"/>
  <c r="V104" i="67"/>
  <c r="W104" i="67" s="1"/>
  <c r="V107" i="67"/>
  <c r="W107" i="67" s="1"/>
  <c r="V108" i="67"/>
  <c r="W108" i="67" s="1"/>
  <c r="V111" i="67"/>
  <c r="W111" i="67" s="1"/>
  <c r="V112" i="67"/>
  <c r="W112" i="67" s="1"/>
  <c r="V115" i="67"/>
  <c r="W115" i="67" s="1"/>
  <c r="V116" i="67"/>
  <c r="W116" i="67" s="1"/>
  <c r="V119" i="67"/>
  <c r="W119" i="67" s="1"/>
  <c r="V120" i="67"/>
  <c r="W120" i="67" s="1"/>
  <c r="V88" i="67"/>
  <c r="W88" i="67" s="1"/>
  <c r="V4" i="67"/>
  <c r="W4" i="67" s="1"/>
  <c r="V8" i="67"/>
  <c r="W8" i="67" s="1"/>
  <c r="V34" i="71"/>
  <c r="W34" i="71" s="1"/>
  <c r="V63" i="71"/>
  <c r="W63" i="71" s="1"/>
  <c r="V65" i="71"/>
  <c r="W65" i="71" s="1"/>
  <c r="V68" i="71"/>
  <c r="W68" i="71" s="1"/>
  <c r="V76" i="71"/>
  <c r="W76" i="71" s="1"/>
  <c r="V79" i="71"/>
  <c r="W79" i="71" s="1"/>
  <c r="V80" i="71"/>
  <c r="W80" i="71" s="1"/>
  <c r="V82" i="71"/>
  <c r="W82" i="71" s="1"/>
  <c r="V85" i="71"/>
  <c r="W85" i="71" s="1"/>
  <c r="V94" i="71"/>
  <c r="W94" i="71" s="1"/>
  <c r="V100" i="71"/>
  <c r="W100" i="71" s="1"/>
  <c r="V107" i="71"/>
  <c r="W107" i="71" s="1"/>
  <c r="V111" i="71"/>
  <c r="W111" i="71" s="1"/>
  <c r="V119" i="71"/>
  <c r="W119" i="71" s="1"/>
  <c r="V105" i="71"/>
  <c r="W105" i="71" s="1"/>
  <c r="V61" i="71"/>
  <c r="W61" i="71" s="1"/>
  <c r="V87" i="71"/>
  <c r="W87" i="71" s="1"/>
  <c r="V89" i="71"/>
  <c r="W89" i="71" s="1"/>
  <c r="V90" i="71"/>
  <c r="W90" i="71" s="1"/>
  <c r="V91" i="71"/>
  <c r="W91" i="71" s="1"/>
  <c r="V92" i="71"/>
  <c r="W92" i="71" s="1"/>
  <c r="V93" i="71"/>
  <c r="W93" i="71" s="1"/>
  <c r="V97" i="71"/>
  <c r="W97" i="71" s="1"/>
  <c r="V2" i="71"/>
  <c r="W2" i="71" s="1"/>
  <c r="V4" i="71"/>
  <c r="W4" i="71" s="1"/>
  <c r="V8" i="71"/>
  <c r="W8" i="71" s="1"/>
  <c r="V10" i="71"/>
  <c r="W10" i="71" s="1"/>
  <c r="V14" i="71"/>
  <c r="W14" i="71" s="1"/>
  <c r="V9" i="71"/>
  <c r="W9" i="71" s="1"/>
  <c r="V17" i="71"/>
  <c r="W17" i="71" s="1"/>
  <c r="V12" i="71"/>
  <c r="W12" i="71" s="1"/>
  <c r="C33" i="71"/>
  <c r="B33" i="71"/>
  <c r="V56" i="71"/>
  <c r="W56" i="71" s="1"/>
  <c r="V104" i="71"/>
  <c r="W104" i="71" s="1"/>
  <c r="C24" i="71"/>
  <c r="B24" i="71"/>
  <c r="C28" i="71"/>
  <c r="B28" i="71"/>
  <c r="C32" i="71"/>
  <c r="B32" i="71"/>
  <c r="V33" i="71"/>
  <c r="W33" i="71" s="1"/>
  <c r="B45" i="71"/>
  <c r="C45" i="71"/>
  <c r="V45" i="71"/>
  <c r="W45" i="71" s="1"/>
  <c r="V21" i="71"/>
  <c r="W21" i="71" s="1"/>
  <c r="C29" i="71"/>
  <c r="B29" i="71"/>
  <c r="B49" i="71"/>
  <c r="C49" i="71"/>
  <c r="C23" i="71"/>
  <c r="B23" i="71"/>
  <c r="C27" i="71"/>
  <c r="B27" i="71"/>
  <c r="C31" i="71"/>
  <c r="B31" i="71"/>
  <c r="V32" i="71"/>
  <c r="W32" i="71" s="1"/>
  <c r="B41" i="71"/>
  <c r="C41" i="71"/>
  <c r="V41" i="71"/>
  <c r="W41" i="71" s="1"/>
  <c r="C25" i="71"/>
  <c r="B25" i="71"/>
  <c r="V26" i="71"/>
  <c r="W26" i="71" s="1"/>
  <c r="V49" i="71"/>
  <c r="W49" i="71" s="1"/>
  <c r="V102" i="71"/>
  <c r="W102" i="71" s="1"/>
  <c r="V110" i="71"/>
  <c r="W110" i="71" s="1"/>
  <c r="V118" i="71"/>
  <c r="W118" i="71" s="1"/>
  <c r="C22" i="71"/>
  <c r="B22" i="71"/>
  <c r="V23" i="71"/>
  <c r="W23" i="71" s="1"/>
  <c r="C26" i="71"/>
  <c r="B26" i="71"/>
  <c r="V27" i="71"/>
  <c r="W27" i="71" s="1"/>
  <c r="C30" i="71"/>
  <c r="B30" i="71"/>
  <c r="B34" i="71"/>
  <c r="C34" i="71"/>
  <c r="V57" i="71"/>
  <c r="W57" i="71" s="1"/>
  <c r="V44" i="71"/>
  <c r="W44" i="71" s="1"/>
  <c r="V55" i="71"/>
  <c r="W55" i="71" s="1"/>
  <c r="V67" i="71"/>
  <c r="W67" i="71" s="1"/>
  <c r="V69" i="71"/>
  <c r="W69" i="71" s="1"/>
  <c r="V36" i="71"/>
  <c r="W36" i="71" s="1"/>
  <c r="V37" i="71"/>
  <c r="W37" i="71" s="1"/>
  <c r="C38" i="71"/>
  <c r="C39" i="71"/>
  <c r="V39" i="71"/>
  <c r="W39" i="71" s="1"/>
  <c r="C40" i="71"/>
  <c r="C44" i="71"/>
  <c r="C48" i="71"/>
  <c r="V52" i="71"/>
  <c r="W52" i="71" s="1"/>
  <c r="V54" i="71"/>
  <c r="W54" i="71" s="1"/>
  <c r="V59" i="71"/>
  <c r="W59" i="71" s="1"/>
  <c r="V35" i="71"/>
  <c r="W35" i="71" s="1"/>
  <c r="C36" i="71"/>
  <c r="V42" i="71"/>
  <c r="W42" i="71" s="1"/>
  <c r="V77" i="71"/>
  <c r="W77" i="71" s="1"/>
  <c r="V88" i="71"/>
  <c r="W88" i="71" s="1"/>
  <c r="C102" i="71"/>
  <c r="B102" i="71"/>
  <c r="C104" i="71"/>
  <c r="B104" i="71"/>
  <c r="C106" i="71"/>
  <c r="B106" i="71"/>
  <c r="V108" i="71"/>
  <c r="W108" i="71" s="1"/>
  <c r="V112" i="71"/>
  <c r="W112" i="71" s="1"/>
  <c r="V120" i="71"/>
  <c r="W120" i="71" s="1"/>
  <c r="V121" i="71"/>
  <c r="W121" i="71" s="1"/>
  <c r="B101" i="71"/>
  <c r="B103" i="71"/>
  <c r="B105" i="71"/>
  <c r="V10" i="69"/>
  <c r="W10" i="69" s="1"/>
  <c r="V22" i="69"/>
  <c r="W22" i="69" s="1"/>
  <c r="V26" i="69"/>
  <c r="W26" i="69" s="1"/>
  <c r="V34" i="69"/>
  <c r="W34" i="69" s="1"/>
  <c r="V42" i="69"/>
  <c r="W42" i="69" s="1"/>
  <c r="V53" i="69"/>
  <c r="W53" i="69" s="1"/>
  <c r="V58" i="69"/>
  <c r="W58" i="69" s="1"/>
  <c r="V19" i="69"/>
  <c r="W19" i="69" s="1"/>
  <c r="V23" i="69"/>
  <c r="W23" i="69" s="1"/>
  <c r="V31" i="69"/>
  <c r="W31" i="69" s="1"/>
  <c r="V55" i="69"/>
  <c r="W55" i="69" s="1"/>
  <c r="V4" i="69"/>
  <c r="W4" i="69" s="1"/>
  <c r="V8" i="69"/>
  <c r="W8" i="69" s="1"/>
  <c r="V12" i="69"/>
  <c r="W12" i="69" s="1"/>
  <c r="V16" i="69"/>
  <c r="W16" i="69" s="1"/>
  <c r="V20" i="69"/>
  <c r="W20" i="69" s="1"/>
  <c r="V25" i="69"/>
  <c r="W25" i="69" s="1"/>
  <c r="V30" i="69"/>
  <c r="W30" i="69" s="1"/>
  <c r="V33" i="69"/>
  <c r="W33" i="69" s="1"/>
  <c r="V38" i="69"/>
  <c r="W38" i="69" s="1"/>
  <c r="V41" i="69"/>
  <c r="W41" i="69" s="1"/>
  <c r="V46" i="69"/>
  <c r="W46" i="69" s="1"/>
  <c r="V49" i="69"/>
  <c r="W49" i="69" s="1"/>
  <c r="V54" i="69"/>
  <c r="W54" i="69" s="1"/>
  <c r="V57" i="69"/>
  <c r="W57" i="69" s="1"/>
  <c r="V2" i="69"/>
  <c r="W2" i="69" s="1"/>
  <c r="V6" i="69"/>
  <c r="W6" i="69" s="1"/>
  <c r="V14" i="69"/>
  <c r="W14" i="69" s="1"/>
  <c r="V18" i="69"/>
  <c r="W18" i="69" s="1"/>
  <c r="V29" i="69"/>
  <c r="W29" i="69" s="1"/>
  <c r="V37" i="69"/>
  <c r="W37" i="69" s="1"/>
  <c r="V45" i="69"/>
  <c r="W45" i="69" s="1"/>
  <c r="V50" i="69"/>
  <c r="W50" i="69" s="1"/>
  <c r="V3" i="69"/>
  <c r="W3" i="69" s="1"/>
  <c r="V7" i="69"/>
  <c r="W7" i="69" s="1"/>
  <c r="V11" i="69"/>
  <c r="W11" i="69" s="1"/>
  <c r="V15" i="69"/>
  <c r="W15" i="69" s="1"/>
  <c r="V39" i="69"/>
  <c r="W39" i="69" s="1"/>
  <c r="V47" i="69"/>
  <c r="W47" i="69" s="1"/>
  <c r="V5" i="69"/>
  <c r="W5" i="69" s="1"/>
  <c r="V9" i="69"/>
  <c r="W9" i="69" s="1"/>
  <c r="V13" i="69"/>
  <c r="W13" i="69" s="1"/>
  <c r="V17" i="69"/>
  <c r="W17" i="69" s="1"/>
  <c r="V21" i="69"/>
  <c r="W21" i="69" s="1"/>
  <c r="V27" i="69"/>
  <c r="W27" i="69" s="1"/>
  <c r="V35" i="69"/>
  <c r="W35" i="69" s="1"/>
  <c r="V43" i="69"/>
  <c r="W43" i="69" s="1"/>
  <c r="V51" i="69"/>
  <c r="W51" i="69" s="1"/>
  <c r="V59" i="69"/>
  <c r="W59" i="69" s="1"/>
  <c r="V111" i="69"/>
  <c r="W111" i="69" s="1"/>
  <c r="V115" i="69"/>
  <c r="W115" i="69" s="1"/>
  <c r="V86" i="69"/>
  <c r="W86" i="69" s="1"/>
  <c r="V94" i="69"/>
  <c r="W94" i="69" s="1"/>
  <c r="V98" i="69"/>
  <c r="W98" i="69" s="1"/>
  <c r="B2" i="69"/>
  <c r="B3" i="69"/>
  <c r="B4" i="69"/>
  <c r="B5" i="69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V81" i="69"/>
  <c r="W81" i="69" s="1"/>
  <c r="V85" i="69"/>
  <c r="W85" i="69" s="1"/>
  <c r="V89" i="69"/>
  <c r="W89" i="69" s="1"/>
  <c r="V93" i="69"/>
  <c r="W93" i="69" s="1"/>
  <c r="V97" i="69"/>
  <c r="W97" i="69" s="1"/>
  <c r="V101" i="69"/>
  <c r="W101" i="69" s="1"/>
  <c r="V105" i="69"/>
  <c r="W105" i="69" s="1"/>
  <c r="V109" i="69"/>
  <c r="W109" i="69" s="1"/>
  <c r="V113" i="69"/>
  <c r="W113" i="69" s="1"/>
  <c r="V117" i="69"/>
  <c r="W117" i="69" s="1"/>
  <c r="V121" i="69"/>
  <c r="W121" i="69" s="1"/>
  <c r="V107" i="69"/>
  <c r="W107" i="69" s="1"/>
  <c r="V119" i="69"/>
  <c r="W119" i="69" s="1"/>
  <c r="V82" i="69"/>
  <c r="W82" i="69" s="1"/>
  <c r="V90" i="69"/>
  <c r="W90" i="69" s="1"/>
  <c r="V102" i="69"/>
  <c r="W102" i="69" s="1"/>
  <c r="V110" i="69"/>
  <c r="W110" i="69" s="1"/>
  <c r="V114" i="69"/>
  <c r="W114" i="69" s="1"/>
  <c r="V118" i="69"/>
  <c r="W118" i="69" s="1"/>
  <c r="V108" i="69"/>
  <c r="W108" i="69" s="1"/>
  <c r="V112" i="69"/>
  <c r="W112" i="69" s="1"/>
  <c r="V116" i="69"/>
  <c r="W116" i="69" s="1"/>
  <c r="V120" i="69"/>
  <c r="W120" i="69" s="1"/>
  <c r="V10" i="67"/>
  <c r="W10" i="67" s="1"/>
  <c r="V11" i="67"/>
  <c r="W11" i="67" s="1"/>
  <c r="V12" i="67"/>
  <c r="W12" i="67" s="1"/>
  <c r="V13" i="67"/>
  <c r="W13" i="67" s="1"/>
  <c r="V14" i="67"/>
  <c r="W14" i="67" s="1"/>
  <c r="V15" i="67"/>
  <c r="W15" i="67" s="1"/>
  <c r="V16" i="67"/>
  <c r="W16" i="67" s="1"/>
  <c r="V17" i="67"/>
  <c r="W17" i="67" s="1"/>
  <c r="V18" i="67"/>
  <c r="W18" i="67" s="1"/>
  <c r="V19" i="67"/>
  <c r="W19" i="67" s="1"/>
  <c r="V20" i="67"/>
  <c r="W20" i="67" s="1"/>
  <c r="V21" i="67"/>
  <c r="W21" i="67" s="1"/>
  <c r="V22" i="67"/>
  <c r="W22" i="67" s="1"/>
  <c r="V23" i="67"/>
  <c r="W23" i="67" s="1"/>
  <c r="V24" i="67"/>
  <c r="W24" i="67" s="1"/>
  <c r="V25" i="67"/>
  <c r="W25" i="67" s="1"/>
  <c r="V26" i="67"/>
  <c r="W26" i="67" s="1"/>
  <c r="V27" i="67"/>
  <c r="W27" i="67" s="1"/>
  <c r="V28" i="67"/>
  <c r="W28" i="67" s="1"/>
  <c r="V29" i="67"/>
  <c r="W29" i="67" s="1"/>
  <c r="V30" i="67"/>
  <c r="W30" i="67" s="1"/>
  <c r="V31" i="67"/>
  <c r="W31" i="67" s="1"/>
  <c r="V32" i="67"/>
  <c r="W32" i="67" s="1"/>
  <c r="V33" i="67"/>
  <c r="W33" i="67" s="1"/>
  <c r="V34" i="67"/>
  <c r="W34" i="67" s="1"/>
  <c r="V35" i="67"/>
  <c r="W35" i="67" s="1"/>
  <c r="V36" i="67"/>
  <c r="W36" i="67" s="1"/>
  <c r="V37" i="67"/>
  <c r="W37" i="67" s="1"/>
  <c r="V38" i="67"/>
  <c r="W38" i="67" s="1"/>
  <c r="V39" i="67"/>
  <c r="W39" i="67" s="1"/>
  <c r="V40" i="67"/>
  <c r="W40" i="67" s="1"/>
  <c r="V41" i="67"/>
  <c r="W41" i="67" s="1"/>
  <c r="V42" i="67"/>
  <c r="W42" i="67" s="1"/>
  <c r="V43" i="67"/>
  <c r="W43" i="67" s="1"/>
  <c r="V44" i="67"/>
  <c r="W44" i="67" s="1"/>
  <c r="V45" i="67"/>
  <c r="W45" i="67" s="1"/>
  <c r="V46" i="67"/>
  <c r="W46" i="67" s="1"/>
  <c r="V47" i="67"/>
  <c r="W47" i="67" s="1"/>
  <c r="V48" i="67"/>
  <c r="W48" i="67" s="1"/>
  <c r="V49" i="67"/>
  <c r="W49" i="67" s="1"/>
  <c r="V50" i="67"/>
  <c r="W50" i="67" s="1"/>
  <c r="V51" i="67"/>
  <c r="W51" i="67" s="1"/>
  <c r="V52" i="67"/>
  <c r="W52" i="67" s="1"/>
  <c r="V53" i="67"/>
  <c r="W53" i="67" s="1"/>
  <c r="V54" i="67"/>
  <c r="W54" i="67" s="1"/>
  <c r="V55" i="67"/>
  <c r="W55" i="67" s="1"/>
  <c r="V56" i="67"/>
  <c r="W56" i="67" s="1"/>
  <c r="V57" i="67"/>
  <c r="W57" i="67" s="1"/>
  <c r="V58" i="67"/>
  <c r="W58" i="67" s="1"/>
  <c r="V59" i="67"/>
  <c r="W59" i="67" s="1"/>
  <c r="V60" i="67"/>
  <c r="W60" i="67" s="1"/>
  <c r="V61" i="67"/>
  <c r="W61" i="67" s="1"/>
  <c r="V62" i="67"/>
  <c r="W62" i="67" s="1"/>
  <c r="V63" i="67"/>
  <c r="W63" i="67" s="1"/>
  <c r="V64" i="67"/>
  <c r="W64" i="67" s="1"/>
  <c r="V65" i="67"/>
  <c r="W65" i="67" s="1"/>
  <c r="V66" i="67"/>
  <c r="W66" i="67" s="1"/>
  <c r="V67" i="67"/>
  <c r="W67" i="67" s="1"/>
  <c r="V68" i="67"/>
  <c r="W68" i="67" s="1"/>
  <c r="V69" i="67"/>
  <c r="W69" i="67" s="1"/>
  <c r="V70" i="67"/>
  <c r="W70" i="67" s="1"/>
  <c r="V71" i="67"/>
  <c r="W71" i="67" s="1"/>
  <c r="V72" i="67"/>
  <c r="W72" i="67" s="1"/>
  <c r="V73" i="67"/>
  <c r="W73" i="67" s="1"/>
  <c r="V75" i="67"/>
  <c r="W75" i="67" s="1"/>
  <c r="V79" i="67"/>
  <c r="W79" i="67" s="1"/>
  <c r="V92" i="67"/>
  <c r="W92" i="67" s="1"/>
  <c r="V96" i="67"/>
  <c r="W96" i="67" s="1"/>
  <c r="V100" i="67"/>
  <c r="W100" i="67" s="1"/>
  <c r="V105" i="67"/>
  <c r="W105" i="67" s="1"/>
  <c r="V121" i="67"/>
  <c r="W121" i="67" s="1"/>
  <c r="V81" i="67"/>
  <c r="W81" i="67" s="1"/>
  <c r="V89" i="67"/>
  <c r="W89" i="67" s="1"/>
  <c r="V97" i="67"/>
  <c r="W97" i="67" s="1"/>
  <c r="V101" i="67"/>
  <c r="W101" i="67" s="1"/>
  <c r="V74" i="67"/>
  <c r="W74" i="67" s="1"/>
  <c r="V78" i="67"/>
  <c r="W78" i="67" s="1"/>
  <c r="V85" i="67"/>
  <c r="W85" i="67" s="1"/>
  <c r="V86" i="67"/>
  <c r="W86" i="67" s="1"/>
  <c r="V91" i="67"/>
  <c r="W91" i="67" s="1"/>
  <c r="V95" i="67"/>
  <c r="W95" i="67" s="1"/>
  <c r="V99" i="67"/>
  <c r="W99" i="67" s="1"/>
  <c r="V109" i="67"/>
  <c r="W109" i="67" s="1"/>
  <c r="V76" i="67"/>
  <c r="W76" i="67" s="1"/>
  <c r="V93" i="67"/>
  <c r="W93" i="67" s="1"/>
  <c r="V117" i="67"/>
  <c r="W117" i="67" s="1"/>
  <c r="V77" i="67"/>
  <c r="W77" i="67" s="1"/>
  <c r="V84" i="67"/>
  <c r="W84" i="67" s="1"/>
  <c r="V90" i="67"/>
  <c r="W90" i="67" s="1"/>
  <c r="V94" i="67"/>
  <c r="W94" i="67" s="1"/>
  <c r="V98" i="67"/>
  <c r="W98" i="67" s="1"/>
  <c r="V113" i="67"/>
  <c r="W113" i="67" s="1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P13" i="65"/>
  <c r="B13" i="65"/>
  <c r="P12" i="65"/>
  <c r="B12" i="65"/>
  <c r="B11" i="65"/>
  <c r="B10" i="65"/>
  <c r="B9" i="65"/>
  <c r="B8" i="65"/>
  <c r="P7" i="65"/>
  <c r="B7" i="65"/>
  <c r="B6" i="65"/>
  <c r="B5" i="65"/>
  <c r="B4" i="65"/>
  <c r="B3" i="65"/>
  <c r="B2" i="65"/>
  <c r="C136" i="65" l="1"/>
  <c r="C140" i="65"/>
  <c r="C137" i="65"/>
  <c r="C134" i="65"/>
  <c r="C138" i="65"/>
  <c r="C135" i="65"/>
  <c r="C139" i="65"/>
  <c r="W122" i="67"/>
  <c r="W122" i="71"/>
  <c r="W122" i="69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B255" i="4"/>
  <c r="B256" i="4"/>
  <c r="B257" i="4"/>
  <c r="B258" i="4"/>
  <c r="B259" i="4"/>
  <c r="B260" i="4"/>
  <c r="B254" i="4"/>
  <c r="C255" i="4"/>
  <c r="C256" i="4"/>
  <c r="C257" i="4"/>
  <c r="C258" i="4"/>
  <c r="C259" i="4"/>
  <c r="C260" i="4"/>
  <c r="C254" i="4"/>
  <c r="N134" i="2"/>
  <c r="K135" i="2"/>
  <c r="K134" i="2"/>
  <c r="Q12" i="2"/>
  <c r="Q8" i="2"/>
  <c r="B8" i="57" l="1"/>
  <c r="H8" i="57"/>
  <c r="H9" i="57" l="1"/>
  <c r="B9" i="57"/>
  <c r="BH122" i="54"/>
  <c r="BH123" i="54"/>
  <c r="BH124" i="54"/>
  <c r="BH125" i="54"/>
  <c r="BH126" i="54"/>
  <c r="BH127" i="54"/>
  <c r="BH128" i="54"/>
  <c r="B10" i="57" l="1"/>
  <c r="H10" i="57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T39" i="23" s="1"/>
  <c r="S40" i="23"/>
  <c r="S41" i="23"/>
  <c r="S42" i="23"/>
  <c r="S37" i="23"/>
  <c r="S33" i="23"/>
  <c r="O38" i="23"/>
  <c r="O39" i="23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K38" i="23"/>
  <c r="K39" i="23"/>
  <c r="K40" i="23"/>
  <c r="K41" i="23"/>
  <c r="K42" i="23"/>
  <c r="K43" i="23"/>
  <c r="K37" i="23"/>
  <c r="G37" i="23"/>
  <c r="K33" i="23"/>
  <c r="G33" i="23"/>
  <c r="C43" i="23"/>
  <c r="C38" i="23"/>
  <c r="C39" i="23"/>
  <c r="C40" i="23"/>
  <c r="C41" i="23"/>
  <c r="C42" i="23"/>
  <c r="C37" i="23"/>
  <c r="P39" i="23" l="1"/>
  <c r="T42" i="23"/>
  <c r="H42" i="23"/>
  <c r="L39" i="23"/>
  <c r="H41" i="23"/>
  <c r="H38" i="23"/>
  <c r="J124" i="38"/>
  <c r="L42" i="23"/>
  <c r="H40" i="23"/>
  <c r="L40" i="23"/>
  <c r="J122" i="38"/>
  <c r="L41" i="23"/>
  <c r="H43" i="23"/>
  <c r="H39" i="23"/>
  <c r="D39" i="23"/>
  <c r="D40" i="23"/>
  <c r="J125" i="38"/>
  <c r="T38" i="23"/>
  <c r="D41" i="23"/>
  <c r="J126" i="38"/>
  <c r="L38" i="23"/>
  <c r="D42" i="23"/>
  <c r="J127" i="38"/>
  <c r="D38" i="23"/>
  <c r="J123" i="38"/>
  <c r="P38" i="23"/>
  <c r="T41" i="23"/>
  <c r="D43" i="23"/>
  <c r="T40" i="23"/>
  <c r="L43" i="23"/>
  <c r="P42" i="23"/>
  <c r="Q9" i="2" l="1"/>
  <c r="Q14" i="2"/>
  <c r="Q7" i="2"/>
  <c r="J15" i="5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I11" i="54"/>
  <c r="J11" i="54" s="1"/>
  <c r="D11" i="54"/>
  <c r="E11" i="54" s="1"/>
  <c r="B11" i="54"/>
  <c r="L11" i="54" s="1"/>
  <c r="M11" i="54" s="1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B3" i="54"/>
  <c r="D3" i="54" s="1"/>
  <c r="E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L3" i="54" l="1"/>
  <c r="M3" i="54" s="1"/>
  <c r="D125" i="54"/>
  <c r="E125" i="54" s="1"/>
  <c r="L7" i="54"/>
  <c r="M7" i="54" s="1"/>
  <c r="D13" i="54"/>
  <c r="E13" i="54" s="1"/>
  <c r="I13" i="54"/>
  <c r="J13" i="54" s="1"/>
  <c r="BO13" i="54" s="1"/>
  <c r="D122" i="54"/>
  <c r="E122" i="54" s="1"/>
  <c r="D126" i="54"/>
  <c r="E126" i="54" s="1"/>
  <c r="D123" i="54"/>
  <c r="E123" i="54" s="1"/>
  <c r="D127" i="54"/>
  <c r="E127" i="54" s="1"/>
  <c r="D124" i="54"/>
  <c r="E124" i="54" s="1"/>
  <c r="D126" i="38"/>
  <c r="D125" i="38"/>
  <c r="BL125" i="54"/>
  <c r="BJ125" i="54"/>
  <c r="BK125" i="54" s="1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L7" i="54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R40" i="2" s="1"/>
  <c r="Q41" i="2"/>
  <c r="R41" i="2" s="1"/>
  <c r="Q42" i="2"/>
  <c r="Q38" i="2"/>
  <c r="D123" i="38" l="1"/>
  <c r="D124" i="38"/>
  <c r="BJ122" i="54"/>
  <c r="BK122" i="54" s="1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S39" i="2"/>
  <c r="S41" i="2"/>
  <c r="R42" i="2"/>
  <c r="S42" i="2"/>
  <c r="S40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R136" i="2" l="1"/>
  <c r="R135" i="2"/>
  <c r="R134" i="2"/>
  <c r="K139" i="2"/>
  <c r="K137" i="2"/>
  <c r="K138" i="2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R44" i="2" a="1"/>
  <c r="R44" i="2" s="1"/>
  <c r="K141" i="2"/>
  <c r="K140" i="2"/>
  <c r="BR6" i="54"/>
  <c r="BQ6" i="54"/>
  <c r="BQ12" i="54"/>
  <c r="BR12" i="54"/>
  <c r="BR10" i="54"/>
  <c r="BQ10" i="54"/>
  <c r="R137" i="2" l="1"/>
  <c r="K142" i="2"/>
  <c r="R138" i="2"/>
  <c r="K144" i="2"/>
  <c r="K143" i="2"/>
  <c r="R139" i="2"/>
  <c r="L15" i="5"/>
  <c r="J16" i="5"/>
  <c r="J22" i="5"/>
  <c r="J21" i="5"/>
  <c r="K21" i="5"/>
  <c r="M21" i="5"/>
  <c r="N21" i="5"/>
  <c r="L21" i="5"/>
  <c r="J23" i="5"/>
  <c r="K23" i="5"/>
  <c r="L23" i="5"/>
  <c r="K22" i="5"/>
  <c r="L22" i="5"/>
  <c r="M22" i="5"/>
  <c r="N22" i="5"/>
  <c r="M23" i="5"/>
  <c r="N23" i="5"/>
  <c r="R141" i="2" l="1"/>
  <c r="K145" i="2"/>
  <c r="R142" i="2"/>
  <c r="R140" i="2"/>
  <c r="L123" i="54"/>
  <c r="M123" i="54" s="1"/>
  <c r="L124" i="54"/>
  <c r="M124" i="54" s="1"/>
  <c r="L127" i="54"/>
  <c r="M127" i="54" s="1"/>
  <c r="L125" i="54"/>
  <c r="M125" i="54" s="1"/>
  <c r="L122" i="54"/>
  <c r="M122" i="54" s="1"/>
  <c r="L126" i="54"/>
  <c r="M126" i="54" s="1"/>
  <c r="R143" i="2" l="1"/>
  <c r="R145" i="2"/>
  <c r="R144" i="2"/>
  <c r="D126" i="36"/>
  <c r="BT126" i="54"/>
  <c r="BP126" i="54"/>
  <c r="BS126" i="54"/>
  <c r="D124" i="36"/>
  <c r="BS124" i="54"/>
  <c r="BT124" i="54"/>
  <c r="BP124" i="5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D127" i="36"/>
  <c r="BS127" i="54"/>
  <c r="BP127" i="54"/>
  <c r="BT127" i="54"/>
  <c r="R7" i="2"/>
  <c r="Q13" i="2"/>
  <c r="C134" i="2" l="1"/>
  <c r="C146" i="2" s="1"/>
  <c r="BQ127" i="54"/>
  <c r="BR127" i="54"/>
  <c r="BQ125" i="54"/>
  <c r="BR125" i="54"/>
  <c r="BR123" i="54"/>
  <c r="BQ123" i="54"/>
  <c r="BR122" i="54"/>
  <c r="BQ122" i="54"/>
  <c r="BR126" i="54"/>
  <c r="BQ126" i="54"/>
  <c r="C135" i="2"/>
  <c r="R45" i="2"/>
  <c r="Q45" i="2"/>
  <c r="Q46" i="2" s="1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X134" i="2" s="1"/>
  <c r="Y122" i="2"/>
  <c r="Z122" i="2"/>
  <c r="AA122" i="2"/>
  <c r="AB122" i="2"/>
  <c r="AC122" i="2"/>
  <c r="U123" i="2"/>
  <c r="X123" i="2"/>
  <c r="Y123" i="2"/>
  <c r="Z123" i="2"/>
  <c r="AA123" i="2"/>
  <c r="AA135" i="2" s="1"/>
  <c r="AB123" i="2"/>
  <c r="AC123" i="2"/>
  <c r="U124" i="2"/>
  <c r="X124" i="2"/>
  <c r="Y124" i="2"/>
  <c r="Z124" i="2"/>
  <c r="AA124" i="2"/>
  <c r="AB124" i="2"/>
  <c r="AB136" i="2" s="1"/>
  <c r="AC124" i="2"/>
  <c r="U125" i="2"/>
  <c r="X125" i="2"/>
  <c r="Y125" i="2"/>
  <c r="Y137" i="2" s="1"/>
  <c r="Z125" i="2"/>
  <c r="AA125" i="2"/>
  <c r="AB125" i="2"/>
  <c r="AC125" i="2"/>
  <c r="AC137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B127" i="2"/>
  <c r="AC127" i="2"/>
  <c r="U128" i="2"/>
  <c r="X128" i="2"/>
  <c r="Y128" i="2"/>
  <c r="Z128" i="2"/>
  <c r="AA128" i="2"/>
  <c r="AB128" i="2"/>
  <c r="AB140" i="2" s="1"/>
  <c r="AC128" i="2"/>
  <c r="U129" i="2"/>
  <c r="X129" i="2"/>
  <c r="Y129" i="2"/>
  <c r="Y141" i="2" s="1"/>
  <c r="Z129" i="2"/>
  <c r="AA129" i="2"/>
  <c r="AB129" i="2"/>
  <c r="AC129" i="2"/>
  <c r="AC141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B131" i="2"/>
  <c r="AC131" i="2"/>
  <c r="U132" i="2"/>
  <c r="X132" i="2"/>
  <c r="Y132" i="2"/>
  <c r="Z132" i="2"/>
  <c r="AA132" i="2"/>
  <c r="AB132" i="2"/>
  <c r="AB144" i="2" s="1"/>
  <c r="AC132" i="2"/>
  <c r="U133" i="2"/>
  <c r="X133" i="2"/>
  <c r="Y133" i="2"/>
  <c r="Y145" i="2" s="1"/>
  <c r="Z133" i="2"/>
  <c r="AA133" i="2"/>
  <c r="AB133" i="2"/>
  <c r="AC133" i="2"/>
  <c r="AC145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AC144" i="2" l="1"/>
  <c r="Y144" i="2"/>
  <c r="AB143" i="2"/>
  <c r="AA142" i="2"/>
  <c r="AC140" i="2"/>
  <c r="Y140" i="2"/>
  <c r="AB139" i="2"/>
  <c r="AA138" i="2"/>
  <c r="Z137" i="2"/>
  <c r="AC136" i="2"/>
  <c r="Y136" i="2"/>
  <c r="AB135" i="2"/>
  <c r="AA134" i="2"/>
  <c r="AB145" i="2"/>
  <c r="AA144" i="2"/>
  <c r="AC142" i="2"/>
  <c r="Y142" i="2"/>
  <c r="AB141" i="2"/>
  <c r="AA140" i="2"/>
  <c r="AC138" i="2"/>
  <c r="Y138" i="2"/>
  <c r="AB137" i="2"/>
  <c r="AA145" i="2"/>
  <c r="AC143" i="2"/>
  <c r="Y143" i="2"/>
  <c r="AB142" i="2"/>
  <c r="AA141" i="2"/>
  <c r="AC139" i="2"/>
  <c r="Y139" i="2"/>
  <c r="AB138" i="2"/>
  <c r="AA137" i="2"/>
  <c r="AA136" i="2"/>
  <c r="AC134" i="2"/>
  <c r="Y134" i="2"/>
  <c r="AC135" i="2"/>
  <c r="Y135" i="2"/>
  <c r="AB134" i="2"/>
  <c r="Z143" i="2"/>
  <c r="Z135" i="2"/>
  <c r="Z139" i="2"/>
  <c r="X139" i="2"/>
  <c r="X144" i="2"/>
  <c r="X140" i="2"/>
  <c r="X136" i="2"/>
  <c r="X145" i="2"/>
  <c r="X141" i="2"/>
  <c r="X137" i="2"/>
  <c r="X135" i="2"/>
  <c r="X142" i="2"/>
  <c r="X138" i="2"/>
  <c r="X143" i="2"/>
  <c r="Z142" i="2"/>
  <c r="Z138" i="2"/>
  <c r="Z134" i="2"/>
  <c r="Z145" i="2"/>
  <c r="Z141" i="2"/>
  <c r="Z144" i="2"/>
  <c r="Z140" i="2"/>
  <c r="Z136" i="2"/>
  <c r="Q139" i="38" l="1"/>
  <c r="Q144" i="38"/>
  <c r="Q145" i="38"/>
  <c r="Q142" i="38"/>
  <c r="Q135" i="38"/>
  <c r="Q141" i="38"/>
  <c r="Q136" i="38"/>
  <c r="Q137" i="38"/>
  <c r="Q134" i="38"/>
  <c r="Q143" i="38"/>
  <c r="Q140" i="38"/>
  <c r="Q138" i="38"/>
  <c r="J4" i="38" l="1"/>
  <c r="K4" i="38"/>
  <c r="J5" i="38"/>
  <c r="K5" i="38"/>
  <c r="J6" i="38"/>
  <c r="K6" i="38"/>
  <c r="J7" i="38"/>
  <c r="K7" i="38"/>
  <c r="J8" i="38"/>
  <c r="K8" i="38"/>
  <c r="J9" i="38"/>
  <c r="K9" i="38"/>
  <c r="J10" i="38"/>
  <c r="K10" i="38"/>
  <c r="J11" i="38"/>
  <c r="K11" i="38"/>
  <c r="J12" i="38"/>
  <c r="K12" i="38"/>
  <c r="J13" i="38"/>
  <c r="K13" i="38"/>
  <c r="J14" i="38"/>
  <c r="K14" i="38"/>
  <c r="J15" i="38"/>
  <c r="K15" i="38"/>
  <c r="J16" i="38"/>
  <c r="K16" i="38"/>
  <c r="J17" i="38"/>
  <c r="K17" i="38"/>
  <c r="J18" i="38"/>
  <c r="K18" i="38"/>
  <c r="J19" i="38"/>
  <c r="K19" i="38"/>
  <c r="J20" i="38"/>
  <c r="K20" i="38"/>
  <c r="J21" i="38"/>
  <c r="K21" i="38"/>
  <c r="J22" i="38"/>
  <c r="K22" i="38"/>
  <c r="J23" i="38"/>
  <c r="K23" i="38"/>
  <c r="J24" i="38"/>
  <c r="K24" i="38"/>
  <c r="J25" i="38"/>
  <c r="K25" i="38"/>
  <c r="J26" i="38"/>
  <c r="K26" i="38"/>
  <c r="J27" i="38"/>
  <c r="K27" i="38"/>
  <c r="J28" i="38"/>
  <c r="K28" i="38"/>
  <c r="J29" i="38"/>
  <c r="K29" i="38"/>
  <c r="J30" i="38"/>
  <c r="K30" i="38"/>
  <c r="J31" i="38"/>
  <c r="K31" i="38"/>
  <c r="J32" i="38"/>
  <c r="K32" i="38"/>
  <c r="J33" i="38"/>
  <c r="K33" i="38"/>
  <c r="J34" i="38"/>
  <c r="K34" i="38"/>
  <c r="J35" i="38"/>
  <c r="K35" i="38"/>
  <c r="J36" i="38"/>
  <c r="K36" i="38"/>
  <c r="J37" i="38"/>
  <c r="K37" i="38"/>
  <c r="J38" i="38"/>
  <c r="K38" i="38"/>
  <c r="J39" i="38"/>
  <c r="K39" i="38"/>
  <c r="J40" i="38"/>
  <c r="K40" i="38"/>
  <c r="J41" i="38"/>
  <c r="K41" i="38"/>
  <c r="J42" i="38"/>
  <c r="K42" i="38"/>
  <c r="J43" i="38"/>
  <c r="K43" i="38"/>
  <c r="J44" i="38"/>
  <c r="K44" i="38"/>
  <c r="J45" i="38"/>
  <c r="K45" i="38"/>
  <c r="J46" i="38"/>
  <c r="K46" i="38"/>
  <c r="J47" i="38"/>
  <c r="K47" i="38"/>
  <c r="J48" i="38"/>
  <c r="K48" i="38"/>
  <c r="J49" i="38"/>
  <c r="K49" i="38"/>
  <c r="J50" i="38"/>
  <c r="K50" i="38"/>
  <c r="J51" i="38"/>
  <c r="K51" i="38"/>
  <c r="J52" i="38"/>
  <c r="K52" i="38"/>
  <c r="J53" i="38"/>
  <c r="K53" i="38"/>
  <c r="J54" i="38"/>
  <c r="K54" i="38"/>
  <c r="K55" i="38"/>
  <c r="J56" i="38"/>
  <c r="K56" i="38"/>
  <c r="J57" i="38"/>
  <c r="K57" i="38"/>
  <c r="J58" i="38"/>
  <c r="K58" i="38"/>
  <c r="J59" i="38"/>
  <c r="K59" i="38"/>
  <c r="J60" i="38"/>
  <c r="K60" i="38"/>
  <c r="J61" i="38"/>
  <c r="K61" i="38"/>
  <c r="J62" i="38"/>
  <c r="K62" i="38"/>
  <c r="J63" i="38"/>
  <c r="K63" i="38"/>
  <c r="J64" i="38"/>
  <c r="K64" i="38"/>
  <c r="J65" i="38"/>
  <c r="K65" i="38"/>
  <c r="J66" i="38"/>
  <c r="K66" i="38"/>
  <c r="J67" i="38"/>
  <c r="K67" i="38"/>
  <c r="J68" i="38"/>
  <c r="K68" i="38"/>
  <c r="J69" i="38"/>
  <c r="K69" i="38"/>
  <c r="J70" i="38"/>
  <c r="K70" i="38"/>
  <c r="J71" i="38"/>
  <c r="K71" i="38"/>
  <c r="J72" i="38"/>
  <c r="K72" i="38"/>
  <c r="J73" i="38"/>
  <c r="K73" i="38"/>
  <c r="J74" i="38"/>
  <c r="K74" i="38"/>
  <c r="K122" i="38" s="1"/>
  <c r="J75" i="38"/>
  <c r="K75" i="38"/>
  <c r="K123" i="38" s="1"/>
  <c r="J76" i="38"/>
  <c r="K76" i="38"/>
  <c r="K124" i="38" s="1"/>
  <c r="J77" i="38"/>
  <c r="K77" i="38"/>
  <c r="K125" i="38" s="1"/>
  <c r="J78" i="38"/>
  <c r="K78" i="38"/>
  <c r="K126" i="38" s="1"/>
  <c r="J79" i="38"/>
  <c r="K79" i="38"/>
  <c r="K127" i="38" s="1"/>
  <c r="J80" i="38"/>
  <c r="K80" i="38"/>
  <c r="K128" i="38" s="1"/>
  <c r="J81" i="38"/>
  <c r="K81" i="38"/>
  <c r="K129" i="38" s="1"/>
  <c r="J82" i="38"/>
  <c r="K82" i="38"/>
  <c r="K130" i="38" s="1"/>
  <c r="J83" i="38"/>
  <c r="K83" i="38"/>
  <c r="K131" i="38" s="1"/>
  <c r="J84" i="38"/>
  <c r="K84" i="38"/>
  <c r="K132" i="38" s="1"/>
  <c r="J85" i="38"/>
  <c r="K85" i="38"/>
  <c r="K133" i="38" s="1"/>
  <c r="J86" i="38"/>
  <c r="K86" i="38"/>
  <c r="K134" i="38" s="1"/>
  <c r="J87" i="38"/>
  <c r="K87" i="38"/>
  <c r="K135" i="38" s="1"/>
  <c r="J88" i="38"/>
  <c r="K88" i="38"/>
  <c r="K136" i="38" s="1"/>
  <c r="J89" i="38"/>
  <c r="K89" i="38"/>
  <c r="K137" i="38" s="1"/>
  <c r="J90" i="38"/>
  <c r="K90" i="38"/>
  <c r="K138" i="38" s="1"/>
  <c r="J91" i="38"/>
  <c r="K91" i="38"/>
  <c r="K139" i="38" s="1"/>
  <c r="J92" i="38"/>
  <c r="K92" i="38"/>
  <c r="K140" i="38" s="1"/>
  <c r="J93" i="38"/>
  <c r="K93" i="38"/>
  <c r="K141" i="38" s="1"/>
  <c r="J94" i="38"/>
  <c r="K94" i="38"/>
  <c r="K142" i="38" s="1"/>
  <c r="J95" i="38"/>
  <c r="K95" i="38"/>
  <c r="K143" i="38" s="1"/>
  <c r="J96" i="38"/>
  <c r="K96" i="38"/>
  <c r="K144" i="38" s="1"/>
  <c r="J97" i="38"/>
  <c r="K97" i="38"/>
  <c r="K145" i="38" s="1"/>
  <c r="J98" i="38"/>
  <c r="K98" i="38"/>
  <c r="J99" i="38"/>
  <c r="K99" i="38"/>
  <c r="J100" i="38"/>
  <c r="K100" i="38"/>
  <c r="J101" i="38"/>
  <c r="K101" i="38"/>
  <c r="J102" i="38"/>
  <c r="K102" i="38"/>
  <c r="J103" i="38"/>
  <c r="K103" i="38"/>
  <c r="J104" i="38"/>
  <c r="K104" i="38"/>
  <c r="J105" i="38"/>
  <c r="K105" i="38"/>
  <c r="J106" i="38"/>
  <c r="K106" i="38"/>
  <c r="J107" i="38"/>
  <c r="K107" i="38"/>
  <c r="J108" i="38"/>
  <c r="K108" i="38"/>
  <c r="J109" i="38"/>
  <c r="K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64" i="38"/>
  <c r="I65" i="38"/>
  <c r="I66" i="38"/>
  <c r="I67" i="38"/>
  <c r="I68" i="38"/>
  <c r="I69" i="38"/>
  <c r="I70" i="38"/>
  <c r="I71" i="38"/>
  <c r="I72" i="38"/>
  <c r="I73" i="38"/>
  <c r="I74" i="38"/>
  <c r="I75" i="38"/>
  <c r="I76" i="38"/>
  <c r="I77" i="38"/>
  <c r="I78" i="38"/>
  <c r="I79" i="38"/>
  <c r="I80" i="38"/>
  <c r="I81" i="38"/>
  <c r="I82" i="38"/>
  <c r="I83" i="38"/>
  <c r="I84" i="38"/>
  <c r="I85" i="38"/>
  <c r="I86" i="38"/>
  <c r="I87" i="38"/>
  <c r="I88" i="38"/>
  <c r="I89" i="38"/>
  <c r="I90" i="38"/>
  <c r="I91" i="38"/>
  <c r="I92" i="38"/>
  <c r="I93" i="38"/>
  <c r="I94" i="38"/>
  <c r="I95" i="38"/>
  <c r="I96" i="38"/>
  <c r="I97" i="38"/>
  <c r="I98" i="38"/>
  <c r="I99" i="38"/>
  <c r="I100" i="38"/>
  <c r="I101" i="38"/>
  <c r="I102" i="38"/>
  <c r="I103" i="38"/>
  <c r="I104" i="38"/>
  <c r="I105" i="38"/>
  <c r="I106" i="38"/>
  <c r="I107" i="38"/>
  <c r="I108" i="38"/>
  <c r="I109" i="38"/>
  <c r="I3" i="38"/>
  <c r="K3" i="38"/>
  <c r="J3" i="38"/>
  <c r="A3" i="38"/>
  <c r="C3" i="38" s="1"/>
  <c r="K2" i="38"/>
  <c r="J2" i="38"/>
  <c r="I2" i="38"/>
  <c r="G2" i="38"/>
  <c r="A2" i="38"/>
  <c r="C2" i="38" s="1"/>
  <c r="K1" i="38"/>
  <c r="J1" i="38"/>
  <c r="I1" i="38"/>
  <c r="R1" i="38" s="1"/>
  <c r="G1" i="38"/>
  <c r="P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B102" i="38" l="1"/>
  <c r="C85" i="38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C7" i="26"/>
  <c r="E1" i="36"/>
  <c r="K3" i="36"/>
  <c r="L3" i="36"/>
  <c r="K4" i="36"/>
  <c r="L4" i="36"/>
  <c r="K5" i="36"/>
  <c r="L5" i="36"/>
  <c r="K6" i="36"/>
  <c r="L6" i="36"/>
  <c r="K7" i="36"/>
  <c r="L7" i="36"/>
  <c r="K8" i="36"/>
  <c r="L8" i="36"/>
  <c r="K9" i="36"/>
  <c r="L9" i="36"/>
  <c r="K10" i="36"/>
  <c r="L10" i="36"/>
  <c r="K11" i="36"/>
  <c r="L11" i="36"/>
  <c r="K12" i="36"/>
  <c r="L12" i="36"/>
  <c r="K13" i="36"/>
  <c r="L13" i="36"/>
  <c r="K14" i="36"/>
  <c r="L14" i="36"/>
  <c r="K15" i="36"/>
  <c r="L15" i="36"/>
  <c r="K16" i="36"/>
  <c r="L16" i="36"/>
  <c r="K17" i="36"/>
  <c r="L17" i="36"/>
  <c r="K18" i="36"/>
  <c r="L18" i="36"/>
  <c r="K19" i="36"/>
  <c r="L19" i="36"/>
  <c r="K20" i="36"/>
  <c r="L20" i="36"/>
  <c r="K21" i="36"/>
  <c r="L21" i="36"/>
  <c r="K22" i="36"/>
  <c r="L22" i="36"/>
  <c r="K23" i="36"/>
  <c r="L23" i="36"/>
  <c r="K24" i="36"/>
  <c r="L24" i="36"/>
  <c r="K25" i="36"/>
  <c r="L25" i="36"/>
  <c r="K26" i="36"/>
  <c r="L26" i="36"/>
  <c r="K27" i="36"/>
  <c r="L27" i="36"/>
  <c r="K28" i="36"/>
  <c r="L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K38" i="36"/>
  <c r="L38" i="36"/>
  <c r="K39" i="36"/>
  <c r="L39" i="36"/>
  <c r="K40" i="36"/>
  <c r="L40" i="36"/>
  <c r="K41" i="36"/>
  <c r="L41" i="36"/>
  <c r="K42" i="36"/>
  <c r="L42" i="36"/>
  <c r="K43" i="36"/>
  <c r="L43" i="36"/>
  <c r="K44" i="36"/>
  <c r="L44" i="36"/>
  <c r="K45" i="36"/>
  <c r="L45" i="36"/>
  <c r="K46" i="36"/>
  <c r="L46" i="36"/>
  <c r="K47" i="36"/>
  <c r="L47" i="36"/>
  <c r="K48" i="36"/>
  <c r="L48" i="36"/>
  <c r="K49" i="36"/>
  <c r="L49" i="36"/>
  <c r="K50" i="36"/>
  <c r="L50" i="36"/>
  <c r="K51" i="36"/>
  <c r="L51" i="36"/>
  <c r="K52" i="36"/>
  <c r="L52" i="36"/>
  <c r="K53" i="36"/>
  <c r="L53" i="36"/>
  <c r="K54" i="36"/>
  <c r="L54" i="36"/>
  <c r="L55" i="36"/>
  <c r="K56" i="36"/>
  <c r="L56" i="36"/>
  <c r="K57" i="36"/>
  <c r="L57" i="36"/>
  <c r="K58" i="36"/>
  <c r="L58" i="36"/>
  <c r="K59" i="36"/>
  <c r="L59" i="36"/>
  <c r="K60" i="36"/>
  <c r="L60" i="36"/>
  <c r="K61" i="36"/>
  <c r="L61" i="36"/>
  <c r="K62" i="36"/>
  <c r="L62" i="36"/>
  <c r="K63" i="36"/>
  <c r="L63" i="36"/>
  <c r="K64" i="36"/>
  <c r="L64" i="36"/>
  <c r="K65" i="36"/>
  <c r="L65" i="36"/>
  <c r="K66" i="36"/>
  <c r="L66" i="36"/>
  <c r="K67" i="36"/>
  <c r="L67" i="36"/>
  <c r="K68" i="36"/>
  <c r="L68" i="36"/>
  <c r="K69" i="36"/>
  <c r="L69" i="36"/>
  <c r="K70" i="36"/>
  <c r="L70" i="36"/>
  <c r="K71" i="36"/>
  <c r="L71" i="36"/>
  <c r="K72" i="36"/>
  <c r="L72" i="36"/>
  <c r="K73" i="36"/>
  <c r="L73" i="36"/>
  <c r="K74" i="36"/>
  <c r="L74" i="36"/>
  <c r="K75" i="36"/>
  <c r="L75" i="36"/>
  <c r="K76" i="36"/>
  <c r="L76" i="36"/>
  <c r="L124" i="36" s="1"/>
  <c r="K77" i="36"/>
  <c r="L77" i="36"/>
  <c r="K78" i="36"/>
  <c r="L78" i="36"/>
  <c r="K79" i="36"/>
  <c r="L79" i="36"/>
  <c r="K80" i="36"/>
  <c r="L80" i="36"/>
  <c r="L128" i="36" s="1"/>
  <c r="K81" i="36"/>
  <c r="L81" i="36"/>
  <c r="K82" i="36"/>
  <c r="L82" i="36"/>
  <c r="K83" i="36"/>
  <c r="L83" i="36"/>
  <c r="K84" i="36"/>
  <c r="L84" i="36"/>
  <c r="L132" i="36" s="1"/>
  <c r="K85" i="36"/>
  <c r="L85" i="36"/>
  <c r="K86" i="36"/>
  <c r="L86" i="36"/>
  <c r="K87" i="36"/>
  <c r="L87" i="36"/>
  <c r="K88" i="36"/>
  <c r="L88" i="36"/>
  <c r="L136" i="36" s="1"/>
  <c r="K89" i="36"/>
  <c r="L89" i="36"/>
  <c r="K90" i="36"/>
  <c r="L90" i="36"/>
  <c r="K91" i="36"/>
  <c r="L91" i="36"/>
  <c r="K92" i="36"/>
  <c r="L92" i="36"/>
  <c r="L140" i="36" s="1"/>
  <c r="K93" i="36"/>
  <c r="L93" i="36"/>
  <c r="K94" i="36"/>
  <c r="L94" i="36"/>
  <c r="K95" i="36"/>
  <c r="L95" i="36"/>
  <c r="K96" i="36"/>
  <c r="L96" i="36"/>
  <c r="L144" i="36" s="1"/>
  <c r="K97" i="36"/>
  <c r="L97" i="36"/>
  <c r="K98" i="36"/>
  <c r="L98" i="36"/>
  <c r="K99" i="36"/>
  <c r="L99" i="36"/>
  <c r="K100" i="36"/>
  <c r="L100" i="36"/>
  <c r="K101" i="36"/>
  <c r="L101" i="36"/>
  <c r="K102" i="36"/>
  <c r="L102" i="36"/>
  <c r="K103" i="36"/>
  <c r="L103" i="36"/>
  <c r="K104" i="36"/>
  <c r="L104" i="36"/>
  <c r="K105" i="36"/>
  <c r="L105" i="36"/>
  <c r="K106" i="36"/>
  <c r="L106" i="36"/>
  <c r="K107" i="36"/>
  <c r="L107" i="36"/>
  <c r="K108" i="36"/>
  <c r="L108" i="36"/>
  <c r="K109" i="36"/>
  <c r="L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2" i="36"/>
  <c r="K1" i="36"/>
  <c r="D1" i="36"/>
  <c r="J2" i="36"/>
  <c r="J3" i="36"/>
  <c r="J4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" i="36"/>
  <c r="S1" i="36" s="1"/>
  <c r="I2" i="36"/>
  <c r="I1" i="36"/>
  <c r="R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L2" i="36"/>
  <c r="A2" i="36"/>
  <c r="B2" i="36" s="1"/>
  <c r="L1" i="36"/>
  <c r="A1" i="36"/>
  <c r="J2" i="3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J98" i="34"/>
  <c r="J99" i="34"/>
  <c r="J100" i="34"/>
  <c r="J101" i="34"/>
  <c r="J102" i="34"/>
  <c r="J103" i="34"/>
  <c r="J104" i="34"/>
  <c r="J105" i="34"/>
  <c r="J106" i="34"/>
  <c r="J107" i="34"/>
  <c r="J108" i="34"/>
  <c r="J109" i="34"/>
  <c r="J110" i="34"/>
  <c r="J111" i="34"/>
  <c r="J112" i="34"/>
  <c r="J113" i="34"/>
  <c r="J114" i="34"/>
  <c r="J115" i="34"/>
  <c r="J116" i="34"/>
  <c r="J117" i="34"/>
  <c r="J118" i="34"/>
  <c r="J119" i="34"/>
  <c r="J120" i="34"/>
  <c r="J121" i="34"/>
  <c r="J1" i="34"/>
  <c r="I2" i="34"/>
  <c r="I3" i="34"/>
  <c r="I4" i="34"/>
  <c r="I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" i="34"/>
  <c r="R1" i="34" s="1"/>
  <c r="G2" i="34"/>
  <c r="G1" i="34"/>
  <c r="P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K109" i="34"/>
  <c r="C109" i="34"/>
  <c r="B109" i="34"/>
  <c r="K108" i="34"/>
  <c r="C108" i="34"/>
  <c r="B108" i="34"/>
  <c r="K107" i="34"/>
  <c r="C107" i="34"/>
  <c r="B107" i="34"/>
  <c r="K106" i="34"/>
  <c r="A106" i="34"/>
  <c r="C106" i="34" s="1"/>
  <c r="K105" i="34"/>
  <c r="A105" i="34"/>
  <c r="C105" i="34" s="1"/>
  <c r="K104" i="34"/>
  <c r="A104" i="34"/>
  <c r="C104" i="34" s="1"/>
  <c r="K103" i="34"/>
  <c r="A103" i="34"/>
  <c r="C103" i="34" s="1"/>
  <c r="K102" i="34"/>
  <c r="A102" i="34"/>
  <c r="C102" i="34" s="1"/>
  <c r="K101" i="34"/>
  <c r="A101" i="34"/>
  <c r="B101" i="34" s="1"/>
  <c r="K100" i="34"/>
  <c r="A100" i="34"/>
  <c r="C100" i="34" s="1"/>
  <c r="K99" i="34"/>
  <c r="A99" i="34"/>
  <c r="B99" i="34" s="1"/>
  <c r="K98" i="34"/>
  <c r="A98" i="34"/>
  <c r="C98" i="34" s="1"/>
  <c r="K97" i="34"/>
  <c r="A97" i="34"/>
  <c r="B97" i="34" s="1"/>
  <c r="K96" i="34"/>
  <c r="A96" i="34"/>
  <c r="C96" i="34" s="1"/>
  <c r="K95" i="34"/>
  <c r="A95" i="34"/>
  <c r="B95" i="34" s="1"/>
  <c r="K94" i="34"/>
  <c r="A94" i="34"/>
  <c r="C94" i="34" s="1"/>
  <c r="K93" i="34"/>
  <c r="A93" i="34"/>
  <c r="B93" i="34" s="1"/>
  <c r="K92" i="34"/>
  <c r="K140" i="34" s="1"/>
  <c r="A92" i="34"/>
  <c r="B92" i="34" s="1"/>
  <c r="K91" i="34"/>
  <c r="A91" i="34"/>
  <c r="K90" i="34"/>
  <c r="K138" i="34" s="1"/>
  <c r="A90" i="34"/>
  <c r="C90" i="34" s="1"/>
  <c r="K89" i="34"/>
  <c r="A89" i="34"/>
  <c r="C89" i="34" s="1"/>
  <c r="K88" i="34"/>
  <c r="K136" i="34" s="1"/>
  <c r="A88" i="34"/>
  <c r="C88" i="34" s="1"/>
  <c r="K87" i="34"/>
  <c r="A87" i="34"/>
  <c r="C87" i="34" s="1"/>
  <c r="K86" i="34"/>
  <c r="K134" i="34" s="1"/>
  <c r="A86" i="34"/>
  <c r="C86" i="34" s="1"/>
  <c r="K85" i="34"/>
  <c r="A85" i="34"/>
  <c r="C85" i="34" s="1"/>
  <c r="K84" i="34"/>
  <c r="K132" i="34" s="1"/>
  <c r="A84" i="34"/>
  <c r="C84" i="34" s="1"/>
  <c r="K83" i="34"/>
  <c r="A83" i="34"/>
  <c r="K82" i="34"/>
  <c r="K130" i="34" s="1"/>
  <c r="A82" i="34"/>
  <c r="C82" i="34" s="1"/>
  <c r="K81" i="34"/>
  <c r="A81" i="34"/>
  <c r="C81" i="34" s="1"/>
  <c r="K80" i="34"/>
  <c r="K128" i="34" s="1"/>
  <c r="A80" i="34"/>
  <c r="C80" i="34" s="1"/>
  <c r="K79" i="34"/>
  <c r="A79" i="34"/>
  <c r="C79" i="34" s="1"/>
  <c r="K78" i="34"/>
  <c r="K126" i="34" s="1"/>
  <c r="A78" i="34"/>
  <c r="C78" i="34" s="1"/>
  <c r="K77" i="34"/>
  <c r="A77" i="34"/>
  <c r="C77" i="34" s="1"/>
  <c r="K76" i="34"/>
  <c r="K124" i="34" s="1"/>
  <c r="A76" i="34"/>
  <c r="C76" i="34" s="1"/>
  <c r="K75" i="34"/>
  <c r="A75" i="34"/>
  <c r="K74" i="34"/>
  <c r="K122" i="34" s="1"/>
  <c r="A74" i="34"/>
  <c r="C74" i="34" s="1"/>
  <c r="K73" i="34"/>
  <c r="A73" i="34"/>
  <c r="C73" i="34" s="1"/>
  <c r="K72" i="34"/>
  <c r="K120" i="34" s="1"/>
  <c r="A72" i="34"/>
  <c r="C72" i="34" s="1"/>
  <c r="K71" i="34"/>
  <c r="A71" i="34"/>
  <c r="C71" i="34" s="1"/>
  <c r="K70" i="34"/>
  <c r="K118" i="34" s="1"/>
  <c r="A70" i="34"/>
  <c r="C70" i="34" s="1"/>
  <c r="K69" i="34"/>
  <c r="A69" i="34"/>
  <c r="C69" i="34" s="1"/>
  <c r="K68" i="34"/>
  <c r="K116" i="34" s="1"/>
  <c r="A68" i="34"/>
  <c r="C68" i="34" s="1"/>
  <c r="K67" i="34"/>
  <c r="A67" i="34"/>
  <c r="K66" i="34"/>
  <c r="K114" i="34" s="1"/>
  <c r="A66" i="34"/>
  <c r="C66" i="34" s="1"/>
  <c r="K65" i="34"/>
  <c r="A65" i="34"/>
  <c r="C65" i="34" s="1"/>
  <c r="K64" i="34"/>
  <c r="A64" i="34"/>
  <c r="C64" i="34" s="1"/>
  <c r="K63" i="34"/>
  <c r="A63" i="34"/>
  <c r="C63" i="34" s="1"/>
  <c r="K62" i="34"/>
  <c r="K110" i="34" s="1"/>
  <c r="A62" i="34"/>
  <c r="C62" i="34" s="1"/>
  <c r="K61" i="34"/>
  <c r="A61" i="34"/>
  <c r="C61" i="34" s="1"/>
  <c r="K60" i="34"/>
  <c r="A60" i="34"/>
  <c r="C60" i="34" s="1"/>
  <c r="K59" i="34"/>
  <c r="A59" i="34"/>
  <c r="K58" i="34"/>
  <c r="A58" i="34"/>
  <c r="C58" i="34" s="1"/>
  <c r="K57" i="34"/>
  <c r="A57" i="34"/>
  <c r="C57" i="34" s="1"/>
  <c r="K56" i="34"/>
  <c r="A56" i="34"/>
  <c r="C56" i="34" s="1"/>
  <c r="K55" i="34"/>
  <c r="A55" i="34"/>
  <c r="C55" i="34" s="1"/>
  <c r="K54" i="34"/>
  <c r="A54" i="34"/>
  <c r="C54" i="34" s="1"/>
  <c r="K53" i="34"/>
  <c r="A53" i="34"/>
  <c r="C53" i="34" s="1"/>
  <c r="K52" i="34"/>
  <c r="A52" i="34"/>
  <c r="C52" i="34" s="1"/>
  <c r="K51" i="34"/>
  <c r="A51" i="34"/>
  <c r="K50" i="34"/>
  <c r="A50" i="34"/>
  <c r="C50" i="34" s="1"/>
  <c r="K49" i="34"/>
  <c r="A49" i="34"/>
  <c r="C49" i="34" s="1"/>
  <c r="K48" i="34"/>
  <c r="A48" i="34"/>
  <c r="C48" i="34" s="1"/>
  <c r="K47" i="34"/>
  <c r="A47" i="34"/>
  <c r="C47" i="34" s="1"/>
  <c r="K46" i="34"/>
  <c r="A46" i="34"/>
  <c r="C46" i="34" s="1"/>
  <c r="K45" i="34"/>
  <c r="A45" i="34"/>
  <c r="C45" i="34" s="1"/>
  <c r="K44" i="34"/>
  <c r="A44" i="34"/>
  <c r="C44" i="34" s="1"/>
  <c r="K43" i="34"/>
  <c r="A43" i="34"/>
  <c r="C43" i="34" s="1"/>
  <c r="K42" i="34"/>
  <c r="A42" i="34"/>
  <c r="C42" i="34" s="1"/>
  <c r="K41" i="34"/>
  <c r="A41" i="34"/>
  <c r="C41" i="34" s="1"/>
  <c r="K40" i="34"/>
  <c r="A40" i="34"/>
  <c r="C40" i="34" s="1"/>
  <c r="K39" i="34"/>
  <c r="A39" i="34"/>
  <c r="C39" i="34" s="1"/>
  <c r="K38" i="34"/>
  <c r="A38" i="34"/>
  <c r="C38" i="34" s="1"/>
  <c r="K37" i="34"/>
  <c r="A37" i="34"/>
  <c r="C37" i="34" s="1"/>
  <c r="K36" i="34"/>
  <c r="A36" i="34"/>
  <c r="C36" i="34" s="1"/>
  <c r="K35" i="34"/>
  <c r="A35" i="34"/>
  <c r="C35" i="34" s="1"/>
  <c r="K34" i="34"/>
  <c r="A34" i="34"/>
  <c r="C34" i="34" s="1"/>
  <c r="K33" i="34"/>
  <c r="A33" i="34"/>
  <c r="C33" i="34" s="1"/>
  <c r="K32" i="34"/>
  <c r="A32" i="34"/>
  <c r="C32" i="34" s="1"/>
  <c r="K31" i="34"/>
  <c r="A31" i="34"/>
  <c r="C31" i="34" s="1"/>
  <c r="K30" i="34"/>
  <c r="A30" i="34"/>
  <c r="C30" i="34" s="1"/>
  <c r="K29" i="34"/>
  <c r="A29" i="34"/>
  <c r="C29" i="34" s="1"/>
  <c r="K28" i="34"/>
  <c r="A28" i="34"/>
  <c r="C28" i="34" s="1"/>
  <c r="K27" i="34"/>
  <c r="A27" i="34"/>
  <c r="C27" i="34" s="1"/>
  <c r="K26" i="34"/>
  <c r="A26" i="34"/>
  <c r="C26" i="34" s="1"/>
  <c r="K25" i="34"/>
  <c r="A25" i="34"/>
  <c r="C25" i="34" s="1"/>
  <c r="K24" i="34"/>
  <c r="A24" i="34"/>
  <c r="C24" i="34" s="1"/>
  <c r="K23" i="34"/>
  <c r="A23" i="34"/>
  <c r="C23" i="34" s="1"/>
  <c r="K22" i="34"/>
  <c r="A22" i="34"/>
  <c r="C22" i="34" s="1"/>
  <c r="K21" i="34"/>
  <c r="A21" i="34"/>
  <c r="C21" i="34" s="1"/>
  <c r="K20" i="34"/>
  <c r="A20" i="34"/>
  <c r="C20" i="34" s="1"/>
  <c r="K19" i="34"/>
  <c r="A19" i="34"/>
  <c r="C19" i="34" s="1"/>
  <c r="K18" i="34"/>
  <c r="A18" i="34"/>
  <c r="C18" i="34" s="1"/>
  <c r="K17" i="34"/>
  <c r="A17" i="34"/>
  <c r="C17" i="34" s="1"/>
  <c r="K16" i="34"/>
  <c r="A16" i="34"/>
  <c r="C16" i="34" s="1"/>
  <c r="K15" i="34"/>
  <c r="A15" i="34"/>
  <c r="C15" i="34" s="1"/>
  <c r="K14" i="34"/>
  <c r="A14" i="34"/>
  <c r="C14" i="34" s="1"/>
  <c r="K13" i="34"/>
  <c r="A13" i="34"/>
  <c r="C13" i="34" s="1"/>
  <c r="K12" i="34"/>
  <c r="A12" i="34"/>
  <c r="C12" i="34" s="1"/>
  <c r="K11" i="34"/>
  <c r="A11" i="34"/>
  <c r="C11" i="34" s="1"/>
  <c r="K10" i="34"/>
  <c r="A10" i="34"/>
  <c r="C10" i="34" s="1"/>
  <c r="K9" i="34"/>
  <c r="A9" i="34"/>
  <c r="C9" i="34" s="1"/>
  <c r="K8" i="34"/>
  <c r="A8" i="34"/>
  <c r="C8" i="34" s="1"/>
  <c r="K7" i="34"/>
  <c r="A7" i="34"/>
  <c r="C7" i="34" s="1"/>
  <c r="K6" i="34"/>
  <c r="A6" i="34"/>
  <c r="C6" i="34" s="1"/>
  <c r="K5" i="34"/>
  <c r="A5" i="34"/>
  <c r="C5" i="34" s="1"/>
  <c r="K4" i="34"/>
  <c r="A4" i="34"/>
  <c r="C4" i="34" s="1"/>
  <c r="K3" i="34"/>
  <c r="A3" i="34"/>
  <c r="C3" i="34" s="1"/>
  <c r="K2" i="34"/>
  <c r="A2" i="34"/>
  <c r="C2" i="34" s="1"/>
  <c r="K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C9" i="26"/>
  <c r="C8" i="26"/>
  <c r="AJ16" i="17"/>
  <c r="J130" i="36" l="1"/>
  <c r="J126" i="36"/>
  <c r="J122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J127" i="36"/>
  <c r="J123" i="36"/>
  <c r="B68" i="30"/>
  <c r="J129" i="36"/>
  <c r="L135" i="36"/>
  <c r="B14" i="32"/>
  <c r="B39" i="34"/>
  <c r="B69" i="36"/>
  <c r="J125" i="36"/>
  <c r="L131" i="36"/>
  <c r="L143" i="36"/>
  <c r="L127" i="36"/>
  <c r="H16" i="17"/>
  <c r="B116" i="30"/>
  <c r="C111" i="32"/>
  <c r="J133" i="36"/>
  <c r="L139" i="36"/>
  <c r="G35" i="23"/>
  <c r="B60" i="32"/>
  <c r="C60" i="32"/>
  <c r="K111" i="34"/>
  <c r="K113" i="34"/>
  <c r="K115" i="34"/>
  <c r="K117" i="34"/>
  <c r="K119" i="34"/>
  <c r="K121" i="34"/>
  <c r="K123" i="34"/>
  <c r="K125" i="34"/>
  <c r="K127" i="34"/>
  <c r="K129" i="34"/>
  <c r="K131" i="34"/>
  <c r="K133" i="34"/>
  <c r="K135" i="34"/>
  <c r="K137" i="34"/>
  <c r="K139" i="34"/>
  <c r="K141" i="34"/>
  <c r="K143" i="34"/>
  <c r="K145" i="34"/>
  <c r="B45" i="36"/>
  <c r="C45" i="36"/>
  <c r="J142" i="36"/>
  <c r="J138" i="36"/>
  <c r="J134" i="36"/>
  <c r="L145" i="36"/>
  <c r="L137" i="36"/>
  <c r="L129" i="36"/>
  <c r="J143" i="36"/>
  <c r="J139" i="36"/>
  <c r="J135" i="36"/>
  <c r="L141" i="36"/>
  <c r="L133" i="36"/>
  <c r="L125" i="36"/>
  <c r="J137" i="36"/>
  <c r="J132" i="36"/>
  <c r="J128" i="36"/>
  <c r="J124" i="36"/>
  <c r="L122" i="36"/>
  <c r="L142" i="36"/>
  <c r="L138" i="36"/>
  <c r="L134" i="36"/>
  <c r="L130" i="36"/>
  <c r="L126" i="36"/>
  <c r="L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K142" i="34"/>
  <c r="K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K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Z16" i="17"/>
  <c r="Q16" i="17"/>
  <c r="J141" i="36" l="1"/>
  <c r="J145" i="36"/>
  <c r="BL116" i="54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J140" i="36"/>
  <c r="J144" i="36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AJ1" i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H141" i="2"/>
  <c r="G141" i="2"/>
  <c r="F141" i="2"/>
  <c r="E141" i="2"/>
  <c r="D141" i="2"/>
  <c r="R14" i="2"/>
  <c r="R13" i="2"/>
  <c r="R12" i="2"/>
  <c r="R9" i="2"/>
  <c r="R8" i="2"/>
  <c r="E147" i="2" l="1"/>
  <c r="I147" i="2"/>
  <c r="G148" i="2"/>
  <c r="O148" i="2" s="1"/>
  <c r="E149" i="2"/>
  <c r="M149" i="2" s="1"/>
  <c r="I149" i="2"/>
  <c r="G150" i="2"/>
  <c r="E151" i="2"/>
  <c r="M151" i="2" s="1"/>
  <c r="I151" i="2"/>
  <c r="Q151" i="2" s="1"/>
  <c r="G152" i="2"/>
  <c r="E153" i="2"/>
  <c r="I153" i="2"/>
  <c r="Q153" i="2" s="1"/>
  <c r="G154" i="2"/>
  <c r="O154" i="2" s="1"/>
  <c r="E155" i="2"/>
  <c r="I155" i="2"/>
  <c r="G156" i="2"/>
  <c r="O156" i="2" s="1"/>
  <c r="E157" i="2"/>
  <c r="M157" i="2" s="1"/>
  <c r="I157" i="2"/>
  <c r="H146" i="2"/>
  <c r="F147" i="2"/>
  <c r="D148" i="2"/>
  <c r="H148" i="2"/>
  <c r="F149" i="2"/>
  <c r="D150" i="2"/>
  <c r="H150" i="2"/>
  <c r="P150" i="2" s="1"/>
  <c r="F151" i="2"/>
  <c r="D152" i="2"/>
  <c r="H152" i="2"/>
  <c r="F153" i="2"/>
  <c r="D154" i="2"/>
  <c r="H154" i="2"/>
  <c r="F155" i="2"/>
  <c r="D156" i="2"/>
  <c r="H156" i="2"/>
  <c r="F157" i="2"/>
  <c r="E146" i="2"/>
  <c r="M146" i="2" s="1"/>
  <c r="I146" i="2"/>
  <c r="Q146" i="2" s="1"/>
  <c r="G147" i="2"/>
  <c r="I148" i="2"/>
  <c r="G149" i="2"/>
  <c r="O149" i="2" s="1"/>
  <c r="E150" i="2"/>
  <c r="M150" i="2" s="1"/>
  <c r="I150" i="2"/>
  <c r="G151" i="2"/>
  <c r="E152" i="2"/>
  <c r="M152" i="2" s="1"/>
  <c r="I152" i="2"/>
  <c r="Q152" i="2" s="1"/>
  <c r="G153" i="2"/>
  <c r="E154" i="2"/>
  <c r="I154" i="2"/>
  <c r="Q154" i="2" s="1"/>
  <c r="G155" i="2"/>
  <c r="O155" i="2" s="1"/>
  <c r="E156" i="2"/>
  <c r="I156" i="2"/>
  <c r="G157" i="2"/>
  <c r="O157" i="2" s="1"/>
  <c r="F146" i="2"/>
  <c r="D146" i="2"/>
  <c r="D147" i="2"/>
  <c r="F148" i="2"/>
  <c r="H149" i="2"/>
  <c r="P149" i="2" s="1"/>
  <c r="D151" i="2"/>
  <c r="D153" i="2"/>
  <c r="F154" i="2"/>
  <c r="H155" i="2"/>
  <c r="P155" i="2" s="1"/>
  <c r="F156" i="2"/>
  <c r="H157" i="2"/>
  <c r="E148" i="2"/>
  <c r="M148" i="2" s="1"/>
  <c r="H147" i="2"/>
  <c r="P147" i="2" s="1"/>
  <c r="D149" i="2"/>
  <c r="F150" i="2"/>
  <c r="H151" i="2"/>
  <c r="P151" i="2" s="1"/>
  <c r="F152" i="2"/>
  <c r="H153" i="2"/>
  <c r="D155" i="2"/>
  <c r="D157" i="2"/>
  <c r="G146" i="2"/>
  <c r="O146" i="2" s="1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L146" i="2"/>
  <c r="L147" i="2"/>
  <c r="P146" i="2"/>
  <c r="W132" i="2"/>
  <c r="W144" i="2" s="1"/>
  <c r="V120" i="54"/>
  <c r="F108" i="30"/>
  <c r="M108" i="30" s="1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F94" i="30"/>
  <c r="M94" i="30" s="1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F76" i="30"/>
  <c r="M76" i="30" s="1"/>
  <c r="F74" i="30"/>
  <c r="M74" i="30" s="1"/>
  <c r="F72" i="30"/>
  <c r="M72" i="30" s="1"/>
  <c r="F71" i="28"/>
  <c r="M71" i="28" s="1"/>
  <c r="F71" i="32"/>
  <c r="M71" i="32" s="1"/>
  <c r="F69" i="32"/>
  <c r="M69" i="32" s="1"/>
  <c r="F69" i="28"/>
  <c r="M69" i="28" s="1"/>
  <c r="F68" i="30"/>
  <c r="M68" i="30" s="1"/>
  <c r="F66" i="30"/>
  <c r="M66" i="30" s="1"/>
  <c r="F64" i="30"/>
  <c r="M64" i="30" s="1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F50" i="30"/>
  <c r="M50" i="30" s="1"/>
  <c r="F48" i="30"/>
  <c r="M48" i="30" s="1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E116" i="30"/>
  <c r="L116" i="30" s="1"/>
  <c r="F115" i="30"/>
  <c r="M115" i="30" s="1"/>
  <c r="F113" i="32"/>
  <c r="M113" i="32" s="1"/>
  <c r="F113" i="28"/>
  <c r="M113" i="28" s="1"/>
  <c r="E112" i="28"/>
  <c r="L112" i="28" s="1"/>
  <c r="E112" i="30"/>
  <c r="L112" i="30" s="1"/>
  <c r="F111" i="30"/>
  <c r="M111" i="30" s="1"/>
  <c r="I120" i="38"/>
  <c r="I120" i="34"/>
  <c r="I120" i="28"/>
  <c r="P120" i="28" s="1"/>
  <c r="I120" i="30"/>
  <c r="P120" i="30" s="1"/>
  <c r="K112" i="38"/>
  <c r="L112" i="36"/>
  <c r="R112" i="30"/>
  <c r="Q112" i="32"/>
  <c r="R112" i="28"/>
  <c r="K120" i="38"/>
  <c r="L120" i="36"/>
  <c r="R120" i="30"/>
  <c r="Q120" i="32"/>
  <c r="R120" i="28"/>
  <c r="E109" i="32"/>
  <c r="L109" i="32" s="1"/>
  <c r="E108" i="28"/>
  <c r="L108" i="28" s="1"/>
  <c r="E108" i="30"/>
  <c r="L108" i="30" s="1"/>
  <c r="E107" i="32"/>
  <c r="L107" i="32" s="1"/>
  <c r="E106" i="28"/>
  <c r="L106" i="28" s="1"/>
  <c r="E106" i="30"/>
  <c r="L106" i="30" s="1"/>
  <c r="E105" i="32"/>
  <c r="L105" i="32" s="1"/>
  <c r="E104" i="28"/>
  <c r="L104" i="28" s="1"/>
  <c r="E104" i="30"/>
  <c r="L104" i="30" s="1"/>
  <c r="E103" i="32"/>
  <c r="L103" i="32" s="1"/>
  <c r="E102" i="28"/>
  <c r="L102" i="28" s="1"/>
  <c r="E102" i="30"/>
  <c r="L102" i="30" s="1"/>
  <c r="E101" i="32"/>
  <c r="L101" i="32" s="1"/>
  <c r="E100" i="28"/>
  <c r="L100" i="28" s="1"/>
  <c r="E100" i="30"/>
  <c r="L100" i="30" s="1"/>
  <c r="E99" i="32"/>
  <c r="L99" i="32" s="1"/>
  <c r="E98" i="28"/>
  <c r="L98" i="28" s="1"/>
  <c r="E98" i="30"/>
  <c r="L98" i="30" s="1"/>
  <c r="E97" i="32"/>
  <c r="L97" i="32" s="1"/>
  <c r="E96" i="28"/>
  <c r="L96" i="28" s="1"/>
  <c r="E96" i="30"/>
  <c r="L96" i="30" s="1"/>
  <c r="E95" i="32"/>
  <c r="L95" i="32" s="1"/>
  <c r="E94" i="28"/>
  <c r="L94" i="28" s="1"/>
  <c r="E94" i="30"/>
  <c r="L94" i="30" s="1"/>
  <c r="E93" i="32"/>
  <c r="L93" i="32" s="1"/>
  <c r="E92" i="28"/>
  <c r="L92" i="28" s="1"/>
  <c r="E92" i="30"/>
  <c r="L92" i="30" s="1"/>
  <c r="E91" i="32"/>
  <c r="L91" i="32" s="1"/>
  <c r="E90" i="28"/>
  <c r="L90" i="28" s="1"/>
  <c r="E90" i="30"/>
  <c r="L90" i="30" s="1"/>
  <c r="E89" i="32"/>
  <c r="L89" i="32" s="1"/>
  <c r="E88" i="28"/>
  <c r="L88" i="28" s="1"/>
  <c r="E88" i="30"/>
  <c r="L88" i="30" s="1"/>
  <c r="E87" i="32"/>
  <c r="L87" i="32" s="1"/>
  <c r="E86" i="28"/>
  <c r="L86" i="28" s="1"/>
  <c r="E86" i="30"/>
  <c r="L86" i="30" s="1"/>
  <c r="E85" i="32"/>
  <c r="L85" i="32" s="1"/>
  <c r="E84" i="28"/>
  <c r="L84" i="28" s="1"/>
  <c r="E84" i="30"/>
  <c r="L84" i="30" s="1"/>
  <c r="E83" i="32"/>
  <c r="L83" i="32" s="1"/>
  <c r="E82" i="28"/>
  <c r="L82" i="28" s="1"/>
  <c r="E82" i="30"/>
  <c r="L82" i="30" s="1"/>
  <c r="E81" i="32"/>
  <c r="L81" i="32" s="1"/>
  <c r="E80" i="28"/>
  <c r="L80" i="28" s="1"/>
  <c r="E80" i="30"/>
  <c r="L80" i="30" s="1"/>
  <c r="E79" i="32"/>
  <c r="L79" i="32" s="1"/>
  <c r="E78" i="28"/>
  <c r="L78" i="28" s="1"/>
  <c r="E78" i="30"/>
  <c r="L78" i="30" s="1"/>
  <c r="E77" i="32"/>
  <c r="L77" i="32" s="1"/>
  <c r="E76" i="28"/>
  <c r="L76" i="28" s="1"/>
  <c r="E76" i="30"/>
  <c r="L76" i="30" s="1"/>
  <c r="E75" i="32"/>
  <c r="L75" i="32" s="1"/>
  <c r="E74" i="28"/>
  <c r="L74" i="28" s="1"/>
  <c r="E74" i="30"/>
  <c r="L74" i="30" s="1"/>
  <c r="E73" i="32"/>
  <c r="L73" i="32" s="1"/>
  <c r="E72" i="28"/>
  <c r="L72" i="28" s="1"/>
  <c r="E72" i="30"/>
  <c r="L72" i="30" s="1"/>
  <c r="E71" i="32"/>
  <c r="L71" i="32" s="1"/>
  <c r="E70" i="28"/>
  <c r="L70" i="28" s="1"/>
  <c r="E70" i="30"/>
  <c r="L70" i="30" s="1"/>
  <c r="E69" i="32"/>
  <c r="L69" i="32" s="1"/>
  <c r="E68" i="28"/>
  <c r="L68" i="28" s="1"/>
  <c r="E68" i="30"/>
  <c r="L68" i="30" s="1"/>
  <c r="E67" i="32"/>
  <c r="L67" i="32" s="1"/>
  <c r="E66" i="28"/>
  <c r="L66" i="28" s="1"/>
  <c r="E66" i="30"/>
  <c r="L66" i="30" s="1"/>
  <c r="E65" i="32"/>
  <c r="L65" i="32" s="1"/>
  <c r="E64" i="28"/>
  <c r="L64" i="28" s="1"/>
  <c r="E64" i="30"/>
  <c r="L64" i="30" s="1"/>
  <c r="E63" i="32"/>
  <c r="L63" i="32" s="1"/>
  <c r="E62" i="28"/>
  <c r="L62" i="28" s="1"/>
  <c r="E62" i="30"/>
  <c r="L62" i="30" s="1"/>
  <c r="E61" i="32"/>
  <c r="L61" i="32" s="1"/>
  <c r="E60" i="28"/>
  <c r="L60" i="28" s="1"/>
  <c r="E60" i="30"/>
  <c r="L60" i="30" s="1"/>
  <c r="E59" i="32"/>
  <c r="L59" i="32" s="1"/>
  <c r="E58" i="28"/>
  <c r="L58" i="28" s="1"/>
  <c r="E58" i="30"/>
  <c r="L58" i="30" s="1"/>
  <c r="E57" i="32"/>
  <c r="L57" i="32" s="1"/>
  <c r="E56" i="28"/>
  <c r="L56" i="28" s="1"/>
  <c r="E56" i="30"/>
  <c r="L56" i="30" s="1"/>
  <c r="E55" i="32"/>
  <c r="L55" i="32" s="1"/>
  <c r="E54" i="28"/>
  <c r="L54" i="28" s="1"/>
  <c r="E54" i="30"/>
  <c r="L54" i="30" s="1"/>
  <c r="E53" i="32"/>
  <c r="L53" i="32" s="1"/>
  <c r="E52" i="28"/>
  <c r="L52" i="28" s="1"/>
  <c r="E52" i="30"/>
  <c r="L52" i="30" s="1"/>
  <c r="E51" i="32"/>
  <c r="L51" i="32" s="1"/>
  <c r="E50" i="28"/>
  <c r="L50" i="28" s="1"/>
  <c r="E50" i="30"/>
  <c r="L50" i="30" s="1"/>
  <c r="E49" i="32"/>
  <c r="L49" i="32" s="1"/>
  <c r="E48" i="28"/>
  <c r="L48" i="28" s="1"/>
  <c r="E48" i="30"/>
  <c r="L48" i="30" s="1"/>
  <c r="E47" i="32"/>
  <c r="L47" i="32" s="1"/>
  <c r="E46" i="28"/>
  <c r="L46" i="28" s="1"/>
  <c r="E46" i="30"/>
  <c r="L46" i="30" s="1"/>
  <c r="E45" i="32"/>
  <c r="L45" i="32" s="1"/>
  <c r="E44" i="28"/>
  <c r="L44" i="28" s="1"/>
  <c r="E44" i="30"/>
  <c r="L44" i="30" s="1"/>
  <c r="E43" i="32"/>
  <c r="L43" i="32" s="1"/>
  <c r="E42" i="28"/>
  <c r="L42" i="28" s="1"/>
  <c r="E42" i="30"/>
  <c r="L42" i="30" s="1"/>
  <c r="E41" i="32"/>
  <c r="L41" i="32" s="1"/>
  <c r="E40" i="28"/>
  <c r="L40" i="28" s="1"/>
  <c r="E40" i="30"/>
  <c r="L40" i="30" s="1"/>
  <c r="E39" i="32"/>
  <c r="L39" i="32" s="1"/>
  <c r="E38" i="28"/>
  <c r="L38" i="28" s="1"/>
  <c r="E38" i="30"/>
  <c r="L38" i="30" s="1"/>
  <c r="E37" i="32"/>
  <c r="L37" i="32" s="1"/>
  <c r="E36" i="28"/>
  <c r="L36" i="28" s="1"/>
  <c r="E36" i="30"/>
  <c r="L36" i="30" s="1"/>
  <c r="E35" i="32"/>
  <c r="L35" i="32" s="1"/>
  <c r="E34" i="28"/>
  <c r="L34" i="28" s="1"/>
  <c r="E34" i="30"/>
  <c r="L34" i="30" s="1"/>
  <c r="E33" i="32"/>
  <c r="L33" i="32" s="1"/>
  <c r="E32" i="28"/>
  <c r="L32" i="28" s="1"/>
  <c r="E32" i="30"/>
  <c r="L32" i="30" s="1"/>
  <c r="E31" i="32"/>
  <c r="L31" i="32" s="1"/>
  <c r="E30" i="28"/>
  <c r="L30" i="28" s="1"/>
  <c r="E30" i="30"/>
  <c r="L30" i="30" s="1"/>
  <c r="E29" i="32"/>
  <c r="L29" i="32" s="1"/>
  <c r="E28" i="28"/>
  <c r="L28" i="28" s="1"/>
  <c r="E28" i="30"/>
  <c r="L28" i="30" s="1"/>
  <c r="E27" i="32"/>
  <c r="L27" i="32" s="1"/>
  <c r="E26" i="28"/>
  <c r="L26" i="28" s="1"/>
  <c r="E26" i="30"/>
  <c r="L26" i="30" s="1"/>
  <c r="E25" i="32"/>
  <c r="L25" i="32" s="1"/>
  <c r="E24" i="28"/>
  <c r="L24" i="28" s="1"/>
  <c r="E24" i="30"/>
  <c r="L24" i="30" s="1"/>
  <c r="E23" i="32"/>
  <c r="L23" i="32" s="1"/>
  <c r="E22" i="28"/>
  <c r="L22" i="28" s="1"/>
  <c r="E22" i="30"/>
  <c r="L22" i="30" s="1"/>
  <c r="E21" i="32"/>
  <c r="L21" i="32" s="1"/>
  <c r="E20" i="28"/>
  <c r="L20" i="28" s="1"/>
  <c r="E20" i="30"/>
  <c r="L20" i="30" s="1"/>
  <c r="E19" i="32"/>
  <c r="L19" i="32" s="1"/>
  <c r="E18" i="28"/>
  <c r="L18" i="28" s="1"/>
  <c r="E18" i="30"/>
  <c r="L18" i="30" s="1"/>
  <c r="E17" i="32"/>
  <c r="L17" i="32" s="1"/>
  <c r="E16" i="28"/>
  <c r="L16" i="28" s="1"/>
  <c r="E16" i="30"/>
  <c r="L16" i="30" s="1"/>
  <c r="E15" i="32"/>
  <c r="L15" i="32" s="1"/>
  <c r="E14" i="28"/>
  <c r="L14" i="28" s="1"/>
  <c r="E14" i="30"/>
  <c r="L14" i="30" s="1"/>
  <c r="E13" i="32"/>
  <c r="L13" i="32" s="1"/>
  <c r="E12" i="28"/>
  <c r="L12" i="28" s="1"/>
  <c r="E12" i="30"/>
  <c r="L12" i="30" s="1"/>
  <c r="E11" i="32"/>
  <c r="L11" i="32" s="1"/>
  <c r="E10" i="28"/>
  <c r="L10" i="28" s="1"/>
  <c r="E10" i="30"/>
  <c r="L10" i="30" s="1"/>
  <c r="E9" i="32"/>
  <c r="L9" i="32" s="1"/>
  <c r="E8" i="28"/>
  <c r="L8" i="28" s="1"/>
  <c r="E8" i="30"/>
  <c r="L8" i="30" s="1"/>
  <c r="E7" i="32"/>
  <c r="L7" i="32" s="1"/>
  <c r="E6" i="28"/>
  <c r="L6" i="28" s="1"/>
  <c r="E6" i="30"/>
  <c r="L6" i="30" s="1"/>
  <c r="E5" i="32"/>
  <c r="L5" i="32" s="1"/>
  <c r="E4" i="28"/>
  <c r="L4" i="28" s="1"/>
  <c r="E4" i="30"/>
  <c r="L4" i="30" s="1"/>
  <c r="E3" i="32"/>
  <c r="L3" i="32" s="1"/>
  <c r="E2" i="28"/>
  <c r="L2" i="28" s="1"/>
  <c r="E2" i="30"/>
  <c r="L2" i="30" s="1"/>
  <c r="F1" i="36"/>
  <c r="O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E119" i="30"/>
  <c r="L119" i="30" s="1"/>
  <c r="F118" i="30"/>
  <c r="M118" i="30" s="1"/>
  <c r="E117" i="32"/>
  <c r="L117" i="32" s="1"/>
  <c r="F116" i="28"/>
  <c r="M116" i="28" s="1"/>
  <c r="F116" i="32"/>
  <c r="M116" i="32" s="1"/>
  <c r="E115" i="30"/>
  <c r="L115" i="30" s="1"/>
  <c r="E115" i="28"/>
  <c r="L115" i="28" s="1"/>
  <c r="F114" i="30"/>
  <c r="M114" i="30" s="1"/>
  <c r="E113" i="32"/>
  <c r="L113" i="32" s="1"/>
  <c r="F112" i="28"/>
  <c r="M112" i="28" s="1"/>
  <c r="F112" i="32"/>
  <c r="M112" i="32" s="1"/>
  <c r="E111" i="30"/>
  <c r="L111" i="30" s="1"/>
  <c r="E111" i="28"/>
  <c r="L111" i="28" s="1"/>
  <c r="F110" i="30"/>
  <c r="M110" i="30" s="1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K113" i="38"/>
  <c r="R113" i="30"/>
  <c r="L113" i="36"/>
  <c r="Q113" i="32"/>
  <c r="R113" i="28"/>
  <c r="K117" i="38"/>
  <c r="L117" i="36"/>
  <c r="Q117" i="32"/>
  <c r="R117" i="30"/>
  <c r="R117" i="28"/>
  <c r="K121" i="38"/>
  <c r="L121" i="36"/>
  <c r="Q121" i="32"/>
  <c r="R121" i="30"/>
  <c r="R121" i="28"/>
  <c r="F109" i="32"/>
  <c r="M109" i="32" s="1"/>
  <c r="F109" i="28"/>
  <c r="M109" i="28" s="1"/>
  <c r="F106" i="30"/>
  <c r="M106" i="30" s="1"/>
  <c r="F104" i="30"/>
  <c r="M104" i="30" s="1"/>
  <c r="F102" i="30"/>
  <c r="M102" i="30" s="1"/>
  <c r="F100" i="30"/>
  <c r="M100" i="30" s="1"/>
  <c r="F92" i="30"/>
  <c r="M92" i="30" s="1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F80" i="30"/>
  <c r="M80" i="30" s="1"/>
  <c r="F78" i="30"/>
  <c r="M78" i="30" s="1"/>
  <c r="F75" i="32"/>
  <c r="M75" i="32" s="1"/>
  <c r="F75" i="28"/>
  <c r="M75" i="28" s="1"/>
  <c r="F73" i="32"/>
  <c r="M73" i="32" s="1"/>
  <c r="F73" i="28"/>
  <c r="M73" i="28" s="1"/>
  <c r="F70" i="30"/>
  <c r="M70" i="30" s="1"/>
  <c r="F62" i="30"/>
  <c r="M62" i="30" s="1"/>
  <c r="F60" i="30"/>
  <c r="M60" i="30" s="1"/>
  <c r="F58" i="30"/>
  <c r="M58" i="30" s="1"/>
  <c r="F56" i="30"/>
  <c r="M56" i="30" s="1"/>
  <c r="F54" i="30"/>
  <c r="M54" i="30" s="1"/>
  <c r="F52" i="30"/>
  <c r="M52" i="30" s="1"/>
  <c r="F46" i="30"/>
  <c r="M46" i="30" s="1"/>
  <c r="F44" i="30"/>
  <c r="M44" i="30" s="1"/>
  <c r="F42" i="30"/>
  <c r="M42" i="30" s="1"/>
  <c r="F40" i="30"/>
  <c r="M40" i="30" s="1"/>
  <c r="F38" i="30"/>
  <c r="M38" i="30" s="1"/>
  <c r="F36" i="30"/>
  <c r="M36" i="30" s="1"/>
  <c r="F33" i="32"/>
  <c r="M33" i="32" s="1"/>
  <c r="F33" i="28"/>
  <c r="M33" i="28" s="1"/>
  <c r="F31" i="32"/>
  <c r="M31" i="32" s="1"/>
  <c r="F31" i="28"/>
  <c r="M31" i="28" s="1"/>
  <c r="F26" i="30"/>
  <c r="M26" i="30" s="1"/>
  <c r="F23" i="32"/>
  <c r="M23" i="32" s="1"/>
  <c r="F23" i="28"/>
  <c r="M23" i="28" s="1"/>
  <c r="F21" i="32"/>
  <c r="M21" i="32" s="1"/>
  <c r="F21" i="28"/>
  <c r="M21" i="28" s="1"/>
  <c r="F18" i="30"/>
  <c r="M18" i="30" s="1"/>
  <c r="F16" i="30"/>
  <c r="M16" i="30" s="1"/>
  <c r="F13" i="28"/>
  <c r="M13" i="28" s="1"/>
  <c r="F13" i="32"/>
  <c r="M13" i="32" s="1"/>
  <c r="F11" i="32"/>
  <c r="M11" i="32" s="1"/>
  <c r="F11" i="28"/>
  <c r="M11" i="28" s="1"/>
  <c r="F6" i="30"/>
  <c r="M6" i="30" s="1"/>
  <c r="F1" i="38"/>
  <c r="O1" i="38" s="1"/>
  <c r="G1" i="36"/>
  <c r="P1" i="36" s="1"/>
  <c r="F1" i="28"/>
  <c r="F1" i="32"/>
  <c r="M1" i="32" s="1"/>
  <c r="F109" i="30"/>
  <c r="M109" i="30" s="1"/>
  <c r="F108" i="32"/>
  <c r="M108" i="32" s="1"/>
  <c r="F108" i="28"/>
  <c r="M108" i="28" s="1"/>
  <c r="F107" i="30"/>
  <c r="M107" i="30" s="1"/>
  <c r="F106" i="28"/>
  <c r="M106" i="28" s="1"/>
  <c r="F106" i="32"/>
  <c r="M106" i="32" s="1"/>
  <c r="F105" i="30"/>
  <c r="M105" i="30" s="1"/>
  <c r="F104" i="32"/>
  <c r="M104" i="32" s="1"/>
  <c r="F104" i="28"/>
  <c r="M104" i="28" s="1"/>
  <c r="F103" i="30"/>
  <c r="M103" i="30" s="1"/>
  <c r="F102" i="28"/>
  <c r="M102" i="28" s="1"/>
  <c r="F102" i="32"/>
  <c r="M102" i="32" s="1"/>
  <c r="F101" i="30"/>
  <c r="M101" i="30" s="1"/>
  <c r="F100" i="32"/>
  <c r="M100" i="32" s="1"/>
  <c r="F100" i="28"/>
  <c r="M100" i="28" s="1"/>
  <c r="F99" i="30"/>
  <c r="M99" i="30" s="1"/>
  <c r="F98" i="28"/>
  <c r="M98" i="28" s="1"/>
  <c r="F98" i="32"/>
  <c r="M98" i="32" s="1"/>
  <c r="F97" i="30"/>
  <c r="M97" i="30" s="1"/>
  <c r="F96" i="32"/>
  <c r="M96" i="32" s="1"/>
  <c r="F96" i="28"/>
  <c r="M96" i="28" s="1"/>
  <c r="F95" i="30"/>
  <c r="M95" i="30" s="1"/>
  <c r="F94" i="28"/>
  <c r="M94" i="28" s="1"/>
  <c r="F94" i="32"/>
  <c r="M94" i="32" s="1"/>
  <c r="F93" i="30"/>
  <c r="M93" i="30" s="1"/>
  <c r="F92" i="32"/>
  <c r="M92" i="32" s="1"/>
  <c r="F92" i="28"/>
  <c r="M92" i="28" s="1"/>
  <c r="F91" i="30"/>
  <c r="M91" i="30" s="1"/>
  <c r="F90" i="28"/>
  <c r="M90" i="28" s="1"/>
  <c r="F90" i="32"/>
  <c r="M90" i="32" s="1"/>
  <c r="F89" i="30"/>
  <c r="M89" i="30" s="1"/>
  <c r="F88" i="32"/>
  <c r="M88" i="32" s="1"/>
  <c r="F88" i="28"/>
  <c r="M88" i="28" s="1"/>
  <c r="F87" i="30"/>
  <c r="M87" i="30" s="1"/>
  <c r="F86" i="28"/>
  <c r="M86" i="28" s="1"/>
  <c r="F86" i="32"/>
  <c r="M86" i="32" s="1"/>
  <c r="F85" i="30"/>
  <c r="M85" i="30" s="1"/>
  <c r="F84" i="32"/>
  <c r="M84" i="32" s="1"/>
  <c r="F84" i="28"/>
  <c r="M84" i="28" s="1"/>
  <c r="F83" i="30"/>
  <c r="M83" i="30" s="1"/>
  <c r="F82" i="28"/>
  <c r="M82" i="28" s="1"/>
  <c r="F82" i="32"/>
  <c r="M82" i="32" s="1"/>
  <c r="F81" i="30"/>
  <c r="M81" i="30" s="1"/>
  <c r="F80" i="32"/>
  <c r="M80" i="32" s="1"/>
  <c r="F80" i="28"/>
  <c r="M80" i="28" s="1"/>
  <c r="F79" i="30"/>
  <c r="M79" i="30" s="1"/>
  <c r="F78" i="28"/>
  <c r="M78" i="28" s="1"/>
  <c r="F78" i="32"/>
  <c r="M78" i="32" s="1"/>
  <c r="F77" i="30"/>
  <c r="M77" i="30" s="1"/>
  <c r="F76" i="32"/>
  <c r="M76" i="32" s="1"/>
  <c r="F76" i="28"/>
  <c r="M76" i="28" s="1"/>
  <c r="F75" i="30"/>
  <c r="M75" i="30" s="1"/>
  <c r="F74" i="28"/>
  <c r="M74" i="28" s="1"/>
  <c r="F74" i="32"/>
  <c r="M74" i="32" s="1"/>
  <c r="F73" i="30"/>
  <c r="M73" i="30" s="1"/>
  <c r="F72" i="32"/>
  <c r="M72" i="32" s="1"/>
  <c r="F72" i="28"/>
  <c r="M72" i="28" s="1"/>
  <c r="F71" i="30"/>
  <c r="M71" i="30" s="1"/>
  <c r="F70" i="28"/>
  <c r="M70" i="28" s="1"/>
  <c r="F70" i="32"/>
  <c r="M70" i="32" s="1"/>
  <c r="F69" i="30"/>
  <c r="M69" i="30" s="1"/>
  <c r="F68" i="32"/>
  <c r="M68" i="32" s="1"/>
  <c r="F68" i="28"/>
  <c r="M68" i="28" s="1"/>
  <c r="F67" i="30"/>
  <c r="M67" i="30" s="1"/>
  <c r="F66" i="28"/>
  <c r="M66" i="28" s="1"/>
  <c r="F66" i="32"/>
  <c r="M66" i="32" s="1"/>
  <c r="F65" i="30"/>
  <c r="M65" i="30" s="1"/>
  <c r="F64" i="32"/>
  <c r="M64" i="32" s="1"/>
  <c r="F64" i="28"/>
  <c r="M64" i="28" s="1"/>
  <c r="F63" i="30"/>
  <c r="M63" i="30" s="1"/>
  <c r="F62" i="28"/>
  <c r="M62" i="28" s="1"/>
  <c r="F62" i="32"/>
  <c r="M62" i="32" s="1"/>
  <c r="F61" i="30"/>
  <c r="M61" i="30" s="1"/>
  <c r="F60" i="32"/>
  <c r="M60" i="32" s="1"/>
  <c r="F60" i="28"/>
  <c r="M60" i="28" s="1"/>
  <c r="F59" i="30"/>
  <c r="M59" i="30" s="1"/>
  <c r="F58" i="28"/>
  <c r="M58" i="28" s="1"/>
  <c r="F58" i="32"/>
  <c r="M58" i="32" s="1"/>
  <c r="F57" i="30"/>
  <c r="M57" i="30" s="1"/>
  <c r="F56" i="28"/>
  <c r="M56" i="28" s="1"/>
  <c r="F56" i="32"/>
  <c r="M56" i="32" s="1"/>
  <c r="F55" i="30"/>
  <c r="M55" i="30" s="1"/>
  <c r="F54" i="28"/>
  <c r="M54" i="28" s="1"/>
  <c r="F54" i="32"/>
  <c r="M54" i="32" s="1"/>
  <c r="F53" i="30"/>
  <c r="M53" i="30" s="1"/>
  <c r="F52" i="28"/>
  <c r="M52" i="28" s="1"/>
  <c r="F52" i="32"/>
  <c r="M52" i="32" s="1"/>
  <c r="F51" i="30"/>
  <c r="M51" i="30" s="1"/>
  <c r="F50" i="28"/>
  <c r="M50" i="28" s="1"/>
  <c r="F50" i="32"/>
  <c r="M50" i="32" s="1"/>
  <c r="F49" i="30"/>
  <c r="M49" i="30" s="1"/>
  <c r="F48" i="28"/>
  <c r="M48" i="28" s="1"/>
  <c r="F48" i="32"/>
  <c r="M48" i="32" s="1"/>
  <c r="F47" i="30"/>
  <c r="M47" i="30" s="1"/>
  <c r="F46" i="28"/>
  <c r="M46" i="28" s="1"/>
  <c r="F46" i="32"/>
  <c r="M46" i="32" s="1"/>
  <c r="F45" i="30"/>
  <c r="M45" i="30" s="1"/>
  <c r="F44" i="28"/>
  <c r="M44" i="28" s="1"/>
  <c r="F44" i="32"/>
  <c r="M44" i="32" s="1"/>
  <c r="F43" i="30"/>
  <c r="M43" i="30" s="1"/>
  <c r="F42" i="28"/>
  <c r="M42" i="28" s="1"/>
  <c r="F42" i="32"/>
  <c r="M42" i="32" s="1"/>
  <c r="F41" i="30"/>
  <c r="M41" i="30" s="1"/>
  <c r="F40" i="28"/>
  <c r="M40" i="28" s="1"/>
  <c r="F40" i="32"/>
  <c r="M40" i="32" s="1"/>
  <c r="F39" i="30"/>
  <c r="M39" i="30" s="1"/>
  <c r="F38" i="28"/>
  <c r="M38" i="28" s="1"/>
  <c r="F38" i="32"/>
  <c r="M38" i="32" s="1"/>
  <c r="F37" i="30"/>
  <c r="M37" i="30" s="1"/>
  <c r="F36" i="28"/>
  <c r="M36" i="28" s="1"/>
  <c r="F36" i="32"/>
  <c r="M36" i="32" s="1"/>
  <c r="F35" i="30"/>
  <c r="M35" i="30" s="1"/>
  <c r="F34" i="28"/>
  <c r="M34" i="28" s="1"/>
  <c r="F34" i="32"/>
  <c r="M34" i="32" s="1"/>
  <c r="F33" i="30"/>
  <c r="M33" i="30" s="1"/>
  <c r="F32" i="28"/>
  <c r="M32" i="28" s="1"/>
  <c r="F32" i="32"/>
  <c r="M32" i="32" s="1"/>
  <c r="F31" i="30"/>
  <c r="M31" i="30" s="1"/>
  <c r="F30" i="28"/>
  <c r="M30" i="28" s="1"/>
  <c r="F30" i="32"/>
  <c r="M30" i="32" s="1"/>
  <c r="F29" i="30"/>
  <c r="M29" i="30" s="1"/>
  <c r="F28" i="28"/>
  <c r="M28" i="28" s="1"/>
  <c r="F28" i="32"/>
  <c r="M28" i="32" s="1"/>
  <c r="F27" i="30"/>
  <c r="M27" i="30" s="1"/>
  <c r="F26" i="28"/>
  <c r="M26" i="28" s="1"/>
  <c r="F26" i="32"/>
  <c r="M26" i="32" s="1"/>
  <c r="F25" i="30"/>
  <c r="M25" i="30" s="1"/>
  <c r="F24" i="28"/>
  <c r="M24" i="28" s="1"/>
  <c r="F24" i="32"/>
  <c r="M24" i="32" s="1"/>
  <c r="F23" i="30"/>
  <c r="M23" i="30" s="1"/>
  <c r="F22" i="28"/>
  <c r="M22" i="28" s="1"/>
  <c r="F22" i="32"/>
  <c r="M22" i="32" s="1"/>
  <c r="F21" i="30"/>
  <c r="M21" i="30" s="1"/>
  <c r="F20" i="28"/>
  <c r="M20" i="28" s="1"/>
  <c r="F20" i="32"/>
  <c r="M20" i="32" s="1"/>
  <c r="F19" i="30"/>
  <c r="M19" i="30" s="1"/>
  <c r="F18" i="28"/>
  <c r="M18" i="28" s="1"/>
  <c r="F18" i="32"/>
  <c r="M18" i="32" s="1"/>
  <c r="F17" i="30"/>
  <c r="M17" i="30" s="1"/>
  <c r="F16" i="28"/>
  <c r="M16" i="28" s="1"/>
  <c r="F16" i="32"/>
  <c r="M16" i="32" s="1"/>
  <c r="F15" i="30"/>
  <c r="M15" i="30" s="1"/>
  <c r="F14" i="28"/>
  <c r="M14" i="28" s="1"/>
  <c r="F14" i="32"/>
  <c r="M14" i="32" s="1"/>
  <c r="F13" i="30"/>
  <c r="M13" i="30" s="1"/>
  <c r="F12" i="28"/>
  <c r="M12" i="28" s="1"/>
  <c r="F12" i="32"/>
  <c r="M12" i="32" s="1"/>
  <c r="F11" i="30"/>
  <c r="M11" i="30" s="1"/>
  <c r="F10" i="32"/>
  <c r="M10" i="32" s="1"/>
  <c r="F10" i="28"/>
  <c r="M10" i="28" s="1"/>
  <c r="F9" i="30"/>
  <c r="M9" i="30" s="1"/>
  <c r="F8" i="28"/>
  <c r="M8" i="28" s="1"/>
  <c r="F8" i="32"/>
  <c r="M8" i="32" s="1"/>
  <c r="F7" i="30"/>
  <c r="M7" i="30" s="1"/>
  <c r="F6" i="32"/>
  <c r="M6" i="32" s="1"/>
  <c r="F6" i="28"/>
  <c r="M6" i="28" s="1"/>
  <c r="F5" i="30"/>
  <c r="M5" i="30" s="1"/>
  <c r="F4" i="28"/>
  <c r="M4" i="28" s="1"/>
  <c r="F4" i="32"/>
  <c r="M4" i="32" s="1"/>
  <c r="F3" i="30"/>
  <c r="M3" i="30" s="1"/>
  <c r="F2" i="28"/>
  <c r="F2" i="32"/>
  <c r="M2" i="32" s="1"/>
  <c r="F1" i="34"/>
  <c r="O1" i="34" s="1"/>
  <c r="F1" i="30"/>
  <c r="M1" i="30" s="1"/>
  <c r="F121" i="30"/>
  <c r="M121" i="30" s="1"/>
  <c r="E120" i="32"/>
  <c r="L120" i="32" s="1"/>
  <c r="F119" i="32"/>
  <c r="M119" i="32" s="1"/>
  <c r="F119" i="28"/>
  <c r="M119" i="28" s="1"/>
  <c r="E118" i="28"/>
  <c r="L118" i="28" s="1"/>
  <c r="E118" i="30"/>
  <c r="L118" i="30" s="1"/>
  <c r="F117" i="30"/>
  <c r="M117" i="30" s="1"/>
  <c r="E116" i="32"/>
  <c r="L116" i="32" s="1"/>
  <c r="F115" i="32"/>
  <c r="M115" i="32" s="1"/>
  <c r="F115" i="28"/>
  <c r="M115" i="28" s="1"/>
  <c r="E114" i="28"/>
  <c r="L114" i="28" s="1"/>
  <c r="E114" i="30"/>
  <c r="L114" i="30" s="1"/>
  <c r="F113" i="30"/>
  <c r="M113" i="30" s="1"/>
  <c r="E112" i="32"/>
  <c r="L112" i="32" s="1"/>
  <c r="F111" i="32"/>
  <c r="M111" i="32" s="1"/>
  <c r="F111" i="28"/>
  <c r="M111" i="28" s="1"/>
  <c r="E110" i="28"/>
  <c r="L110" i="28" s="1"/>
  <c r="E110" i="30"/>
  <c r="L110" i="30" s="1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K110" i="38"/>
  <c r="L110" i="36"/>
  <c r="Q110" i="32"/>
  <c r="R110" i="28"/>
  <c r="R110" i="30"/>
  <c r="K114" i="38"/>
  <c r="L114" i="36"/>
  <c r="Q114" i="32"/>
  <c r="R114" i="28"/>
  <c r="R114" i="30"/>
  <c r="K118" i="38"/>
  <c r="L118" i="36"/>
  <c r="Q118" i="32"/>
  <c r="R118" i="30"/>
  <c r="R118" i="28"/>
  <c r="F105" i="32"/>
  <c r="M105" i="32" s="1"/>
  <c r="F105" i="28"/>
  <c r="M105" i="28" s="1"/>
  <c r="F98" i="30"/>
  <c r="M98" i="30" s="1"/>
  <c r="F96" i="30"/>
  <c r="M96" i="30" s="1"/>
  <c r="F93" i="32"/>
  <c r="M93" i="32" s="1"/>
  <c r="F93" i="28"/>
  <c r="M93" i="28" s="1"/>
  <c r="F91" i="32"/>
  <c r="M91" i="32" s="1"/>
  <c r="F91" i="28"/>
  <c r="M91" i="28" s="1"/>
  <c r="F90" i="30"/>
  <c r="M90" i="30" s="1"/>
  <c r="F88" i="30"/>
  <c r="M88" i="30" s="1"/>
  <c r="F86" i="30"/>
  <c r="M86" i="30" s="1"/>
  <c r="F84" i="30"/>
  <c r="M84" i="30" s="1"/>
  <c r="F82" i="30"/>
  <c r="M82" i="30" s="1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F34" i="30"/>
  <c r="M34" i="30" s="1"/>
  <c r="F32" i="30"/>
  <c r="M32" i="30" s="1"/>
  <c r="F30" i="30"/>
  <c r="M30" i="30" s="1"/>
  <c r="F28" i="30"/>
  <c r="M28" i="30" s="1"/>
  <c r="F27" i="32"/>
  <c r="M27" i="32" s="1"/>
  <c r="F27" i="28"/>
  <c r="M27" i="28" s="1"/>
  <c r="F25" i="32"/>
  <c r="M25" i="32" s="1"/>
  <c r="F25" i="28"/>
  <c r="M25" i="28" s="1"/>
  <c r="F24" i="30"/>
  <c r="M24" i="30" s="1"/>
  <c r="F22" i="30"/>
  <c r="M22" i="30" s="1"/>
  <c r="F20" i="30"/>
  <c r="M20" i="30" s="1"/>
  <c r="F17" i="32"/>
  <c r="M17" i="32" s="1"/>
  <c r="F17" i="28"/>
  <c r="M17" i="28" s="1"/>
  <c r="F15" i="32"/>
  <c r="M15" i="32" s="1"/>
  <c r="F15" i="28"/>
  <c r="M15" i="28" s="1"/>
  <c r="F14" i="30"/>
  <c r="M14" i="30" s="1"/>
  <c r="F12" i="30"/>
  <c r="M12" i="30" s="1"/>
  <c r="F10" i="30"/>
  <c r="M10" i="30" s="1"/>
  <c r="F8" i="30"/>
  <c r="M8" i="30" s="1"/>
  <c r="F7" i="32"/>
  <c r="M7" i="32" s="1"/>
  <c r="F7" i="28"/>
  <c r="M7" i="28" s="1"/>
  <c r="F5" i="28"/>
  <c r="M5" i="28" s="1"/>
  <c r="F5" i="32"/>
  <c r="M5" i="32" s="1"/>
  <c r="F4" i="30"/>
  <c r="M4" i="30" s="1"/>
  <c r="F2" i="30"/>
  <c r="M2" i="30" s="1"/>
  <c r="E120" i="28"/>
  <c r="L120" i="28" s="1"/>
  <c r="E120" i="30"/>
  <c r="L120" i="30" s="1"/>
  <c r="F119" i="30"/>
  <c r="M119" i="30" s="1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K116" i="38"/>
  <c r="L116" i="36"/>
  <c r="R116" i="30"/>
  <c r="Q116" i="32"/>
  <c r="R116" i="28"/>
  <c r="E109" i="28"/>
  <c r="L109" i="28" s="1"/>
  <c r="E109" i="30"/>
  <c r="L109" i="30" s="1"/>
  <c r="E108" i="32"/>
  <c r="L108" i="32" s="1"/>
  <c r="E107" i="30"/>
  <c r="L107" i="30" s="1"/>
  <c r="E107" i="28"/>
  <c r="L107" i="28" s="1"/>
  <c r="E106" i="32"/>
  <c r="L106" i="32" s="1"/>
  <c r="E105" i="28"/>
  <c r="L105" i="28" s="1"/>
  <c r="E105" i="30"/>
  <c r="L105" i="30" s="1"/>
  <c r="E104" i="32"/>
  <c r="L104" i="32" s="1"/>
  <c r="E103" i="30"/>
  <c r="L103" i="30" s="1"/>
  <c r="E103" i="28"/>
  <c r="L103" i="28" s="1"/>
  <c r="E102" i="32"/>
  <c r="L102" i="32" s="1"/>
  <c r="E101" i="28"/>
  <c r="L101" i="28" s="1"/>
  <c r="E101" i="30"/>
  <c r="L101" i="30" s="1"/>
  <c r="E100" i="32"/>
  <c r="L100" i="32" s="1"/>
  <c r="E99" i="30"/>
  <c r="L99" i="30" s="1"/>
  <c r="E99" i="28"/>
  <c r="L99" i="28" s="1"/>
  <c r="E98" i="32"/>
  <c r="L98" i="32" s="1"/>
  <c r="E97" i="28"/>
  <c r="L97" i="28" s="1"/>
  <c r="E97" i="30"/>
  <c r="L97" i="30" s="1"/>
  <c r="E96" i="32"/>
  <c r="L96" i="32" s="1"/>
  <c r="E95" i="30"/>
  <c r="L95" i="30" s="1"/>
  <c r="E95" i="28"/>
  <c r="L95" i="28" s="1"/>
  <c r="E94" i="32"/>
  <c r="L94" i="32" s="1"/>
  <c r="E93" i="28"/>
  <c r="L93" i="28" s="1"/>
  <c r="E93" i="30"/>
  <c r="L93" i="30" s="1"/>
  <c r="E92" i="32"/>
  <c r="L92" i="32" s="1"/>
  <c r="E91" i="30"/>
  <c r="L91" i="30" s="1"/>
  <c r="E91" i="28"/>
  <c r="L91" i="28" s="1"/>
  <c r="E90" i="32"/>
  <c r="L90" i="32" s="1"/>
  <c r="E89" i="28"/>
  <c r="L89" i="28" s="1"/>
  <c r="E89" i="30"/>
  <c r="L89" i="30" s="1"/>
  <c r="E88" i="32"/>
  <c r="L88" i="32" s="1"/>
  <c r="E87" i="30"/>
  <c r="L87" i="30" s="1"/>
  <c r="E87" i="28"/>
  <c r="L87" i="28" s="1"/>
  <c r="E86" i="32"/>
  <c r="L86" i="32" s="1"/>
  <c r="E85" i="28"/>
  <c r="L85" i="28" s="1"/>
  <c r="E85" i="30"/>
  <c r="L85" i="30" s="1"/>
  <c r="E84" i="32"/>
  <c r="L84" i="32" s="1"/>
  <c r="E83" i="30"/>
  <c r="L83" i="30" s="1"/>
  <c r="E83" i="28"/>
  <c r="L83" i="28" s="1"/>
  <c r="E82" i="32"/>
  <c r="L82" i="32" s="1"/>
  <c r="E81" i="28"/>
  <c r="L81" i="28" s="1"/>
  <c r="E81" i="30"/>
  <c r="L81" i="30" s="1"/>
  <c r="E80" i="32"/>
  <c r="L80" i="32" s="1"/>
  <c r="E79" i="30"/>
  <c r="L79" i="30" s="1"/>
  <c r="E79" i="28"/>
  <c r="L79" i="28" s="1"/>
  <c r="E78" i="32"/>
  <c r="L78" i="32" s="1"/>
  <c r="E77" i="28"/>
  <c r="L77" i="28" s="1"/>
  <c r="E77" i="30"/>
  <c r="L77" i="30" s="1"/>
  <c r="E76" i="32"/>
  <c r="L76" i="32" s="1"/>
  <c r="E75" i="30"/>
  <c r="L75" i="30" s="1"/>
  <c r="E75" i="28"/>
  <c r="L75" i="28" s="1"/>
  <c r="E74" i="32"/>
  <c r="L74" i="32" s="1"/>
  <c r="E73" i="28"/>
  <c r="L73" i="28" s="1"/>
  <c r="E73" i="30"/>
  <c r="L73" i="30" s="1"/>
  <c r="E72" i="32"/>
  <c r="L72" i="32" s="1"/>
  <c r="E71" i="30"/>
  <c r="L71" i="30" s="1"/>
  <c r="E71" i="28"/>
  <c r="L71" i="28" s="1"/>
  <c r="E70" i="32"/>
  <c r="L70" i="32" s="1"/>
  <c r="E69" i="28"/>
  <c r="L69" i="28" s="1"/>
  <c r="E69" i="30"/>
  <c r="L69" i="30" s="1"/>
  <c r="E68" i="32"/>
  <c r="L68" i="32" s="1"/>
  <c r="E67" i="30"/>
  <c r="L67" i="30" s="1"/>
  <c r="E67" i="28"/>
  <c r="L67" i="28" s="1"/>
  <c r="E66" i="32"/>
  <c r="L66" i="32" s="1"/>
  <c r="E65" i="28"/>
  <c r="L65" i="28" s="1"/>
  <c r="E65" i="30"/>
  <c r="L65" i="30" s="1"/>
  <c r="E64" i="32"/>
  <c r="L64" i="32" s="1"/>
  <c r="E63" i="30"/>
  <c r="L63" i="30" s="1"/>
  <c r="E63" i="28"/>
  <c r="L63" i="28" s="1"/>
  <c r="E62" i="32"/>
  <c r="L62" i="32" s="1"/>
  <c r="E61" i="28"/>
  <c r="L61" i="28" s="1"/>
  <c r="E61" i="30"/>
  <c r="L61" i="30" s="1"/>
  <c r="E60" i="32"/>
  <c r="L60" i="32" s="1"/>
  <c r="E59" i="30"/>
  <c r="L59" i="30" s="1"/>
  <c r="E59" i="28"/>
  <c r="L59" i="28" s="1"/>
  <c r="E58" i="32"/>
  <c r="L58" i="32" s="1"/>
  <c r="E57" i="28"/>
  <c r="L57" i="28" s="1"/>
  <c r="E57" i="30"/>
  <c r="L57" i="30" s="1"/>
  <c r="E56" i="32"/>
  <c r="L56" i="32" s="1"/>
  <c r="E55" i="30"/>
  <c r="L55" i="30" s="1"/>
  <c r="E55" i="28"/>
  <c r="L55" i="28" s="1"/>
  <c r="E54" i="32"/>
  <c r="L54" i="32" s="1"/>
  <c r="E53" i="28"/>
  <c r="L53" i="28" s="1"/>
  <c r="E53" i="30"/>
  <c r="L53" i="30" s="1"/>
  <c r="E52" i="32"/>
  <c r="L52" i="32" s="1"/>
  <c r="E51" i="30"/>
  <c r="L51" i="30" s="1"/>
  <c r="E51" i="28"/>
  <c r="L51" i="28" s="1"/>
  <c r="E50" i="32"/>
  <c r="L50" i="32" s="1"/>
  <c r="E49" i="28"/>
  <c r="L49" i="28" s="1"/>
  <c r="E49" i="30"/>
  <c r="L49" i="30" s="1"/>
  <c r="E48" i="32"/>
  <c r="L48" i="32" s="1"/>
  <c r="E47" i="30"/>
  <c r="L47" i="30" s="1"/>
  <c r="E47" i="28"/>
  <c r="L47" i="28" s="1"/>
  <c r="E46" i="32"/>
  <c r="L46" i="32" s="1"/>
  <c r="E45" i="28"/>
  <c r="L45" i="28" s="1"/>
  <c r="E45" i="30"/>
  <c r="L45" i="30" s="1"/>
  <c r="E44" i="32"/>
  <c r="L44" i="32" s="1"/>
  <c r="E43" i="30"/>
  <c r="L43" i="30" s="1"/>
  <c r="E43" i="28"/>
  <c r="L43" i="28" s="1"/>
  <c r="E42" i="32"/>
  <c r="L42" i="32" s="1"/>
  <c r="E41" i="28"/>
  <c r="L41" i="28" s="1"/>
  <c r="E41" i="30"/>
  <c r="L41" i="30" s="1"/>
  <c r="E40" i="32"/>
  <c r="L40" i="32" s="1"/>
  <c r="E39" i="30"/>
  <c r="L39" i="30" s="1"/>
  <c r="E39" i="28"/>
  <c r="L39" i="28" s="1"/>
  <c r="E38" i="32"/>
  <c r="L38" i="32" s="1"/>
  <c r="E37" i="28"/>
  <c r="L37" i="28" s="1"/>
  <c r="E37" i="30"/>
  <c r="L37" i="30" s="1"/>
  <c r="E36" i="32"/>
  <c r="L36" i="32" s="1"/>
  <c r="E35" i="30"/>
  <c r="L35" i="30" s="1"/>
  <c r="E35" i="28"/>
  <c r="L35" i="28" s="1"/>
  <c r="E34" i="32"/>
  <c r="L34" i="32" s="1"/>
  <c r="E33" i="28"/>
  <c r="L33" i="28" s="1"/>
  <c r="E33" i="30"/>
  <c r="L33" i="30" s="1"/>
  <c r="E32" i="32"/>
  <c r="L32" i="32" s="1"/>
  <c r="E31" i="30"/>
  <c r="L31" i="30" s="1"/>
  <c r="E31" i="28"/>
  <c r="L31" i="28" s="1"/>
  <c r="E30" i="32"/>
  <c r="L30" i="32" s="1"/>
  <c r="E29" i="28"/>
  <c r="L29" i="28" s="1"/>
  <c r="E29" i="30"/>
  <c r="L29" i="30" s="1"/>
  <c r="E28" i="32"/>
  <c r="L28" i="32" s="1"/>
  <c r="E27" i="30"/>
  <c r="L27" i="30" s="1"/>
  <c r="E27" i="28"/>
  <c r="L27" i="28" s="1"/>
  <c r="E26" i="32"/>
  <c r="L26" i="32" s="1"/>
  <c r="E25" i="28"/>
  <c r="L25" i="28" s="1"/>
  <c r="E25" i="30"/>
  <c r="L25" i="30" s="1"/>
  <c r="E24" i="32"/>
  <c r="L24" i="32" s="1"/>
  <c r="E23" i="30"/>
  <c r="L23" i="30" s="1"/>
  <c r="E23" i="28"/>
  <c r="L23" i="28" s="1"/>
  <c r="E22" i="32"/>
  <c r="L22" i="32" s="1"/>
  <c r="E21" i="28"/>
  <c r="L21" i="28" s="1"/>
  <c r="E21" i="30"/>
  <c r="L21" i="30" s="1"/>
  <c r="E20" i="32"/>
  <c r="L20" i="32" s="1"/>
  <c r="E19" i="30"/>
  <c r="L19" i="30" s="1"/>
  <c r="E19" i="28"/>
  <c r="L19" i="28" s="1"/>
  <c r="E18" i="32"/>
  <c r="L18" i="32" s="1"/>
  <c r="E17" i="28"/>
  <c r="L17" i="28" s="1"/>
  <c r="E17" i="30"/>
  <c r="L17" i="30" s="1"/>
  <c r="E16" i="32"/>
  <c r="L16" i="32" s="1"/>
  <c r="E15" i="30"/>
  <c r="L15" i="30" s="1"/>
  <c r="E15" i="28"/>
  <c r="L15" i="28" s="1"/>
  <c r="E14" i="32"/>
  <c r="L14" i="32" s="1"/>
  <c r="E13" i="28"/>
  <c r="L13" i="28" s="1"/>
  <c r="E13" i="30"/>
  <c r="L13" i="30" s="1"/>
  <c r="E12" i="32"/>
  <c r="L12" i="32" s="1"/>
  <c r="E11" i="30"/>
  <c r="L11" i="30" s="1"/>
  <c r="E11" i="28"/>
  <c r="L11" i="28" s="1"/>
  <c r="E10" i="32"/>
  <c r="L10" i="32" s="1"/>
  <c r="E9" i="28"/>
  <c r="L9" i="28" s="1"/>
  <c r="E9" i="30"/>
  <c r="L9" i="30" s="1"/>
  <c r="E8" i="32"/>
  <c r="L8" i="32" s="1"/>
  <c r="E7" i="30"/>
  <c r="L7" i="30" s="1"/>
  <c r="E7" i="28"/>
  <c r="L7" i="28" s="1"/>
  <c r="E6" i="32"/>
  <c r="L6" i="32" s="1"/>
  <c r="E5" i="28"/>
  <c r="L5" i="28" s="1"/>
  <c r="E5" i="30"/>
  <c r="L5" i="30" s="1"/>
  <c r="E4" i="32"/>
  <c r="L4" i="32" s="1"/>
  <c r="E3" i="30"/>
  <c r="L3" i="30" s="1"/>
  <c r="E3" i="28"/>
  <c r="L3" i="28" s="1"/>
  <c r="E2" i="32"/>
  <c r="L2" i="32" s="1"/>
  <c r="E1" i="38"/>
  <c r="N1" i="38" s="1"/>
  <c r="E1" i="34"/>
  <c r="N1" i="34" s="1"/>
  <c r="E1" i="28"/>
  <c r="L1" i="28" s="1"/>
  <c r="E1" i="30"/>
  <c r="L1" i="30" s="1"/>
  <c r="E121" i="30"/>
  <c r="L121" i="30" s="1"/>
  <c r="E121" i="28"/>
  <c r="L121" i="28" s="1"/>
  <c r="F120" i="30"/>
  <c r="M120" i="30" s="1"/>
  <c r="E119" i="32"/>
  <c r="L119" i="32" s="1"/>
  <c r="F118" i="28"/>
  <c r="M118" i="28" s="1"/>
  <c r="F118" i="32"/>
  <c r="M118" i="32" s="1"/>
  <c r="E117" i="30"/>
  <c r="L117" i="30" s="1"/>
  <c r="E117" i="28"/>
  <c r="L117" i="28" s="1"/>
  <c r="F116" i="30"/>
  <c r="M116" i="30" s="1"/>
  <c r="E115" i="32"/>
  <c r="L115" i="32" s="1"/>
  <c r="F114" i="28"/>
  <c r="M114" i="28" s="1"/>
  <c r="F114" i="32"/>
  <c r="M114" i="32" s="1"/>
  <c r="E113" i="28"/>
  <c r="L113" i="28" s="1"/>
  <c r="E113" i="30"/>
  <c r="L113" i="30" s="1"/>
  <c r="F112" i="30"/>
  <c r="M112" i="30" s="1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K111" i="38"/>
  <c r="L111" i="36"/>
  <c r="R111" i="30"/>
  <c r="R111" i="28"/>
  <c r="Q111" i="32"/>
  <c r="K115" i="38"/>
  <c r="L115" i="36"/>
  <c r="R115" i="30"/>
  <c r="Q115" i="32"/>
  <c r="R115" i="28"/>
  <c r="K119" i="38"/>
  <c r="L119" i="36"/>
  <c r="R119" i="30"/>
  <c r="R119" i="28"/>
  <c r="Q119" i="32"/>
  <c r="H118" i="34"/>
  <c r="H118" i="30"/>
  <c r="O118" i="30" s="1"/>
  <c r="H110" i="34"/>
  <c r="H110" i="30"/>
  <c r="O110" i="30" s="1"/>
  <c r="H121" i="34"/>
  <c r="H121" i="30"/>
  <c r="O121" i="30" s="1"/>
  <c r="H118" i="38"/>
  <c r="H118" i="28"/>
  <c r="O118" i="28" s="1"/>
  <c r="H117" i="34"/>
  <c r="H117" i="30"/>
  <c r="O117" i="30" s="1"/>
  <c r="H114" i="38"/>
  <c r="H114" i="28"/>
  <c r="O114" i="28" s="1"/>
  <c r="H113" i="34"/>
  <c r="H113" i="30"/>
  <c r="O113" i="30" s="1"/>
  <c r="H110" i="38"/>
  <c r="H110" i="28"/>
  <c r="O110" i="28" s="1"/>
  <c r="H119" i="38"/>
  <c r="H119" i="28"/>
  <c r="O119" i="28" s="1"/>
  <c r="H115" i="38"/>
  <c r="H115" i="28"/>
  <c r="O115" i="28" s="1"/>
  <c r="H114" i="34"/>
  <c r="H114" i="30"/>
  <c r="O114" i="30" s="1"/>
  <c r="H111" i="38"/>
  <c r="H111" i="28"/>
  <c r="O111" i="28" s="1"/>
  <c r="H121" i="38"/>
  <c r="H121" i="28"/>
  <c r="O121" i="28" s="1"/>
  <c r="H120" i="34"/>
  <c r="H120" i="30"/>
  <c r="O120" i="30" s="1"/>
  <c r="H117" i="38"/>
  <c r="H117" i="28"/>
  <c r="O117" i="28" s="1"/>
  <c r="H116" i="34"/>
  <c r="H116" i="30"/>
  <c r="O116" i="30" s="1"/>
  <c r="H113" i="38"/>
  <c r="H113" i="28"/>
  <c r="O113" i="28" s="1"/>
  <c r="H112" i="34"/>
  <c r="H112" i="30"/>
  <c r="O112" i="30" s="1"/>
  <c r="H120" i="38"/>
  <c r="H120" i="28"/>
  <c r="O120" i="28" s="1"/>
  <c r="H119" i="34"/>
  <c r="H119" i="30"/>
  <c r="O119" i="30" s="1"/>
  <c r="H116" i="38"/>
  <c r="H116" i="28"/>
  <c r="O116" i="28" s="1"/>
  <c r="H115" i="34"/>
  <c r="H115" i="30"/>
  <c r="O115" i="30" s="1"/>
  <c r="H112" i="38"/>
  <c r="H112" i="28"/>
  <c r="O112" i="28" s="1"/>
  <c r="H111" i="34"/>
  <c r="H111" i="30"/>
  <c r="O111" i="30" s="1"/>
  <c r="V113" i="54"/>
  <c r="C144" i="2"/>
  <c r="C156" i="2" s="1"/>
  <c r="V120" i="1"/>
  <c r="M1" i="28"/>
  <c r="M2" i="28"/>
  <c r="P154" i="2"/>
  <c r="O147" i="2"/>
  <c r="Q148" i="2"/>
  <c r="Q150" i="2"/>
  <c r="O151" i="2"/>
  <c r="O153" i="2"/>
  <c r="M154" i="2"/>
  <c r="M156" i="2"/>
  <c r="Q156" i="2"/>
  <c r="P148" i="2"/>
  <c r="P152" i="2"/>
  <c r="P156" i="2"/>
  <c r="P153" i="2"/>
  <c r="P157" i="2"/>
  <c r="M147" i="2"/>
  <c r="Q147" i="2"/>
  <c r="Q149" i="2"/>
  <c r="O150" i="2"/>
  <c r="O152" i="2"/>
  <c r="M153" i="2"/>
  <c r="M155" i="2"/>
  <c r="Q155" i="2"/>
  <c r="Q157" i="2"/>
  <c r="R149" i="2" l="1"/>
  <c r="Q144" i="36"/>
  <c r="R151" i="2"/>
  <c r="R152" i="2"/>
  <c r="R155" i="2"/>
  <c r="R146" i="2"/>
  <c r="R157" i="2"/>
  <c r="R154" i="2"/>
  <c r="R148" i="2"/>
  <c r="R147" i="2"/>
  <c r="R156" i="2"/>
  <c r="R153" i="2"/>
  <c r="R150" i="2"/>
  <c r="Q135" i="34"/>
  <c r="Q144" i="34"/>
  <c r="Q141" i="34"/>
  <c r="Q138" i="34"/>
  <c r="BL62" i="54"/>
  <c r="BJ62" i="54"/>
  <c r="BK62" i="54" s="1"/>
  <c r="BL71" i="54"/>
  <c r="BJ71" i="54"/>
  <c r="BK71" i="54" s="1"/>
  <c r="BL63" i="54"/>
  <c r="BJ63" i="54"/>
  <c r="BK63" i="54" s="1"/>
  <c r="Q137" i="34"/>
  <c r="BJ73" i="54"/>
  <c r="BK73" i="54" s="1"/>
  <c r="BL73" i="54"/>
  <c r="BL64" i="54"/>
  <c r="BJ64" i="54"/>
  <c r="BK64" i="54" s="1"/>
  <c r="BJ66" i="54"/>
  <c r="BK66" i="54" s="1"/>
  <c r="BL66" i="54"/>
  <c r="Q139" i="34"/>
  <c r="Q140" i="34"/>
  <c r="Q143" i="34"/>
  <c r="Q134" i="34"/>
  <c r="BL72" i="54"/>
  <c r="BJ72" i="54"/>
  <c r="BK72" i="54" s="1"/>
  <c r="BJ70" i="54"/>
  <c r="BK70" i="54" s="1"/>
  <c r="BL70" i="54"/>
  <c r="BL67" i="54"/>
  <c r="BJ67" i="54"/>
  <c r="BK67" i="54" s="1"/>
  <c r="Q145" i="34"/>
  <c r="Q142" i="34"/>
  <c r="Q136" i="34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C141" i="2"/>
  <c r="V117" i="54"/>
  <c r="W124" i="2"/>
  <c r="V112" i="54"/>
  <c r="W127" i="2"/>
  <c r="V115" i="54"/>
  <c r="V121" i="54"/>
  <c r="W122" i="2"/>
  <c r="W134" i="2" s="1"/>
  <c r="V110" i="54"/>
  <c r="W126" i="2"/>
  <c r="W138" i="2" s="1"/>
  <c r="V114" i="54"/>
  <c r="W130" i="2"/>
  <c r="V118" i="54"/>
  <c r="W123" i="2"/>
  <c r="W135" i="2" s="1"/>
  <c r="V111" i="54"/>
  <c r="L155" i="2"/>
  <c r="N152" i="2"/>
  <c r="N147" i="2"/>
  <c r="N154" i="2"/>
  <c r="L151" i="2"/>
  <c r="L156" i="2"/>
  <c r="L150" i="2"/>
  <c r="N157" i="2"/>
  <c r="N151" i="2"/>
  <c r="L152" i="2"/>
  <c r="L149" i="2"/>
  <c r="L157" i="2"/>
  <c r="N153" i="2"/>
  <c r="N156" i="2"/>
  <c r="N150" i="2"/>
  <c r="L154" i="2"/>
  <c r="N148" i="2"/>
  <c r="N155" i="2"/>
  <c r="N149" i="2"/>
  <c r="L153" i="2"/>
  <c r="N146" i="2"/>
  <c r="L148" i="2"/>
  <c r="K156" i="2"/>
  <c r="V121" i="1"/>
  <c r="W140" i="2"/>
  <c r="C145" i="2"/>
  <c r="C157" i="2" s="1"/>
  <c r="W133" i="2"/>
  <c r="W136" i="2"/>
  <c r="W139" i="2"/>
  <c r="C137" i="2"/>
  <c r="C149" i="2" s="1"/>
  <c r="W125" i="2"/>
  <c r="W137" i="2" s="1"/>
  <c r="W142" i="2"/>
  <c r="W143" i="2"/>
  <c r="V117" i="1"/>
  <c r="W129" i="2"/>
  <c r="W156" i="2"/>
  <c r="I128" i="34"/>
  <c r="I125" i="38"/>
  <c r="I123" i="34"/>
  <c r="I130" i="38"/>
  <c r="I133" i="38"/>
  <c r="I132" i="38"/>
  <c r="I123" i="38"/>
  <c r="I131" i="38"/>
  <c r="I124" i="38"/>
  <c r="I126" i="34"/>
  <c r="I129" i="34"/>
  <c r="I131" i="34"/>
  <c r="I127" i="34"/>
  <c r="I122" i="34"/>
  <c r="I126" i="38"/>
  <c r="I129" i="38"/>
  <c r="V113" i="1"/>
  <c r="I127" i="38"/>
  <c r="I122" i="38"/>
  <c r="I124" i="34"/>
  <c r="I128" i="38"/>
  <c r="I130" i="34"/>
  <c r="I125" i="34"/>
  <c r="I133" i="34"/>
  <c r="I132" i="34"/>
  <c r="C153" i="2"/>
  <c r="C139" i="2"/>
  <c r="V115" i="1"/>
  <c r="V111" i="1"/>
  <c r="V110" i="1"/>
  <c r="C138" i="2"/>
  <c r="V114" i="1"/>
  <c r="C136" i="2"/>
  <c r="V112" i="1"/>
  <c r="C142" i="2"/>
  <c r="V118" i="1"/>
  <c r="G120" i="32"/>
  <c r="N120" i="32" s="1"/>
  <c r="H120" i="36"/>
  <c r="C140" i="2"/>
  <c r="V116" i="1"/>
  <c r="C143" i="2"/>
  <c r="V119" i="1"/>
  <c r="Q137" i="36" l="1"/>
  <c r="H113" i="36"/>
  <c r="Q145" i="36"/>
  <c r="Q141" i="36"/>
  <c r="G117" i="32"/>
  <c r="N117" i="32" s="1"/>
  <c r="G121" i="32"/>
  <c r="N121" i="32" s="1"/>
  <c r="H121" i="36"/>
  <c r="K157" i="2"/>
  <c r="K149" i="2"/>
  <c r="K153" i="2"/>
  <c r="H117" i="36"/>
  <c r="G113" i="32"/>
  <c r="N113" i="32" s="1"/>
  <c r="W145" i="2"/>
  <c r="W155" i="2"/>
  <c r="W150" i="2"/>
  <c r="W151" i="2"/>
  <c r="W152" i="2"/>
  <c r="W141" i="2"/>
  <c r="W154" i="2"/>
  <c r="W148" i="2"/>
  <c r="W147" i="2"/>
  <c r="W146" i="2"/>
  <c r="I145" i="34"/>
  <c r="I142" i="34"/>
  <c r="I136" i="34"/>
  <c r="I139" i="38"/>
  <c r="I138" i="38"/>
  <c r="I138" i="34"/>
  <c r="I143" i="38"/>
  <c r="I135" i="34"/>
  <c r="I134" i="34"/>
  <c r="I145" i="38"/>
  <c r="I144" i="34"/>
  <c r="I137" i="34"/>
  <c r="I140" i="38"/>
  <c r="I141" i="38"/>
  <c r="I141" i="34"/>
  <c r="I136" i="38"/>
  <c r="I135" i="38"/>
  <c r="I144" i="38"/>
  <c r="I137" i="38"/>
  <c r="I134" i="38"/>
  <c r="I139" i="34"/>
  <c r="I143" i="34"/>
  <c r="I142" i="38"/>
  <c r="I140" i="34"/>
  <c r="C148" i="2"/>
  <c r="C155" i="2"/>
  <c r="C154" i="2"/>
  <c r="G114" i="32"/>
  <c r="N114" i="32" s="1"/>
  <c r="H114" i="36"/>
  <c r="G111" i="32"/>
  <c r="N111" i="32" s="1"/>
  <c r="H111" i="36"/>
  <c r="C151" i="2"/>
  <c r="C152" i="2"/>
  <c r="Q134" i="36"/>
  <c r="H110" i="36"/>
  <c r="G110" i="32"/>
  <c r="N110" i="32" s="1"/>
  <c r="H116" i="36"/>
  <c r="G116" i="32"/>
  <c r="N116" i="32" s="1"/>
  <c r="G112" i="32"/>
  <c r="N112" i="32" s="1"/>
  <c r="H112" i="36"/>
  <c r="G119" i="32"/>
  <c r="N119" i="32" s="1"/>
  <c r="H119" i="36"/>
  <c r="H118" i="36"/>
  <c r="G118" i="32"/>
  <c r="N118" i="32" s="1"/>
  <c r="C150" i="2"/>
  <c r="C147" i="2"/>
  <c r="G115" i="32"/>
  <c r="N115" i="32" s="1"/>
  <c r="H115" i="36"/>
  <c r="Q138" i="36" l="1"/>
  <c r="Q140" i="36"/>
  <c r="Q136" i="36"/>
  <c r="Q139" i="36"/>
  <c r="Q142" i="36"/>
  <c r="Q135" i="36"/>
  <c r="Q143" i="36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CU56" i="4" l="1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BD54" i="4"/>
  <c r="BD68" i="4" s="1"/>
  <c r="AZ54" i="4"/>
  <c r="BD64" i="4" s="1"/>
  <c r="BG53" i="4"/>
  <c r="BC53" i="4"/>
  <c r="AY53" i="4"/>
  <c r="BG54" i="4"/>
  <c r="BD71" i="4" s="1"/>
  <c r="BC54" i="4"/>
  <c r="BD67" i="4" s="1"/>
  <c r="AY54" i="4"/>
  <c r="BD63" i="4" s="1"/>
  <c r="BF53" i="4"/>
  <c r="BB53" i="4"/>
  <c r="AX53" i="4"/>
  <c r="BF54" i="4"/>
  <c r="BD70" i="4" s="1"/>
  <c r="BB54" i="4"/>
  <c r="BD66" i="4" s="1"/>
  <c r="AX54" i="4"/>
  <c r="BD62" i="4" s="1"/>
  <c r="BE53" i="4"/>
  <c r="BA53" i="4"/>
  <c r="BE54" i="4"/>
  <c r="BD69" i="4" s="1"/>
  <c r="BA54" i="4"/>
  <c r="BD65" i="4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AI54" i="4"/>
  <c r="AP61" i="4" s="1"/>
  <c r="AM54" i="4"/>
  <c r="AP65" i="4" s="1"/>
  <c r="AP54" i="4"/>
  <c r="AP68" i="4" s="1"/>
  <c r="AR53" i="4"/>
  <c r="AN53" i="4"/>
  <c r="AJ53" i="4"/>
  <c r="AQ53" i="4"/>
  <c r="AT53" i="4"/>
  <c r="AL53" i="4"/>
  <c r="AR54" i="4"/>
  <c r="AP70" i="4" s="1"/>
  <c r="AN54" i="4"/>
  <c r="AP66" i="4" s="1"/>
  <c r="AJ54" i="4"/>
  <c r="AP62" i="4" s="1"/>
  <c r="AS53" i="4"/>
  <c r="AO53" i="4"/>
  <c r="AK53" i="4"/>
  <c r="AM53" i="4"/>
  <c r="AQ54" i="4"/>
  <c r="AP69" i="4" s="1"/>
  <c r="AI53" i="4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BQ27" i="4"/>
  <c r="BQ67" i="4" s="1"/>
  <c r="BM27" i="4"/>
  <c r="BQ63" i="4" s="1"/>
  <c r="BT26" i="4"/>
  <c r="BP26" i="4"/>
  <c r="BL26" i="4"/>
  <c r="BS27" i="4"/>
  <c r="BQ69" i="4" s="1"/>
  <c r="BO27" i="4"/>
  <c r="BQ65" i="4" s="1"/>
  <c r="BV27" i="4"/>
  <c r="BQ72" i="4" s="1"/>
  <c r="BR27" i="4"/>
  <c r="BQ68" i="4" s="1"/>
  <c r="BN27" i="4"/>
  <c r="BQ64" i="4" s="1"/>
  <c r="BT27" i="4"/>
  <c r="BQ70" i="4" s="1"/>
  <c r="BP27" i="4"/>
  <c r="BQ66" i="4" s="1"/>
  <c r="BL27" i="4"/>
  <c r="BQ62" i="4" s="1"/>
  <c r="BS26" i="4"/>
  <c r="BO26" i="4"/>
  <c r="BV26" i="4"/>
  <c r="BR26" i="4"/>
  <c r="BN26" i="4"/>
  <c r="BH27" i="4"/>
  <c r="BC72" i="4" s="1"/>
  <c r="BU26" i="4"/>
  <c r="BQ26" i="4"/>
  <c r="BM26" i="4"/>
  <c r="BK26" i="4"/>
  <c r="BD27" i="4"/>
  <c r="BC68" i="4" s="1"/>
  <c r="AZ27" i="4"/>
  <c r="BC64" i="4" s="1"/>
  <c r="BK27" i="4"/>
  <c r="BQ61" i="4" s="1"/>
  <c r="BE27" i="4"/>
  <c r="BC69" i="4" s="1"/>
  <c r="AW27" i="4"/>
  <c r="BC61" i="4" s="1"/>
  <c r="BG26" i="4"/>
  <c r="BC26" i="4"/>
  <c r="AY26" i="4"/>
  <c r="BF26" i="4"/>
  <c r="BB26" i="4"/>
  <c r="AX26" i="4"/>
  <c r="BG27" i="4"/>
  <c r="BC71" i="4" s="1"/>
  <c r="BC27" i="4"/>
  <c r="BC67" i="4" s="1"/>
  <c r="AY27" i="4"/>
  <c r="BC63" i="4" s="1"/>
  <c r="BA26" i="4"/>
  <c r="BF27" i="4"/>
  <c r="BC70" i="4" s="1"/>
  <c r="BB27" i="4"/>
  <c r="BC66" i="4" s="1"/>
  <c r="AX27" i="4"/>
  <c r="BC62" i="4" s="1"/>
  <c r="BH26" i="4"/>
  <c r="BD26" i="4"/>
  <c r="AZ26" i="4"/>
  <c r="BE26" i="4"/>
  <c r="BA27" i="4"/>
  <c r="BC65" i="4" s="1"/>
  <c r="AW26" i="4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DB101" i="4" l="1"/>
  <c r="DB100" i="4"/>
  <c r="DB95" i="4"/>
  <c r="DB103" i="4"/>
  <c r="DB93" i="4"/>
  <c r="DB94" i="4"/>
  <c r="DB97" i="4"/>
  <c r="DB99" i="4"/>
  <c r="DB102" i="4"/>
  <c r="DB98" i="4"/>
  <c r="DB96" i="4"/>
  <c r="CY102" i="4"/>
  <c r="CY103" i="4"/>
  <c r="CY96" i="4"/>
  <c r="CY93" i="4"/>
  <c r="CY94" i="4"/>
  <c r="CY95" i="4"/>
  <c r="CY101" i="4"/>
  <c r="CY100" i="4"/>
  <c r="CY97" i="4"/>
  <c r="CY98" i="4"/>
  <c r="CY99" i="4"/>
  <c r="CY92" i="4"/>
  <c r="DB92" i="4"/>
  <c r="CZ93" i="4"/>
  <c r="CZ102" i="4"/>
  <c r="CZ100" i="4"/>
  <c r="CZ97" i="4"/>
  <c r="CZ99" i="4"/>
  <c r="CZ96" i="4"/>
  <c r="CZ95" i="4"/>
  <c r="CZ101" i="4"/>
  <c r="CZ94" i="4"/>
  <c r="CZ103" i="4"/>
  <c r="CZ98" i="4"/>
  <c r="CZ92" i="4"/>
  <c r="CW95" i="4"/>
  <c r="CW100" i="4"/>
  <c r="CW94" i="4"/>
  <c r="CW96" i="4"/>
  <c r="CW93" i="4"/>
  <c r="CW99" i="4"/>
  <c r="CW98" i="4"/>
  <c r="CW97" i="4"/>
  <c r="CW103" i="4"/>
  <c r="CW102" i="4"/>
  <c r="CW101" i="4"/>
  <c r="CW92" i="4"/>
  <c r="AB61" i="4"/>
  <c r="DD92" i="4" s="1"/>
  <c r="AA61" i="4"/>
  <c r="DC92" i="4" s="1"/>
  <c r="CT77" i="4"/>
  <c r="F2" i="36"/>
  <c r="O2" i="36" s="1"/>
  <c r="K20" i="5" l="1"/>
  <c r="L20" i="5"/>
  <c r="M20" i="5"/>
  <c r="N20" i="5"/>
  <c r="J20" i="5"/>
  <c r="J6" i="5"/>
  <c r="D19" i="54" l="1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Q15" i="17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BJ20" i="54" l="1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H15" i="17"/>
  <c r="K7" i="26"/>
  <c r="AM7" i="17"/>
  <c r="Z15" i="17"/>
  <c r="K9" i="26"/>
  <c r="I18" i="26" s="1"/>
  <c r="I19" i="26" s="1"/>
  <c r="E8" i="26"/>
  <c r="F10" i="26"/>
  <c r="G10" i="26"/>
  <c r="I10" i="26"/>
  <c r="B6" i="24"/>
  <c r="H6" i="24"/>
  <c r="J8" i="26" l="1"/>
  <c r="AC15" i="17"/>
  <c r="AC16" i="17" s="1"/>
  <c r="K8" i="26"/>
  <c r="C10" i="26"/>
  <c r="K10" i="26" s="1"/>
  <c r="E7" i="26"/>
  <c r="AM8" i="17"/>
  <c r="E9" i="26"/>
  <c r="H7" i="24"/>
  <c r="B7" i="24"/>
  <c r="D13" i="25" l="1"/>
  <c r="D13" i="56"/>
  <c r="J7" i="26"/>
  <c r="J9" i="26"/>
  <c r="D12" i="25"/>
  <c r="AM9" i="17"/>
  <c r="E10" i="26"/>
  <c r="J10" i="26" s="1"/>
  <c r="B8" i="24"/>
  <c r="H8" i="24"/>
  <c r="D12" i="56" l="1"/>
  <c r="D18" i="26"/>
  <c r="D19" i="26" s="1"/>
  <c r="D14" i="56"/>
  <c r="D17" i="56"/>
  <c r="D14" i="25"/>
  <c r="D17" i="25" s="1"/>
  <c r="AM10" i="17"/>
  <c r="B9" i="24"/>
  <c r="H9" i="24"/>
  <c r="AM11" i="17" l="1"/>
  <c r="B10" i="24"/>
  <c r="H10" i="24"/>
  <c r="AM12" i="17" l="1"/>
  <c r="B11" i="24"/>
  <c r="H11" i="24"/>
  <c r="AM13" i="17" l="1"/>
  <c r="AM14" i="17" s="1"/>
  <c r="B12" i="24"/>
  <c r="H12" i="24"/>
  <c r="AM15" i="17" l="1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AX62" i="4"/>
  <c r="AY62" i="4"/>
  <c r="BL68" i="4"/>
  <c r="AX63" i="4"/>
  <c r="AX67" i="4"/>
  <c r="AX66" i="4"/>
  <c r="AY70" i="4"/>
  <c r="AY72" i="4"/>
  <c r="AY69" i="4"/>
  <c r="AY65" i="4"/>
  <c r="AY61" i="4"/>
  <c r="AK61" i="4"/>
  <c r="AY66" i="4"/>
  <c r="AY68" i="4"/>
  <c r="AY64" i="4"/>
  <c r="AX65" i="4"/>
  <c r="AY71" i="4"/>
  <c r="AY63" i="4"/>
  <c r="AY67" i="4"/>
  <c r="AX72" i="4"/>
  <c r="AX64" i="4"/>
  <c r="BL62" i="4"/>
  <c r="BL66" i="4"/>
  <c r="BM69" i="4"/>
  <c r="CS85" i="4" s="1"/>
  <c r="BM71" i="4"/>
  <c r="CS87" i="4" s="1"/>
  <c r="AX68" i="4"/>
  <c r="BM72" i="4"/>
  <c r="CS88" i="4" s="1"/>
  <c r="BM66" i="4"/>
  <c r="CS82" i="4" s="1"/>
  <c r="AX69" i="4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CW77" i="4"/>
  <c r="CU88" i="4"/>
  <c r="CW81" i="4"/>
  <c r="CW82" i="4"/>
  <c r="CW80" i="4"/>
  <c r="CW78" i="4"/>
  <c r="CU83" i="4"/>
  <c r="CU80" i="4"/>
  <c r="CU77" i="4"/>
  <c r="CU86" i="4"/>
  <c r="CW85" i="4"/>
  <c r="CW84" i="4"/>
  <c r="CW87" i="4"/>
  <c r="CW86" i="4"/>
  <c r="CU79" i="4"/>
  <c r="CU84" i="4"/>
  <c r="CU81" i="4"/>
  <c r="CU78" i="4"/>
  <c r="CW88" i="4"/>
  <c r="CW79" i="4"/>
  <c r="CU87" i="4"/>
  <c r="CU82" i="4"/>
  <c r="CU85" i="4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O2" i="34" s="1"/>
  <c r="E3" i="38"/>
  <c r="N3" i="38" s="1"/>
  <c r="F4" i="38"/>
  <c r="O4" i="38" s="1"/>
  <c r="F9" i="38"/>
  <c r="O9" i="38" s="1"/>
  <c r="F6" i="38"/>
  <c r="O6" i="38" s="1"/>
  <c r="F3" i="38"/>
  <c r="O3" i="38" s="1"/>
  <c r="E4" i="38"/>
  <c r="N4" i="38" s="1"/>
  <c r="E12" i="38"/>
  <c r="N12" i="38" s="1"/>
  <c r="F12" i="38"/>
  <c r="O12" i="38" s="1"/>
  <c r="F7" i="38"/>
  <c r="O7" i="38" s="1"/>
  <c r="F10" i="38"/>
  <c r="O10" i="38" s="1"/>
  <c r="E8" i="38"/>
  <c r="N8" i="38" s="1"/>
  <c r="E11" i="38"/>
  <c r="N11" i="38" s="1"/>
  <c r="F13" i="38"/>
  <c r="O13" i="38" s="1"/>
  <c r="E2" i="38"/>
  <c r="E6" i="38"/>
  <c r="N6" i="38" s="1"/>
  <c r="E7" i="38"/>
  <c r="N7" i="38" s="1"/>
  <c r="F8" i="38"/>
  <c r="O8" i="38" s="1"/>
  <c r="F5" i="38"/>
  <c r="O5" i="38" s="1"/>
  <c r="F2" i="38"/>
  <c r="O2" i="38" s="1"/>
  <c r="F11" i="38"/>
  <c r="O11" i="38" s="1"/>
  <c r="E9" i="38"/>
  <c r="N9" i="38" s="1"/>
  <c r="E13" i="38"/>
  <c r="N13" i="38" s="1"/>
  <c r="E5" i="38"/>
  <c r="N5" i="38" s="1"/>
  <c r="E10" i="38"/>
  <c r="N10" i="38" s="1"/>
  <c r="F9" i="36"/>
  <c r="O9" i="36" s="1"/>
  <c r="G4" i="36"/>
  <c r="P4" i="36" s="1"/>
  <c r="G9" i="36"/>
  <c r="P9" i="36" s="1"/>
  <c r="G6" i="36"/>
  <c r="P6" i="36" s="1"/>
  <c r="F7" i="36"/>
  <c r="O7" i="36" s="1"/>
  <c r="G3" i="36"/>
  <c r="P3" i="36" s="1"/>
  <c r="F10" i="36"/>
  <c r="O10" i="36" s="1"/>
  <c r="F5" i="36"/>
  <c r="O5" i="36" s="1"/>
  <c r="G12" i="36"/>
  <c r="P12" i="36" s="1"/>
  <c r="G7" i="36"/>
  <c r="P7" i="36" s="1"/>
  <c r="G10" i="36"/>
  <c r="P10" i="36" s="1"/>
  <c r="F8" i="36"/>
  <c r="O8" i="36" s="1"/>
  <c r="F3" i="36"/>
  <c r="O3" i="36" s="1"/>
  <c r="F12" i="36"/>
  <c r="O12" i="36" s="1"/>
  <c r="F13" i="36"/>
  <c r="O13" i="36" s="1"/>
  <c r="F6" i="36"/>
  <c r="O6" i="36" s="1"/>
  <c r="G13" i="36"/>
  <c r="P13" i="36" s="1"/>
  <c r="F4" i="36"/>
  <c r="O4" i="36" s="1"/>
  <c r="V4" i="36" s="1"/>
  <c r="F11" i="36"/>
  <c r="O11" i="36" s="1"/>
  <c r="G8" i="36"/>
  <c r="P8" i="36" s="1"/>
  <c r="G5" i="36"/>
  <c r="P5" i="36" s="1"/>
  <c r="G11" i="36"/>
  <c r="P11" i="36" s="1"/>
  <c r="G2" i="36"/>
  <c r="P2" i="36" s="1"/>
  <c r="V2" i="36" s="1"/>
  <c r="E2" i="34"/>
  <c r="N2" i="34" s="1"/>
  <c r="F5" i="34"/>
  <c r="F9" i="34"/>
  <c r="O9" i="34" s="1"/>
  <c r="F12" i="34"/>
  <c r="F11" i="34"/>
  <c r="E3" i="34"/>
  <c r="N3" i="34" s="1"/>
  <c r="E4" i="34"/>
  <c r="E12" i="34"/>
  <c r="F6" i="34"/>
  <c r="E13" i="34"/>
  <c r="N13" i="34" s="1"/>
  <c r="E10" i="34"/>
  <c r="F13" i="34"/>
  <c r="F4" i="34"/>
  <c r="E8" i="34"/>
  <c r="E11" i="34"/>
  <c r="N11" i="34" s="1"/>
  <c r="F7" i="34"/>
  <c r="O7" i="34" s="1"/>
  <c r="F3" i="34"/>
  <c r="E7" i="34"/>
  <c r="E9" i="34"/>
  <c r="E5" i="34"/>
  <c r="F10" i="34"/>
  <c r="F8" i="34"/>
  <c r="O8" i="34" s="1"/>
  <c r="E6" i="34"/>
  <c r="N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U2" i="34" l="1"/>
  <c r="V6" i="36"/>
  <c r="V9" i="36"/>
  <c r="V12" i="36"/>
  <c r="V7" i="36"/>
  <c r="V3" i="36"/>
  <c r="V11" i="36"/>
  <c r="V8" i="36"/>
  <c r="V5" i="36"/>
  <c r="V13" i="36"/>
  <c r="V10" i="36"/>
  <c r="U13" i="38"/>
  <c r="E21" i="34"/>
  <c r="N21" i="34" s="1"/>
  <c r="N9" i="34"/>
  <c r="U9" i="34" s="1"/>
  <c r="E22" i="34"/>
  <c r="N22" i="34" s="1"/>
  <c r="N10" i="34"/>
  <c r="E16" i="34"/>
  <c r="N16" i="34" s="1"/>
  <c r="N4" i="34"/>
  <c r="E19" i="34"/>
  <c r="N19" i="34" s="1"/>
  <c r="N7" i="34"/>
  <c r="U7" i="34" s="1"/>
  <c r="E20" i="34"/>
  <c r="N20" i="34" s="1"/>
  <c r="N8" i="34"/>
  <c r="U8" i="34" s="1"/>
  <c r="F17" i="34"/>
  <c r="O17" i="34" s="1"/>
  <c r="O5" i="34"/>
  <c r="U9" i="38"/>
  <c r="F22" i="34"/>
  <c r="O22" i="34" s="1"/>
  <c r="O10" i="34"/>
  <c r="F15" i="34"/>
  <c r="O15" i="34" s="1"/>
  <c r="O3" i="34"/>
  <c r="U3" i="34" s="1"/>
  <c r="F16" i="34"/>
  <c r="O16" i="34" s="1"/>
  <c r="O4" i="34"/>
  <c r="F18" i="34"/>
  <c r="O18" i="34" s="1"/>
  <c r="O6" i="34"/>
  <c r="U6" i="34" s="1"/>
  <c r="F23" i="34"/>
  <c r="O23" i="34" s="1"/>
  <c r="O11" i="34"/>
  <c r="U11" i="34" s="1"/>
  <c r="E17" i="34"/>
  <c r="N17" i="34" s="1"/>
  <c r="N5" i="34"/>
  <c r="F25" i="34"/>
  <c r="O25" i="34" s="1"/>
  <c r="O13" i="34"/>
  <c r="U13" i="34" s="1"/>
  <c r="E24" i="34"/>
  <c r="N24" i="34" s="1"/>
  <c r="N12" i="34"/>
  <c r="F24" i="34"/>
  <c r="O24" i="34" s="1"/>
  <c r="O12" i="34"/>
  <c r="U6" i="38"/>
  <c r="U4" i="38"/>
  <c r="U10" i="38"/>
  <c r="U5" i="38"/>
  <c r="U12" i="38"/>
  <c r="U3" i="38"/>
  <c r="U7" i="38"/>
  <c r="U11" i="38"/>
  <c r="U8" i="38"/>
  <c r="E14" i="38"/>
  <c r="N14" i="38" s="1"/>
  <c r="N2" i="38"/>
  <c r="U2" i="38" s="1"/>
  <c r="CY84" i="4"/>
  <c r="CY78" i="4"/>
  <c r="CY79" i="4"/>
  <c r="CY87" i="4"/>
  <c r="CY86" i="4"/>
  <c r="CY83" i="4"/>
  <c r="CY81" i="4"/>
  <c r="CY82" i="4"/>
  <c r="CY85" i="4"/>
  <c r="CY80" i="4"/>
  <c r="CY77" i="4"/>
  <c r="F14" i="38"/>
  <c r="O14" i="38" s="1"/>
  <c r="F24" i="38"/>
  <c r="O24" i="38" s="1"/>
  <c r="F14" i="34"/>
  <c r="O14" i="34" s="1"/>
  <c r="E15" i="38"/>
  <c r="N15" i="38" s="1"/>
  <c r="E20" i="38"/>
  <c r="N20" i="38" s="1"/>
  <c r="F19" i="38"/>
  <c r="O19" i="38" s="1"/>
  <c r="F15" i="38"/>
  <c r="O15" i="38" s="1"/>
  <c r="F20" i="38"/>
  <c r="O20" i="38" s="1"/>
  <c r="F21" i="38"/>
  <c r="O21" i="38" s="1"/>
  <c r="F25" i="38"/>
  <c r="O25" i="38" s="1"/>
  <c r="E21" i="38"/>
  <c r="N21" i="38" s="1"/>
  <c r="E18" i="38"/>
  <c r="N18" i="38" s="1"/>
  <c r="E22" i="38"/>
  <c r="N22" i="38" s="1"/>
  <c r="E24" i="38"/>
  <c r="N24" i="38" s="1"/>
  <c r="U24" i="38" s="1"/>
  <c r="E17" i="38"/>
  <c r="N17" i="38" s="1"/>
  <c r="F17" i="38"/>
  <c r="O17" i="38" s="1"/>
  <c r="F16" i="38"/>
  <c r="O16" i="38" s="1"/>
  <c r="E19" i="38"/>
  <c r="N19" i="38" s="1"/>
  <c r="U19" i="38" s="1"/>
  <c r="F18" i="38"/>
  <c r="O18" i="38" s="1"/>
  <c r="E16" i="38"/>
  <c r="N16" i="38" s="1"/>
  <c r="F23" i="38"/>
  <c r="O23" i="38" s="1"/>
  <c r="F22" i="38"/>
  <c r="O22" i="38" s="1"/>
  <c r="E25" i="38"/>
  <c r="N25" i="38" s="1"/>
  <c r="E23" i="38"/>
  <c r="N23" i="38" s="1"/>
  <c r="E14" i="34"/>
  <c r="G20" i="36"/>
  <c r="P20" i="36" s="1"/>
  <c r="F19" i="36"/>
  <c r="O19" i="36" s="1"/>
  <c r="F23" i="36"/>
  <c r="O23" i="36" s="1"/>
  <c r="G18" i="36"/>
  <c r="P18" i="36" s="1"/>
  <c r="F25" i="36"/>
  <c r="O25" i="36" s="1"/>
  <c r="F18" i="36"/>
  <c r="O18" i="36" s="1"/>
  <c r="G14" i="36"/>
  <c r="P14" i="36" s="1"/>
  <c r="G19" i="36"/>
  <c r="P19" i="36" s="1"/>
  <c r="F21" i="36"/>
  <c r="O21" i="36" s="1"/>
  <c r="G21" i="36"/>
  <c r="P21" i="36" s="1"/>
  <c r="G24" i="36"/>
  <c r="P24" i="36" s="1"/>
  <c r="F16" i="36"/>
  <c r="O16" i="36" s="1"/>
  <c r="F22" i="36"/>
  <c r="O22" i="36" s="1"/>
  <c r="F15" i="36"/>
  <c r="O15" i="36" s="1"/>
  <c r="F14" i="36"/>
  <c r="O14" i="36" s="1"/>
  <c r="V14" i="36" s="1"/>
  <c r="F20" i="36"/>
  <c r="O20" i="36" s="1"/>
  <c r="G16" i="36"/>
  <c r="P16" i="36" s="1"/>
  <c r="F24" i="36"/>
  <c r="O24" i="36" s="1"/>
  <c r="G22" i="36"/>
  <c r="P22" i="36" s="1"/>
  <c r="G17" i="36"/>
  <c r="P17" i="36" s="1"/>
  <c r="G23" i="36"/>
  <c r="P23" i="36" s="1"/>
  <c r="F17" i="36"/>
  <c r="O17" i="36" s="1"/>
  <c r="G15" i="36"/>
  <c r="P15" i="36" s="1"/>
  <c r="G25" i="36"/>
  <c r="P25" i="36" s="1"/>
  <c r="F21" i="34"/>
  <c r="O21" i="34" s="1"/>
  <c r="E18" i="34"/>
  <c r="E23" i="34"/>
  <c r="N23" i="34" s="1"/>
  <c r="E25" i="34"/>
  <c r="F19" i="34"/>
  <c r="E15" i="34"/>
  <c r="F20" i="34"/>
  <c r="O20" i="34" s="1"/>
  <c r="B10" i="17"/>
  <c r="F36" i="34" l="1"/>
  <c r="O36" i="34" s="1"/>
  <c r="U21" i="34"/>
  <c r="E33" i="34"/>
  <c r="N33" i="34" s="1"/>
  <c r="E28" i="34"/>
  <c r="N28" i="34" s="1"/>
  <c r="V17" i="36"/>
  <c r="V18" i="36"/>
  <c r="E32" i="34"/>
  <c r="N32" i="34" s="1"/>
  <c r="U20" i="34"/>
  <c r="E34" i="34"/>
  <c r="N34" i="34" s="1"/>
  <c r="V24" i="36"/>
  <c r="E29" i="34"/>
  <c r="N29" i="34" s="1"/>
  <c r="V20" i="36"/>
  <c r="V15" i="36"/>
  <c r="V19" i="36"/>
  <c r="V22" i="36"/>
  <c r="V21" i="36"/>
  <c r="V25" i="36"/>
  <c r="V16" i="36"/>
  <c r="V23" i="36"/>
  <c r="U16" i="34"/>
  <c r="U5" i="34"/>
  <c r="U22" i="34"/>
  <c r="F29" i="34"/>
  <c r="O29" i="34" s="1"/>
  <c r="E31" i="34"/>
  <c r="N31" i="34" s="1"/>
  <c r="U10" i="34"/>
  <c r="F27" i="34"/>
  <c r="O27" i="34" s="1"/>
  <c r="F30" i="34"/>
  <c r="O30" i="34" s="1"/>
  <c r="E36" i="34"/>
  <c r="N36" i="34" s="1"/>
  <c r="E27" i="34"/>
  <c r="N27" i="34" s="1"/>
  <c r="N15" i="34"/>
  <c r="U15" i="34" s="1"/>
  <c r="F37" i="34"/>
  <c r="O37" i="34" s="1"/>
  <c r="F34" i="34"/>
  <c r="O34" i="34" s="1"/>
  <c r="F31" i="34"/>
  <c r="O31" i="34" s="1"/>
  <c r="O19" i="34"/>
  <c r="U19" i="34" s="1"/>
  <c r="F35" i="34"/>
  <c r="O35" i="34" s="1"/>
  <c r="E30" i="34"/>
  <c r="N30" i="34" s="1"/>
  <c r="N18" i="34"/>
  <c r="U18" i="34" s="1"/>
  <c r="F28" i="34"/>
  <c r="O28" i="34" s="1"/>
  <c r="E37" i="34"/>
  <c r="N37" i="34" s="1"/>
  <c r="U37" i="34" s="1"/>
  <c r="N25" i="34"/>
  <c r="U25" i="34" s="1"/>
  <c r="N14" i="34"/>
  <c r="U14" i="34" s="1"/>
  <c r="U23" i="34"/>
  <c r="U17" i="34"/>
  <c r="U12" i="34"/>
  <c r="U4" i="34"/>
  <c r="U24" i="34"/>
  <c r="U17" i="38"/>
  <c r="U20" i="38"/>
  <c r="E26" i="38"/>
  <c r="N26" i="38" s="1"/>
  <c r="U23" i="38"/>
  <c r="U25" i="38"/>
  <c r="U22" i="38"/>
  <c r="U16" i="38"/>
  <c r="U18" i="38"/>
  <c r="U15" i="38"/>
  <c r="U21" i="38"/>
  <c r="U14" i="38"/>
  <c r="E36" i="38"/>
  <c r="N36" i="38" s="1"/>
  <c r="E33" i="38"/>
  <c r="N33" i="38" s="1"/>
  <c r="F36" i="38"/>
  <c r="O36" i="38" s="1"/>
  <c r="E32" i="38"/>
  <c r="N32" i="38" s="1"/>
  <c r="F33" i="38"/>
  <c r="O33" i="38" s="1"/>
  <c r="F26" i="38"/>
  <c r="O26" i="38" s="1"/>
  <c r="F26" i="34"/>
  <c r="F37" i="38"/>
  <c r="O37" i="38" s="1"/>
  <c r="F32" i="38"/>
  <c r="O32" i="38" s="1"/>
  <c r="E31" i="38"/>
  <c r="N31" i="38" s="1"/>
  <c r="E27" i="38"/>
  <c r="N27" i="38" s="1"/>
  <c r="E34" i="38"/>
  <c r="N34" i="38" s="1"/>
  <c r="F29" i="38"/>
  <c r="O29" i="38" s="1"/>
  <c r="F27" i="38"/>
  <c r="O27" i="38" s="1"/>
  <c r="F31" i="38"/>
  <c r="O31" i="38" s="1"/>
  <c r="E30" i="38"/>
  <c r="N30" i="38" s="1"/>
  <c r="F28" i="38"/>
  <c r="O28" i="38" s="1"/>
  <c r="F30" i="38"/>
  <c r="O30" i="38" s="1"/>
  <c r="F35" i="38"/>
  <c r="O35" i="38" s="1"/>
  <c r="E35" i="38"/>
  <c r="N35" i="38" s="1"/>
  <c r="E29" i="38"/>
  <c r="N29" i="38" s="1"/>
  <c r="E37" i="38"/>
  <c r="N37" i="38" s="1"/>
  <c r="F34" i="38"/>
  <c r="O34" i="38" s="1"/>
  <c r="E28" i="38"/>
  <c r="N28" i="38" s="1"/>
  <c r="E26" i="34"/>
  <c r="N26" i="34" s="1"/>
  <c r="E35" i="34"/>
  <c r="G37" i="36"/>
  <c r="P37" i="36" s="1"/>
  <c r="F28" i="36"/>
  <c r="O28" i="36" s="1"/>
  <c r="F29" i="36"/>
  <c r="O29" i="36" s="1"/>
  <c r="G28" i="36"/>
  <c r="P28" i="36" s="1"/>
  <c r="F32" i="36"/>
  <c r="O32" i="36" s="1"/>
  <c r="G36" i="36"/>
  <c r="P36" i="36" s="1"/>
  <c r="G31" i="36"/>
  <c r="P31" i="36" s="1"/>
  <c r="F35" i="36"/>
  <c r="O35" i="36" s="1"/>
  <c r="G27" i="36"/>
  <c r="P27" i="36" s="1"/>
  <c r="G35" i="36"/>
  <c r="P35" i="36" s="1"/>
  <c r="G34" i="36"/>
  <c r="P34" i="36" s="1"/>
  <c r="F36" i="36"/>
  <c r="O36" i="36" s="1"/>
  <c r="F26" i="36"/>
  <c r="O26" i="36" s="1"/>
  <c r="G33" i="36"/>
  <c r="P33" i="36" s="1"/>
  <c r="G26" i="36"/>
  <c r="P26" i="36" s="1"/>
  <c r="F30" i="36"/>
  <c r="O30" i="36" s="1"/>
  <c r="F37" i="36"/>
  <c r="O37" i="36" s="1"/>
  <c r="F31" i="36"/>
  <c r="O31" i="36" s="1"/>
  <c r="G29" i="36"/>
  <c r="P29" i="36" s="1"/>
  <c r="F34" i="36"/>
  <c r="O34" i="36" s="1"/>
  <c r="F27" i="36"/>
  <c r="O27" i="36" s="1"/>
  <c r="V27" i="36" s="1"/>
  <c r="F33" i="36"/>
  <c r="O33" i="36" s="1"/>
  <c r="G30" i="36"/>
  <c r="P30" i="36" s="1"/>
  <c r="G32" i="36"/>
  <c r="P32" i="36" s="1"/>
  <c r="F33" i="34"/>
  <c r="O33" i="34" s="1"/>
  <c r="F32" i="34"/>
  <c r="B11" i="17"/>
  <c r="V37" i="36" l="1"/>
  <c r="U36" i="34"/>
  <c r="U26" i="38"/>
  <c r="F48" i="34"/>
  <c r="O48" i="34" s="1"/>
  <c r="E44" i="34"/>
  <c r="N44" i="34" s="1"/>
  <c r="F42" i="34"/>
  <c r="O42" i="34" s="1"/>
  <c r="E45" i="34"/>
  <c r="N45" i="34" s="1"/>
  <c r="U33" i="34"/>
  <c r="E46" i="34"/>
  <c r="N46" i="34" s="1"/>
  <c r="U29" i="34"/>
  <c r="U29" i="38"/>
  <c r="E40" i="34"/>
  <c r="N40" i="34" s="1"/>
  <c r="F47" i="34"/>
  <c r="O47" i="34" s="1"/>
  <c r="E41" i="34"/>
  <c r="N41" i="34" s="1"/>
  <c r="F41" i="34"/>
  <c r="O41" i="34" s="1"/>
  <c r="U30" i="34"/>
  <c r="U34" i="34"/>
  <c r="V33" i="36"/>
  <c r="E48" i="34"/>
  <c r="N48" i="34" s="1"/>
  <c r="V34" i="36"/>
  <c r="V36" i="36"/>
  <c r="V30" i="36"/>
  <c r="V35" i="36"/>
  <c r="V31" i="36"/>
  <c r="E43" i="34"/>
  <c r="N43" i="34" s="1"/>
  <c r="V26" i="36"/>
  <c r="V29" i="36"/>
  <c r="V28" i="36"/>
  <c r="V32" i="36"/>
  <c r="U27" i="34"/>
  <c r="U31" i="34"/>
  <c r="F39" i="34"/>
  <c r="O39" i="34" s="1"/>
  <c r="F40" i="34"/>
  <c r="O40" i="34" s="1"/>
  <c r="E39" i="34"/>
  <c r="N39" i="34" s="1"/>
  <c r="E38" i="38"/>
  <c r="N38" i="38" s="1"/>
  <c r="F43" i="34"/>
  <c r="O43" i="34" s="1"/>
  <c r="F38" i="34"/>
  <c r="O38" i="34" s="1"/>
  <c r="O26" i="34"/>
  <c r="U26" i="34" s="1"/>
  <c r="E49" i="34"/>
  <c r="N49" i="34" s="1"/>
  <c r="F46" i="34"/>
  <c r="O46" i="34" s="1"/>
  <c r="E42" i="34"/>
  <c r="N42" i="34" s="1"/>
  <c r="E47" i="34"/>
  <c r="N47" i="34" s="1"/>
  <c r="N35" i="34"/>
  <c r="U35" i="34" s="1"/>
  <c r="F49" i="34"/>
  <c r="O49" i="34" s="1"/>
  <c r="F44" i="34"/>
  <c r="O44" i="34" s="1"/>
  <c r="O32" i="34"/>
  <c r="U32" i="34" s="1"/>
  <c r="U28" i="34"/>
  <c r="U35" i="38"/>
  <c r="U36" i="38"/>
  <c r="U28" i="38"/>
  <c r="U37" i="38"/>
  <c r="U27" i="38"/>
  <c r="U31" i="38"/>
  <c r="U33" i="38"/>
  <c r="U30" i="38"/>
  <c r="U34" i="38"/>
  <c r="U32" i="38"/>
  <c r="E48" i="38"/>
  <c r="N48" i="38" s="1"/>
  <c r="E45" i="38"/>
  <c r="N45" i="38" s="1"/>
  <c r="F45" i="38"/>
  <c r="O45" i="38" s="1"/>
  <c r="F38" i="38"/>
  <c r="O38" i="38" s="1"/>
  <c r="F48" i="38"/>
  <c r="O48" i="38" s="1"/>
  <c r="E44" i="38"/>
  <c r="N44" i="38" s="1"/>
  <c r="F49" i="38"/>
  <c r="O49" i="38" s="1"/>
  <c r="E42" i="38"/>
  <c r="N42" i="38" s="1"/>
  <c r="F39" i="38"/>
  <c r="O39" i="38" s="1"/>
  <c r="E43" i="38"/>
  <c r="N43" i="38" s="1"/>
  <c r="F44" i="38"/>
  <c r="O44" i="38" s="1"/>
  <c r="E39" i="38"/>
  <c r="N39" i="38" s="1"/>
  <c r="F42" i="38"/>
  <c r="O42" i="38" s="1"/>
  <c r="F41" i="38"/>
  <c r="O41" i="38" s="1"/>
  <c r="E46" i="38"/>
  <c r="N46" i="38" s="1"/>
  <c r="F47" i="38"/>
  <c r="O47" i="38" s="1"/>
  <c r="F43" i="38"/>
  <c r="O43" i="38" s="1"/>
  <c r="E49" i="38"/>
  <c r="N49" i="38" s="1"/>
  <c r="F40" i="38"/>
  <c r="O40" i="38" s="1"/>
  <c r="E41" i="38"/>
  <c r="N41" i="38" s="1"/>
  <c r="E47" i="38"/>
  <c r="N47" i="38" s="1"/>
  <c r="F46" i="38"/>
  <c r="O46" i="38" s="1"/>
  <c r="E40" i="38"/>
  <c r="N40" i="38" s="1"/>
  <c r="E38" i="34"/>
  <c r="F45" i="34"/>
  <c r="F43" i="36"/>
  <c r="O43" i="36" s="1"/>
  <c r="F49" i="36"/>
  <c r="O49" i="36" s="1"/>
  <c r="F38" i="36"/>
  <c r="O38" i="36" s="1"/>
  <c r="G47" i="36"/>
  <c r="P47" i="36" s="1"/>
  <c r="G39" i="36"/>
  <c r="P39" i="36" s="1"/>
  <c r="G43" i="36"/>
  <c r="P43" i="36" s="1"/>
  <c r="G40" i="36"/>
  <c r="P40" i="36" s="1"/>
  <c r="F41" i="36"/>
  <c r="O41" i="36" s="1"/>
  <c r="G42" i="36"/>
  <c r="P42" i="36" s="1"/>
  <c r="F45" i="36"/>
  <c r="O45" i="36" s="1"/>
  <c r="F46" i="36"/>
  <c r="O46" i="36" s="1"/>
  <c r="G41" i="36"/>
  <c r="P41" i="36" s="1"/>
  <c r="F42" i="36"/>
  <c r="O42" i="36" s="1"/>
  <c r="G38" i="36"/>
  <c r="P38" i="36" s="1"/>
  <c r="F47" i="36"/>
  <c r="O47" i="36" s="1"/>
  <c r="G44" i="36"/>
  <c r="P44" i="36" s="1"/>
  <c r="F39" i="36"/>
  <c r="O39" i="36" s="1"/>
  <c r="G45" i="36"/>
  <c r="P45" i="36" s="1"/>
  <c r="F48" i="36"/>
  <c r="O48" i="36" s="1"/>
  <c r="G46" i="36"/>
  <c r="P46" i="36" s="1"/>
  <c r="G48" i="36"/>
  <c r="P48" i="36" s="1"/>
  <c r="F44" i="36"/>
  <c r="O44" i="36" s="1"/>
  <c r="F40" i="36"/>
  <c r="O40" i="36" s="1"/>
  <c r="G49" i="36"/>
  <c r="P49" i="36" s="1"/>
  <c r="B12" i="17"/>
  <c r="V39" i="36" l="1"/>
  <c r="U40" i="38"/>
  <c r="V40" i="36"/>
  <c r="E56" i="34"/>
  <c r="N56" i="34" s="1"/>
  <c r="U44" i="34"/>
  <c r="U48" i="34"/>
  <c r="F60" i="34"/>
  <c r="O60" i="34" s="1"/>
  <c r="V42" i="36"/>
  <c r="E58" i="34"/>
  <c r="N58" i="34" s="1"/>
  <c r="E57" i="34"/>
  <c r="N57" i="34" s="1"/>
  <c r="E52" i="34"/>
  <c r="N52" i="34" s="1"/>
  <c r="F54" i="34"/>
  <c r="O54" i="34" s="1"/>
  <c r="U38" i="38"/>
  <c r="U46" i="34"/>
  <c r="U47" i="34"/>
  <c r="F59" i="34"/>
  <c r="O59" i="34" s="1"/>
  <c r="U41" i="34"/>
  <c r="F53" i="34"/>
  <c r="O53" i="34" s="1"/>
  <c r="E53" i="34"/>
  <c r="N53" i="34" s="1"/>
  <c r="E60" i="34"/>
  <c r="N60" i="34" s="1"/>
  <c r="F55" i="34"/>
  <c r="O55" i="34" s="1"/>
  <c r="F51" i="34"/>
  <c r="O51" i="34" s="1"/>
  <c r="F61" i="34"/>
  <c r="O61" i="34" s="1"/>
  <c r="E55" i="34"/>
  <c r="N55" i="34" s="1"/>
  <c r="E54" i="34"/>
  <c r="N54" i="34" s="1"/>
  <c r="V44" i="36"/>
  <c r="V47" i="36"/>
  <c r="V43" i="36"/>
  <c r="V41" i="36"/>
  <c r="V48" i="36"/>
  <c r="V46" i="36"/>
  <c r="V38" i="36"/>
  <c r="V45" i="36"/>
  <c r="V49" i="36"/>
  <c r="E61" i="34"/>
  <c r="N61" i="34" s="1"/>
  <c r="U61" i="34" s="1"/>
  <c r="E51" i="34"/>
  <c r="N51" i="34" s="1"/>
  <c r="E59" i="34"/>
  <c r="N59" i="34" s="1"/>
  <c r="F52" i="34"/>
  <c r="O52" i="34" s="1"/>
  <c r="E50" i="38"/>
  <c r="N50" i="38" s="1"/>
  <c r="U49" i="34"/>
  <c r="F56" i="34"/>
  <c r="O56" i="34" s="1"/>
  <c r="F50" i="34"/>
  <c r="O50" i="34" s="1"/>
  <c r="F57" i="34"/>
  <c r="O57" i="34" s="1"/>
  <c r="O45" i="34"/>
  <c r="U45" i="34" s="1"/>
  <c r="F58" i="34"/>
  <c r="O58" i="34" s="1"/>
  <c r="E50" i="34"/>
  <c r="N50" i="34" s="1"/>
  <c r="N38" i="34"/>
  <c r="U38" i="34" s="1"/>
  <c r="U40" i="34"/>
  <c r="U39" i="34"/>
  <c r="U42" i="34"/>
  <c r="U43" i="34"/>
  <c r="U41" i="38"/>
  <c r="U49" i="38"/>
  <c r="U47" i="38"/>
  <c r="U45" i="38"/>
  <c r="U39" i="38"/>
  <c r="U43" i="38"/>
  <c r="U44" i="38"/>
  <c r="U42" i="38"/>
  <c r="U48" i="38"/>
  <c r="U46" i="38"/>
  <c r="E60" i="38"/>
  <c r="N60" i="38" s="1"/>
  <c r="E57" i="38"/>
  <c r="N57" i="38" s="1"/>
  <c r="F50" i="38"/>
  <c r="O50" i="38" s="1"/>
  <c r="F57" i="38"/>
  <c r="O57" i="38" s="1"/>
  <c r="F60" i="38"/>
  <c r="O60" i="38" s="1"/>
  <c r="F54" i="38"/>
  <c r="O54" i="38" s="1"/>
  <c r="F61" i="38"/>
  <c r="O61" i="38" s="1"/>
  <c r="E56" i="38"/>
  <c r="N56" i="38" s="1"/>
  <c r="F56" i="38"/>
  <c r="O56" i="38" s="1"/>
  <c r="E54" i="38"/>
  <c r="N54" i="38" s="1"/>
  <c r="F51" i="38"/>
  <c r="O51" i="38" s="1"/>
  <c r="E55" i="38"/>
  <c r="N55" i="38" s="1"/>
  <c r="E51" i="38"/>
  <c r="N51" i="38" s="1"/>
  <c r="F53" i="38"/>
  <c r="O53" i="38" s="1"/>
  <c r="E58" i="38"/>
  <c r="N58" i="38" s="1"/>
  <c r="F58" i="38"/>
  <c r="O58" i="38" s="1"/>
  <c r="F55" i="38"/>
  <c r="O55" i="38" s="1"/>
  <c r="F59" i="38"/>
  <c r="O59" i="38" s="1"/>
  <c r="E52" i="38"/>
  <c r="N52" i="38" s="1"/>
  <c r="E53" i="38"/>
  <c r="N53" i="38" s="1"/>
  <c r="E61" i="38"/>
  <c r="N61" i="38" s="1"/>
  <c r="E59" i="38"/>
  <c r="N59" i="38" s="1"/>
  <c r="F52" i="38"/>
  <c r="O52" i="38" s="1"/>
  <c r="G51" i="36"/>
  <c r="P51" i="36" s="1"/>
  <c r="G58" i="36"/>
  <c r="P58" i="36" s="1"/>
  <c r="G56" i="36"/>
  <c r="P56" i="36" s="1"/>
  <c r="G50" i="36"/>
  <c r="P50" i="36" s="1"/>
  <c r="G53" i="36"/>
  <c r="P53" i="36" s="1"/>
  <c r="F55" i="36"/>
  <c r="O55" i="36" s="1"/>
  <c r="G60" i="36"/>
  <c r="P60" i="36" s="1"/>
  <c r="F59" i="36"/>
  <c r="O59" i="36" s="1"/>
  <c r="G61" i="36"/>
  <c r="P61" i="36" s="1"/>
  <c r="F56" i="36"/>
  <c r="O56" i="36" s="1"/>
  <c r="F51" i="36"/>
  <c r="O51" i="36" s="1"/>
  <c r="F54" i="36"/>
  <c r="O54" i="36" s="1"/>
  <c r="F53" i="36"/>
  <c r="O53" i="36" s="1"/>
  <c r="G52" i="36"/>
  <c r="P52" i="36" s="1"/>
  <c r="G55" i="36"/>
  <c r="P55" i="36" s="1"/>
  <c r="G59" i="36"/>
  <c r="P59" i="36" s="1"/>
  <c r="F50" i="36"/>
  <c r="O50" i="36" s="1"/>
  <c r="F52" i="36"/>
  <c r="O52" i="36" s="1"/>
  <c r="V52" i="36" s="1"/>
  <c r="G54" i="36"/>
  <c r="P54" i="36" s="1"/>
  <c r="F60" i="36"/>
  <c r="O60" i="36" s="1"/>
  <c r="G57" i="36"/>
  <c r="P57" i="36" s="1"/>
  <c r="F58" i="36"/>
  <c r="O58" i="36" s="1"/>
  <c r="V58" i="36" s="1"/>
  <c r="F57" i="36"/>
  <c r="O57" i="36" s="1"/>
  <c r="F61" i="36"/>
  <c r="O61" i="36" s="1"/>
  <c r="B13" i="17"/>
  <c r="B14" i="17" s="1"/>
  <c r="F66" i="34" l="1"/>
  <c r="O66" i="34" s="1"/>
  <c r="F65" i="34"/>
  <c r="O65" i="34" s="1"/>
  <c r="U56" i="34"/>
  <c r="U57" i="34"/>
  <c r="F72" i="34"/>
  <c r="O72" i="34" s="1"/>
  <c r="E68" i="34"/>
  <c r="N68" i="34" s="1"/>
  <c r="U54" i="38"/>
  <c r="U59" i="38"/>
  <c r="V53" i="36"/>
  <c r="U50" i="34"/>
  <c r="E70" i="34"/>
  <c r="N70" i="34" s="1"/>
  <c r="E69" i="34"/>
  <c r="N69" i="34" s="1"/>
  <c r="E64" i="34"/>
  <c r="N64" i="34" s="1"/>
  <c r="U52" i="34"/>
  <c r="U54" i="34"/>
  <c r="E66" i="34"/>
  <c r="N66" i="34" s="1"/>
  <c r="F67" i="34"/>
  <c r="O67" i="34" s="1"/>
  <c r="F71" i="34"/>
  <c r="O71" i="34" s="1"/>
  <c r="U59" i="34"/>
  <c r="E62" i="38"/>
  <c r="N62" i="38" s="1"/>
  <c r="U53" i="34"/>
  <c r="E65" i="34"/>
  <c r="N65" i="34" s="1"/>
  <c r="F70" i="34"/>
  <c r="O70" i="34" s="1"/>
  <c r="F68" i="34"/>
  <c r="O68" i="34" s="1"/>
  <c r="E72" i="34"/>
  <c r="N72" i="34" s="1"/>
  <c r="U72" i="34" s="1"/>
  <c r="F62" i="34"/>
  <c r="O62" i="34" s="1"/>
  <c r="F73" i="34"/>
  <c r="O73" i="34" s="1"/>
  <c r="U51" i="34"/>
  <c r="F63" i="34"/>
  <c r="O63" i="34" s="1"/>
  <c r="E67" i="34"/>
  <c r="N67" i="34" s="1"/>
  <c r="E73" i="34"/>
  <c r="N73" i="34" s="1"/>
  <c r="V56" i="36"/>
  <c r="U50" i="38"/>
  <c r="F69" i="34"/>
  <c r="O69" i="34" s="1"/>
  <c r="V60" i="36"/>
  <c r="E63" i="34"/>
  <c r="N63" i="34" s="1"/>
  <c r="V50" i="36"/>
  <c r="V61" i="36"/>
  <c r="V51" i="36"/>
  <c r="V57" i="36"/>
  <c r="V55" i="36"/>
  <c r="V54" i="36"/>
  <c r="V59" i="36"/>
  <c r="E71" i="34"/>
  <c r="N71" i="34" s="1"/>
  <c r="F64" i="34"/>
  <c r="O64" i="34" s="1"/>
  <c r="E62" i="34"/>
  <c r="N62" i="34" s="1"/>
  <c r="U55" i="34"/>
  <c r="U58" i="34"/>
  <c r="U60" i="34"/>
  <c r="U53" i="38"/>
  <c r="U55" i="38"/>
  <c r="U56" i="38"/>
  <c r="U61" i="38"/>
  <c r="U51" i="38"/>
  <c r="U52" i="38"/>
  <c r="U58" i="38"/>
  <c r="U57" i="38"/>
  <c r="U60" i="38"/>
  <c r="E72" i="38"/>
  <c r="N72" i="38" s="1"/>
  <c r="E69" i="38"/>
  <c r="N69" i="38" s="1"/>
  <c r="E68" i="38"/>
  <c r="N68" i="38" s="1"/>
  <c r="F72" i="38"/>
  <c r="O72" i="38" s="1"/>
  <c r="F73" i="38"/>
  <c r="O73" i="38" s="1"/>
  <c r="F66" i="38"/>
  <c r="O66" i="38" s="1"/>
  <c r="F62" i="38"/>
  <c r="O62" i="38" s="1"/>
  <c r="F69" i="38"/>
  <c r="O69" i="38" s="1"/>
  <c r="F68" i="38"/>
  <c r="O68" i="38" s="1"/>
  <c r="F63" i="38"/>
  <c r="O63" i="38" s="1"/>
  <c r="E66" i="38"/>
  <c r="N66" i="38" s="1"/>
  <c r="E67" i="38"/>
  <c r="N67" i="38" s="1"/>
  <c r="E63" i="38"/>
  <c r="N63" i="38" s="1"/>
  <c r="F65" i="38"/>
  <c r="O65" i="38" s="1"/>
  <c r="F67" i="38"/>
  <c r="O67" i="38" s="1"/>
  <c r="F70" i="38"/>
  <c r="O70" i="38" s="1"/>
  <c r="E70" i="38"/>
  <c r="N70" i="38" s="1"/>
  <c r="E64" i="38"/>
  <c r="N64" i="38" s="1"/>
  <c r="F71" i="38"/>
  <c r="O71" i="38" s="1"/>
  <c r="E73" i="38"/>
  <c r="N73" i="38" s="1"/>
  <c r="E65" i="38"/>
  <c r="N65" i="38" s="1"/>
  <c r="E71" i="38"/>
  <c r="N71" i="38" s="1"/>
  <c r="F64" i="38"/>
  <c r="O64" i="38" s="1"/>
  <c r="G66" i="36"/>
  <c r="P66" i="36" s="1"/>
  <c r="F64" i="36"/>
  <c r="O64" i="36" s="1"/>
  <c r="G67" i="36"/>
  <c r="P67" i="36" s="1"/>
  <c r="F65" i="36"/>
  <c r="O65" i="36" s="1"/>
  <c r="G72" i="36"/>
  <c r="P72" i="36" s="1"/>
  <c r="G69" i="36"/>
  <c r="P69" i="36" s="1"/>
  <c r="F73" i="36"/>
  <c r="O73" i="36" s="1"/>
  <c r="F69" i="36"/>
  <c r="O69" i="36" s="1"/>
  <c r="F72" i="36"/>
  <c r="O72" i="36" s="1"/>
  <c r="G64" i="36"/>
  <c r="P64" i="36" s="1"/>
  <c r="F63" i="36"/>
  <c r="O63" i="36" s="1"/>
  <c r="G73" i="36"/>
  <c r="P73" i="36" s="1"/>
  <c r="F71" i="36"/>
  <c r="O71" i="36" s="1"/>
  <c r="G68" i="36"/>
  <c r="P68" i="36" s="1"/>
  <c r="F62" i="36"/>
  <c r="O62" i="36" s="1"/>
  <c r="F67" i="36"/>
  <c r="O67" i="36" s="1"/>
  <c r="G65" i="36"/>
  <c r="P65" i="36" s="1"/>
  <c r="G62" i="36"/>
  <c r="P62" i="36" s="1"/>
  <c r="G70" i="36"/>
  <c r="P70" i="36" s="1"/>
  <c r="F70" i="36"/>
  <c r="O70" i="36" s="1"/>
  <c r="G71" i="36"/>
  <c r="P71" i="36" s="1"/>
  <c r="F66" i="36"/>
  <c r="O66" i="36" s="1"/>
  <c r="F68" i="36"/>
  <c r="O68" i="36" s="1"/>
  <c r="G63" i="36"/>
  <c r="P63" i="36" s="1"/>
  <c r="E80" i="34"/>
  <c r="N80" i="34" s="1"/>
  <c r="F78" i="34"/>
  <c r="O78" i="34" s="1"/>
  <c r="E81" i="34"/>
  <c r="N81" i="34" s="1"/>
  <c r="F77" i="34"/>
  <c r="O77" i="34" s="1"/>
  <c r="V72" i="36" l="1"/>
  <c r="F84" i="34"/>
  <c r="O84" i="34" s="1"/>
  <c r="E74" i="38"/>
  <c r="N74" i="38" s="1"/>
  <c r="U69" i="34"/>
  <c r="E82" i="34"/>
  <c r="N82" i="34" s="1"/>
  <c r="E84" i="34"/>
  <c r="N84" i="34" s="1"/>
  <c r="E76" i="34"/>
  <c r="N76" i="34" s="1"/>
  <c r="E78" i="34"/>
  <c r="N78" i="34" s="1"/>
  <c r="U78" i="34" s="1"/>
  <c r="F83" i="34"/>
  <c r="O83" i="34" s="1"/>
  <c r="F82" i="34"/>
  <c r="O82" i="34" s="1"/>
  <c r="E77" i="34"/>
  <c r="N77" i="34" s="1"/>
  <c r="F80" i="34"/>
  <c r="O80" i="34" s="1"/>
  <c r="F79" i="34"/>
  <c r="O79" i="34" s="1"/>
  <c r="U62" i="38"/>
  <c r="F75" i="34"/>
  <c r="O75" i="34" s="1"/>
  <c r="F76" i="34"/>
  <c r="O76" i="34" s="1"/>
  <c r="F74" i="34"/>
  <c r="O74" i="34" s="1"/>
  <c r="F85" i="34"/>
  <c r="O85" i="34" s="1"/>
  <c r="U63" i="34"/>
  <c r="E79" i="34"/>
  <c r="N79" i="34" s="1"/>
  <c r="E75" i="34"/>
  <c r="N75" i="34" s="1"/>
  <c r="E85" i="34"/>
  <c r="N85" i="34" s="1"/>
  <c r="U65" i="38"/>
  <c r="F81" i="34"/>
  <c r="O81" i="34" s="1"/>
  <c r="V69" i="36"/>
  <c r="E74" i="34"/>
  <c r="N74" i="34" s="1"/>
  <c r="V68" i="36"/>
  <c r="E83" i="34"/>
  <c r="N83" i="34" s="1"/>
  <c r="V62" i="36"/>
  <c r="V70" i="36"/>
  <c r="V67" i="36"/>
  <c r="V66" i="36"/>
  <c r="V63" i="36"/>
  <c r="V73" i="36"/>
  <c r="V64" i="36"/>
  <c r="V71" i="36"/>
  <c r="V65" i="36"/>
  <c r="U66" i="38"/>
  <c r="U67" i="34"/>
  <c r="U62" i="34"/>
  <c r="U66" i="34"/>
  <c r="U70" i="34"/>
  <c r="U71" i="34"/>
  <c r="U65" i="34"/>
  <c r="U73" i="34"/>
  <c r="U64" i="34"/>
  <c r="U68" i="34"/>
  <c r="U63" i="38"/>
  <c r="U73" i="38"/>
  <c r="U71" i="38"/>
  <c r="U70" i="38"/>
  <c r="U72" i="38"/>
  <c r="U67" i="38"/>
  <c r="U68" i="38"/>
  <c r="U64" i="38"/>
  <c r="U69" i="38"/>
  <c r="E84" i="38"/>
  <c r="N84" i="38" s="1"/>
  <c r="E81" i="38"/>
  <c r="N81" i="38" s="1"/>
  <c r="E80" i="38"/>
  <c r="N80" i="38" s="1"/>
  <c r="F81" i="38"/>
  <c r="O81" i="38" s="1"/>
  <c r="F84" i="38"/>
  <c r="O84" i="38" s="1"/>
  <c r="F78" i="38"/>
  <c r="O78" i="38" s="1"/>
  <c r="F74" i="38"/>
  <c r="O74" i="38" s="1"/>
  <c r="U74" i="38" s="1"/>
  <c r="F85" i="38"/>
  <c r="O85" i="38" s="1"/>
  <c r="F80" i="38"/>
  <c r="O80" i="38" s="1"/>
  <c r="F75" i="38"/>
  <c r="O75" i="38" s="1"/>
  <c r="F83" i="38"/>
  <c r="O83" i="38" s="1"/>
  <c r="E79" i="38"/>
  <c r="N79" i="38" s="1"/>
  <c r="E75" i="38"/>
  <c r="N75" i="38" s="1"/>
  <c r="E78" i="38"/>
  <c r="N78" i="38" s="1"/>
  <c r="F79" i="38"/>
  <c r="O79" i="38" s="1"/>
  <c r="F77" i="38"/>
  <c r="O77" i="38" s="1"/>
  <c r="F76" i="38"/>
  <c r="O76" i="38" s="1"/>
  <c r="F82" i="38"/>
  <c r="O82" i="38" s="1"/>
  <c r="E82" i="38"/>
  <c r="N82" i="38" s="1"/>
  <c r="E85" i="38"/>
  <c r="N85" i="38" s="1"/>
  <c r="E76" i="38"/>
  <c r="N76" i="38" s="1"/>
  <c r="E77" i="38"/>
  <c r="N77" i="38" s="1"/>
  <c r="E83" i="38"/>
  <c r="N83" i="38" s="1"/>
  <c r="U83" i="38" s="1"/>
  <c r="E86" i="38"/>
  <c r="N86" i="38" s="1"/>
  <c r="G75" i="36"/>
  <c r="P75" i="36" s="1"/>
  <c r="G82" i="36"/>
  <c r="P82" i="36" s="1"/>
  <c r="G80" i="36"/>
  <c r="P80" i="36" s="1"/>
  <c r="F75" i="36"/>
  <c r="O75" i="36" s="1"/>
  <c r="G84" i="36"/>
  <c r="P84" i="36" s="1"/>
  <c r="G83" i="36"/>
  <c r="P83" i="36" s="1"/>
  <c r="F77" i="36"/>
  <c r="O77" i="36" s="1"/>
  <c r="F80" i="36"/>
  <c r="O80" i="36" s="1"/>
  <c r="F78" i="36"/>
  <c r="O78" i="36" s="1"/>
  <c r="F82" i="36"/>
  <c r="O82" i="36" s="1"/>
  <c r="F74" i="36"/>
  <c r="O74" i="36" s="1"/>
  <c r="G85" i="36"/>
  <c r="P85" i="36" s="1"/>
  <c r="F85" i="36"/>
  <c r="O85" i="36" s="1"/>
  <c r="G81" i="36"/>
  <c r="P81" i="36" s="1"/>
  <c r="G79" i="36"/>
  <c r="P79" i="36" s="1"/>
  <c r="G78" i="36"/>
  <c r="P78" i="36" s="1"/>
  <c r="G77" i="36"/>
  <c r="P77" i="36" s="1"/>
  <c r="F83" i="36"/>
  <c r="O83" i="36" s="1"/>
  <c r="F81" i="36"/>
  <c r="O81" i="36" s="1"/>
  <c r="G74" i="36"/>
  <c r="P74" i="36" s="1"/>
  <c r="F79" i="36"/>
  <c r="O79" i="36" s="1"/>
  <c r="G76" i="36"/>
  <c r="P76" i="36" s="1"/>
  <c r="F84" i="36"/>
  <c r="O84" i="36" s="1"/>
  <c r="F76" i="36"/>
  <c r="O76" i="36" s="1"/>
  <c r="F89" i="34"/>
  <c r="O89" i="34" s="1"/>
  <c r="E93" i="34"/>
  <c r="N93" i="34" s="1"/>
  <c r="F90" i="34"/>
  <c r="O90" i="34" s="1"/>
  <c r="E92" i="34"/>
  <c r="N92" i="34" s="1"/>
  <c r="F96" i="34"/>
  <c r="O96" i="34" s="1"/>
  <c r="B15" i="17"/>
  <c r="B16" i="17" s="1"/>
  <c r="U85" i="38" l="1"/>
  <c r="U76" i="38"/>
  <c r="E90" i="34"/>
  <c r="N90" i="34" s="1"/>
  <c r="E94" i="34"/>
  <c r="N94" i="34" s="1"/>
  <c r="U82" i="34"/>
  <c r="F94" i="34"/>
  <c r="O94" i="34" s="1"/>
  <c r="V83" i="36"/>
  <c r="U78" i="38"/>
  <c r="E96" i="34"/>
  <c r="N96" i="34" s="1"/>
  <c r="U96" i="34" s="1"/>
  <c r="E88" i="34"/>
  <c r="N88" i="34" s="1"/>
  <c r="U83" i="34"/>
  <c r="F95" i="34"/>
  <c r="O95" i="34" s="1"/>
  <c r="F92" i="34"/>
  <c r="O92" i="34" s="1"/>
  <c r="U92" i="34" s="1"/>
  <c r="E87" i="34"/>
  <c r="N87" i="34" s="1"/>
  <c r="E89" i="34"/>
  <c r="N89" i="34" s="1"/>
  <c r="F88" i="34"/>
  <c r="O88" i="34" s="1"/>
  <c r="F91" i="34"/>
  <c r="O91" i="34" s="1"/>
  <c r="U79" i="34"/>
  <c r="F87" i="34"/>
  <c r="O87" i="34" s="1"/>
  <c r="E91" i="34"/>
  <c r="N91" i="34" s="1"/>
  <c r="V82" i="36"/>
  <c r="F86" i="34"/>
  <c r="O86" i="34" s="1"/>
  <c r="E95" i="34"/>
  <c r="N95" i="34" s="1"/>
  <c r="F97" i="34"/>
  <c r="O97" i="34" s="1"/>
  <c r="U74" i="34"/>
  <c r="E97" i="34"/>
  <c r="N97" i="34" s="1"/>
  <c r="F93" i="34"/>
  <c r="O93" i="34" s="1"/>
  <c r="U93" i="34" s="1"/>
  <c r="E86" i="34"/>
  <c r="N86" i="34" s="1"/>
  <c r="V81" i="36"/>
  <c r="V76" i="36"/>
  <c r="V84" i="36"/>
  <c r="V80" i="36"/>
  <c r="V75" i="36"/>
  <c r="V79" i="36"/>
  <c r="V85" i="36"/>
  <c r="V78" i="36"/>
  <c r="V74" i="36"/>
  <c r="V77" i="36"/>
  <c r="U77" i="38"/>
  <c r="U80" i="34"/>
  <c r="U85" i="34"/>
  <c r="U75" i="34"/>
  <c r="U77" i="34"/>
  <c r="U84" i="34"/>
  <c r="U76" i="34"/>
  <c r="U81" i="34"/>
  <c r="U81" i="38"/>
  <c r="U75" i="38"/>
  <c r="U84" i="38"/>
  <c r="U79" i="38"/>
  <c r="U82" i="38"/>
  <c r="U80" i="38"/>
  <c r="E96" i="38"/>
  <c r="N96" i="38" s="1"/>
  <c r="E93" i="38"/>
  <c r="N93" i="38" s="1"/>
  <c r="E92" i="38"/>
  <c r="N92" i="38" s="1"/>
  <c r="E87" i="38"/>
  <c r="N87" i="38" s="1"/>
  <c r="F93" i="38"/>
  <c r="O93" i="38" s="1"/>
  <c r="E91" i="38"/>
  <c r="N91" i="38" s="1"/>
  <c r="F97" i="38"/>
  <c r="O97" i="38" s="1"/>
  <c r="F96" i="38"/>
  <c r="O96" i="38" s="1"/>
  <c r="F90" i="38"/>
  <c r="O90" i="38" s="1"/>
  <c r="F86" i="38"/>
  <c r="O86" i="38" s="1"/>
  <c r="U86" i="38" s="1"/>
  <c r="F95" i="38"/>
  <c r="O95" i="38" s="1"/>
  <c r="F92" i="38"/>
  <c r="O92" i="38" s="1"/>
  <c r="F87" i="38"/>
  <c r="O87" i="38" s="1"/>
  <c r="E90" i="38"/>
  <c r="N90" i="38" s="1"/>
  <c r="F88" i="38"/>
  <c r="O88" i="38" s="1"/>
  <c r="E88" i="38"/>
  <c r="N88" i="38" s="1"/>
  <c r="F91" i="38"/>
  <c r="O91" i="38" s="1"/>
  <c r="F89" i="38"/>
  <c r="O89" i="38" s="1"/>
  <c r="F94" i="38"/>
  <c r="O94" i="38" s="1"/>
  <c r="E97" i="38"/>
  <c r="N97" i="38" s="1"/>
  <c r="E94" i="38"/>
  <c r="N94" i="38" s="1"/>
  <c r="E95" i="38"/>
  <c r="N95" i="38" s="1"/>
  <c r="E89" i="38"/>
  <c r="N89" i="38" s="1"/>
  <c r="E98" i="38"/>
  <c r="N98" i="38" s="1"/>
  <c r="F88" i="36"/>
  <c r="O88" i="36" s="1"/>
  <c r="G88" i="36"/>
  <c r="P88" i="36" s="1"/>
  <c r="G86" i="36"/>
  <c r="P86" i="36" s="1"/>
  <c r="F93" i="36"/>
  <c r="O93" i="36" s="1"/>
  <c r="G89" i="36"/>
  <c r="P89" i="36" s="1"/>
  <c r="G90" i="36"/>
  <c r="P90" i="36" s="1"/>
  <c r="G97" i="36"/>
  <c r="P97" i="36" s="1"/>
  <c r="F86" i="36"/>
  <c r="O86" i="36" s="1"/>
  <c r="F89" i="36"/>
  <c r="O89" i="36" s="1"/>
  <c r="G96" i="36"/>
  <c r="P96" i="36" s="1"/>
  <c r="G94" i="36"/>
  <c r="P94" i="36" s="1"/>
  <c r="F92" i="36"/>
  <c r="O92" i="36" s="1"/>
  <c r="G87" i="36"/>
  <c r="P87" i="36" s="1"/>
  <c r="F96" i="36"/>
  <c r="O96" i="36" s="1"/>
  <c r="G91" i="36"/>
  <c r="P91" i="36" s="1"/>
  <c r="F90" i="36"/>
  <c r="O90" i="36" s="1"/>
  <c r="F87" i="36"/>
  <c r="O87" i="36" s="1"/>
  <c r="F91" i="36"/>
  <c r="O91" i="36" s="1"/>
  <c r="F95" i="36"/>
  <c r="O95" i="36" s="1"/>
  <c r="G93" i="36"/>
  <c r="P93" i="36" s="1"/>
  <c r="F97" i="36"/>
  <c r="O97" i="36" s="1"/>
  <c r="F94" i="36"/>
  <c r="O94" i="36" s="1"/>
  <c r="G95" i="36"/>
  <c r="P95" i="36" s="1"/>
  <c r="G92" i="36"/>
  <c r="P92" i="36" s="1"/>
  <c r="F108" i="34"/>
  <c r="O108" i="34" s="1"/>
  <c r="F102" i="34"/>
  <c r="O102" i="34" s="1"/>
  <c r="E105" i="34"/>
  <c r="N105" i="34" s="1"/>
  <c r="F101" i="34"/>
  <c r="O101" i="34" s="1"/>
  <c r="E104" i="34"/>
  <c r="N104" i="34" s="1"/>
  <c r="E106" i="34" l="1"/>
  <c r="N106" i="34" s="1"/>
  <c r="E102" i="34"/>
  <c r="N102" i="34" s="1"/>
  <c r="V87" i="36"/>
  <c r="F106" i="34"/>
  <c r="O106" i="34" s="1"/>
  <c r="U106" i="34" s="1"/>
  <c r="V89" i="36"/>
  <c r="E108" i="34"/>
  <c r="N108" i="34" s="1"/>
  <c r="U108" i="34" s="1"/>
  <c r="F104" i="34"/>
  <c r="O104" i="34" s="1"/>
  <c r="E100" i="34"/>
  <c r="N100" i="34" s="1"/>
  <c r="E101" i="34"/>
  <c r="N101" i="34" s="1"/>
  <c r="U95" i="34"/>
  <c r="F107" i="34"/>
  <c r="O107" i="34" s="1"/>
  <c r="E99" i="34"/>
  <c r="N99" i="34" s="1"/>
  <c r="F103" i="34"/>
  <c r="O103" i="34" s="1"/>
  <c r="U87" i="34"/>
  <c r="F100" i="34"/>
  <c r="O100" i="34" s="1"/>
  <c r="E103" i="34"/>
  <c r="N103" i="34" s="1"/>
  <c r="F109" i="34"/>
  <c r="O109" i="34" s="1"/>
  <c r="F99" i="34"/>
  <c r="O99" i="34" s="1"/>
  <c r="V96" i="36"/>
  <c r="F98" i="34"/>
  <c r="O98" i="34" s="1"/>
  <c r="E107" i="34"/>
  <c r="N107" i="34" s="1"/>
  <c r="E98" i="34"/>
  <c r="N98" i="34" s="1"/>
  <c r="F105" i="34"/>
  <c r="O105" i="34" s="1"/>
  <c r="U105" i="34" s="1"/>
  <c r="E109" i="34"/>
  <c r="N109" i="34" s="1"/>
  <c r="V90" i="36"/>
  <c r="V97" i="36"/>
  <c r="V88" i="36"/>
  <c r="V86" i="36"/>
  <c r="V94" i="36"/>
  <c r="V91" i="36"/>
  <c r="V95" i="36"/>
  <c r="V92" i="36"/>
  <c r="V93" i="36"/>
  <c r="U97" i="38"/>
  <c r="U91" i="34"/>
  <c r="U90" i="34"/>
  <c r="U88" i="34"/>
  <c r="U86" i="34"/>
  <c r="U89" i="34"/>
  <c r="U97" i="34"/>
  <c r="U94" i="34"/>
  <c r="U89" i="38"/>
  <c r="U95" i="38"/>
  <c r="U88" i="38"/>
  <c r="U94" i="38"/>
  <c r="U96" i="38"/>
  <c r="U87" i="38"/>
  <c r="U92" i="38"/>
  <c r="U90" i="38"/>
  <c r="U91" i="38"/>
  <c r="U93" i="38"/>
  <c r="E108" i="38"/>
  <c r="N108" i="38" s="1"/>
  <c r="E105" i="38"/>
  <c r="N105" i="38" s="1"/>
  <c r="E104" i="38"/>
  <c r="N104" i="38" s="1"/>
  <c r="E99" i="38"/>
  <c r="N99" i="38" s="1"/>
  <c r="F105" i="38"/>
  <c r="O105" i="38" s="1"/>
  <c r="E103" i="38"/>
  <c r="N103" i="38" s="1"/>
  <c r="E100" i="38"/>
  <c r="N100" i="38" s="1"/>
  <c r="E102" i="38"/>
  <c r="N102" i="38" s="1"/>
  <c r="F102" i="38"/>
  <c r="O102" i="38" s="1"/>
  <c r="F109" i="38"/>
  <c r="O109" i="38" s="1"/>
  <c r="F108" i="38"/>
  <c r="O108" i="38" s="1"/>
  <c r="F98" i="38"/>
  <c r="O98" i="38" s="1"/>
  <c r="U98" i="38" s="1"/>
  <c r="F104" i="38"/>
  <c r="O104" i="38" s="1"/>
  <c r="F107" i="38"/>
  <c r="O107" i="38" s="1"/>
  <c r="F99" i="38"/>
  <c r="O99" i="38" s="1"/>
  <c r="F100" i="38"/>
  <c r="O100" i="38" s="1"/>
  <c r="E101" i="38"/>
  <c r="N101" i="38" s="1"/>
  <c r="F101" i="38"/>
  <c r="O101" i="38" s="1"/>
  <c r="E107" i="38"/>
  <c r="N107" i="38" s="1"/>
  <c r="E106" i="38"/>
  <c r="N106" i="38" s="1"/>
  <c r="F103" i="38"/>
  <c r="O103" i="38" s="1"/>
  <c r="F106" i="38"/>
  <c r="O106" i="38" s="1"/>
  <c r="E109" i="38"/>
  <c r="N109" i="38" s="1"/>
  <c r="E110" i="38"/>
  <c r="N110" i="38" s="1"/>
  <c r="F106" i="36"/>
  <c r="O106" i="36" s="1"/>
  <c r="F107" i="36"/>
  <c r="O107" i="36" s="1"/>
  <c r="F99" i="36"/>
  <c r="O99" i="36" s="1"/>
  <c r="G100" i="36"/>
  <c r="P100" i="36" s="1"/>
  <c r="G104" i="36"/>
  <c r="P104" i="36" s="1"/>
  <c r="G105" i="36"/>
  <c r="P105" i="36" s="1"/>
  <c r="F108" i="36"/>
  <c r="O108" i="36" s="1"/>
  <c r="G106" i="36"/>
  <c r="P106" i="36" s="1"/>
  <c r="F98" i="36"/>
  <c r="O98" i="36" s="1"/>
  <c r="F105" i="36"/>
  <c r="O105" i="36" s="1"/>
  <c r="F109" i="36"/>
  <c r="O109" i="36" s="1"/>
  <c r="G99" i="36"/>
  <c r="P99" i="36" s="1"/>
  <c r="G108" i="36"/>
  <c r="P108" i="36" s="1"/>
  <c r="G102" i="36"/>
  <c r="P102" i="36" s="1"/>
  <c r="F103" i="36"/>
  <c r="O103" i="36" s="1"/>
  <c r="G103" i="36"/>
  <c r="P103" i="36" s="1"/>
  <c r="F104" i="36"/>
  <c r="O104" i="36" s="1"/>
  <c r="G98" i="36"/>
  <c r="P98" i="36" s="1"/>
  <c r="F100" i="36"/>
  <c r="O100" i="36" s="1"/>
  <c r="G107" i="36"/>
  <c r="P107" i="36" s="1"/>
  <c r="F102" i="36"/>
  <c r="O102" i="36" s="1"/>
  <c r="F101" i="36"/>
  <c r="O101" i="36" s="1"/>
  <c r="G109" i="36"/>
  <c r="P109" i="36" s="1"/>
  <c r="G101" i="36"/>
  <c r="P101" i="36" s="1"/>
  <c r="F115" i="34"/>
  <c r="O115" i="34" s="1"/>
  <c r="E116" i="34"/>
  <c r="N116" i="34" s="1"/>
  <c r="F114" i="34"/>
  <c r="O114" i="34" s="1"/>
  <c r="E114" i="34"/>
  <c r="N114" i="34" s="1"/>
  <c r="U102" i="34"/>
  <c r="F113" i="34"/>
  <c r="O113" i="34" s="1"/>
  <c r="E117" i="34"/>
  <c r="N117" i="34" s="1"/>
  <c r="F120" i="34"/>
  <c r="O120" i="34" s="1"/>
  <c r="E113" i="34"/>
  <c r="N113" i="34" s="1"/>
  <c r="U101" i="34"/>
  <c r="E118" i="34"/>
  <c r="N118" i="34" s="1"/>
  <c r="F118" i="34" l="1"/>
  <c r="O118" i="34" s="1"/>
  <c r="F116" i="34"/>
  <c r="O116" i="34" s="1"/>
  <c r="E120" i="34"/>
  <c r="N120" i="34" s="1"/>
  <c r="E111" i="34"/>
  <c r="N111" i="34" s="1"/>
  <c r="E112" i="34"/>
  <c r="N112" i="34" s="1"/>
  <c r="U100" i="34"/>
  <c r="F112" i="34"/>
  <c r="O112" i="34" s="1"/>
  <c r="U107" i="34"/>
  <c r="F119" i="34"/>
  <c r="O119" i="34" s="1"/>
  <c r="V105" i="36"/>
  <c r="E110" i="34"/>
  <c r="N110" i="34" s="1"/>
  <c r="U103" i="34"/>
  <c r="E115" i="34"/>
  <c r="N115" i="34" s="1"/>
  <c r="E119" i="34"/>
  <c r="N119" i="34" s="1"/>
  <c r="F111" i="34"/>
  <c r="O111" i="34" s="1"/>
  <c r="F121" i="34"/>
  <c r="O121" i="34" s="1"/>
  <c r="U109" i="34"/>
  <c r="V104" i="36"/>
  <c r="U98" i="34"/>
  <c r="F110" i="34"/>
  <c r="O110" i="34" s="1"/>
  <c r="F117" i="34"/>
  <c r="O117" i="34" s="1"/>
  <c r="E121" i="34"/>
  <c r="N121" i="34" s="1"/>
  <c r="U109" i="38"/>
  <c r="V102" i="36"/>
  <c r="V100" i="36"/>
  <c r="V103" i="36"/>
  <c r="V101" i="36"/>
  <c r="V98" i="36"/>
  <c r="V106" i="36"/>
  <c r="V109" i="36"/>
  <c r="V108" i="36"/>
  <c r="V99" i="36"/>
  <c r="V107" i="36"/>
  <c r="U107" i="38"/>
  <c r="U99" i="34"/>
  <c r="U104" i="34"/>
  <c r="U106" i="38"/>
  <c r="U99" i="38"/>
  <c r="U104" i="38"/>
  <c r="U102" i="38"/>
  <c r="U105" i="38"/>
  <c r="U100" i="38"/>
  <c r="U103" i="38"/>
  <c r="U101" i="38"/>
  <c r="U108" i="38"/>
  <c r="E120" i="38"/>
  <c r="N120" i="38" s="1"/>
  <c r="E117" i="38"/>
  <c r="N117" i="38" s="1"/>
  <c r="E116" i="38"/>
  <c r="N116" i="38" s="1"/>
  <c r="F117" i="38"/>
  <c r="O117" i="38" s="1"/>
  <c r="E111" i="38"/>
  <c r="N111" i="38" s="1"/>
  <c r="E115" i="38"/>
  <c r="N115" i="38" s="1"/>
  <c r="E114" i="38"/>
  <c r="N114" i="38" s="1"/>
  <c r="E112" i="38"/>
  <c r="N112" i="38" s="1"/>
  <c r="F120" i="38"/>
  <c r="O120" i="38" s="1"/>
  <c r="F110" i="38"/>
  <c r="O110" i="38" s="1"/>
  <c r="U110" i="38" s="1"/>
  <c r="F114" i="38"/>
  <c r="O114" i="38" s="1"/>
  <c r="F121" i="38"/>
  <c r="O121" i="38" s="1"/>
  <c r="F116" i="38"/>
  <c r="O116" i="38" s="1"/>
  <c r="F119" i="38"/>
  <c r="O119" i="38" s="1"/>
  <c r="F111" i="38"/>
  <c r="O111" i="38" s="1"/>
  <c r="F118" i="38"/>
  <c r="O118" i="38" s="1"/>
  <c r="F112" i="38"/>
  <c r="O112" i="38" s="1"/>
  <c r="F113" i="38"/>
  <c r="O113" i="38" s="1"/>
  <c r="E113" i="38"/>
  <c r="N113" i="38" s="1"/>
  <c r="F115" i="38"/>
  <c r="O115" i="38" s="1"/>
  <c r="E119" i="38"/>
  <c r="N119" i="38" s="1"/>
  <c r="E118" i="38"/>
  <c r="N118" i="38" s="1"/>
  <c r="E121" i="38"/>
  <c r="N121" i="38" s="1"/>
  <c r="E122" i="38"/>
  <c r="N122" i="38" s="1"/>
  <c r="F112" i="36"/>
  <c r="O112" i="36" s="1"/>
  <c r="G115" i="36"/>
  <c r="P115" i="36" s="1"/>
  <c r="F115" i="36"/>
  <c r="O115" i="36" s="1"/>
  <c r="G120" i="36"/>
  <c r="P120" i="36" s="1"/>
  <c r="G112" i="36"/>
  <c r="P112" i="36" s="1"/>
  <c r="F113" i="36"/>
  <c r="O113" i="36" s="1"/>
  <c r="F117" i="36"/>
  <c r="O117" i="36" s="1"/>
  <c r="G121" i="36"/>
  <c r="P121" i="36" s="1"/>
  <c r="F110" i="36"/>
  <c r="O110" i="36" s="1"/>
  <c r="G118" i="36"/>
  <c r="P118" i="36" s="1"/>
  <c r="F111" i="36"/>
  <c r="O111" i="36" s="1"/>
  <c r="F119" i="36"/>
  <c r="O119" i="36" s="1"/>
  <c r="G113" i="36"/>
  <c r="P113" i="36" s="1"/>
  <c r="F114" i="36"/>
  <c r="O114" i="36" s="1"/>
  <c r="G119" i="36"/>
  <c r="P119" i="36" s="1"/>
  <c r="G110" i="36"/>
  <c r="P110" i="36" s="1"/>
  <c r="F116" i="36"/>
  <c r="O116" i="36" s="1"/>
  <c r="G114" i="36"/>
  <c r="P114" i="36" s="1"/>
  <c r="G111" i="36"/>
  <c r="P111" i="36" s="1"/>
  <c r="F121" i="36"/>
  <c r="O121" i="36" s="1"/>
  <c r="F120" i="36"/>
  <c r="O120" i="36" s="1"/>
  <c r="G117" i="36"/>
  <c r="P117" i="36" s="1"/>
  <c r="G116" i="36"/>
  <c r="P116" i="36" s="1"/>
  <c r="F118" i="36"/>
  <c r="O118" i="36" s="1"/>
  <c r="E130" i="34"/>
  <c r="N130" i="34" s="1"/>
  <c r="E132" i="34"/>
  <c r="N132" i="34" s="1"/>
  <c r="E129" i="34"/>
  <c r="N129" i="34" s="1"/>
  <c r="E128" i="34"/>
  <c r="N128" i="34" s="1"/>
  <c r="U116" i="34"/>
  <c r="F128" i="34"/>
  <c r="O128" i="34" s="1"/>
  <c r="E125" i="34"/>
  <c r="N125" i="34" s="1"/>
  <c r="U113" i="34"/>
  <c r="F132" i="34"/>
  <c r="O132" i="34" s="1"/>
  <c r="F125" i="34"/>
  <c r="O125" i="34" s="1"/>
  <c r="F130" i="34"/>
  <c r="O130" i="34" s="1"/>
  <c r="E126" i="34"/>
  <c r="N126" i="34" s="1"/>
  <c r="U114" i="34"/>
  <c r="F126" i="34"/>
  <c r="O126" i="34" s="1"/>
  <c r="F127" i="34"/>
  <c r="O127" i="34" s="1"/>
  <c r="F124" i="34" l="1"/>
  <c r="O124" i="34" s="1"/>
  <c r="E123" i="34"/>
  <c r="N123" i="34" s="1"/>
  <c r="F131" i="34"/>
  <c r="O131" i="34" s="1"/>
  <c r="U111" i="34"/>
  <c r="E124" i="34"/>
  <c r="N124" i="34" s="1"/>
  <c r="F122" i="34"/>
  <c r="O122" i="34" s="1"/>
  <c r="E122" i="34"/>
  <c r="N122" i="34" s="1"/>
  <c r="E131" i="34"/>
  <c r="N131" i="34" s="1"/>
  <c r="E127" i="34"/>
  <c r="N127" i="34" s="1"/>
  <c r="U127" i="34" s="1"/>
  <c r="F129" i="34"/>
  <c r="O129" i="34" s="1"/>
  <c r="U129" i="34" s="1"/>
  <c r="F133" i="34"/>
  <c r="O133" i="34" s="1"/>
  <c r="F123" i="34"/>
  <c r="O123" i="34" s="1"/>
  <c r="V121" i="36"/>
  <c r="E133" i="34"/>
  <c r="N133" i="34" s="1"/>
  <c r="V115" i="36"/>
  <c r="V118" i="36"/>
  <c r="V120" i="36"/>
  <c r="V111" i="36"/>
  <c r="V117" i="36"/>
  <c r="V114" i="36"/>
  <c r="V113" i="36"/>
  <c r="V116" i="36"/>
  <c r="V110" i="36"/>
  <c r="V112" i="36"/>
  <c r="V119" i="36"/>
  <c r="U115" i="34"/>
  <c r="U117" i="34"/>
  <c r="U110" i="34"/>
  <c r="U118" i="34"/>
  <c r="U112" i="34"/>
  <c r="U119" i="34"/>
  <c r="U120" i="34"/>
  <c r="U121" i="34"/>
  <c r="U121" i="38"/>
  <c r="U118" i="38"/>
  <c r="U115" i="38"/>
  <c r="U117" i="38"/>
  <c r="U111" i="38"/>
  <c r="U112" i="38"/>
  <c r="U113" i="38"/>
  <c r="U114" i="38"/>
  <c r="U116" i="38"/>
  <c r="U119" i="38"/>
  <c r="U120" i="38"/>
  <c r="E132" i="38"/>
  <c r="N132" i="38" s="1"/>
  <c r="E129" i="38"/>
  <c r="N129" i="38" s="1"/>
  <c r="E128" i="38"/>
  <c r="N128" i="38" s="1"/>
  <c r="F129" i="38"/>
  <c r="O129" i="38" s="1"/>
  <c r="E127" i="38"/>
  <c r="N127" i="38" s="1"/>
  <c r="E123" i="38"/>
  <c r="N123" i="38" s="1"/>
  <c r="E124" i="38"/>
  <c r="N124" i="38" s="1"/>
  <c r="E125" i="38"/>
  <c r="N125" i="38" s="1"/>
  <c r="F132" i="38"/>
  <c r="O132" i="38" s="1"/>
  <c r="E126" i="38"/>
  <c r="N126" i="38" s="1"/>
  <c r="F128" i="38"/>
  <c r="O128" i="38" s="1"/>
  <c r="F126" i="38"/>
  <c r="O126" i="38" s="1"/>
  <c r="F122" i="38"/>
  <c r="O122" i="38" s="1"/>
  <c r="U122" i="38" s="1"/>
  <c r="F133" i="38"/>
  <c r="O133" i="38" s="1"/>
  <c r="F131" i="38"/>
  <c r="O131" i="38" s="1"/>
  <c r="F124" i="38"/>
  <c r="O124" i="38" s="1"/>
  <c r="F123" i="38"/>
  <c r="O123" i="38" s="1"/>
  <c r="F130" i="38"/>
  <c r="O130" i="38" s="1"/>
  <c r="F125" i="38"/>
  <c r="O125" i="38" s="1"/>
  <c r="E133" i="38"/>
  <c r="N133" i="38" s="1"/>
  <c r="E130" i="38"/>
  <c r="N130" i="38" s="1"/>
  <c r="E131" i="38"/>
  <c r="N131" i="38" s="1"/>
  <c r="F127" i="38"/>
  <c r="O127" i="38" s="1"/>
  <c r="E134" i="38"/>
  <c r="N134" i="38" s="1"/>
  <c r="G122" i="36"/>
  <c r="P122" i="36" s="1"/>
  <c r="F131" i="36"/>
  <c r="O131" i="36" s="1"/>
  <c r="F129" i="36"/>
  <c r="O129" i="36" s="1"/>
  <c r="F127" i="36"/>
  <c r="O127" i="36" s="1"/>
  <c r="G127" i="36"/>
  <c r="P127" i="36" s="1"/>
  <c r="F130" i="36"/>
  <c r="O130" i="36" s="1"/>
  <c r="G129" i="36"/>
  <c r="P129" i="36" s="1"/>
  <c r="G123" i="36"/>
  <c r="P123" i="36" s="1"/>
  <c r="F128" i="36"/>
  <c r="O128" i="36" s="1"/>
  <c r="G133" i="36"/>
  <c r="P133" i="36" s="1"/>
  <c r="F125" i="36"/>
  <c r="O125" i="36" s="1"/>
  <c r="F124" i="36"/>
  <c r="O124" i="36" s="1"/>
  <c r="F126" i="36"/>
  <c r="O126" i="36" s="1"/>
  <c r="G124" i="36"/>
  <c r="P124" i="36" s="1"/>
  <c r="G128" i="36"/>
  <c r="P128" i="36" s="1"/>
  <c r="G126" i="36"/>
  <c r="P126" i="36" s="1"/>
  <c r="F123" i="36"/>
  <c r="O123" i="36" s="1"/>
  <c r="G130" i="36"/>
  <c r="P130" i="36" s="1"/>
  <c r="G132" i="36"/>
  <c r="P132" i="36" s="1"/>
  <c r="G125" i="36"/>
  <c r="P125" i="36" s="1"/>
  <c r="F132" i="36"/>
  <c r="O132" i="36" s="1"/>
  <c r="F133" i="36"/>
  <c r="O133" i="36" s="1"/>
  <c r="V133" i="36" s="1"/>
  <c r="G131" i="36"/>
  <c r="P131" i="36" s="1"/>
  <c r="F122" i="36"/>
  <c r="O122" i="36" s="1"/>
  <c r="F139" i="34"/>
  <c r="O139" i="34" s="1"/>
  <c r="F138" i="34"/>
  <c r="O138" i="34" s="1"/>
  <c r="E138" i="34"/>
  <c r="U126" i="34"/>
  <c r="F142" i="34"/>
  <c r="O142" i="34" s="1"/>
  <c r="F141" i="34"/>
  <c r="O141" i="34" s="1"/>
  <c r="E137" i="34"/>
  <c r="N137" i="34" s="1"/>
  <c r="E140" i="34"/>
  <c r="N140" i="34" s="1"/>
  <c r="E136" i="34"/>
  <c r="N136" i="34" s="1"/>
  <c r="E135" i="34"/>
  <c r="N135" i="34" s="1"/>
  <c r="E144" i="34"/>
  <c r="N144" i="34" s="1"/>
  <c r="F136" i="34"/>
  <c r="O136" i="34" s="1"/>
  <c r="F137" i="34"/>
  <c r="O137" i="34" s="1"/>
  <c r="F144" i="34"/>
  <c r="O144" i="34" s="1"/>
  <c r="F140" i="34"/>
  <c r="O140" i="34" s="1"/>
  <c r="E141" i="34"/>
  <c r="E142" i="34"/>
  <c r="U130" i="34"/>
  <c r="U122" i="34" l="1"/>
  <c r="E134" i="34"/>
  <c r="F143" i="34"/>
  <c r="O143" i="34" s="1"/>
  <c r="F134" i="34"/>
  <c r="O134" i="34" s="1"/>
  <c r="E143" i="34"/>
  <c r="N143" i="34" s="1"/>
  <c r="E139" i="34"/>
  <c r="N139" i="34" s="1"/>
  <c r="U139" i="34" s="1"/>
  <c r="F145" i="34"/>
  <c r="O145" i="34" s="1"/>
  <c r="F135" i="34"/>
  <c r="O135" i="34" s="1"/>
  <c r="U135" i="34" s="1"/>
  <c r="E145" i="34"/>
  <c r="N145" i="34" s="1"/>
  <c r="V122" i="36"/>
  <c r="V132" i="36"/>
  <c r="V127" i="36"/>
  <c r="V123" i="36"/>
  <c r="V125" i="36"/>
  <c r="V129" i="36"/>
  <c r="V130" i="36"/>
  <c r="V131" i="36"/>
  <c r="V126" i="36"/>
  <c r="V128" i="36"/>
  <c r="V124" i="36"/>
  <c r="N138" i="34"/>
  <c r="U138" i="34" s="1"/>
  <c r="N134" i="34"/>
  <c r="N142" i="34"/>
  <c r="U142" i="34" s="1"/>
  <c r="N141" i="34"/>
  <c r="U141" i="34" s="1"/>
  <c r="U136" i="34"/>
  <c r="U137" i="34"/>
  <c r="U132" i="34"/>
  <c r="U123" i="34"/>
  <c r="U128" i="34"/>
  <c r="U144" i="34"/>
  <c r="U140" i="34"/>
  <c r="U133" i="34"/>
  <c r="U131" i="34"/>
  <c r="U124" i="34"/>
  <c r="U125" i="34"/>
  <c r="U126" i="38"/>
  <c r="U129" i="38"/>
  <c r="U124" i="38"/>
  <c r="U130" i="38"/>
  <c r="U133" i="38"/>
  <c r="U128" i="38"/>
  <c r="U131" i="38"/>
  <c r="U123" i="38"/>
  <c r="U127" i="38"/>
  <c r="U132" i="38"/>
  <c r="U125" i="38"/>
  <c r="E144" i="38"/>
  <c r="N144" i="38" s="1"/>
  <c r="E141" i="38"/>
  <c r="N141" i="38" s="1"/>
  <c r="E140" i="38"/>
  <c r="N140" i="38" s="1"/>
  <c r="F141" i="38"/>
  <c r="O141" i="38" s="1"/>
  <c r="E139" i="38"/>
  <c r="N139" i="38" s="1"/>
  <c r="E135" i="38"/>
  <c r="N135" i="38" s="1"/>
  <c r="E137" i="38"/>
  <c r="N137" i="38" s="1"/>
  <c r="F144" i="38"/>
  <c r="O144" i="38" s="1"/>
  <c r="E143" i="38"/>
  <c r="N143" i="38" s="1"/>
  <c r="E136" i="38"/>
  <c r="N136" i="38" s="1"/>
  <c r="E138" i="38"/>
  <c r="N138" i="38" s="1"/>
  <c r="F134" i="38"/>
  <c r="O134" i="38" s="1"/>
  <c r="U134" i="38" s="1"/>
  <c r="F138" i="38"/>
  <c r="O138" i="38" s="1"/>
  <c r="F140" i="38"/>
  <c r="O140" i="38" s="1"/>
  <c r="F143" i="38"/>
  <c r="O143" i="38" s="1"/>
  <c r="F135" i="38"/>
  <c r="O135" i="38" s="1"/>
  <c r="F145" i="38"/>
  <c r="O145" i="38" s="1"/>
  <c r="F136" i="38"/>
  <c r="O136" i="38" s="1"/>
  <c r="F137" i="38"/>
  <c r="O137" i="38" s="1"/>
  <c r="F142" i="38"/>
  <c r="O142" i="38" s="1"/>
  <c r="E142" i="38"/>
  <c r="N142" i="38" s="1"/>
  <c r="E145" i="38"/>
  <c r="N145" i="38" s="1"/>
  <c r="F139" i="38"/>
  <c r="O139" i="38" s="1"/>
  <c r="F135" i="36"/>
  <c r="O135" i="36" s="1"/>
  <c r="G139" i="36"/>
  <c r="P139" i="36" s="1"/>
  <c r="G143" i="36"/>
  <c r="P143" i="36" s="1"/>
  <c r="F145" i="36"/>
  <c r="O145" i="36" s="1"/>
  <c r="G137" i="36"/>
  <c r="P137" i="36" s="1"/>
  <c r="G144" i="36"/>
  <c r="P144" i="36" s="1"/>
  <c r="G142" i="36"/>
  <c r="P142" i="36" s="1"/>
  <c r="G140" i="36"/>
  <c r="P140" i="36" s="1"/>
  <c r="G136" i="36"/>
  <c r="P136" i="36" s="1"/>
  <c r="G145" i="36"/>
  <c r="P145" i="36" s="1"/>
  <c r="F140" i="36"/>
  <c r="O140" i="36" s="1"/>
  <c r="G134" i="36"/>
  <c r="P134" i="36" s="1"/>
  <c r="F136" i="36"/>
  <c r="O136" i="36" s="1"/>
  <c r="F137" i="36"/>
  <c r="O137" i="36" s="1"/>
  <c r="G135" i="36"/>
  <c r="P135" i="36" s="1"/>
  <c r="F142" i="36"/>
  <c r="O142" i="36" s="1"/>
  <c r="F139" i="36"/>
  <c r="O139" i="36" s="1"/>
  <c r="F143" i="36"/>
  <c r="O143" i="36" s="1"/>
  <c r="F141" i="36"/>
  <c r="O141" i="36" s="1"/>
  <c r="F134" i="36"/>
  <c r="O134" i="36" s="1"/>
  <c r="V134" i="36" s="1"/>
  <c r="F144" i="36"/>
  <c r="O144" i="36" s="1"/>
  <c r="G138" i="36"/>
  <c r="P138" i="36" s="1"/>
  <c r="F138" i="36"/>
  <c r="O138" i="36" s="1"/>
  <c r="G141" i="36"/>
  <c r="P141" i="36" s="1"/>
  <c r="U143" i="34" l="1"/>
  <c r="U134" i="34"/>
  <c r="U145" i="34"/>
  <c r="V142" i="36"/>
  <c r="V144" i="36"/>
  <c r="V139" i="36"/>
  <c r="V143" i="36"/>
  <c r="V136" i="36"/>
  <c r="V138" i="36"/>
  <c r="V140" i="36"/>
  <c r="V137" i="36"/>
  <c r="V145" i="36"/>
  <c r="V141" i="36"/>
  <c r="V135" i="36"/>
  <c r="U145" i="38"/>
  <c r="U142" i="38"/>
  <c r="U138" i="38"/>
  <c r="U143" i="38"/>
  <c r="U139" i="38"/>
  <c r="U141" i="38"/>
  <c r="U137" i="38"/>
  <c r="U140" i="38"/>
  <c r="U144" i="38"/>
  <c r="U136" i="38"/>
  <c r="U135" i="38"/>
  <c r="BG3" i="1"/>
  <c r="BG4" i="1" l="1"/>
  <c r="G3" i="38"/>
  <c r="I3" i="36"/>
  <c r="G3" i="34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W2" i="1"/>
  <c r="X2" i="1"/>
  <c r="Y2" i="1"/>
  <c r="Z2" i="1"/>
  <c r="AA2" i="1"/>
  <c r="AB2" i="1"/>
  <c r="V3" i="1"/>
  <c r="W3" i="1"/>
  <c r="X3" i="1"/>
  <c r="Y3" i="1"/>
  <c r="Z3" i="1"/>
  <c r="AA3" i="1"/>
  <c r="AB3" i="1"/>
  <c r="V4" i="1"/>
  <c r="W4" i="1"/>
  <c r="X4" i="1"/>
  <c r="Y4" i="1"/>
  <c r="Z4" i="1"/>
  <c r="AA4" i="1"/>
  <c r="AB4" i="1"/>
  <c r="V5" i="1"/>
  <c r="W5" i="1"/>
  <c r="X5" i="1"/>
  <c r="Y5" i="1"/>
  <c r="Z5" i="1"/>
  <c r="AA5" i="1"/>
  <c r="AB5" i="1"/>
  <c r="V6" i="1"/>
  <c r="W6" i="1"/>
  <c r="X6" i="1"/>
  <c r="Y6" i="1"/>
  <c r="Z6" i="1"/>
  <c r="AA6" i="1"/>
  <c r="AB6" i="1"/>
  <c r="V7" i="1"/>
  <c r="W7" i="1"/>
  <c r="X7" i="1"/>
  <c r="Y7" i="1"/>
  <c r="Z7" i="1"/>
  <c r="AA7" i="1"/>
  <c r="AB7" i="1"/>
  <c r="V8" i="1"/>
  <c r="W8" i="1"/>
  <c r="X8" i="1"/>
  <c r="Y8" i="1"/>
  <c r="Z8" i="1"/>
  <c r="AA8" i="1"/>
  <c r="AB8" i="1"/>
  <c r="V9" i="1"/>
  <c r="W9" i="1"/>
  <c r="X9" i="1"/>
  <c r="Y9" i="1"/>
  <c r="Z9" i="1"/>
  <c r="AA9" i="1"/>
  <c r="AB9" i="1"/>
  <c r="V10" i="1"/>
  <c r="W10" i="1"/>
  <c r="X10" i="1"/>
  <c r="Y10" i="1"/>
  <c r="Z10" i="1"/>
  <c r="AA10" i="1"/>
  <c r="AB10" i="1"/>
  <c r="V11" i="1"/>
  <c r="W11" i="1"/>
  <c r="X11" i="1"/>
  <c r="Y11" i="1"/>
  <c r="Z11" i="1"/>
  <c r="AA11" i="1"/>
  <c r="AB11" i="1"/>
  <c r="V12" i="1"/>
  <c r="W12" i="1"/>
  <c r="X12" i="1"/>
  <c r="Y12" i="1"/>
  <c r="Z12" i="1"/>
  <c r="AA12" i="1"/>
  <c r="AB12" i="1"/>
  <c r="V13" i="1"/>
  <c r="W13" i="1"/>
  <c r="X13" i="1"/>
  <c r="Y13" i="1"/>
  <c r="Z13" i="1"/>
  <c r="AA13" i="1"/>
  <c r="AB13" i="1"/>
  <c r="V14" i="1"/>
  <c r="W14" i="1"/>
  <c r="X14" i="1"/>
  <c r="Y14" i="1"/>
  <c r="Z14" i="1"/>
  <c r="AA14" i="1"/>
  <c r="AB14" i="1"/>
  <c r="V15" i="1"/>
  <c r="W15" i="1"/>
  <c r="X15" i="1"/>
  <c r="Y15" i="1"/>
  <c r="Z15" i="1"/>
  <c r="AA15" i="1"/>
  <c r="AB15" i="1"/>
  <c r="V16" i="1"/>
  <c r="W16" i="1"/>
  <c r="X16" i="1"/>
  <c r="Y16" i="1"/>
  <c r="Z16" i="1"/>
  <c r="AA16" i="1"/>
  <c r="AB16" i="1"/>
  <c r="V17" i="1"/>
  <c r="W17" i="1"/>
  <c r="X17" i="1"/>
  <c r="Y17" i="1"/>
  <c r="Z17" i="1"/>
  <c r="AA17" i="1"/>
  <c r="AB17" i="1"/>
  <c r="V18" i="1"/>
  <c r="W18" i="1"/>
  <c r="X18" i="1"/>
  <c r="Y18" i="1"/>
  <c r="Z18" i="1"/>
  <c r="AA18" i="1"/>
  <c r="AB18" i="1"/>
  <c r="V19" i="1"/>
  <c r="W19" i="1"/>
  <c r="X19" i="1"/>
  <c r="Y19" i="1"/>
  <c r="Z19" i="1"/>
  <c r="AA19" i="1"/>
  <c r="AB19" i="1"/>
  <c r="V20" i="1"/>
  <c r="W20" i="1"/>
  <c r="X20" i="1"/>
  <c r="Y20" i="1"/>
  <c r="Z20" i="1"/>
  <c r="AA20" i="1"/>
  <c r="AB20" i="1"/>
  <c r="V21" i="1"/>
  <c r="W21" i="1"/>
  <c r="X21" i="1"/>
  <c r="Y21" i="1"/>
  <c r="Z21" i="1"/>
  <c r="AA21" i="1"/>
  <c r="AB21" i="1"/>
  <c r="V22" i="1"/>
  <c r="W22" i="1"/>
  <c r="X22" i="1"/>
  <c r="Y22" i="1"/>
  <c r="Z22" i="1"/>
  <c r="AA22" i="1"/>
  <c r="AB22" i="1"/>
  <c r="V23" i="1"/>
  <c r="W23" i="1"/>
  <c r="X23" i="1"/>
  <c r="Y23" i="1"/>
  <c r="Z23" i="1"/>
  <c r="AA23" i="1"/>
  <c r="AB23" i="1"/>
  <c r="V24" i="1"/>
  <c r="W24" i="1"/>
  <c r="X24" i="1"/>
  <c r="Y24" i="1"/>
  <c r="Z24" i="1"/>
  <c r="AA24" i="1"/>
  <c r="AB24" i="1"/>
  <c r="V25" i="1"/>
  <c r="W25" i="1"/>
  <c r="X25" i="1"/>
  <c r="Y25" i="1"/>
  <c r="Z25" i="1"/>
  <c r="AA25" i="1"/>
  <c r="AB25" i="1"/>
  <c r="V26" i="1"/>
  <c r="W26" i="1"/>
  <c r="X26" i="1"/>
  <c r="Y26" i="1"/>
  <c r="Z26" i="1"/>
  <c r="AA26" i="1"/>
  <c r="AB26" i="1"/>
  <c r="V27" i="1"/>
  <c r="W27" i="1"/>
  <c r="X27" i="1"/>
  <c r="Y27" i="1"/>
  <c r="Z27" i="1"/>
  <c r="AA27" i="1"/>
  <c r="AB27" i="1"/>
  <c r="V28" i="1"/>
  <c r="W28" i="1"/>
  <c r="X28" i="1"/>
  <c r="Y28" i="1"/>
  <c r="Z28" i="1"/>
  <c r="AA28" i="1"/>
  <c r="AB28" i="1"/>
  <c r="V29" i="1"/>
  <c r="W29" i="1"/>
  <c r="X29" i="1"/>
  <c r="Y29" i="1"/>
  <c r="Z29" i="1"/>
  <c r="AA29" i="1"/>
  <c r="AB29" i="1"/>
  <c r="V30" i="1"/>
  <c r="W30" i="1"/>
  <c r="X30" i="1"/>
  <c r="Y30" i="1"/>
  <c r="Z30" i="1"/>
  <c r="AA30" i="1"/>
  <c r="AB30" i="1"/>
  <c r="V31" i="1"/>
  <c r="W31" i="1"/>
  <c r="X31" i="1"/>
  <c r="Y31" i="1"/>
  <c r="Z31" i="1"/>
  <c r="AA31" i="1"/>
  <c r="AB31" i="1"/>
  <c r="V32" i="1"/>
  <c r="W32" i="1"/>
  <c r="X32" i="1"/>
  <c r="Y32" i="1"/>
  <c r="Z32" i="1"/>
  <c r="AA32" i="1"/>
  <c r="AB32" i="1"/>
  <c r="V33" i="1"/>
  <c r="W33" i="1"/>
  <c r="X33" i="1"/>
  <c r="Y33" i="1"/>
  <c r="Z33" i="1"/>
  <c r="AA33" i="1"/>
  <c r="AB33" i="1"/>
  <c r="V34" i="1"/>
  <c r="W34" i="1"/>
  <c r="X34" i="1"/>
  <c r="Y34" i="1"/>
  <c r="Z34" i="1"/>
  <c r="AA34" i="1"/>
  <c r="AB34" i="1"/>
  <c r="V35" i="1"/>
  <c r="W35" i="1"/>
  <c r="X35" i="1"/>
  <c r="Y35" i="1"/>
  <c r="Z35" i="1"/>
  <c r="AA35" i="1"/>
  <c r="AB35" i="1"/>
  <c r="V36" i="1"/>
  <c r="W36" i="1"/>
  <c r="X36" i="1"/>
  <c r="Y36" i="1"/>
  <c r="Z36" i="1"/>
  <c r="AA36" i="1"/>
  <c r="AB36" i="1"/>
  <c r="V37" i="1"/>
  <c r="W37" i="1"/>
  <c r="X37" i="1"/>
  <c r="Y37" i="1"/>
  <c r="Z37" i="1"/>
  <c r="AA37" i="1"/>
  <c r="AB37" i="1"/>
  <c r="V38" i="1"/>
  <c r="W38" i="1"/>
  <c r="X38" i="1"/>
  <c r="Y38" i="1"/>
  <c r="Z38" i="1"/>
  <c r="AA38" i="1"/>
  <c r="AB38" i="1"/>
  <c r="V39" i="1"/>
  <c r="W39" i="1"/>
  <c r="X39" i="1"/>
  <c r="Y39" i="1"/>
  <c r="Z39" i="1"/>
  <c r="AA39" i="1"/>
  <c r="AB39" i="1"/>
  <c r="V40" i="1"/>
  <c r="W40" i="1"/>
  <c r="X40" i="1"/>
  <c r="Y40" i="1"/>
  <c r="Z40" i="1"/>
  <c r="AA40" i="1"/>
  <c r="AB40" i="1"/>
  <c r="V41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V43" i="1"/>
  <c r="W43" i="1"/>
  <c r="X43" i="1"/>
  <c r="Y43" i="1"/>
  <c r="Z43" i="1"/>
  <c r="AA43" i="1"/>
  <c r="AB43" i="1"/>
  <c r="V44" i="1"/>
  <c r="W44" i="1"/>
  <c r="X44" i="1"/>
  <c r="Y44" i="1"/>
  <c r="Z44" i="1"/>
  <c r="AA44" i="1"/>
  <c r="AB44" i="1"/>
  <c r="V45" i="1"/>
  <c r="W45" i="1"/>
  <c r="X45" i="1"/>
  <c r="Y45" i="1"/>
  <c r="Z45" i="1"/>
  <c r="AA45" i="1"/>
  <c r="AB45" i="1"/>
  <c r="V46" i="1"/>
  <c r="W46" i="1"/>
  <c r="X46" i="1"/>
  <c r="Y46" i="1"/>
  <c r="Z46" i="1"/>
  <c r="AA46" i="1"/>
  <c r="AB46" i="1"/>
  <c r="V47" i="1"/>
  <c r="W47" i="1"/>
  <c r="X47" i="1"/>
  <c r="Y47" i="1"/>
  <c r="Z47" i="1"/>
  <c r="AA47" i="1"/>
  <c r="AB47" i="1"/>
  <c r="V48" i="1"/>
  <c r="W48" i="1"/>
  <c r="X48" i="1"/>
  <c r="Y48" i="1"/>
  <c r="Z48" i="1"/>
  <c r="AA48" i="1"/>
  <c r="AB48" i="1"/>
  <c r="V49" i="1"/>
  <c r="W49" i="1"/>
  <c r="X49" i="1"/>
  <c r="Y49" i="1"/>
  <c r="Z49" i="1"/>
  <c r="AA49" i="1"/>
  <c r="AB49" i="1"/>
  <c r="V50" i="1"/>
  <c r="W50" i="1"/>
  <c r="X50" i="1"/>
  <c r="Y50" i="1"/>
  <c r="Z50" i="1"/>
  <c r="AA50" i="1"/>
  <c r="AB50" i="1"/>
  <c r="V51" i="1"/>
  <c r="W51" i="1"/>
  <c r="X51" i="1"/>
  <c r="Y51" i="1"/>
  <c r="Z51" i="1"/>
  <c r="AA51" i="1"/>
  <c r="AB51" i="1"/>
  <c r="V52" i="1"/>
  <c r="W52" i="1"/>
  <c r="X52" i="1"/>
  <c r="Y52" i="1"/>
  <c r="Z52" i="1"/>
  <c r="AA52" i="1"/>
  <c r="AB52" i="1"/>
  <c r="V53" i="1"/>
  <c r="W53" i="1"/>
  <c r="X53" i="1"/>
  <c r="Y53" i="1"/>
  <c r="Z53" i="1"/>
  <c r="AA53" i="1"/>
  <c r="AB53" i="1"/>
  <c r="V54" i="1"/>
  <c r="W54" i="1"/>
  <c r="X54" i="1"/>
  <c r="Y54" i="1"/>
  <c r="Z54" i="1"/>
  <c r="AA54" i="1"/>
  <c r="AB54" i="1"/>
  <c r="V55" i="1"/>
  <c r="W55" i="1"/>
  <c r="X55" i="1"/>
  <c r="Y55" i="1"/>
  <c r="Z55" i="1"/>
  <c r="AA55" i="1"/>
  <c r="AB55" i="1"/>
  <c r="V56" i="1"/>
  <c r="W56" i="1"/>
  <c r="X56" i="1"/>
  <c r="Y56" i="1"/>
  <c r="Z56" i="1"/>
  <c r="AA56" i="1"/>
  <c r="AB56" i="1"/>
  <c r="V57" i="1"/>
  <c r="W57" i="1"/>
  <c r="X57" i="1"/>
  <c r="Y57" i="1"/>
  <c r="Z57" i="1"/>
  <c r="AA57" i="1"/>
  <c r="AB57" i="1"/>
  <c r="V58" i="1"/>
  <c r="W58" i="1"/>
  <c r="X58" i="1"/>
  <c r="Y58" i="1"/>
  <c r="Z58" i="1"/>
  <c r="AA58" i="1"/>
  <c r="AB58" i="1"/>
  <c r="V59" i="1"/>
  <c r="W59" i="1"/>
  <c r="X59" i="1"/>
  <c r="Y59" i="1"/>
  <c r="Z59" i="1"/>
  <c r="AA59" i="1"/>
  <c r="AB59" i="1"/>
  <c r="V60" i="1"/>
  <c r="W60" i="1"/>
  <c r="X60" i="1"/>
  <c r="Y60" i="1"/>
  <c r="Z60" i="1"/>
  <c r="AA60" i="1"/>
  <c r="AB60" i="1"/>
  <c r="V61" i="1"/>
  <c r="W61" i="1"/>
  <c r="X61" i="1"/>
  <c r="Y61" i="1"/>
  <c r="Z61" i="1"/>
  <c r="AA61" i="1"/>
  <c r="AB61" i="1"/>
  <c r="V62" i="1"/>
  <c r="W62" i="1"/>
  <c r="X62" i="1"/>
  <c r="Y62" i="1"/>
  <c r="Z62" i="1"/>
  <c r="AA62" i="1"/>
  <c r="AB62" i="1"/>
  <c r="V63" i="1"/>
  <c r="W63" i="1"/>
  <c r="X63" i="1"/>
  <c r="Y63" i="1"/>
  <c r="Z63" i="1"/>
  <c r="AA63" i="1"/>
  <c r="AB63" i="1"/>
  <c r="V64" i="1"/>
  <c r="W64" i="1"/>
  <c r="X64" i="1"/>
  <c r="Y64" i="1"/>
  <c r="Z64" i="1"/>
  <c r="AA64" i="1"/>
  <c r="AB64" i="1"/>
  <c r="V65" i="1"/>
  <c r="W65" i="1"/>
  <c r="X65" i="1"/>
  <c r="Y65" i="1"/>
  <c r="Z65" i="1"/>
  <c r="AA65" i="1"/>
  <c r="AB65" i="1"/>
  <c r="V66" i="1"/>
  <c r="W66" i="1"/>
  <c r="X66" i="1"/>
  <c r="Y66" i="1"/>
  <c r="Z66" i="1"/>
  <c r="AA66" i="1"/>
  <c r="AB66" i="1"/>
  <c r="V67" i="1"/>
  <c r="W67" i="1"/>
  <c r="X67" i="1"/>
  <c r="Y67" i="1"/>
  <c r="Z67" i="1"/>
  <c r="AA67" i="1"/>
  <c r="AB67" i="1"/>
  <c r="V68" i="1"/>
  <c r="W68" i="1"/>
  <c r="X68" i="1"/>
  <c r="Y68" i="1"/>
  <c r="Z68" i="1"/>
  <c r="AA68" i="1"/>
  <c r="AB68" i="1"/>
  <c r="V69" i="1"/>
  <c r="W69" i="1"/>
  <c r="X69" i="1"/>
  <c r="Y69" i="1"/>
  <c r="Z69" i="1"/>
  <c r="AA69" i="1"/>
  <c r="AB69" i="1"/>
  <c r="V70" i="1"/>
  <c r="W70" i="1"/>
  <c r="X70" i="1"/>
  <c r="Y70" i="1"/>
  <c r="Z70" i="1"/>
  <c r="AA70" i="1"/>
  <c r="AB70" i="1"/>
  <c r="V71" i="1"/>
  <c r="W71" i="1"/>
  <c r="X71" i="1"/>
  <c r="Y71" i="1"/>
  <c r="Z71" i="1"/>
  <c r="AA71" i="1"/>
  <c r="AB71" i="1"/>
  <c r="V72" i="1"/>
  <c r="W72" i="1"/>
  <c r="X72" i="1"/>
  <c r="Y72" i="1"/>
  <c r="Z72" i="1"/>
  <c r="AA72" i="1"/>
  <c r="AB72" i="1"/>
  <c r="V73" i="1"/>
  <c r="W73" i="1"/>
  <c r="X73" i="1"/>
  <c r="Y73" i="1"/>
  <c r="Z73" i="1"/>
  <c r="AA73" i="1"/>
  <c r="AB73" i="1"/>
  <c r="V74" i="1"/>
  <c r="W74" i="1"/>
  <c r="X74" i="1"/>
  <c r="Y74" i="1"/>
  <c r="Z74" i="1"/>
  <c r="AA74" i="1"/>
  <c r="AB74" i="1"/>
  <c r="V75" i="1"/>
  <c r="W75" i="1"/>
  <c r="X75" i="1"/>
  <c r="Y75" i="1"/>
  <c r="Z75" i="1"/>
  <c r="AA75" i="1"/>
  <c r="AB75" i="1"/>
  <c r="V76" i="1"/>
  <c r="W76" i="1"/>
  <c r="X76" i="1"/>
  <c r="Y76" i="1"/>
  <c r="Z76" i="1"/>
  <c r="AA76" i="1"/>
  <c r="AB76" i="1"/>
  <c r="V77" i="1"/>
  <c r="W77" i="1"/>
  <c r="X77" i="1"/>
  <c r="Y77" i="1"/>
  <c r="Z77" i="1"/>
  <c r="AA77" i="1"/>
  <c r="AB77" i="1"/>
  <c r="V78" i="1"/>
  <c r="W78" i="1"/>
  <c r="X78" i="1"/>
  <c r="Y78" i="1"/>
  <c r="Z78" i="1"/>
  <c r="AA78" i="1"/>
  <c r="AB78" i="1"/>
  <c r="V79" i="1"/>
  <c r="W79" i="1"/>
  <c r="X79" i="1"/>
  <c r="Y79" i="1"/>
  <c r="Z79" i="1"/>
  <c r="AA79" i="1"/>
  <c r="AB79" i="1"/>
  <c r="V80" i="1"/>
  <c r="W80" i="1"/>
  <c r="X80" i="1"/>
  <c r="Y80" i="1"/>
  <c r="Z80" i="1"/>
  <c r="AA80" i="1"/>
  <c r="AB80" i="1"/>
  <c r="V81" i="1"/>
  <c r="W81" i="1"/>
  <c r="X81" i="1"/>
  <c r="Y81" i="1"/>
  <c r="Z81" i="1"/>
  <c r="AA81" i="1"/>
  <c r="AB81" i="1"/>
  <c r="V82" i="1"/>
  <c r="W82" i="1"/>
  <c r="X82" i="1"/>
  <c r="Y82" i="1"/>
  <c r="Z82" i="1"/>
  <c r="AA82" i="1"/>
  <c r="AB82" i="1"/>
  <c r="V83" i="1"/>
  <c r="W83" i="1"/>
  <c r="X83" i="1"/>
  <c r="Y83" i="1"/>
  <c r="Z83" i="1"/>
  <c r="AA83" i="1"/>
  <c r="AB83" i="1"/>
  <c r="V84" i="1"/>
  <c r="W84" i="1"/>
  <c r="X84" i="1"/>
  <c r="Y84" i="1"/>
  <c r="Z84" i="1"/>
  <c r="AA84" i="1"/>
  <c r="AB84" i="1"/>
  <c r="V85" i="1"/>
  <c r="W85" i="1"/>
  <c r="X85" i="1"/>
  <c r="Y85" i="1"/>
  <c r="Z85" i="1"/>
  <c r="AA85" i="1"/>
  <c r="AB85" i="1"/>
  <c r="V86" i="1"/>
  <c r="W86" i="1"/>
  <c r="X86" i="1"/>
  <c r="Y86" i="1"/>
  <c r="Z86" i="1"/>
  <c r="AA86" i="1"/>
  <c r="AB86" i="1"/>
  <c r="V87" i="1"/>
  <c r="W87" i="1"/>
  <c r="X87" i="1"/>
  <c r="Y87" i="1"/>
  <c r="Z87" i="1"/>
  <c r="AA87" i="1"/>
  <c r="AB87" i="1"/>
  <c r="V88" i="1"/>
  <c r="W88" i="1"/>
  <c r="X88" i="1"/>
  <c r="Y88" i="1"/>
  <c r="Z88" i="1"/>
  <c r="AA88" i="1"/>
  <c r="AB88" i="1"/>
  <c r="V89" i="1"/>
  <c r="W89" i="1"/>
  <c r="X89" i="1"/>
  <c r="Y89" i="1"/>
  <c r="Z89" i="1"/>
  <c r="AA89" i="1"/>
  <c r="AB89" i="1"/>
  <c r="V90" i="1"/>
  <c r="W90" i="1"/>
  <c r="X90" i="1"/>
  <c r="Y90" i="1"/>
  <c r="Z90" i="1"/>
  <c r="AA90" i="1"/>
  <c r="AB90" i="1"/>
  <c r="V91" i="1"/>
  <c r="W91" i="1"/>
  <c r="X91" i="1"/>
  <c r="Y91" i="1"/>
  <c r="Z91" i="1"/>
  <c r="AA91" i="1"/>
  <c r="AB91" i="1"/>
  <c r="V92" i="1"/>
  <c r="W92" i="1"/>
  <c r="X92" i="1"/>
  <c r="Y92" i="1"/>
  <c r="Z92" i="1"/>
  <c r="AA92" i="1"/>
  <c r="AB92" i="1"/>
  <c r="V93" i="1"/>
  <c r="W93" i="1"/>
  <c r="X93" i="1"/>
  <c r="Y93" i="1"/>
  <c r="Z93" i="1"/>
  <c r="AA93" i="1"/>
  <c r="AB93" i="1"/>
  <c r="V94" i="1"/>
  <c r="W94" i="1"/>
  <c r="X94" i="1"/>
  <c r="Y94" i="1"/>
  <c r="Z94" i="1"/>
  <c r="AA94" i="1"/>
  <c r="AB94" i="1"/>
  <c r="V95" i="1"/>
  <c r="W95" i="1"/>
  <c r="X95" i="1"/>
  <c r="Y95" i="1"/>
  <c r="Z95" i="1"/>
  <c r="AA95" i="1"/>
  <c r="AB95" i="1"/>
  <c r="V96" i="1"/>
  <c r="W96" i="1"/>
  <c r="X96" i="1"/>
  <c r="Y96" i="1"/>
  <c r="Z96" i="1"/>
  <c r="AA96" i="1"/>
  <c r="AB96" i="1"/>
  <c r="V97" i="1"/>
  <c r="W97" i="1"/>
  <c r="X97" i="1"/>
  <c r="Y97" i="1"/>
  <c r="Z97" i="1"/>
  <c r="AA97" i="1"/>
  <c r="AB97" i="1"/>
  <c r="V98" i="1"/>
  <c r="W98" i="1"/>
  <c r="X98" i="1"/>
  <c r="Y98" i="1"/>
  <c r="Z98" i="1"/>
  <c r="AA98" i="1"/>
  <c r="AB98" i="1"/>
  <c r="V99" i="1"/>
  <c r="W99" i="1"/>
  <c r="X99" i="1"/>
  <c r="Y99" i="1"/>
  <c r="Z99" i="1"/>
  <c r="AA99" i="1"/>
  <c r="AB99" i="1"/>
  <c r="V100" i="1"/>
  <c r="W100" i="1"/>
  <c r="X100" i="1"/>
  <c r="Y100" i="1"/>
  <c r="Z100" i="1"/>
  <c r="AA100" i="1"/>
  <c r="AB100" i="1"/>
  <c r="V101" i="1"/>
  <c r="W101" i="1"/>
  <c r="X101" i="1"/>
  <c r="Y101" i="1"/>
  <c r="Z101" i="1"/>
  <c r="AA101" i="1"/>
  <c r="AB101" i="1"/>
  <c r="V102" i="1"/>
  <c r="W102" i="1"/>
  <c r="X102" i="1"/>
  <c r="Y102" i="1"/>
  <c r="Z102" i="1"/>
  <c r="AA102" i="1"/>
  <c r="AB102" i="1"/>
  <c r="V103" i="1"/>
  <c r="W103" i="1"/>
  <c r="X103" i="1"/>
  <c r="Y103" i="1"/>
  <c r="Z103" i="1"/>
  <c r="AA103" i="1"/>
  <c r="AB103" i="1"/>
  <c r="V104" i="1"/>
  <c r="W104" i="1"/>
  <c r="X104" i="1"/>
  <c r="Y104" i="1"/>
  <c r="Z104" i="1"/>
  <c r="AA104" i="1"/>
  <c r="AB104" i="1"/>
  <c r="V105" i="1"/>
  <c r="W105" i="1"/>
  <c r="X105" i="1"/>
  <c r="Y105" i="1"/>
  <c r="Z105" i="1"/>
  <c r="AA105" i="1"/>
  <c r="AB105" i="1"/>
  <c r="V106" i="1"/>
  <c r="W106" i="1"/>
  <c r="X106" i="1"/>
  <c r="Y106" i="1"/>
  <c r="Z106" i="1"/>
  <c r="AA106" i="1"/>
  <c r="AB106" i="1"/>
  <c r="V107" i="1"/>
  <c r="W107" i="1"/>
  <c r="X107" i="1"/>
  <c r="Y107" i="1"/>
  <c r="Z107" i="1"/>
  <c r="AA107" i="1"/>
  <c r="AB107" i="1"/>
  <c r="V108" i="1"/>
  <c r="W108" i="1"/>
  <c r="X108" i="1"/>
  <c r="Y108" i="1"/>
  <c r="Z108" i="1"/>
  <c r="AA108" i="1"/>
  <c r="AB108" i="1"/>
  <c r="V109" i="1"/>
  <c r="W109" i="1"/>
  <c r="X109" i="1"/>
  <c r="Y109" i="1"/>
  <c r="Z109" i="1"/>
  <c r="AA109" i="1"/>
  <c r="AB109" i="1"/>
  <c r="W1" i="1"/>
  <c r="X1" i="1"/>
  <c r="Y1" i="1"/>
  <c r="Z1" i="1"/>
  <c r="AA1" i="1"/>
  <c r="AB1" i="1"/>
  <c r="V1" i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K14" i="5"/>
  <c r="L14" i="5"/>
  <c r="M14" i="5"/>
  <c r="K15" i="5"/>
  <c r="M15" i="5"/>
  <c r="N15" i="5"/>
  <c r="K6" i="5"/>
  <c r="L6" i="5"/>
  <c r="M6" i="5"/>
  <c r="N6" i="5"/>
  <c r="O10" i="5" l="1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I126" i="54"/>
  <c r="J126" i="54" s="1"/>
  <c r="I127" i="54"/>
  <c r="J127" i="54" s="1"/>
  <c r="I123" i="54"/>
  <c r="J123" i="54" s="1"/>
  <c r="I124" i="54"/>
  <c r="J124" i="54" s="1"/>
  <c r="I125" i="54"/>
  <c r="J125" i="54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I4" i="36"/>
  <c r="G4" i="34"/>
  <c r="H4" i="32"/>
  <c r="O4" i="32" s="1"/>
  <c r="G4" i="30"/>
  <c r="N4" i="30" s="1"/>
  <c r="G4" i="28"/>
  <c r="N4" i="28" s="1"/>
  <c r="H109" i="34"/>
  <c r="H109" i="30"/>
  <c r="O109" i="30" s="1"/>
  <c r="H108" i="38"/>
  <c r="H108" i="28"/>
  <c r="O108" i="28" s="1"/>
  <c r="H107" i="36"/>
  <c r="G107" i="32"/>
  <c r="N107" i="32" s="1"/>
  <c r="H105" i="34"/>
  <c r="H105" i="30"/>
  <c r="O105" i="30" s="1"/>
  <c r="H104" i="38"/>
  <c r="H104" i="28"/>
  <c r="O104" i="28" s="1"/>
  <c r="H103" i="36"/>
  <c r="G103" i="32"/>
  <c r="N103" i="32" s="1"/>
  <c r="H101" i="34"/>
  <c r="H101" i="30"/>
  <c r="O101" i="30" s="1"/>
  <c r="H100" i="38"/>
  <c r="H100" i="28"/>
  <c r="O100" i="28" s="1"/>
  <c r="H99" i="36"/>
  <c r="G99" i="32"/>
  <c r="N99" i="32" s="1"/>
  <c r="H97" i="34"/>
  <c r="H97" i="30"/>
  <c r="O97" i="30" s="1"/>
  <c r="H96" i="38"/>
  <c r="H96" i="28"/>
  <c r="O96" i="28" s="1"/>
  <c r="H95" i="36"/>
  <c r="G95" i="32"/>
  <c r="N95" i="32" s="1"/>
  <c r="H93" i="34"/>
  <c r="H93" i="30"/>
  <c r="O93" i="30" s="1"/>
  <c r="H92" i="38"/>
  <c r="H92" i="28"/>
  <c r="O92" i="28" s="1"/>
  <c r="H91" i="36"/>
  <c r="G91" i="32"/>
  <c r="N91" i="32" s="1"/>
  <c r="H89" i="34"/>
  <c r="H89" i="30"/>
  <c r="O89" i="30" s="1"/>
  <c r="H88" i="38"/>
  <c r="H88" i="28"/>
  <c r="O88" i="28" s="1"/>
  <c r="H87" i="36"/>
  <c r="G87" i="32"/>
  <c r="N87" i="32" s="1"/>
  <c r="H85" i="34"/>
  <c r="H85" i="30"/>
  <c r="O85" i="30" s="1"/>
  <c r="H84" i="38"/>
  <c r="H84" i="28"/>
  <c r="O84" i="28" s="1"/>
  <c r="H83" i="36"/>
  <c r="G83" i="32"/>
  <c r="N83" i="32" s="1"/>
  <c r="H81" i="34"/>
  <c r="H81" i="30"/>
  <c r="O81" i="30" s="1"/>
  <c r="H80" i="38"/>
  <c r="H80" i="28"/>
  <c r="O80" i="28" s="1"/>
  <c r="H79" i="36"/>
  <c r="G79" i="32"/>
  <c r="N79" i="32" s="1"/>
  <c r="H77" i="34"/>
  <c r="H77" i="30"/>
  <c r="O77" i="30" s="1"/>
  <c r="H76" i="38"/>
  <c r="H76" i="28"/>
  <c r="O76" i="28" s="1"/>
  <c r="H75" i="36"/>
  <c r="G75" i="32"/>
  <c r="N75" i="32" s="1"/>
  <c r="H73" i="34"/>
  <c r="H73" i="30"/>
  <c r="O73" i="30" s="1"/>
  <c r="H72" i="38"/>
  <c r="H72" i="28"/>
  <c r="O72" i="28" s="1"/>
  <c r="H71" i="36"/>
  <c r="G71" i="32"/>
  <c r="N71" i="32" s="1"/>
  <c r="H69" i="34"/>
  <c r="H69" i="30"/>
  <c r="O69" i="30" s="1"/>
  <c r="H68" i="38"/>
  <c r="H68" i="28"/>
  <c r="O68" i="28" s="1"/>
  <c r="H67" i="36"/>
  <c r="G67" i="32"/>
  <c r="N67" i="32" s="1"/>
  <c r="H65" i="34"/>
  <c r="H65" i="30"/>
  <c r="O65" i="30" s="1"/>
  <c r="H64" i="38"/>
  <c r="H64" i="28"/>
  <c r="O64" i="28" s="1"/>
  <c r="H63" i="36"/>
  <c r="G63" i="32"/>
  <c r="N63" i="32" s="1"/>
  <c r="H61" i="34"/>
  <c r="H61" i="30"/>
  <c r="O61" i="30" s="1"/>
  <c r="H60" i="38"/>
  <c r="H60" i="28"/>
  <c r="O60" i="28" s="1"/>
  <c r="H59" i="36"/>
  <c r="G59" i="32"/>
  <c r="N59" i="32" s="1"/>
  <c r="H57" i="34"/>
  <c r="H57" i="30"/>
  <c r="O57" i="30" s="1"/>
  <c r="H56" i="38"/>
  <c r="H56" i="28"/>
  <c r="O56" i="28" s="1"/>
  <c r="H55" i="36"/>
  <c r="G55" i="32"/>
  <c r="N55" i="32" s="1"/>
  <c r="H53" i="34"/>
  <c r="H53" i="30"/>
  <c r="O53" i="30" s="1"/>
  <c r="H52" i="38"/>
  <c r="H52" i="28"/>
  <c r="O52" i="28" s="1"/>
  <c r="H51" i="36"/>
  <c r="G51" i="32"/>
  <c r="N51" i="32" s="1"/>
  <c r="H49" i="34"/>
  <c r="H49" i="30"/>
  <c r="O49" i="30" s="1"/>
  <c r="H48" i="38"/>
  <c r="H48" i="28"/>
  <c r="O48" i="28" s="1"/>
  <c r="H47" i="36"/>
  <c r="G47" i="32"/>
  <c r="N47" i="32" s="1"/>
  <c r="H45" i="34"/>
  <c r="H45" i="30"/>
  <c r="O45" i="30" s="1"/>
  <c r="H44" i="38"/>
  <c r="H44" i="28"/>
  <c r="O44" i="28" s="1"/>
  <c r="H43" i="36"/>
  <c r="G43" i="32"/>
  <c r="N43" i="32" s="1"/>
  <c r="H41" i="34"/>
  <c r="H41" i="30"/>
  <c r="O41" i="30" s="1"/>
  <c r="H40" i="38"/>
  <c r="H40" i="28"/>
  <c r="O40" i="28" s="1"/>
  <c r="H39" i="36"/>
  <c r="G39" i="32"/>
  <c r="N39" i="32" s="1"/>
  <c r="H37" i="34"/>
  <c r="H37" i="30"/>
  <c r="O37" i="30" s="1"/>
  <c r="H36" i="38"/>
  <c r="H36" i="28"/>
  <c r="O36" i="28" s="1"/>
  <c r="H35" i="36"/>
  <c r="G35" i="32"/>
  <c r="N35" i="32" s="1"/>
  <c r="H33" i="34"/>
  <c r="H33" i="30"/>
  <c r="O33" i="30" s="1"/>
  <c r="H32" i="38"/>
  <c r="H32" i="28"/>
  <c r="O32" i="28" s="1"/>
  <c r="H31" i="36"/>
  <c r="G31" i="32"/>
  <c r="N31" i="32" s="1"/>
  <c r="H29" i="34"/>
  <c r="H29" i="30"/>
  <c r="O29" i="30" s="1"/>
  <c r="H28" i="38"/>
  <c r="H28" i="28"/>
  <c r="O28" i="28" s="1"/>
  <c r="H27" i="36"/>
  <c r="G27" i="32"/>
  <c r="N27" i="32" s="1"/>
  <c r="H25" i="34"/>
  <c r="H25" i="30"/>
  <c r="O25" i="30" s="1"/>
  <c r="H24" i="38"/>
  <c r="H24" i="28"/>
  <c r="O24" i="28" s="1"/>
  <c r="H23" i="36"/>
  <c r="G23" i="32"/>
  <c r="N23" i="32" s="1"/>
  <c r="H21" i="34"/>
  <c r="H21" i="30"/>
  <c r="O21" i="30" s="1"/>
  <c r="H20" i="38"/>
  <c r="H20" i="28"/>
  <c r="O20" i="28" s="1"/>
  <c r="H19" i="36"/>
  <c r="G19" i="32"/>
  <c r="N19" i="32" s="1"/>
  <c r="H17" i="34"/>
  <c r="H17" i="30"/>
  <c r="O17" i="30" s="1"/>
  <c r="H16" i="38"/>
  <c r="H16" i="28"/>
  <c r="O16" i="28" s="1"/>
  <c r="H15" i="36"/>
  <c r="G15" i="32"/>
  <c r="N15" i="32" s="1"/>
  <c r="H13" i="34"/>
  <c r="H13" i="30"/>
  <c r="O13" i="30" s="1"/>
  <c r="H12" i="38"/>
  <c r="H12" i="28"/>
  <c r="O12" i="28" s="1"/>
  <c r="H11" i="36"/>
  <c r="G11" i="32"/>
  <c r="N11" i="32" s="1"/>
  <c r="H9" i="34"/>
  <c r="H9" i="30"/>
  <c r="O9" i="30" s="1"/>
  <c r="H8" i="38"/>
  <c r="H8" i="28"/>
  <c r="O8" i="28" s="1"/>
  <c r="H7" i="36"/>
  <c r="G7" i="32"/>
  <c r="N7" i="32" s="1"/>
  <c r="H5" i="34"/>
  <c r="H5" i="30"/>
  <c r="O5" i="30" s="1"/>
  <c r="H4" i="38"/>
  <c r="H4" i="28"/>
  <c r="O4" i="28" s="1"/>
  <c r="H3" i="36"/>
  <c r="G3" i="32"/>
  <c r="H1" i="36"/>
  <c r="Q1" i="36" s="1"/>
  <c r="G1" i="32"/>
  <c r="N1" i="32" s="1"/>
  <c r="H109" i="38"/>
  <c r="H109" i="28"/>
  <c r="O109" i="28" s="1"/>
  <c r="H108" i="36"/>
  <c r="G108" i="32"/>
  <c r="N108" i="32" s="1"/>
  <c r="H106" i="34"/>
  <c r="H106" i="30"/>
  <c r="O106" i="30" s="1"/>
  <c r="H105" i="38"/>
  <c r="H105" i="28"/>
  <c r="O105" i="28" s="1"/>
  <c r="H104" i="36"/>
  <c r="G104" i="32"/>
  <c r="N104" i="32" s="1"/>
  <c r="H102" i="34"/>
  <c r="H102" i="30"/>
  <c r="O102" i="30" s="1"/>
  <c r="H101" i="38"/>
  <c r="H101" i="28"/>
  <c r="O101" i="28" s="1"/>
  <c r="H100" i="36"/>
  <c r="G100" i="32"/>
  <c r="N100" i="32" s="1"/>
  <c r="H98" i="34"/>
  <c r="H98" i="30"/>
  <c r="O98" i="30" s="1"/>
  <c r="H97" i="38"/>
  <c r="H97" i="28"/>
  <c r="O97" i="28" s="1"/>
  <c r="H96" i="36"/>
  <c r="G96" i="32"/>
  <c r="N96" i="32" s="1"/>
  <c r="H94" i="34"/>
  <c r="H94" i="30"/>
  <c r="O94" i="30" s="1"/>
  <c r="H93" i="38"/>
  <c r="H93" i="28"/>
  <c r="O93" i="28" s="1"/>
  <c r="H92" i="36"/>
  <c r="G92" i="32"/>
  <c r="N92" i="32" s="1"/>
  <c r="H90" i="34"/>
  <c r="H90" i="30"/>
  <c r="O90" i="30" s="1"/>
  <c r="H89" i="38"/>
  <c r="H89" i="28"/>
  <c r="O89" i="28" s="1"/>
  <c r="H88" i="36"/>
  <c r="G88" i="32"/>
  <c r="N88" i="32" s="1"/>
  <c r="H86" i="34"/>
  <c r="H86" i="30"/>
  <c r="O86" i="30" s="1"/>
  <c r="H85" i="38"/>
  <c r="H85" i="28"/>
  <c r="O85" i="28" s="1"/>
  <c r="H84" i="36"/>
  <c r="G84" i="32"/>
  <c r="N84" i="32" s="1"/>
  <c r="H82" i="34"/>
  <c r="H82" i="30"/>
  <c r="O82" i="30" s="1"/>
  <c r="H81" i="38"/>
  <c r="H81" i="28"/>
  <c r="O81" i="28" s="1"/>
  <c r="H80" i="36"/>
  <c r="G80" i="32"/>
  <c r="N80" i="32" s="1"/>
  <c r="H78" i="34"/>
  <c r="H78" i="30"/>
  <c r="O78" i="30" s="1"/>
  <c r="H77" i="38"/>
  <c r="H77" i="28"/>
  <c r="O77" i="28" s="1"/>
  <c r="H76" i="36"/>
  <c r="G76" i="32"/>
  <c r="N76" i="32" s="1"/>
  <c r="H74" i="34"/>
  <c r="H74" i="30"/>
  <c r="O74" i="30" s="1"/>
  <c r="H73" i="38"/>
  <c r="H73" i="28"/>
  <c r="O73" i="28" s="1"/>
  <c r="H72" i="36"/>
  <c r="G72" i="32"/>
  <c r="N72" i="32" s="1"/>
  <c r="H70" i="34"/>
  <c r="H70" i="30"/>
  <c r="O70" i="30" s="1"/>
  <c r="H69" i="38"/>
  <c r="H69" i="28"/>
  <c r="O69" i="28" s="1"/>
  <c r="H68" i="36"/>
  <c r="G68" i="32"/>
  <c r="N68" i="32" s="1"/>
  <c r="H66" i="34"/>
  <c r="H66" i="30"/>
  <c r="O66" i="30" s="1"/>
  <c r="H65" i="38"/>
  <c r="H65" i="28"/>
  <c r="O65" i="28" s="1"/>
  <c r="H64" i="36"/>
  <c r="G64" i="32"/>
  <c r="N64" i="32" s="1"/>
  <c r="H62" i="34"/>
  <c r="H62" i="30"/>
  <c r="O62" i="30" s="1"/>
  <c r="H61" i="38"/>
  <c r="H61" i="28"/>
  <c r="O61" i="28" s="1"/>
  <c r="H60" i="36"/>
  <c r="G60" i="32"/>
  <c r="N60" i="32" s="1"/>
  <c r="H58" i="34"/>
  <c r="H58" i="30"/>
  <c r="O58" i="30" s="1"/>
  <c r="H57" i="38"/>
  <c r="H57" i="28"/>
  <c r="O57" i="28" s="1"/>
  <c r="H56" i="36"/>
  <c r="G56" i="32"/>
  <c r="N56" i="32" s="1"/>
  <c r="H54" i="34"/>
  <c r="H54" i="30"/>
  <c r="O54" i="30" s="1"/>
  <c r="H53" i="38"/>
  <c r="H53" i="28"/>
  <c r="O53" i="28" s="1"/>
  <c r="H52" i="36"/>
  <c r="G52" i="32"/>
  <c r="N52" i="32" s="1"/>
  <c r="H50" i="34"/>
  <c r="H50" i="30"/>
  <c r="O50" i="30" s="1"/>
  <c r="H49" i="38"/>
  <c r="H49" i="28"/>
  <c r="O49" i="28" s="1"/>
  <c r="H48" i="36"/>
  <c r="G48" i="32"/>
  <c r="N48" i="32" s="1"/>
  <c r="H46" i="34"/>
  <c r="H46" i="30"/>
  <c r="O46" i="30" s="1"/>
  <c r="H45" i="38"/>
  <c r="H45" i="28"/>
  <c r="O45" i="28" s="1"/>
  <c r="H44" i="36"/>
  <c r="G44" i="32"/>
  <c r="N44" i="32" s="1"/>
  <c r="H42" i="34"/>
  <c r="H42" i="30"/>
  <c r="O42" i="30" s="1"/>
  <c r="H41" i="38"/>
  <c r="H41" i="28"/>
  <c r="O41" i="28" s="1"/>
  <c r="H40" i="36"/>
  <c r="G40" i="32"/>
  <c r="N40" i="32" s="1"/>
  <c r="H38" i="34"/>
  <c r="H38" i="30"/>
  <c r="O38" i="30" s="1"/>
  <c r="H37" i="38"/>
  <c r="H37" i="28"/>
  <c r="O37" i="28" s="1"/>
  <c r="H36" i="36"/>
  <c r="G36" i="32"/>
  <c r="N36" i="32" s="1"/>
  <c r="H34" i="34"/>
  <c r="H34" i="30"/>
  <c r="O34" i="30" s="1"/>
  <c r="H33" i="38"/>
  <c r="H33" i="28"/>
  <c r="O33" i="28" s="1"/>
  <c r="H32" i="36"/>
  <c r="G32" i="32"/>
  <c r="N32" i="32" s="1"/>
  <c r="H30" i="34"/>
  <c r="H30" i="30"/>
  <c r="O30" i="30" s="1"/>
  <c r="H29" i="38"/>
  <c r="H29" i="28"/>
  <c r="O29" i="28" s="1"/>
  <c r="H28" i="36"/>
  <c r="G28" i="32"/>
  <c r="N28" i="32" s="1"/>
  <c r="H26" i="34"/>
  <c r="H26" i="30"/>
  <c r="O26" i="30" s="1"/>
  <c r="H25" i="38"/>
  <c r="H25" i="28"/>
  <c r="O25" i="28" s="1"/>
  <c r="H24" i="36"/>
  <c r="G24" i="32"/>
  <c r="N24" i="32" s="1"/>
  <c r="H22" i="34"/>
  <c r="H22" i="30"/>
  <c r="O22" i="30" s="1"/>
  <c r="H21" i="38"/>
  <c r="H21" i="28"/>
  <c r="O21" i="28" s="1"/>
  <c r="H20" i="36"/>
  <c r="G20" i="32"/>
  <c r="N20" i="32" s="1"/>
  <c r="H18" i="34"/>
  <c r="H18" i="30"/>
  <c r="O18" i="30" s="1"/>
  <c r="H17" i="38"/>
  <c r="H17" i="28"/>
  <c r="O17" i="28" s="1"/>
  <c r="H16" i="36"/>
  <c r="G16" i="32"/>
  <c r="N16" i="32" s="1"/>
  <c r="H14" i="34"/>
  <c r="H14" i="30"/>
  <c r="O14" i="30" s="1"/>
  <c r="H13" i="38"/>
  <c r="H13" i="28"/>
  <c r="O13" i="28" s="1"/>
  <c r="H12" i="36"/>
  <c r="G12" i="32"/>
  <c r="N12" i="32" s="1"/>
  <c r="H10" i="34"/>
  <c r="H10" i="30"/>
  <c r="O10" i="30" s="1"/>
  <c r="H9" i="38"/>
  <c r="H9" i="28"/>
  <c r="O9" i="28" s="1"/>
  <c r="H8" i="36"/>
  <c r="G8" i="32"/>
  <c r="N8" i="32" s="1"/>
  <c r="H6" i="34"/>
  <c r="H6" i="30"/>
  <c r="O6" i="30" s="1"/>
  <c r="H5" i="38"/>
  <c r="H5" i="28"/>
  <c r="O5" i="28" s="1"/>
  <c r="H4" i="36"/>
  <c r="G4" i="32"/>
  <c r="N4" i="32" s="1"/>
  <c r="H2" i="34"/>
  <c r="H2" i="30"/>
  <c r="O2" i="30" s="1"/>
  <c r="S2" i="30" s="1"/>
  <c r="H1" i="34"/>
  <c r="Q1" i="34" s="1"/>
  <c r="H1" i="30"/>
  <c r="O1" i="30" s="1"/>
  <c r="H109" i="36"/>
  <c r="G109" i="32"/>
  <c r="N109" i="32" s="1"/>
  <c r="H107" i="34"/>
  <c r="H107" i="30"/>
  <c r="O107" i="30" s="1"/>
  <c r="H106" i="38"/>
  <c r="H106" i="28"/>
  <c r="O106" i="28" s="1"/>
  <c r="H105" i="36"/>
  <c r="G105" i="32"/>
  <c r="N105" i="32" s="1"/>
  <c r="H103" i="34"/>
  <c r="H103" i="30"/>
  <c r="O103" i="30" s="1"/>
  <c r="H102" i="38"/>
  <c r="H102" i="28"/>
  <c r="O102" i="28" s="1"/>
  <c r="H101" i="36"/>
  <c r="G101" i="32"/>
  <c r="N101" i="32" s="1"/>
  <c r="H99" i="34"/>
  <c r="H99" i="30"/>
  <c r="O99" i="30" s="1"/>
  <c r="H98" i="38"/>
  <c r="H98" i="28"/>
  <c r="O98" i="28" s="1"/>
  <c r="H97" i="36"/>
  <c r="G97" i="32"/>
  <c r="N97" i="32" s="1"/>
  <c r="H95" i="34"/>
  <c r="H95" i="30"/>
  <c r="O95" i="30" s="1"/>
  <c r="H94" i="38"/>
  <c r="H94" i="28"/>
  <c r="O94" i="28" s="1"/>
  <c r="H93" i="36"/>
  <c r="G93" i="32"/>
  <c r="N93" i="32" s="1"/>
  <c r="H91" i="34"/>
  <c r="H91" i="30"/>
  <c r="O91" i="30" s="1"/>
  <c r="H90" i="38"/>
  <c r="H90" i="28"/>
  <c r="O90" i="28" s="1"/>
  <c r="H89" i="36"/>
  <c r="G89" i="32"/>
  <c r="N89" i="32" s="1"/>
  <c r="H87" i="34"/>
  <c r="H87" i="30"/>
  <c r="O87" i="30" s="1"/>
  <c r="H86" i="38"/>
  <c r="H86" i="28"/>
  <c r="O86" i="28" s="1"/>
  <c r="H85" i="36"/>
  <c r="G85" i="32"/>
  <c r="N85" i="32" s="1"/>
  <c r="H83" i="34"/>
  <c r="H83" i="30"/>
  <c r="O83" i="30" s="1"/>
  <c r="H82" i="38"/>
  <c r="H82" i="28"/>
  <c r="O82" i="28" s="1"/>
  <c r="H81" i="36"/>
  <c r="G81" i="32"/>
  <c r="N81" i="32" s="1"/>
  <c r="H79" i="34"/>
  <c r="H79" i="30"/>
  <c r="O79" i="30" s="1"/>
  <c r="H78" i="38"/>
  <c r="H78" i="28"/>
  <c r="O78" i="28" s="1"/>
  <c r="H77" i="36"/>
  <c r="G77" i="32"/>
  <c r="N77" i="32" s="1"/>
  <c r="H75" i="34"/>
  <c r="H75" i="30"/>
  <c r="O75" i="30" s="1"/>
  <c r="H74" i="38"/>
  <c r="H74" i="28"/>
  <c r="O74" i="28" s="1"/>
  <c r="H73" i="36"/>
  <c r="G73" i="32"/>
  <c r="N73" i="32" s="1"/>
  <c r="H71" i="34"/>
  <c r="H71" i="30"/>
  <c r="O71" i="30" s="1"/>
  <c r="H70" i="38"/>
  <c r="H70" i="28"/>
  <c r="O70" i="28" s="1"/>
  <c r="H69" i="36"/>
  <c r="G69" i="32"/>
  <c r="N69" i="32" s="1"/>
  <c r="H67" i="34"/>
  <c r="H67" i="30"/>
  <c r="O67" i="30" s="1"/>
  <c r="H66" i="38"/>
  <c r="H66" i="28"/>
  <c r="O66" i="28" s="1"/>
  <c r="H65" i="36"/>
  <c r="G65" i="32"/>
  <c r="N65" i="32" s="1"/>
  <c r="H63" i="34"/>
  <c r="H63" i="30"/>
  <c r="O63" i="30" s="1"/>
  <c r="H62" i="38"/>
  <c r="H62" i="28"/>
  <c r="O62" i="28" s="1"/>
  <c r="H61" i="36"/>
  <c r="G61" i="32"/>
  <c r="N61" i="32" s="1"/>
  <c r="H59" i="34"/>
  <c r="H59" i="30"/>
  <c r="O59" i="30" s="1"/>
  <c r="H58" i="38"/>
  <c r="H58" i="28"/>
  <c r="O58" i="28" s="1"/>
  <c r="H57" i="36"/>
  <c r="G57" i="32"/>
  <c r="N57" i="32" s="1"/>
  <c r="H55" i="34"/>
  <c r="H55" i="30"/>
  <c r="O55" i="30" s="1"/>
  <c r="H54" i="38"/>
  <c r="H54" i="28"/>
  <c r="O54" i="28" s="1"/>
  <c r="H53" i="36"/>
  <c r="G53" i="32"/>
  <c r="N53" i="32" s="1"/>
  <c r="H51" i="34"/>
  <c r="H51" i="30"/>
  <c r="O51" i="30" s="1"/>
  <c r="H50" i="38"/>
  <c r="H50" i="28"/>
  <c r="O50" i="28" s="1"/>
  <c r="H49" i="36"/>
  <c r="G49" i="32"/>
  <c r="N49" i="32" s="1"/>
  <c r="H47" i="34"/>
  <c r="H47" i="30"/>
  <c r="O47" i="30" s="1"/>
  <c r="H46" i="38"/>
  <c r="H46" i="28"/>
  <c r="O46" i="28" s="1"/>
  <c r="H45" i="36"/>
  <c r="G45" i="32"/>
  <c r="N45" i="32" s="1"/>
  <c r="H43" i="34"/>
  <c r="H43" i="30"/>
  <c r="O43" i="30" s="1"/>
  <c r="H42" i="38"/>
  <c r="H42" i="28"/>
  <c r="O42" i="28" s="1"/>
  <c r="H41" i="36"/>
  <c r="G41" i="32"/>
  <c r="N41" i="32" s="1"/>
  <c r="H39" i="34"/>
  <c r="H39" i="30"/>
  <c r="O39" i="30" s="1"/>
  <c r="H38" i="38"/>
  <c r="H38" i="28"/>
  <c r="O38" i="28" s="1"/>
  <c r="H37" i="36"/>
  <c r="G37" i="32"/>
  <c r="N37" i="32" s="1"/>
  <c r="H35" i="34"/>
  <c r="H35" i="30"/>
  <c r="O35" i="30" s="1"/>
  <c r="H34" i="38"/>
  <c r="H34" i="28"/>
  <c r="O34" i="28" s="1"/>
  <c r="H33" i="36"/>
  <c r="G33" i="32"/>
  <c r="N33" i="32" s="1"/>
  <c r="H31" i="34"/>
  <c r="H31" i="30"/>
  <c r="O31" i="30" s="1"/>
  <c r="H30" i="38"/>
  <c r="H30" i="28"/>
  <c r="O30" i="28" s="1"/>
  <c r="H29" i="36"/>
  <c r="G29" i="32"/>
  <c r="N29" i="32" s="1"/>
  <c r="H27" i="34"/>
  <c r="H27" i="30"/>
  <c r="O27" i="30" s="1"/>
  <c r="H26" i="38"/>
  <c r="H26" i="28"/>
  <c r="O26" i="28" s="1"/>
  <c r="H25" i="36"/>
  <c r="G25" i="32"/>
  <c r="N25" i="32" s="1"/>
  <c r="H23" i="34"/>
  <c r="H23" i="30"/>
  <c r="O23" i="30" s="1"/>
  <c r="H22" i="38"/>
  <c r="H22" i="28"/>
  <c r="O22" i="28" s="1"/>
  <c r="H21" i="36"/>
  <c r="G21" i="32"/>
  <c r="N21" i="32" s="1"/>
  <c r="H19" i="34"/>
  <c r="H19" i="30"/>
  <c r="O19" i="30" s="1"/>
  <c r="H18" i="38"/>
  <c r="H18" i="28"/>
  <c r="O18" i="28" s="1"/>
  <c r="H17" i="36"/>
  <c r="G17" i="32"/>
  <c r="N17" i="32" s="1"/>
  <c r="H15" i="34"/>
  <c r="H15" i="30"/>
  <c r="O15" i="30" s="1"/>
  <c r="H14" i="38"/>
  <c r="H14" i="28"/>
  <c r="O14" i="28" s="1"/>
  <c r="H13" i="36"/>
  <c r="G13" i="32"/>
  <c r="N13" i="32" s="1"/>
  <c r="H11" i="34"/>
  <c r="H11" i="30"/>
  <c r="O11" i="30" s="1"/>
  <c r="H10" i="38"/>
  <c r="H10" i="28"/>
  <c r="O10" i="28" s="1"/>
  <c r="H9" i="36"/>
  <c r="G9" i="32"/>
  <c r="N9" i="32" s="1"/>
  <c r="H7" i="34"/>
  <c r="H7" i="30"/>
  <c r="O7" i="30" s="1"/>
  <c r="H6" i="38"/>
  <c r="H6" i="28"/>
  <c r="O6" i="28" s="1"/>
  <c r="H5" i="36"/>
  <c r="G5" i="32"/>
  <c r="N5" i="32" s="1"/>
  <c r="H3" i="34"/>
  <c r="H3" i="30"/>
  <c r="O3" i="30" s="1"/>
  <c r="S3" i="30" s="1"/>
  <c r="H2" i="38"/>
  <c r="H2" i="28"/>
  <c r="O2" i="28" s="1"/>
  <c r="S2" i="28" s="1"/>
  <c r="H1" i="38"/>
  <c r="Q1" i="38" s="1"/>
  <c r="H1" i="28"/>
  <c r="O1" i="28" s="1"/>
  <c r="H108" i="34"/>
  <c r="H108" i="30"/>
  <c r="O108" i="30" s="1"/>
  <c r="H107" i="38"/>
  <c r="H107" i="28"/>
  <c r="O107" i="28" s="1"/>
  <c r="H106" i="36"/>
  <c r="G106" i="32"/>
  <c r="N106" i="32" s="1"/>
  <c r="H104" i="34"/>
  <c r="H104" i="30"/>
  <c r="O104" i="30" s="1"/>
  <c r="H103" i="38"/>
  <c r="H103" i="28"/>
  <c r="O103" i="28" s="1"/>
  <c r="H102" i="36"/>
  <c r="G102" i="32"/>
  <c r="N102" i="32" s="1"/>
  <c r="H100" i="34"/>
  <c r="H100" i="30"/>
  <c r="O100" i="30" s="1"/>
  <c r="H99" i="38"/>
  <c r="H99" i="28"/>
  <c r="O99" i="28" s="1"/>
  <c r="H98" i="36"/>
  <c r="G98" i="32"/>
  <c r="N98" i="32" s="1"/>
  <c r="H96" i="34"/>
  <c r="H96" i="30"/>
  <c r="O96" i="30" s="1"/>
  <c r="H95" i="38"/>
  <c r="H95" i="28"/>
  <c r="O95" i="28" s="1"/>
  <c r="H94" i="36"/>
  <c r="G94" i="32"/>
  <c r="N94" i="32" s="1"/>
  <c r="H92" i="34"/>
  <c r="H92" i="30"/>
  <c r="O92" i="30" s="1"/>
  <c r="H91" i="38"/>
  <c r="H91" i="28"/>
  <c r="O91" i="28" s="1"/>
  <c r="H90" i="36"/>
  <c r="G90" i="32"/>
  <c r="N90" i="32" s="1"/>
  <c r="H88" i="34"/>
  <c r="H88" i="30"/>
  <c r="O88" i="30" s="1"/>
  <c r="H87" i="38"/>
  <c r="H87" i="28"/>
  <c r="O87" i="28" s="1"/>
  <c r="H86" i="36"/>
  <c r="G86" i="32"/>
  <c r="N86" i="32" s="1"/>
  <c r="H84" i="34"/>
  <c r="H84" i="30"/>
  <c r="O84" i="30" s="1"/>
  <c r="H83" i="38"/>
  <c r="H83" i="28"/>
  <c r="O83" i="28" s="1"/>
  <c r="H82" i="36"/>
  <c r="G82" i="32"/>
  <c r="N82" i="32" s="1"/>
  <c r="H80" i="34"/>
  <c r="H80" i="30"/>
  <c r="O80" i="30" s="1"/>
  <c r="H79" i="38"/>
  <c r="H79" i="28"/>
  <c r="O79" i="28" s="1"/>
  <c r="H78" i="36"/>
  <c r="G78" i="32"/>
  <c r="N78" i="32" s="1"/>
  <c r="H76" i="34"/>
  <c r="H76" i="30"/>
  <c r="O76" i="30" s="1"/>
  <c r="H75" i="38"/>
  <c r="H75" i="28"/>
  <c r="O75" i="28" s="1"/>
  <c r="H74" i="36"/>
  <c r="G74" i="32"/>
  <c r="N74" i="32" s="1"/>
  <c r="H72" i="34"/>
  <c r="H72" i="30"/>
  <c r="O72" i="30" s="1"/>
  <c r="H71" i="38"/>
  <c r="H71" i="28"/>
  <c r="O71" i="28" s="1"/>
  <c r="H70" i="36"/>
  <c r="G70" i="32"/>
  <c r="N70" i="32" s="1"/>
  <c r="H68" i="34"/>
  <c r="H68" i="30"/>
  <c r="O68" i="30" s="1"/>
  <c r="H67" i="38"/>
  <c r="H67" i="28"/>
  <c r="O67" i="28" s="1"/>
  <c r="H66" i="36"/>
  <c r="G66" i="32"/>
  <c r="N66" i="32" s="1"/>
  <c r="H64" i="34"/>
  <c r="H64" i="30"/>
  <c r="O64" i="30" s="1"/>
  <c r="H63" i="38"/>
  <c r="H63" i="28"/>
  <c r="O63" i="28" s="1"/>
  <c r="H62" i="36"/>
  <c r="G62" i="32"/>
  <c r="N62" i="32" s="1"/>
  <c r="H60" i="34"/>
  <c r="H60" i="30"/>
  <c r="O60" i="30" s="1"/>
  <c r="H59" i="38"/>
  <c r="H59" i="28"/>
  <c r="O59" i="28" s="1"/>
  <c r="H58" i="36"/>
  <c r="G58" i="32"/>
  <c r="N58" i="32" s="1"/>
  <c r="H56" i="34"/>
  <c r="H56" i="30"/>
  <c r="O56" i="30" s="1"/>
  <c r="H55" i="38"/>
  <c r="H55" i="28"/>
  <c r="O55" i="28" s="1"/>
  <c r="H54" i="36"/>
  <c r="G54" i="32"/>
  <c r="N54" i="32" s="1"/>
  <c r="H52" i="34"/>
  <c r="H52" i="30"/>
  <c r="O52" i="30" s="1"/>
  <c r="H51" i="38"/>
  <c r="H51" i="28"/>
  <c r="O51" i="28" s="1"/>
  <c r="H50" i="36"/>
  <c r="G50" i="32"/>
  <c r="N50" i="32" s="1"/>
  <c r="H48" i="34"/>
  <c r="H48" i="30"/>
  <c r="O48" i="30" s="1"/>
  <c r="H47" i="38"/>
  <c r="H47" i="28"/>
  <c r="O47" i="28" s="1"/>
  <c r="H46" i="36"/>
  <c r="G46" i="32"/>
  <c r="N46" i="32" s="1"/>
  <c r="H44" i="34"/>
  <c r="H44" i="30"/>
  <c r="O44" i="30" s="1"/>
  <c r="H43" i="38"/>
  <c r="H43" i="28"/>
  <c r="O43" i="28" s="1"/>
  <c r="H42" i="36"/>
  <c r="G42" i="32"/>
  <c r="N42" i="32" s="1"/>
  <c r="H40" i="34"/>
  <c r="H40" i="30"/>
  <c r="O40" i="30" s="1"/>
  <c r="H39" i="38"/>
  <c r="H39" i="28"/>
  <c r="O39" i="28" s="1"/>
  <c r="H38" i="36"/>
  <c r="G38" i="32"/>
  <c r="N38" i="32" s="1"/>
  <c r="H36" i="34"/>
  <c r="H36" i="30"/>
  <c r="O36" i="30" s="1"/>
  <c r="H35" i="38"/>
  <c r="H35" i="28"/>
  <c r="O35" i="28" s="1"/>
  <c r="H34" i="36"/>
  <c r="G34" i="32"/>
  <c r="N34" i="32" s="1"/>
  <c r="H32" i="34"/>
  <c r="H32" i="30"/>
  <c r="O32" i="30" s="1"/>
  <c r="H31" i="38"/>
  <c r="H31" i="28"/>
  <c r="O31" i="28" s="1"/>
  <c r="H30" i="36"/>
  <c r="G30" i="32"/>
  <c r="N30" i="32" s="1"/>
  <c r="H28" i="34"/>
  <c r="H28" i="30"/>
  <c r="O28" i="30" s="1"/>
  <c r="H27" i="38"/>
  <c r="H27" i="28"/>
  <c r="O27" i="28" s="1"/>
  <c r="H26" i="36"/>
  <c r="G26" i="32"/>
  <c r="N26" i="32" s="1"/>
  <c r="H24" i="34"/>
  <c r="H24" i="30"/>
  <c r="O24" i="30" s="1"/>
  <c r="H23" i="38"/>
  <c r="H23" i="28"/>
  <c r="O23" i="28" s="1"/>
  <c r="H22" i="36"/>
  <c r="G22" i="32"/>
  <c r="N22" i="32" s="1"/>
  <c r="H20" i="34"/>
  <c r="H20" i="30"/>
  <c r="O20" i="30" s="1"/>
  <c r="H19" i="38"/>
  <c r="H19" i="28"/>
  <c r="O19" i="28" s="1"/>
  <c r="H18" i="36"/>
  <c r="G18" i="32"/>
  <c r="N18" i="32" s="1"/>
  <c r="H16" i="34"/>
  <c r="H16" i="30"/>
  <c r="O16" i="30" s="1"/>
  <c r="H15" i="38"/>
  <c r="H15" i="28"/>
  <c r="O15" i="28" s="1"/>
  <c r="H14" i="36"/>
  <c r="G14" i="32"/>
  <c r="N14" i="32" s="1"/>
  <c r="H12" i="34"/>
  <c r="H12" i="30"/>
  <c r="O12" i="30" s="1"/>
  <c r="H11" i="38"/>
  <c r="H11" i="28"/>
  <c r="O11" i="28" s="1"/>
  <c r="H10" i="36"/>
  <c r="G10" i="32"/>
  <c r="N10" i="32" s="1"/>
  <c r="H8" i="34"/>
  <c r="H8" i="30"/>
  <c r="O8" i="30" s="1"/>
  <c r="H7" i="38"/>
  <c r="H7" i="28"/>
  <c r="O7" i="28" s="1"/>
  <c r="H6" i="36"/>
  <c r="G6" i="32"/>
  <c r="N6" i="32" s="1"/>
  <c r="H4" i="34"/>
  <c r="H4" i="30"/>
  <c r="O4" i="30" s="1"/>
  <c r="S4" i="30" s="1"/>
  <c r="H3" i="38"/>
  <c r="H3" i="28"/>
  <c r="O3" i="28" s="1"/>
  <c r="S3" i="28" s="1"/>
  <c r="H2" i="36"/>
  <c r="G2" i="32"/>
  <c r="L112" i="1"/>
  <c r="M112" i="1" s="1"/>
  <c r="L115" i="1"/>
  <c r="M115" i="1" s="1"/>
  <c r="L120" i="1"/>
  <c r="M120" i="1" s="1"/>
  <c r="L117" i="1"/>
  <c r="M117" i="1" s="1"/>
  <c r="L110" i="1"/>
  <c r="L113" i="1"/>
  <c r="M113" i="1" s="1"/>
  <c r="L118" i="1"/>
  <c r="M118" i="1" s="1"/>
  <c r="L121" i="1"/>
  <c r="M121" i="1" s="1"/>
  <c r="L111" i="1"/>
  <c r="M111" i="1" s="1"/>
  <c r="L116" i="1"/>
  <c r="M116" i="1" s="1"/>
  <c r="L119" i="1"/>
  <c r="M119" i="1" s="1"/>
  <c r="L114" i="1"/>
  <c r="M114" i="1" s="1"/>
  <c r="I111" i="1"/>
  <c r="J111" i="1" s="1"/>
  <c r="I116" i="1"/>
  <c r="J116" i="1" s="1"/>
  <c r="I119" i="1"/>
  <c r="J119" i="1" s="1"/>
  <c r="I115" i="1"/>
  <c r="J115" i="1" s="1"/>
  <c r="I110" i="1"/>
  <c r="I113" i="1"/>
  <c r="J113" i="1" s="1"/>
  <c r="I121" i="1"/>
  <c r="J121" i="1" s="1"/>
  <c r="I114" i="1"/>
  <c r="J114" i="1" s="1"/>
  <c r="I117" i="1"/>
  <c r="J117" i="1" s="1"/>
  <c r="I112" i="1"/>
  <c r="J112" i="1" s="1"/>
  <c r="I120" i="1"/>
  <c r="J120" i="1" s="1"/>
  <c r="I118" i="1"/>
  <c r="J118" i="1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246" i="4" l="1"/>
  <c r="S251" i="4"/>
  <c r="S245" i="4"/>
  <c r="S248" i="4"/>
  <c r="S243" i="4"/>
  <c r="S247" i="4"/>
  <c r="S252" i="4"/>
  <c r="S253" i="4"/>
  <c r="S250" i="4"/>
  <c r="S244" i="4"/>
  <c r="S249" i="4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BL118" i="1"/>
  <c r="BL112" i="1"/>
  <c r="BL117" i="1"/>
  <c r="BL119" i="1"/>
  <c r="BL113" i="1"/>
  <c r="BL116" i="1"/>
  <c r="BL111" i="1"/>
  <c r="BL114" i="1"/>
  <c r="BL115" i="1"/>
  <c r="BL120" i="1"/>
  <c r="BL121" i="1"/>
  <c r="S4" i="28"/>
  <c r="BG6" i="1"/>
  <c r="G5" i="38"/>
  <c r="I5" i="36"/>
  <c r="G5" i="34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D116" i="36"/>
  <c r="D116" i="32"/>
  <c r="BS116" i="1"/>
  <c r="BT116" i="1"/>
  <c r="BP113" i="1"/>
  <c r="BQ113" i="1" s="1"/>
  <c r="D113" i="36"/>
  <c r="BS113" i="1"/>
  <c r="D113" i="32"/>
  <c r="BT113" i="1"/>
  <c r="BP115" i="1"/>
  <c r="BQ115" i="1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Q121" i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M110" i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H55" i="1"/>
  <c r="F55" i="1"/>
  <c r="S242" i="4" l="1"/>
  <c r="BQ118" i="1"/>
  <c r="T242" i="4"/>
  <c r="U242" i="4"/>
  <c r="O5" i="32"/>
  <c r="S5" i="32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BR119" i="1"/>
  <c r="BL110" i="1"/>
  <c r="BR114" i="1"/>
  <c r="BQ120" i="1"/>
  <c r="BQ111" i="1"/>
  <c r="J55" i="38"/>
  <c r="Q55" i="28"/>
  <c r="K55" i="36"/>
  <c r="R55" i="32"/>
  <c r="Q55" i="30"/>
  <c r="J55" i="34"/>
  <c r="BG7" i="1"/>
  <c r="G6" i="38"/>
  <c r="I6" i="36"/>
  <c r="G6" i="28"/>
  <c r="N6" i="28" s="1"/>
  <c r="S6" i="28" s="1"/>
  <c r="G6" i="34"/>
  <c r="H6" i="32"/>
  <c r="G6" i="30"/>
  <c r="N6" i="30" s="1"/>
  <c r="S6" i="30" s="1"/>
  <c r="E111" i="36"/>
  <c r="E115" i="36"/>
  <c r="E116" i="36"/>
  <c r="E113" i="36"/>
  <c r="E118" i="36"/>
  <c r="E117" i="36"/>
  <c r="BP110" i="1"/>
  <c r="BQ110" i="1" s="1"/>
  <c r="D110" i="36"/>
  <c r="BS110" i="1"/>
  <c r="D110" i="32"/>
  <c r="BT110" i="1"/>
  <c r="BM110" i="1"/>
  <c r="BN110" i="1" s="1"/>
  <c r="D110" i="34"/>
  <c r="D110" i="30"/>
  <c r="I13" i="15" s="1"/>
  <c r="BO110" i="1"/>
  <c r="E119" i="36"/>
  <c r="E114" i="36"/>
  <c r="E112" i="36"/>
  <c r="E121" i="36"/>
  <c r="D110" i="38"/>
  <c r="D110" i="28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J5" i="57" l="1"/>
  <c r="J6" i="57"/>
  <c r="J7" i="57"/>
  <c r="J8" i="57"/>
  <c r="J9" i="57"/>
  <c r="J10" i="57"/>
  <c r="J11" i="57"/>
  <c r="J12" i="57"/>
  <c r="J13" i="57"/>
  <c r="J14" i="57"/>
  <c r="O6" i="32"/>
  <c r="S6" i="32" s="1"/>
  <c r="U11" i="17"/>
  <c r="E5" i="25" s="1"/>
  <c r="E120" i="36"/>
  <c r="BR110" i="1"/>
  <c r="AD14" i="17"/>
  <c r="J12" i="24"/>
  <c r="AN14" i="17"/>
  <c r="H7" i="25" s="1"/>
  <c r="D14" i="24"/>
  <c r="J14" i="24"/>
  <c r="H22" i="56" s="1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I7" i="36"/>
  <c r="G7" i="34"/>
  <c r="H7" i="32"/>
  <c r="G7" i="30"/>
  <c r="N7" i="30" s="1"/>
  <c r="S7" i="30" s="1"/>
  <c r="G7" i="28"/>
  <c r="N7" i="28" s="1"/>
  <c r="S7" i="28" s="1"/>
  <c r="E110" i="36"/>
  <c r="L4" i="1"/>
  <c r="M4" i="1" s="1"/>
  <c r="I4" i="1"/>
  <c r="J4" i="1" s="1"/>
  <c r="D4" i="1"/>
  <c r="E4" i="1" s="1"/>
  <c r="I20" i="1"/>
  <c r="J20" i="1" s="1"/>
  <c r="D20" i="1"/>
  <c r="E20" i="1" s="1"/>
  <c r="L20" i="1"/>
  <c r="M20" i="1" s="1"/>
  <c r="I36" i="1"/>
  <c r="J36" i="1" s="1"/>
  <c r="D36" i="1"/>
  <c r="E36" i="1" s="1"/>
  <c r="L36" i="1"/>
  <c r="M36" i="1" s="1"/>
  <c r="D52" i="1"/>
  <c r="E52" i="1" s="1"/>
  <c r="I52" i="1"/>
  <c r="J52" i="1" s="1"/>
  <c r="L52" i="1"/>
  <c r="M52" i="1" s="1"/>
  <c r="I72" i="1"/>
  <c r="J72" i="1" s="1"/>
  <c r="L72" i="1"/>
  <c r="M72" i="1" s="1"/>
  <c r="D72" i="1"/>
  <c r="E72" i="1" s="1"/>
  <c r="L5" i="1"/>
  <c r="M5" i="1" s="1"/>
  <c r="D5" i="1"/>
  <c r="E5" i="1" s="1"/>
  <c r="I5" i="1"/>
  <c r="J5" i="1" s="1"/>
  <c r="L17" i="1"/>
  <c r="M17" i="1" s="1"/>
  <c r="D17" i="1"/>
  <c r="E17" i="1" s="1"/>
  <c r="I17" i="1"/>
  <c r="J17" i="1" s="1"/>
  <c r="I29" i="1"/>
  <c r="J29" i="1" s="1"/>
  <c r="D29" i="1"/>
  <c r="E29" i="1" s="1"/>
  <c r="L29" i="1"/>
  <c r="M29" i="1" s="1"/>
  <c r="D41" i="1"/>
  <c r="E41" i="1" s="1"/>
  <c r="I41" i="1"/>
  <c r="J41" i="1" s="1"/>
  <c r="L41" i="1"/>
  <c r="M41" i="1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AN10" i="17"/>
  <c r="D7" i="25" s="1"/>
  <c r="D9" i="24"/>
  <c r="C21" i="25" s="1"/>
  <c r="D10" i="24"/>
  <c r="D21" i="25" s="1"/>
  <c r="J10" i="24"/>
  <c r="D22" i="56" s="1"/>
  <c r="AN11" i="17"/>
  <c r="E7" i="25" s="1"/>
  <c r="AN12" i="17"/>
  <c r="F7" i="25" s="1"/>
  <c r="J11" i="24"/>
  <c r="D11" i="24"/>
  <c r="E21" i="25" s="1"/>
  <c r="AN13" i="17"/>
  <c r="G7" i="25" s="1"/>
  <c r="D12" i="24"/>
  <c r="F21" i="25" s="1"/>
  <c r="D13" i="24"/>
  <c r="G21" i="25" s="1"/>
  <c r="J13" i="24"/>
  <c r="G5" i="23"/>
  <c r="S4" i="23"/>
  <c r="K5" i="23"/>
  <c r="K4" i="23"/>
  <c r="G4" i="23"/>
  <c r="C5" i="23"/>
  <c r="S5" i="23"/>
  <c r="O5" i="23"/>
  <c r="C4" i="23"/>
  <c r="O4" i="23"/>
  <c r="C6" i="23"/>
  <c r="O6" i="23"/>
  <c r="G6" i="23"/>
  <c r="K6" i="23"/>
  <c r="S6" i="23"/>
  <c r="O7" i="23"/>
  <c r="K7" i="23"/>
  <c r="C7" i="23"/>
  <c r="S7" i="23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I2" i="1"/>
  <c r="D2" i="1"/>
  <c r="L10" i="1"/>
  <c r="M10" i="1" s="1"/>
  <c r="I10" i="1"/>
  <c r="J10" i="1" s="1"/>
  <c r="D10" i="1"/>
  <c r="E10" i="1" s="1"/>
  <c r="D14" i="1"/>
  <c r="I14" i="1"/>
  <c r="L14" i="1"/>
  <c r="L22" i="1"/>
  <c r="M22" i="1" s="1"/>
  <c r="D22" i="1"/>
  <c r="E22" i="1" s="1"/>
  <c r="I22" i="1"/>
  <c r="J22" i="1" s="1"/>
  <c r="I30" i="1"/>
  <c r="J30" i="1" s="1"/>
  <c r="D30" i="1"/>
  <c r="E30" i="1" s="1"/>
  <c r="L30" i="1"/>
  <c r="M30" i="1" s="1"/>
  <c r="I34" i="1"/>
  <c r="J34" i="1" s="1"/>
  <c r="D34" i="1"/>
  <c r="E34" i="1" s="1"/>
  <c r="L34" i="1"/>
  <c r="M34" i="1" s="1"/>
  <c r="I42" i="1"/>
  <c r="J42" i="1" s="1"/>
  <c r="D42" i="1"/>
  <c r="E42" i="1" s="1"/>
  <c r="L42" i="1"/>
  <c r="M42" i="1" s="1"/>
  <c r="D50" i="1"/>
  <c r="L50" i="1"/>
  <c r="I50" i="1"/>
  <c r="I54" i="1"/>
  <c r="J54" i="1" s="1"/>
  <c r="D54" i="1"/>
  <c r="E54" i="1" s="1"/>
  <c r="L54" i="1"/>
  <c r="M54" i="1" s="1"/>
  <c r="L62" i="1"/>
  <c r="I62" i="1"/>
  <c r="D62" i="1"/>
  <c r="I70" i="1"/>
  <c r="J70" i="1" s="1"/>
  <c r="D70" i="1"/>
  <c r="E70" i="1" s="1"/>
  <c r="L70" i="1"/>
  <c r="M70" i="1" s="1"/>
  <c r="D74" i="1"/>
  <c r="L74" i="1"/>
  <c r="I74" i="1"/>
  <c r="I82" i="1"/>
  <c r="J82" i="1" s="1"/>
  <c r="D82" i="1"/>
  <c r="E82" i="1" s="1"/>
  <c r="L82" i="1"/>
  <c r="M82" i="1" s="1"/>
  <c r="D86" i="1"/>
  <c r="L86" i="1"/>
  <c r="I86" i="1"/>
  <c r="I94" i="1"/>
  <c r="J94" i="1" s="1"/>
  <c r="L94" i="1"/>
  <c r="M94" i="1" s="1"/>
  <c r="D94" i="1"/>
  <c r="E94" i="1" s="1"/>
  <c r="L109" i="1"/>
  <c r="M109" i="1" s="1"/>
  <c r="I109" i="1"/>
  <c r="J109" i="1" s="1"/>
  <c r="D109" i="1"/>
  <c r="E109" i="1" s="1"/>
  <c r="L105" i="1"/>
  <c r="M105" i="1" s="1"/>
  <c r="I105" i="1"/>
  <c r="J105" i="1" s="1"/>
  <c r="D105" i="1"/>
  <c r="E105" i="1" s="1"/>
  <c r="L3" i="1"/>
  <c r="M3" i="1" s="1"/>
  <c r="I3" i="1"/>
  <c r="J3" i="1" s="1"/>
  <c r="D3" i="1"/>
  <c r="E3" i="1" s="1"/>
  <c r="L7" i="1"/>
  <c r="M7" i="1" s="1"/>
  <c r="I7" i="1"/>
  <c r="J7" i="1" s="1"/>
  <c r="D7" i="1"/>
  <c r="E7" i="1" s="1"/>
  <c r="L11" i="1"/>
  <c r="M11" i="1" s="1"/>
  <c r="I11" i="1"/>
  <c r="J11" i="1" s="1"/>
  <c r="D11" i="1"/>
  <c r="E11" i="1" s="1"/>
  <c r="L15" i="1"/>
  <c r="M15" i="1" s="1"/>
  <c r="D15" i="1"/>
  <c r="E15" i="1" s="1"/>
  <c r="I15" i="1"/>
  <c r="J15" i="1" s="1"/>
  <c r="I19" i="1"/>
  <c r="J19" i="1" s="1"/>
  <c r="D19" i="1"/>
  <c r="E19" i="1" s="1"/>
  <c r="L19" i="1"/>
  <c r="M19" i="1" s="1"/>
  <c r="D23" i="1"/>
  <c r="E23" i="1" s="1"/>
  <c r="I23" i="1"/>
  <c r="J23" i="1" s="1"/>
  <c r="L23" i="1"/>
  <c r="M23" i="1" s="1"/>
  <c r="D27" i="1"/>
  <c r="E27" i="1" s="1"/>
  <c r="L27" i="1"/>
  <c r="M27" i="1" s="1"/>
  <c r="I27" i="1"/>
  <c r="J27" i="1" s="1"/>
  <c r="D31" i="1"/>
  <c r="E31" i="1" s="1"/>
  <c r="L31" i="1"/>
  <c r="M31" i="1" s="1"/>
  <c r="I31" i="1"/>
  <c r="J31" i="1" s="1"/>
  <c r="L35" i="1"/>
  <c r="M35" i="1" s="1"/>
  <c r="I35" i="1"/>
  <c r="J35" i="1" s="1"/>
  <c r="D35" i="1"/>
  <c r="E35" i="1" s="1"/>
  <c r="D39" i="1"/>
  <c r="E39" i="1" s="1"/>
  <c r="I39" i="1"/>
  <c r="J39" i="1" s="1"/>
  <c r="L39" i="1"/>
  <c r="M39" i="1" s="1"/>
  <c r="I43" i="1"/>
  <c r="J43" i="1" s="1"/>
  <c r="L43" i="1"/>
  <c r="M43" i="1" s="1"/>
  <c r="D43" i="1"/>
  <c r="E43" i="1" s="1"/>
  <c r="I47" i="1"/>
  <c r="J47" i="1" s="1"/>
  <c r="L47" i="1"/>
  <c r="M47" i="1" s="1"/>
  <c r="D47" i="1"/>
  <c r="E47" i="1" s="1"/>
  <c r="L51" i="1"/>
  <c r="M51" i="1" s="1"/>
  <c r="I51" i="1"/>
  <c r="J51" i="1" s="1"/>
  <c r="D51" i="1"/>
  <c r="E51" i="1" s="1"/>
  <c r="D55" i="1"/>
  <c r="E55" i="1" s="1"/>
  <c r="I55" i="1"/>
  <c r="J55" i="1" s="1"/>
  <c r="L55" i="1"/>
  <c r="M55" i="1" s="1"/>
  <c r="D59" i="1"/>
  <c r="E59" i="1" s="1"/>
  <c r="L59" i="1"/>
  <c r="M59" i="1" s="1"/>
  <c r="I59" i="1"/>
  <c r="J59" i="1" s="1"/>
  <c r="L63" i="1"/>
  <c r="M63" i="1" s="1"/>
  <c r="I63" i="1"/>
  <c r="J63" i="1" s="1"/>
  <c r="D63" i="1"/>
  <c r="E63" i="1" s="1"/>
  <c r="L67" i="1"/>
  <c r="M67" i="1" s="1"/>
  <c r="I67" i="1"/>
  <c r="J67" i="1" s="1"/>
  <c r="D67" i="1"/>
  <c r="E67" i="1" s="1"/>
  <c r="I71" i="1"/>
  <c r="J71" i="1" s="1"/>
  <c r="D71" i="1"/>
  <c r="E71" i="1" s="1"/>
  <c r="L71" i="1"/>
  <c r="M71" i="1" s="1"/>
  <c r="D75" i="1"/>
  <c r="E75" i="1" s="1"/>
  <c r="L75" i="1"/>
  <c r="M75" i="1" s="1"/>
  <c r="I75" i="1"/>
  <c r="J75" i="1" s="1"/>
  <c r="L79" i="1"/>
  <c r="M79" i="1" s="1"/>
  <c r="D79" i="1"/>
  <c r="E79" i="1" s="1"/>
  <c r="I79" i="1"/>
  <c r="J79" i="1" s="1"/>
  <c r="I83" i="1"/>
  <c r="J83" i="1" s="1"/>
  <c r="D83" i="1"/>
  <c r="E83" i="1" s="1"/>
  <c r="L83" i="1"/>
  <c r="M83" i="1" s="1"/>
  <c r="L87" i="1"/>
  <c r="M87" i="1" s="1"/>
  <c r="D87" i="1"/>
  <c r="E87" i="1" s="1"/>
  <c r="I87" i="1"/>
  <c r="J87" i="1" s="1"/>
  <c r="D91" i="1"/>
  <c r="E91" i="1" s="1"/>
  <c r="L91" i="1"/>
  <c r="M91" i="1" s="1"/>
  <c r="I91" i="1"/>
  <c r="J91" i="1" s="1"/>
  <c r="L97" i="1"/>
  <c r="M97" i="1" s="1"/>
  <c r="D97" i="1"/>
  <c r="E97" i="1" s="1"/>
  <c r="I97" i="1"/>
  <c r="J97" i="1" s="1"/>
  <c r="I108" i="1"/>
  <c r="J108" i="1" s="1"/>
  <c r="D108" i="1"/>
  <c r="E108" i="1" s="1"/>
  <c r="L108" i="1"/>
  <c r="M108" i="1" s="1"/>
  <c r="D104" i="1"/>
  <c r="E104" i="1" s="1"/>
  <c r="L104" i="1"/>
  <c r="M104" i="1" s="1"/>
  <c r="I104" i="1"/>
  <c r="J104" i="1" s="1"/>
  <c r="D100" i="1"/>
  <c r="E100" i="1" s="1"/>
  <c r="I100" i="1"/>
  <c r="J100" i="1" s="1"/>
  <c r="L100" i="1"/>
  <c r="M100" i="1" s="1"/>
  <c r="L12" i="1"/>
  <c r="M12" i="1" s="1"/>
  <c r="I12" i="1"/>
  <c r="J12" i="1" s="1"/>
  <c r="D12" i="1"/>
  <c r="E12" i="1" s="1"/>
  <c r="I28" i="1"/>
  <c r="J28" i="1" s="1"/>
  <c r="D28" i="1"/>
  <c r="E28" i="1" s="1"/>
  <c r="L28" i="1"/>
  <c r="M28" i="1" s="1"/>
  <c r="D48" i="1"/>
  <c r="E48" i="1" s="1"/>
  <c r="I48" i="1"/>
  <c r="J48" i="1" s="1"/>
  <c r="L48" i="1"/>
  <c r="M48" i="1" s="1"/>
  <c r="D64" i="1"/>
  <c r="E64" i="1" s="1"/>
  <c r="I64" i="1"/>
  <c r="J64" i="1" s="1"/>
  <c r="L64" i="1"/>
  <c r="M64" i="1" s="1"/>
  <c r="I80" i="1"/>
  <c r="J80" i="1" s="1"/>
  <c r="L80" i="1"/>
  <c r="M80" i="1" s="1"/>
  <c r="D80" i="1"/>
  <c r="E80" i="1" s="1"/>
  <c r="D107" i="1"/>
  <c r="E107" i="1" s="1"/>
  <c r="I107" i="1"/>
  <c r="J107" i="1" s="1"/>
  <c r="L107" i="1"/>
  <c r="M107" i="1" s="1"/>
  <c r="L8" i="1"/>
  <c r="M8" i="1" s="1"/>
  <c r="I8" i="1"/>
  <c r="J8" i="1" s="1"/>
  <c r="D8" i="1"/>
  <c r="E8" i="1" s="1"/>
  <c r="D24" i="1"/>
  <c r="E24" i="1" s="1"/>
  <c r="L24" i="1"/>
  <c r="M24" i="1" s="1"/>
  <c r="I24" i="1"/>
  <c r="J24" i="1" s="1"/>
  <c r="L40" i="1"/>
  <c r="M40" i="1" s="1"/>
  <c r="D40" i="1"/>
  <c r="E40" i="1" s="1"/>
  <c r="I40" i="1"/>
  <c r="J40" i="1" s="1"/>
  <c r="L56" i="1"/>
  <c r="M56" i="1" s="1"/>
  <c r="I56" i="1"/>
  <c r="J56" i="1" s="1"/>
  <c r="D56" i="1"/>
  <c r="E56" i="1" s="1"/>
  <c r="D68" i="1"/>
  <c r="E68" i="1" s="1"/>
  <c r="L68" i="1"/>
  <c r="M68" i="1" s="1"/>
  <c r="I68" i="1"/>
  <c r="J68" i="1" s="1"/>
  <c r="I84" i="1"/>
  <c r="J84" i="1" s="1"/>
  <c r="L84" i="1"/>
  <c r="M84" i="1" s="1"/>
  <c r="D84" i="1"/>
  <c r="E84" i="1" s="1"/>
  <c r="L92" i="1"/>
  <c r="M92" i="1" s="1"/>
  <c r="D92" i="1"/>
  <c r="E92" i="1" s="1"/>
  <c r="I92" i="1"/>
  <c r="J92" i="1" s="1"/>
  <c r="L103" i="1"/>
  <c r="M103" i="1" s="1"/>
  <c r="D103" i="1"/>
  <c r="E103" i="1" s="1"/>
  <c r="I103" i="1"/>
  <c r="J103" i="1" s="1"/>
  <c r="L13" i="1"/>
  <c r="M13" i="1" s="1"/>
  <c r="D13" i="1"/>
  <c r="E13" i="1" s="1"/>
  <c r="I13" i="1"/>
  <c r="J13" i="1" s="1"/>
  <c r="I25" i="1"/>
  <c r="J25" i="1" s="1"/>
  <c r="L25" i="1"/>
  <c r="M25" i="1" s="1"/>
  <c r="D25" i="1"/>
  <c r="E25" i="1" s="1"/>
  <c r="D37" i="1"/>
  <c r="E37" i="1" s="1"/>
  <c r="L37" i="1"/>
  <c r="M37" i="1" s="1"/>
  <c r="I37" i="1"/>
  <c r="J37" i="1" s="1"/>
  <c r="I49" i="1"/>
  <c r="J49" i="1" s="1"/>
  <c r="L49" i="1"/>
  <c r="M49" i="1" s="1"/>
  <c r="D49" i="1"/>
  <c r="E49" i="1" s="1"/>
  <c r="D53" i="1"/>
  <c r="E53" i="1" s="1"/>
  <c r="I53" i="1"/>
  <c r="J53" i="1" s="1"/>
  <c r="L53" i="1"/>
  <c r="M53" i="1" s="1"/>
  <c r="I57" i="1"/>
  <c r="J57" i="1" s="1"/>
  <c r="L57" i="1"/>
  <c r="M57" i="1" s="1"/>
  <c r="D57" i="1"/>
  <c r="E57" i="1" s="1"/>
  <c r="L61" i="1"/>
  <c r="M61" i="1" s="1"/>
  <c r="D61" i="1"/>
  <c r="E61" i="1" s="1"/>
  <c r="I61" i="1"/>
  <c r="J61" i="1" s="1"/>
  <c r="I65" i="1"/>
  <c r="J65" i="1" s="1"/>
  <c r="L65" i="1"/>
  <c r="M65" i="1" s="1"/>
  <c r="D65" i="1"/>
  <c r="E65" i="1" s="1"/>
  <c r="I69" i="1"/>
  <c r="J69" i="1" s="1"/>
  <c r="D69" i="1"/>
  <c r="E69" i="1" s="1"/>
  <c r="L69" i="1"/>
  <c r="M69" i="1" s="1"/>
  <c r="L73" i="1"/>
  <c r="M73" i="1" s="1"/>
  <c r="D73" i="1"/>
  <c r="E73" i="1" s="1"/>
  <c r="I73" i="1"/>
  <c r="J73" i="1" s="1"/>
  <c r="I77" i="1"/>
  <c r="J77" i="1" s="1"/>
  <c r="D77" i="1"/>
  <c r="E77" i="1" s="1"/>
  <c r="L77" i="1"/>
  <c r="M77" i="1" s="1"/>
  <c r="L81" i="1"/>
  <c r="M81" i="1" s="1"/>
  <c r="D81" i="1"/>
  <c r="E81" i="1" s="1"/>
  <c r="I81" i="1"/>
  <c r="J81" i="1" s="1"/>
  <c r="L85" i="1"/>
  <c r="M85" i="1" s="1"/>
  <c r="I85" i="1"/>
  <c r="J85" i="1" s="1"/>
  <c r="D85" i="1"/>
  <c r="E85" i="1" s="1"/>
  <c r="I89" i="1"/>
  <c r="J89" i="1" s="1"/>
  <c r="D89" i="1"/>
  <c r="E89" i="1" s="1"/>
  <c r="L89" i="1"/>
  <c r="M89" i="1" s="1"/>
  <c r="I93" i="1"/>
  <c r="J93" i="1" s="1"/>
  <c r="D93" i="1"/>
  <c r="E93" i="1" s="1"/>
  <c r="L93" i="1"/>
  <c r="M93" i="1" s="1"/>
  <c r="I95" i="1"/>
  <c r="J95" i="1" s="1"/>
  <c r="D95" i="1"/>
  <c r="E95" i="1" s="1"/>
  <c r="L95" i="1"/>
  <c r="M95" i="1" s="1"/>
  <c r="L106" i="1"/>
  <c r="M106" i="1" s="1"/>
  <c r="D106" i="1"/>
  <c r="E106" i="1" s="1"/>
  <c r="I106" i="1"/>
  <c r="J106" i="1" s="1"/>
  <c r="D102" i="1"/>
  <c r="E102" i="1" s="1"/>
  <c r="I102" i="1"/>
  <c r="J102" i="1" s="1"/>
  <c r="L102" i="1"/>
  <c r="M102" i="1" s="1"/>
  <c r="L98" i="1"/>
  <c r="D98" i="1"/>
  <c r="I98" i="1"/>
  <c r="L16" i="1"/>
  <c r="M16" i="1" s="1"/>
  <c r="I16" i="1"/>
  <c r="J16" i="1" s="1"/>
  <c r="D16" i="1"/>
  <c r="E16" i="1" s="1"/>
  <c r="D32" i="1"/>
  <c r="E32" i="1" s="1"/>
  <c r="L32" i="1"/>
  <c r="M32" i="1" s="1"/>
  <c r="I32" i="1"/>
  <c r="J32" i="1" s="1"/>
  <c r="L44" i="1"/>
  <c r="M44" i="1" s="1"/>
  <c r="I44" i="1"/>
  <c r="J44" i="1" s="1"/>
  <c r="D44" i="1"/>
  <c r="E44" i="1" s="1"/>
  <c r="L60" i="1"/>
  <c r="M60" i="1" s="1"/>
  <c r="I60" i="1"/>
  <c r="J60" i="1" s="1"/>
  <c r="D60" i="1"/>
  <c r="E60" i="1" s="1"/>
  <c r="D76" i="1"/>
  <c r="E76" i="1" s="1"/>
  <c r="I76" i="1"/>
  <c r="J76" i="1" s="1"/>
  <c r="L76" i="1"/>
  <c r="M76" i="1" s="1"/>
  <c r="L88" i="1"/>
  <c r="M88" i="1" s="1"/>
  <c r="D88" i="1"/>
  <c r="E88" i="1" s="1"/>
  <c r="I88" i="1"/>
  <c r="J88" i="1" s="1"/>
  <c r="D96" i="1"/>
  <c r="E96" i="1" s="1"/>
  <c r="L96" i="1"/>
  <c r="M96" i="1" s="1"/>
  <c r="I96" i="1"/>
  <c r="J96" i="1" s="1"/>
  <c r="L99" i="1"/>
  <c r="M99" i="1" s="1"/>
  <c r="I99" i="1"/>
  <c r="J99" i="1" s="1"/>
  <c r="D99" i="1"/>
  <c r="E99" i="1" s="1"/>
  <c r="I9" i="1"/>
  <c r="J9" i="1" s="1"/>
  <c r="L9" i="1"/>
  <c r="M9" i="1" s="1"/>
  <c r="D9" i="1"/>
  <c r="E9" i="1" s="1"/>
  <c r="L21" i="1"/>
  <c r="M21" i="1" s="1"/>
  <c r="I21" i="1"/>
  <c r="J21" i="1" s="1"/>
  <c r="D21" i="1"/>
  <c r="E21" i="1" s="1"/>
  <c r="I33" i="1"/>
  <c r="J33" i="1" s="1"/>
  <c r="D33" i="1"/>
  <c r="E33" i="1" s="1"/>
  <c r="L33" i="1"/>
  <c r="M33" i="1" s="1"/>
  <c r="L45" i="1"/>
  <c r="M45" i="1" s="1"/>
  <c r="I45" i="1"/>
  <c r="J45" i="1" s="1"/>
  <c r="D45" i="1"/>
  <c r="E45" i="1" s="1"/>
  <c r="L6" i="1"/>
  <c r="M6" i="1" s="1"/>
  <c r="I6" i="1"/>
  <c r="J6" i="1" s="1"/>
  <c r="D6" i="1"/>
  <c r="E6" i="1" s="1"/>
  <c r="I18" i="1"/>
  <c r="J18" i="1" s="1"/>
  <c r="D18" i="1"/>
  <c r="E18" i="1" s="1"/>
  <c r="L18" i="1"/>
  <c r="M18" i="1" s="1"/>
  <c r="D26" i="1"/>
  <c r="L26" i="1"/>
  <c r="I26" i="1"/>
  <c r="I38" i="1"/>
  <c r="D38" i="1"/>
  <c r="L38" i="1"/>
  <c r="I46" i="1"/>
  <c r="J46" i="1" s="1"/>
  <c r="L46" i="1"/>
  <c r="M46" i="1" s="1"/>
  <c r="D46" i="1"/>
  <c r="E46" i="1" s="1"/>
  <c r="L58" i="1"/>
  <c r="M58" i="1" s="1"/>
  <c r="D58" i="1"/>
  <c r="E58" i="1" s="1"/>
  <c r="I58" i="1"/>
  <c r="J58" i="1" s="1"/>
  <c r="D66" i="1"/>
  <c r="E66" i="1" s="1"/>
  <c r="I66" i="1"/>
  <c r="J66" i="1" s="1"/>
  <c r="L66" i="1"/>
  <c r="M66" i="1" s="1"/>
  <c r="I78" i="1"/>
  <c r="J78" i="1" s="1"/>
  <c r="L78" i="1"/>
  <c r="M78" i="1" s="1"/>
  <c r="D78" i="1"/>
  <c r="E78" i="1" s="1"/>
  <c r="I90" i="1"/>
  <c r="J90" i="1" s="1"/>
  <c r="D90" i="1"/>
  <c r="E90" i="1" s="1"/>
  <c r="L90" i="1"/>
  <c r="M90" i="1" s="1"/>
  <c r="D101" i="1"/>
  <c r="E101" i="1" s="1"/>
  <c r="I101" i="1"/>
  <c r="J101" i="1" s="1"/>
  <c r="L101" i="1"/>
  <c r="M101" i="1" s="1"/>
  <c r="D23" i="24" l="1"/>
  <c r="H21" i="25"/>
  <c r="J33" i="57"/>
  <c r="J32" i="57"/>
  <c r="G22" i="25"/>
  <c r="G22" i="56"/>
  <c r="C22" i="25"/>
  <c r="C22" i="56"/>
  <c r="F22" i="25"/>
  <c r="F22" i="56"/>
  <c r="E22" i="25"/>
  <c r="E22" i="56"/>
  <c r="F33" i="56"/>
  <c r="E34" i="56"/>
  <c r="D33" i="56"/>
  <c r="D34" i="56"/>
  <c r="C34" i="25"/>
  <c r="C34" i="56"/>
  <c r="H33" i="56"/>
  <c r="G34" i="56"/>
  <c r="G37" i="56"/>
  <c r="G35" i="56"/>
  <c r="F35" i="56"/>
  <c r="E37" i="56"/>
  <c r="D36" i="56"/>
  <c r="C37" i="56"/>
  <c r="C35" i="25"/>
  <c r="C35" i="56"/>
  <c r="H36" i="56"/>
  <c r="F34" i="56"/>
  <c r="E36" i="56"/>
  <c r="D35" i="56"/>
  <c r="C33" i="25"/>
  <c r="C33" i="56"/>
  <c r="H37" i="56"/>
  <c r="G33" i="56"/>
  <c r="F36" i="56"/>
  <c r="G36" i="56"/>
  <c r="F37" i="56"/>
  <c r="E35" i="56"/>
  <c r="E33" i="56"/>
  <c r="D37" i="56"/>
  <c r="C36" i="56"/>
  <c r="H34" i="56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L11" i="57" s="1"/>
  <c r="I12" i="57"/>
  <c r="K12" i="57" s="1"/>
  <c r="F6" i="25"/>
  <c r="C37" i="25"/>
  <c r="J24" i="24"/>
  <c r="C36" i="25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M26" i="1"/>
  <c r="BL9" i="1"/>
  <c r="BL106" i="1"/>
  <c r="BL69" i="1"/>
  <c r="BL57" i="1"/>
  <c r="BL13" i="1"/>
  <c r="BL40" i="1"/>
  <c r="BL28" i="1"/>
  <c r="BL11" i="1"/>
  <c r="BL94" i="1"/>
  <c r="M86" i="1"/>
  <c r="J62" i="1"/>
  <c r="BL34" i="1"/>
  <c r="M2" i="1"/>
  <c r="BL41" i="1"/>
  <c r="BL5" i="1"/>
  <c r="BL20" i="1"/>
  <c r="BL66" i="1"/>
  <c r="E38" i="1"/>
  <c r="BL76" i="1"/>
  <c r="J98" i="1"/>
  <c r="BL89" i="1"/>
  <c r="BL73" i="1"/>
  <c r="BL107" i="1"/>
  <c r="BL63" i="1"/>
  <c r="BL55" i="1"/>
  <c r="BL47" i="1"/>
  <c r="BL39" i="1"/>
  <c r="J74" i="1"/>
  <c r="M62" i="1"/>
  <c r="J14" i="1"/>
  <c r="BL90" i="1"/>
  <c r="J38" i="1"/>
  <c r="BL99" i="1"/>
  <c r="BL60" i="1"/>
  <c r="BL32" i="1"/>
  <c r="E98" i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M50" i="1"/>
  <c r="BL22" i="1"/>
  <c r="E14" i="1"/>
  <c r="E2" i="1"/>
  <c r="BL29" i="1"/>
  <c r="BL72" i="1"/>
  <c r="BL4" i="1"/>
  <c r="BL78" i="1"/>
  <c r="BL25" i="1"/>
  <c r="BL92" i="1"/>
  <c r="BL56" i="1"/>
  <c r="BL24" i="1"/>
  <c r="BL87" i="1"/>
  <c r="BL71" i="1"/>
  <c r="BL43" i="1"/>
  <c r="M14" i="1"/>
  <c r="BL46" i="1"/>
  <c r="E26" i="1"/>
  <c r="BL6" i="1"/>
  <c r="BL21" i="1"/>
  <c r="BL88" i="1"/>
  <c r="BL44" i="1"/>
  <c r="BL53" i="1"/>
  <c r="BL103" i="1"/>
  <c r="BL8" i="1"/>
  <c r="BL104" i="1"/>
  <c r="BL23" i="1"/>
  <c r="BL109" i="1"/>
  <c r="E86" i="1"/>
  <c r="BL70" i="1"/>
  <c r="J50" i="1"/>
  <c r="BL42" i="1"/>
  <c r="BL17" i="1"/>
  <c r="BL36" i="1"/>
  <c r="BL58" i="1"/>
  <c r="J26" i="1"/>
  <c r="BL18" i="1"/>
  <c r="BL45" i="1"/>
  <c r="BL33" i="1"/>
  <c r="BL96" i="1"/>
  <c r="BL16" i="1"/>
  <c r="M98" i="1"/>
  <c r="BL95" i="1"/>
  <c r="BL85" i="1"/>
  <c r="BL81" i="1"/>
  <c r="BL37" i="1"/>
  <c r="BL68" i="1"/>
  <c r="BL64" i="1"/>
  <c r="BL108" i="1"/>
  <c r="BL83" i="1"/>
  <c r="BL31" i="1"/>
  <c r="BL19" i="1"/>
  <c r="BL7" i="1"/>
  <c r="J86" i="1"/>
  <c r="BL82" i="1"/>
  <c r="E74" i="1"/>
  <c r="E62" i="1"/>
  <c r="BL54" i="1"/>
  <c r="E50" i="1"/>
  <c r="BL30" i="1"/>
  <c r="BL10" i="1"/>
  <c r="J2" i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I8" i="36"/>
  <c r="G8" i="34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D50" i="34"/>
  <c r="BO50" i="1"/>
  <c r="D34" i="34"/>
  <c r="BO34" i="1"/>
  <c r="D34" i="30"/>
  <c r="D22" i="34"/>
  <c r="BO22" i="1"/>
  <c r="D22" i="30"/>
  <c r="D14" i="34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98" i="36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86" i="30"/>
  <c r="D34" i="36"/>
  <c r="D34" i="32"/>
  <c r="BS34" i="1"/>
  <c r="BT34" i="1"/>
  <c r="D22" i="36"/>
  <c r="D22" i="32"/>
  <c r="BS22" i="1"/>
  <c r="BT22" i="1"/>
  <c r="BM2" i="1"/>
  <c r="BN2" i="1" s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38" i="36"/>
  <c r="BS26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BT86" i="1"/>
  <c r="D82" i="34"/>
  <c r="D82" i="30"/>
  <c r="BO82" i="1"/>
  <c r="D70" i="36"/>
  <c r="BS70" i="1"/>
  <c r="D70" i="32"/>
  <c r="BT70" i="1"/>
  <c r="D62" i="30"/>
  <c r="BO62" i="1"/>
  <c r="D54" i="34"/>
  <c r="D54" i="30"/>
  <c r="BO54" i="1"/>
  <c r="D42" i="36"/>
  <c r="D42" i="32"/>
  <c r="BS42" i="1"/>
  <c r="BT42" i="1"/>
  <c r="D30" i="34"/>
  <c r="BO30" i="1"/>
  <c r="D30" i="30"/>
  <c r="BS14" i="1"/>
  <c r="D10" i="34"/>
  <c r="BO10" i="1"/>
  <c r="D10" i="30"/>
  <c r="D2" i="36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V6" i="38" s="1"/>
  <c r="W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V7" i="38" s="1"/>
  <c r="W7" i="38" s="1"/>
  <c r="D3" i="38"/>
  <c r="V3" i="38" s="1"/>
  <c r="W3" i="38" s="1"/>
  <c r="D105" i="38"/>
  <c r="D109" i="38"/>
  <c r="D94" i="38"/>
  <c r="D82" i="38"/>
  <c r="D70" i="38"/>
  <c r="D54" i="38"/>
  <c r="D42" i="38"/>
  <c r="D34" i="38"/>
  <c r="D30" i="38"/>
  <c r="D22" i="38"/>
  <c r="D14" i="38"/>
  <c r="D10" i="38"/>
  <c r="D41" i="38"/>
  <c r="D29" i="38"/>
  <c r="D17" i="38"/>
  <c r="D5" i="38"/>
  <c r="V5" i="38" s="1"/>
  <c r="W5" i="38" s="1"/>
  <c r="D72" i="38"/>
  <c r="D52" i="38"/>
  <c r="D36" i="38"/>
  <c r="D20" i="38"/>
  <c r="D4" i="38"/>
  <c r="V4" i="38" s="1"/>
  <c r="W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U230" i="4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206" i="4"/>
  <c r="D6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BP86" i="1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BP14" i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BP26" i="1"/>
  <c r="U222" i="4"/>
  <c r="BP90" i="1"/>
  <c r="S198" i="4"/>
  <c r="D66" i="28"/>
  <c r="BJ66" i="1"/>
  <c r="BK66" i="1" s="1"/>
  <c r="BJ38" i="1"/>
  <c r="BK38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BM98" i="1"/>
  <c r="BN98" i="1" s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BJ86" i="1"/>
  <c r="BK86" i="1" s="1"/>
  <c r="T206" i="4"/>
  <c r="S202" i="4"/>
  <c r="BJ70" i="1"/>
  <c r="BK70" i="1" s="1"/>
  <c r="D70" i="28"/>
  <c r="U194" i="4"/>
  <c r="S174" i="4"/>
  <c r="BJ42" i="1"/>
  <c r="BK42" i="1" s="1"/>
  <c r="D42" i="28"/>
  <c r="T166" i="4"/>
  <c r="BM34" i="1"/>
  <c r="BN34" i="1" s="1"/>
  <c r="T154" i="4"/>
  <c r="BM22" i="1"/>
  <c r="BN22" i="1" s="1"/>
  <c r="BM14" i="1"/>
  <c r="BN14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BJ26" i="1"/>
  <c r="BK26" i="1" s="1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BJ98" i="1"/>
  <c r="BK98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BP50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I11" i="15" l="1"/>
  <c r="D74" i="28"/>
  <c r="D98" i="28"/>
  <c r="BO74" i="1"/>
  <c r="D50" i="38"/>
  <c r="D14" i="28"/>
  <c r="D74" i="32"/>
  <c r="D26" i="38"/>
  <c r="D38" i="28"/>
  <c r="I9" i="15"/>
  <c r="BL2" i="1"/>
  <c r="D98" i="34"/>
  <c r="D86" i="28"/>
  <c r="C38" i="56"/>
  <c r="T14" i="23"/>
  <c r="E38" i="56"/>
  <c r="H38" i="56"/>
  <c r="D38" i="56"/>
  <c r="F38" i="56"/>
  <c r="P14" i="23"/>
  <c r="G38" i="56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BJ2" i="1"/>
  <c r="BK2" i="1" s="1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D86" i="32"/>
  <c r="D26" i="32"/>
  <c r="BO2" i="1"/>
  <c r="D86" i="34"/>
  <c r="BT98" i="1"/>
  <c r="D26" i="30"/>
  <c r="I6" i="15" s="1"/>
  <c r="D38" i="30"/>
  <c r="I7" i="15" s="1"/>
  <c r="BS74" i="1"/>
  <c r="D74" i="30"/>
  <c r="I10" i="15" s="1"/>
  <c r="D2" i="28"/>
  <c r="BP74" i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D98" i="32"/>
  <c r="BO26" i="1"/>
  <c r="BO38" i="1"/>
  <c r="D74" i="36"/>
  <c r="D14" i="30"/>
  <c r="I5" i="15" s="1"/>
  <c r="D74" i="34"/>
  <c r="BO98" i="1"/>
  <c r="S134" i="4"/>
  <c r="U206" i="4"/>
  <c r="T170" i="4"/>
  <c r="D26" i="28"/>
  <c r="BM74" i="1"/>
  <c r="BN74" i="1" s="1"/>
  <c r="BP98" i="1"/>
  <c r="BQ98" i="1" s="1"/>
  <c r="D2" i="38"/>
  <c r="V2" i="38" s="1"/>
  <c r="W2" i="38" s="1"/>
  <c r="BT14" i="1"/>
  <c r="D86" i="36"/>
  <c r="BT26" i="1"/>
  <c r="D2" i="34"/>
  <c r="BO86" i="1"/>
  <c r="BS98" i="1"/>
  <c r="D26" i="34"/>
  <c r="D38" i="34"/>
  <c r="BT74" i="1"/>
  <c r="BO14" i="1"/>
  <c r="D98" i="30"/>
  <c r="I12" i="15" s="1"/>
  <c r="AH13" i="17"/>
  <c r="AI13" i="17" s="1"/>
  <c r="AK13" i="17" s="1"/>
  <c r="E14" i="24"/>
  <c r="E10" i="24"/>
  <c r="F14" i="24"/>
  <c r="O43" i="23"/>
  <c r="W7" i="17"/>
  <c r="N8" i="17"/>
  <c r="U170" i="4"/>
  <c r="BJ50" i="1"/>
  <c r="BK50" i="1" s="1"/>
  <c r="BS2" i="1"/>
  <c r="D50" i="32"/>
  <c r="D62" i="32"/>
  <c r="BM50" i="1"/>
  <c r="BN50" i="1" s="1"/>
  <c r="D2" i="32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U134" i="4"/>
  <c r="T194" i="4"/>
  <c r="S182" i="4"/>
  <c r="S194" i="4"/>
  <c r="D86" i="38"/>
  <c r="BP2" i="1"/>
  <c r="BR2" i="1" s="1"/>
  <c r="D38" i="32"/>
  <c r="BS50" i="1"/>
  <c r="D50" i="30"/>
  <c r="I8" i="15" s="1"/>
  <c r="BT62" i="1"/>
  <c r="BL74" i="1"/>
  <c r="BL26" i="1"/>
  <c r="BL98" i="1"/>
  <c r="BL38" i="1"/>
  <c r="I7" i="25"/>
  <c r="V8" i="38"/>
  <c r="W8" i="38" s="1"/>
  <c r="L13" i="24"/>
  <c r="T8" i="30"/>
  <c r="U8" i="30" s="1"/>
  <c r="K14" i="24"/>
  <c r="L14" i="24" s="1"/>
  <c r="BG10" i="1"/>
  <c r="G9" i="38"/>
  <c r="V9" i="38" s="1"/>
  <c r="W9" i="38" s="1"/>
  <c r="I9" i="36"/>
  <c r="G9" i="34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U3" i="30"/>
  <c r="U6" i="32"/>
  <c r="U6" i="30"/>
  <c r="U4" i="30"/>
  <c r="U5" i="32"/>
  <c r="U4" i="32"/>
  <c r="U3" i="32"/>
  <c r="U7" i="32"/>
  <c r="U7" i="30"/>
  <c r="U5" i="30"/>
  <c r="F8" i="24"/>
  <c r="P15" i="23"/>
  <c r="BR17" i="1"/>
  <c r="BQ17" i="1"/>
  <c r="T2" i="28"/>
  <c r="BQ54" i="1"/>
  <c r="BR54" i="1"/>
  <c r="BQ74" i="1"/>
  <c r="BR74" i="1"/>
  <c r="U3" i="28"/>
  <c r="BR19" i="1"/>
  <c r="BQ19" i="1"/>
  <c r="BQ108" i="1"/>
  <c r="BR108" i="1"/>
  <c r="BQ56" i="1"/>
  <c r="BR56" i="1"/>
  <c r="BQ103" i="1"/>
  <c r="BR103" i="1"/>
  <c r="BR37" i="1"/>
  <c r="BQ37" i="1"/>
  <c r="BR73" i="1"/>
  <c r="BQ73" i="1"/>
  <c r="BQ96" i="1"/>
  <c r="BR96" i="1"/>
  <c r="BR101" i="1"/>
  <c r="BQ101" i="1"/>
  <c r="BR9" i="1"/>
  <c r="BQ9" i="1"/>
  <c r="BQ78" i="1"/>
  <c r="BR78" i="1"/>
  <c r="BR5" i="1"/>
  <c r="BQ5" i="1"/>
  <c r="BQ10" i="1"/>
  <c r="BR10" i="1"/>
  <c r="BQ7" i="1"/>
  <c r="BR7" i="1"/>
  <c r="BR59" i="1"/>
  <c r="BQ59" i="1"/>
  <c r="BQ75" i="1"/>
  <c r="BR75" i="1"/>
  <c r="BR87" i="1"/>
  <c r="BQ87" i="1"/>
  <c r="BR64" i="1"/>
  <c r="BQ64" i="1"/>
  <c r="U8" i="28"/>
  <c r="BQ92" i="1"/>
  <c r="BR92" i="1"/>
  <c r="BR25" i="1"/>
  <c r="BQ25" i="1"/>
  <c r="BQ57" i="1"/>
  <c r="BR57" i="1"/>
  <c r="BR85" i="1"/>
  <c r="BQ85" i="1"/>
  <c r="BQ106" i="1"/>
  <c r="BR106" i="1"/>
  <c r="BQ32" i="1"/>
  <c r="BR32" i="1"/>
  <c r="BQ26" i="1"/>
  <c r="BR26" i="1"/>
  <c r="BQ4" i="1"/>
  <c r="BR4" i="1"/>
  <c r="U5" i="28"/>
  <c r="BQ34" i="1"/>
  <c r="BR34" i="1"/>
  <c r="BQ23" i="1"/>
  <c r="BR23" i="1"/>
  <c r="BQ39" i="1"/>
  <c r="BR39" i="1"/>
  <c r="BR63" i="1"/>
  <c r="BQ63" i="1"/>
  <c r="BR71" i="1"/>
  <c r="BQ71" i="1"/>
  <c r="BQ28" i="1"/>
  <c r="BR28" i="1"/>
  <c r="BR107" i="1"/>
  <c r="BQ107" i="1"/>
  <c r="BQ24" i="1"/>
  <c r="BR24" i="1"/>
  <c r="BQ84" i="1"/>
  <c r="BR84" i="1"/>
  <c r="BR53" i="1"/>
  <c r="BQ53" i="1"/>
  <c r="BR65" i="1"/>
  <c r="BQ65" i="1"/>
  <c r="BQ44" i="1"/>
  <c r="BR44" i="1"/>
  <c r="BQ76" i="1"/>
  <c r="BR76" i="1"/>
  <c r="BR21" i="1"/>
  <c r="BQ21" i="1"/>
  <c r="L14" i="23"/>
  <c r="BQ70" i="1"/>
  <c r="BR70" i="1"/>
  <c r="BQ86" i="1"/>
  <c r="BR86" i="1"/>
  <c r="BQ3" i="1"/>
  <c r="BR3" i="1"/>
  <c r="BR67" i="1"/>
  <c r="BQ67" i="1"/>
  <c r="BQ100" i="1"/>
  <c r="BR100" i="1"/>
  <c r="BQ48" i="1"/>
  <c r="BR48" i="1"/>
  <c r="BQ60" i="1"/>
  <c r="BR60" i="1"/>
  <c r="BQ58" i="1"/>
  <c r="BR58" i="1"/>
  <c r="BQ72" i="1"/>
  <c r="BR72" i="1"/>
  <c r="H14" i="23"/>
  <c r="D14" i="23"/>
  <c r="S43" i="23"/>
  <c r="T43" i="23" s="1"/>
  <c r="U4" i="28"/>
  <c r="BR41" i="1"/>
  <c r="BQ41" i="1"/>
  <c r="BQ30" i="1"/>
  <c r="BR30" i="1"/>
  <c r="BQ50" i="1"/>
  <c r="BR50" i="1"/>
  <c r="BQ82" i="1"/>
  <c r="BR82" i="1"/>
  <c r="BQ11" i="1"/>
  <c r="BR11" i="1"/>
  <c r="BQ31" i="1"/>
  <c r="BR31" i="1"/>
  <c r="BR47" i="1"/>
  <c r="BQ47" i="1"/>
  <c r="BQ83" i="1"/>
  <c r="BR83" i="1"/>
  <c r="BQ68" i="1"/>
  <c r="BR68" i="1"/>
  <c r="BQ95" i="1"/>
  <c r="BR95" i="1"/>
  <c r="BQ88" i="1"/>
  <c r="BR88" i="1"/>
  <c r="BR33" i="1"/>
  <c r="BQ33" i="1"/>
  <c r="BQ18" i="1"/>
  <c r="BR18" i="1"/>
  <c r="BQ46" i="1"/>
  <c r="BR46" i="1"/>
  <c r="BR45" i="1"/>
  <c r="BQ45" i="1"/>
  <c r="BQ52" i="1"/>
  <c r="BR52" i="1"/>
  <c r="BR29" i="1"/>
  <c r="BQ29" i="1"/>
  <c r="BQ94" i="1"/>
  <c r="BR94" i="1"/>
  <c r="BQ27" i="1"/>
  <c r="BR27" i="1"/>
  <c r="BR43" i="1"/>
  <c r="BQ43" i="1"/>
  <c r="BR91" i="1"/>
  <c r="BQ91" i="1"/>
  <c r="BR40" i="1"/>
  <c r="BQ40" i="1"/>
  <c r="BR13" i="1"/>
  <c r="BQ13" i="1"/>
  <c r="BR77" i="1"/>
  <c r="BQ77" i="1"/>
  <c r="BQ93" i="1"/>
  <c r="BR93" i="1"/>
  <c r="BR16" i="1"/>
  <c r="BQ16" i="1"/>
  <c r="BQ90" i="1"/>
  <c r="BR90" i="1"/>
  <c r="BQ36" i="1"/>
  <c r="BR36" i="1"/>
  <c r="BQ22" i="1"/>
  <c r="BR22" i="1"/>
  <c r="BR15" i="1"/>
  <c r="BQ15" i="1"/>
  <c r="BR55" i="1"/>
  <c r="BQ55" i="1"/>
  <c r="BQ79" i="1"/>
  <c r="BR79" i="1"/>
  <c r="BR97" i="1"/>
  <c r="BQ97" i="1"/>
  <c r="BQ80" i="1"/>
  <c r="BR80" i="1"/>
  <c r="BQ8" i="1"/>
  <c r="BR8" i="1"/>
  <c r="BR49" i="1"/>
  <c r="BQ49" i="1"/>
  <c r="BR61" i="1"/>
  <c r="BQ61" i="1"/>
  <c r="BQ69" i="1"/>
  <c r="BR69" i="1"/>
  <c r="BQ6" i="1"/>
  <c r="BR6" i="1"/>
  <c r="BQ66" i="1"/>
  <c r="BR66" i="1"/>
  <c r="U6" i="28"/>
  <c r="BQ14" i="1"/>
  <c r="BR14" i="1"/>
  <c r="BQ42" i="1"/>
  <c r="BR42" i="1"/>
  <c r="BR105" i="1"/>
  <c r="BQ105" i="1"/>
  <c r="BR35" i="1"/>
  <c r="BQ35" i="1"/>
  <c r="BR51" i="1"/>
  <c r="BQ51" i="1"/>
  <c r="BQ104" i="1"/>
  <c r="BR104" i="1"/>
  <c r="BQ12" i="1"/>
  <c r="BR12" i="1"/>
  <c r="BR81" i="1"/>
  <c r="BQ81" i="1"/>
  <c r="BQ89" i="1"/>
  <c r="BR89" i="1"/>
  <c r="BQ102" i="1"/>
  <c r="BR102" i="1"/>
  <c r="BQ99" i="1"/>
  <c r="BR99" i="1"/>
  <c r="BQ20" i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F18" i="24" l="1"/>
  <c r="G14" i="23" a="1"/>
  <c r="G14" i="23" s="1"/>
  <c r="G44" i="23"/>
  <c r="BQ38" i="1"/>
  <c r="T2" i="30"/>
  <c r="C44" i="23"/>
  <c r="C14" i="23"/>
  <c r="K44" i="23"/>
  <c r="K14" i="23" a="1"/>
  <c r="K14" i="23" s="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L25" i="57"/>
  <c r="I26" i="57"/>
  <c r="G6" i="56"/>
  <c r="L26" i="57"/>
  <c r="L21" i="57"/>
  <c r="BR98" i="1"/>
  <c r="G50" i="23"/>
  <c r="O9" i="32"/>
  <c r="S9" i="32" s="1"/>
  <c r="T9" i="32" s="1"/>
  <c r="U9" i="32" s="1"/>
  <c r="L44" i="23"/>
  <c r="K45" i="23"/>
  <c r="D44" i="23"/>
  <c r="P43" i="23"/>
  <c r="O44" i="23"/>
  <c r="F20" i="24"/>
  <c r="BQ2" i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U9" i="30"/>
  <c r="BG11" i="1"/>
  <c r="G10" i="38"/>
  <c r="V10" i="38" s="1"/>
  <c r="W10" i="38" s="1"/>
  <c r="I10" i="36"/>
  <c r="G10" i="28"/>
  <c r="N10" i="28" s="1"/>
  <c r="S10" i="28" s="1"/>
  <c r="T10" i="28" s="1"/>
  <c r="G10" i="34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38" i="36"/>
  <c r="E96" i="36"/>
  <c r="E56" i="36"/>
  <c r="E108" i="36"/>
  <c r="E54" i="36"/>
  <c r="U2" i="30"/>
  <c r="E81" i="36"/>
  <c r="E35" i="36"/>
  <c r="E2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U2" i="28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G45" i="23" l="1"/>
  <c r="C45" i="23"/>
  <c r="H44" i="23"/>
  <c r="G51" i="23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O10" i="32"/>
  <c r="S10" i="32" s="1"/>
  <c r="T10" i="32" s="1"/>
  <c r="U10" i="32" s="1"/>
  <c r="S44" i="23"/>
  <c r="O45" i="23"/>
  <c r="P44" i="23"/>
  <c r="C46" i="23"/>
  <c r="D45" i="23"/>
  <c r="K46" i="23"/>
  <c r="L45" i="23"/>
  <c r="H45" i="23"/>
  <c r="G15" i="23"/>
  <c r="K15" i="23"/>
  <c r="I6" i="25"/>
  <c r="K129" i="36"/>
  <c r="K128" i="36"/>
  <c r="K130" i="36"/>
  <c r="J128" i="38"/>
  <c r="J124" i="34"/>
  <c r="J128" i="34"/>
  <c r="U10" i="30"/>
  <c r="U10" i="28"/>
  <c r="BG12" i="1"/>
  <c r="G11" i="38"/>
  <c r="V11" i="38" s="1"/>
  <c r="W11" i="38" s="1"/>
  <c r="I11" i="36"/>
  <c r="G11" i="34"/>
  <c r="H11" i="32"/>
  <c r="G11" i="30"/>
  <c r="N11" i="30" s="1"/>
  <c r="S11" i="30" s="1"/>
  <c r="T11" i="30" s="1"/>
  <c r="G11" i="28"/>
  <c r="N11" i="28" s="1"/>
  <c r="S11" i="28" s="1"/>
  <c r="T11" i="28" s="1"/>
  <c r="K125" i="36"/>
  <c r="K124" i="36"/>
  <c r="K127" i="36"/>
  <c r="K126" i="36"/>
  <c r="J131" i="38"/>
  <c r="J126" i="34"/>
  <c r="J125" i="34"/>
  <c r="K122" i="36"/>
  <c r="K123" i="36"/>
  <c r="J130" i="38"/>
  <c r="J129" i="38"/>
  <c r="J123" i="34"/>
  <c r="J122" i="34"/>
  <c r="J130" i="34"/>
  <c r="J129" i="34"/>
  <c r="J127" i="34"/>
  <c r="C15" i="23"/>
  <c r="S14" i="23"/>
  <c r="O14" i="23"/>
  <c r="G52" i="23" l="1"/>
  <c r="K131" i="36"/>
  <c r="G46" i="23"/>
  <c r="O11" i="32"/>
  <c r="S11" i="32" s="1"/>
  <c r="T11" i="32" s="1"/>
  <c r="U11" i="32" s="1"/>
  <c r="L46" i="23"/>
  <c r="K47" i="23"/>
  <c r="P45" i="23"/>
  <c r="O46" i="23"/>
  <c r="H46" i="23"/>
  <c r="D46" i="23"/>
  <c r="C47" i="23"/>
  <c r="T44" i="23"/>
  <c r="S45" i="23"/>
  <c r="U11" i="28"/>
  <c r="U11" i="30"/>
  <c r="BG13" i="1"/>
  <c r="G12" i="38"/>
  <c r="V12" i="38" s="1"/>
  <c r="W12" i="38" s="1"/>
  <c r="I12" i="36"/>
  <c r="G12" i="34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G47" i="23" l="1"/>
  <c r="J131" i="34"/>
  <c r="D47" i="23"/>
  <c r="G53" i="23"/>
  <c r="O12" i="32"/>
  <c r="S12" i="32" s="1"/>
  <c r="T12" i="32" s="1"/>
  <c r="U12" i="32" s="1"/>
  <c r="S46" i="23"/>
  <c r="T45" i="23"/>
  <c r="H47" i="23"/>
  <c r="J132" i="34"/>
  <c r="L47" i="23"/>
  <c r="K48" i="23"/>
  <c r="K132" i="36"/>
  <c r="C48" i="23"/>
  <c r="J132" i="38"/>
  <c r="P46" i="23"/>
  <c r="O47" i="23"/>
  <c r="BG14" i="1"/>
  <c r="G13" i="38"/>
  <c r="V13" i="38" s="1"/>
  <c r="W13" i="38" s="1"/>
  <c r="I13" i="36"/>
  <c r="G13" i="34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K18" i="23" l="1"/>
  <c r="C18" i="23"/>
  <c r="D18" i="23"/>
  <c r="I33" i="56"/>
  <c r="G54" i="23"/>
  <c r="I35" i="25"/>
  <c r="V18" i="23"/>
  <c r="I35" i="56"/>
  <c r="G48" i="23"/>
  <c r="J133" i="34" s="1"/>
  <c r="O13" i="32"/>
  <c r="S13" i="32" s="1"/>
  <c r="T13" i="32" s="1"/>
  <c r="I33" i="25"/>
  <c r="D48" i="23"/>
  <c r="J133" i="38"/>
  <c r="L18" i="23"/>
  <c r="L48" i="23"/>
  <c r="K133" i="36"/>
  <c r="P47" i="23"/>
  <c r="O48" i="23"/>
  <c r="O18" i="23" s="1"/>
  <c r="H48" i="23"/>
  <c r="T46" i="23"/>
  <c r="S47" i="23"/>
  <c r="U13" i="30"/>
  <c r="U13" i="28"/>
  <c r="BG15" i="1"/>
  <c r="G14" i="38"/>
  <c r="G14" i="34"/>
  <c r="G14" i="28"/>
  <c r="N14" i="28" s="1"/>
  <c r="S14" i="28" s="1"/>
  <c r="I14" i="36"/>
  <c r="G14" i="30"/>
  <c r="N14" i="30" s="1"/>
  <c r="S14" i="30" s="1"/>
  <c r="H14" i="32"/>
  <c r="G18" i="23" l="1"/>
  <c r="G55" i="23"/>
  <c r="AG15" i="17"/>
  <c r="AI15" i="17" s="1"/>
  <c r="AK15" i="17" s="1"/>
  <c r="I36" i="56"/>
  <c r="U13" i="32"/>
  <c r="O14" i="32"/>
  <c r="S14" i="32" s="1"/>
  <c r="T14" i="32" s="1"/>
  <c r="P18" i="23"/>
  <c r="I36" i="25"/>
  <c r="H49" i="23"/>
  <c r="J134" i="34"/>
  <c r="K50" i="23"/>
  <c r="L49" i="23"/>
  <c r="K134" i="36"/>
  <c r="T47" i="23"/>
  <c r="S48" i="23"/>
  <c r="S18" i="23" s="1"/>
  <c r="P48" i="23"/>
  <c r="D49" i="23"/>
  <c r="J134" i="38"/>
  <c r="T14" i="30"/>
  <c r="V14" i="38"/>
  <c r="W14" i="38" s="1"/>
  <c r="T14" i="28"/>
  <c r="BG16" i="1"/>
  <c r="G15" i="38"/>
  <c r="V15" i="38" s="1"/>
  <c r="W15" i="38" s="1"/>
  <c r="I15" i="36"/>
  <c r="G15" i="34"/>
  <c r="H15" i="32"/>
  <c r="G15" i="30"/>
  <c r="N15" i="30" s="1"/>
  <c r="S15" i="30" s="1"/>
  <c r="T15" i="30" s="1"/>
  <c r="G15" i="28"/>
  <c r="N15" i="28" s="1"/>
  <c r="S15" i="28" s="1"/>
  <c r="T15" i="28" s="1"/>
  <c r="I34" i="25" l="1"/>
  <c r="I34" i="56"/>
  <c r="H18" i="23"/>
  <c r="G56" i="23"/>
  <c r="J6" i="56"/>
  <c r="I28" i="57"/>
  <c r="J28" i="57" s="1"/>
  <c r="I19" i="24"/>
  <c r="J19" i="24" s="1"/>
  <c r="J6" i="25"/>
  <c r="AO15" i="17"/>
  <c r="AQ15" i="17" s="1"/>
  <c r="I37" i="56"/>
  <c r="T18" i="23"/>
  <c r="I37" i="25"/>
  <c r="O15" i="32"/>
  <c r="S15" i="32" s="1"/>
  <c r="T15" i="32" s="1"/>
  <c r="U15" i="32" s="1"/>
  <c r="T48" i="23"/>
  <c r="C51" i="23"/>
  <c r="D50" i="23"/>
  <c r="J135" i="38"/>
  <c r="K51" i="23"/>
  <c r="L50" i="23"/>
  <c r="K135" i="36"/>
  <c r="O50" i="23"/>
  <c r="O51" i="23" s="1"/>
  <c r="P49" i="23"/>
  <c r="H50" i="23"/>
  <c r="J135" i="34"/>
  <c r="U15" i="30"/>
  <c r="U14" i="30"/>
  <c r="BG17" i="1"/>
  <c r="G16" i="38"/>
  <c r="I16" i="36"/>
  <c r="G16" i="34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I38" i="56" l="1"/>
  <c r="G57" i="23"/>
  <c r="V16" i="38"/>
  <c r="W16" i="38" s="1"/>
  <c r="J22" i="56"/>
  <c r="J22" i="25"/>
  <c r="J7" i="56"/>
  <c r="J7" i="25"/>
  <c r="I38" i="25"/>
  <c r="O16" i="32"/>
  <c r="S16" i="32" s="1"/>
  <c r="T16" i="32" s="1"/>
  <c r="S50" i="23"/>
  <c r="T49" i="23"/>
  <c r="H51" i="23"/>
  <c r="J136" i="34"/>
  <c r="K52" i="23"/>
  <c r="L51" i="23"/>
  <c r="K136" i="36"/>
  <c r="C52" i="23"/>
  <c r="D51" i="23"/>
  <c r="J136" i="38"/>
  <c r="P50" i="23"/>
  <c r="T16" i="28"/>
  <c r="BG18" i="1"/>
  <c r="G17" i="38"/>
  <c r="I17" i="36"/>
  <c r="G17" i="34"/>
  <c r="G17" i="30"/>
  <c r="N17" i="30" s="1"/>
  <c r="S17" i="30" s="1"/>
  <c r="H17" i="32"/>
  <c r="G17" i="28"/>
  <c r="N17" i="28" s="1"/>
  <c r="S17" i="28" s="1"/>
  <c r="T17" i="28" s="1"/>
  <c r="U16" i="30"/>
  <c r="G58" i="23" l="1"/>
  <c r="O17" i="32"/>
  <c r="S17" i="32" s="1"/>
  <c r="T17" i="32" s="1"/>
  <c r="H52" i="23"/>
  <c r="J137" i="34"/>
  <c r="S51" i="23"/>
  <c r="T50" i="23"/>
  <c r="O52" i="23"/>
  <c r="P51" i="23"/>
  <c r="C53" i="23"/>
  <c r="D52" i="23"/>
  <c r="J137" i="38"/>
  <c r="K53" i="23"/>
  <c r="L52" i="23"/>
  <c r="K137" i="36"/>
  <c r="V17" i="38"/>
  <c r="W17" i="38" s="1"/>
  <c r="T17" i="30"/>
  <c r="U16" i="28"/>
  <c r="U17" i="28"/>
  <c r="BG19" i="1"/>
  <c r="G18" i="38"/>
  <c r="I18" i="36"/>
  <c r="G18" i="34"/>
  <c r="G18" i="28"/>
  <c r="N18" i="28" s="1"/>
  <c r="S18" i="28" s="1"/>
  <c r="T18" i="28" s="1"/>
  <c r="G18" i="30"/>
  <c r="N18" i="30" s="1"/>
  <c r="S18" i="30" s="1"/>
  <c r="T18" i="30" s="1"/>
  <c r="H18" i="32"/>
  <c r="U16" i="32"/>
  <c r="G59" i="23" l="1"/>
  <c r="O18" i="32"/>
  <c r="S18" i="32" s="1"/>
  <c r="K54" i="23"/>
  <c r="L53" i="23"/>
  <c r="K138" i="36"/>
  <c r="C54" i="23"/>
  <c r="D53" i="23"/>
  <c r="J138" i="38"/>
  <c r="O53" i="23"/>
  <c r="P52" i="23"/>
  <c r="S52" i="23"/>
  <c r="T51" i="23"/>
  <c r="H53" i="23"/>
  <c r="J138" i="34"/>
  <c r="U18" i="28"/>
  <c r="V18" i="38"/>
  <c r="W18" i="38" s="1"/>
  <c r="U17" i="32"/>
  <c r="BG20" i="1"/>
  <c r="G19" i="38"/>
  <c r="I19" i="36"/>
  <c r="G19" i="34"/>
  <c r="H19" i="32"/>
  <c r="G19" i="30"/>
  <c r="N19" i="30" s="1"/>
  <c r="S19" i="30" s="1"/>
  <c r="G19" i="28"/>
  <c r="N19" i="28" s="1"/>
  <c r="S19" i="28" s="1"/>
  <c r="T19" i="28" s="1"/>
  <c r="U18" i="30"/>
  <c r="U17" i="30"/>
  <c r="G60" i="23" l="1"/>
  <c r="T18" i="32"/>
  <c r="U18" i="32" s="1"/>
  <c r="O19" i="32"/>
  <c r="S19" i="32" s="1"/>
  <c r="T19" i="32" s="1"/>
  <c r="O54" i="23"/>
  <c r="P53" i="23"/>
  <c r="C55" i="23"/>
  <c r="D54" i="23"/>
  <c r="J139" i="38"/>
  <c r="H54" i="23"/>
  <c r="J139" i="34"/>
  <c r="S53" i="23"/>
  <c r="T52" i="23"/>
  <c r="K55" i="23"/>
  <c r="L54" i="23"/>
  <c r="K139" i="36"/>
  <c r="V19" i="38"/>
  <c r="W19" i="38" s="1"/>
  <c r="U19" i="28"/>
  <c r="T19" i="30"/>
  <c r="BG21" i="1"/>
  <c r="G20" i="38"/>
  <c r="I20" i="36"/>
  <c r="G20" i="34"/>
  <c r="H20" i="32"/>
  <c r="G20" i="30"/>
  <c r="N20" i="30" s="1"/>
  <c r="S20" i="30" s="1"/>
  <c r="T20" i="30" s="1"/>
  <c r="G20" i="28"/>
  <c r="N20" i="28" s="1"/>
  <c r="S20" i="28" s="1"/>
  <c r="T20" i="28" s="1"/>
  <c r="O20" i="32" l="1"/>
  <c r="S20" i="32" s="1"/>
  <c r="T20" i="32" s="1"/>
  <c r="S54" i="23"/>
  <c r="T53" i="23"/>
  <c r="K56" i="23"/>
  <c r="L55" i="23"/>
  <c r="K140" i="36"/>
  <c r="H55" i="23"/>
  <c r="J140" i="34"/>
  <c r="C56" i="23"/>
  <c r="D55" i="23"/>
  <c r="J140" i="38"/>
  <c r="O55" i="23"/>
  <c r="P54" i="23"/>
  <c r="U20" i="28"/>
  <c r="BG22" i="1"/>
  <c r="G21" i="38"/>
  <c r="V21" i="38" s="1"/>
  <c r="W21" i="38" s="1"/>
  <c r="I21" i="36"/>
  <c r="G21" i="34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V20" i="38"/>
  <c r="W20" i="38" s="1"/>
  <c r="U19" i="30"/>
  <c r="O21" i="32" l="1"/>
  <c r="S21" i="32" s="1"/>
  <c r="T21" i="32" s="1"/>
  <c r="U21" i="32" s="1"/>
  <c r="O56" i="23"/>
  <c r="P55" i="23"/>
  <c r="C57" i="23"/>
  <c r="D56" i="23"/>
  <c r="J141" i="38"/>
  <c r="H56" i="23"/>
  <c r="J141" i="34"/>
  <c r="S55" i="23"/>
  <c r="T54" i="23"/>
  <c r="K57" i="23"/>
  <c r="L56" i="23"/>
  <c r="K141" i="36"/>
  <c r="U20" i="32"/>
  <c r="U21" i="28"/>
  <c r="U21" i="30"/>
  <c r="BG23" i="1"/>
  <c r="G22" i="38"/>
  <c r="V22" i="38" s="1"/>
  <c r="W22" i="38" s="1"/>
  <c r="I22" i="36"/>
  <c r="G22" i="28"/>
  <c r="N22" i="28" s="1"/>
  <c r="S22" i="28" s="1"/>
  <c r="T22" i="28" s="1"/>
  <c r="G22" i="34"/>
  <c r="H22" i="32"/>
  <c r="G22" i="30"/>
  <c r="N22" i="30" s="1"/>
  <c r="S22" i="30" s="1"/>
  <c r="T22" i="30" s="1"/>
  <c r="O22" i="32" l="1"/>
  <c r="S22" i="32" s="1"/>
  <c r="T22" i="32" s="1"/>
  <c r="C58" i="23"/>
  <c r="D57" i="23"/>
  <c r="J142" i="38"/>
  <c r="S56" i="23"/>
  <c r="T55" i="23"/>
  <c r="K58" i="23"/>
  <c r="L57" i="23"/>
  <c r="K142" i="36"/>
  <c r="H57" i="23"/>
  <c r="J142" i="34"/>
  <c r="O57" i="23"/>
  <c r="P56" i="23"/>
  <c r="U22" i="28"/>
  <c r="BG24" i="1"/>
  <c r="G23" i="38"/>
  <c r="V23" i="38" s="1"/>
  <c r="W23" i="38" s="1"/>
  <c r="I23" i="36"/>
  <c r="G23" i="34"/>
  <c r="H23" i="32"/>
  <c r="G23" i="30"/>
  <c r="N23" i="30" s="1"/>
  <c r="S23" i="30" s="1"/>
  <c r="T23" i="30" s="1"/>
  <c r="G23" i="28"/>
  <c r="N23" i="28" s="1"/>
  <c r="S23" i="28" s="1"/>
  <c r="T23" i="28" s="1"/>
  <c r="U22" i="30"/>
  <c r="O23" i="32" l="1"/>
  <c r="S23" i="32" s="1"/>
  <c r="T23" i="32" s="1"/>
  <c r="U23" i="32" s="1"/>
  <c r="L58" i="23"/>
  <c r="K59" i="23"/>
  <c r="K143" i="36"/>
  <c r="O58" i="23"/>
  <c r="P57" i="23"/>
  <c r="H58" i="23"/>
  <c r="J143" i="34"/>
  <c r="S57" i="23"/>
  <c r="T56" i="23"/>
  <c r="C59" i="23"/>
  <c r="D58" i="23"/>
  <c r="J143" i="38"/>
  <c r="U23" i="28"/>
  <c r="U22" i="32"/>
  <c r="U23" i="30"/>
  <c r="BG25" i="1"/>
  <c r="G24" i="38"/>
  <c r="V24" i="38" s="1"/>
  <c r="W24" i="38" s="1"/>
  <c r="I24" i="36"/>
  <c r="G24" i="34"/>
  <c r="H24" i="32"/>
  <c r="G24" i="30"/>
  <c r="N24" i="30" s="1"/>
  <c r="S24" i="30" s="1"/>
  <c r="T24" i="30" s="1"/>
  <c r="G24" i="28"/>
  <c r="N24" i="28" s="1"/>
  <c r="S24" i="28" s="1"/>
  <c r="T24" i="28" s="1"/>
  <c r="O24" i="32" l="1"/>
  <c r="S24" i="32" s="1"/>
  <c r="T24" i="32" s="1"/>
  <c r="U24" i="32" s="1"/>
  <c r="S58" i="23"/>
  <c r="T57" i="23"/>
  <c r="O59" i="23"/>
  <c r="P58" i="23"/>
  <c r="L59" i="23"/>
  <c r="K60" i="23"/>
  <c r="K144" i="36"/>
  <c r="C60" i="23"/>
  <c r="D59" i="23"/>
  <c r="J144" i="38"/>
  <c r="H59" i="23"/>
  <c r="J144" i="34"/>
  <c r="U24" i="28"/>
  <c r="BG26" i="1"/>
  <c r="G25" i="38"/>
  <c r="V25" i="38" s="1"/>
  <c r="W25" i="38" s="1"/>
  <c r="I25" i="36"/>
  <c r="G25" i="34"/>
  <c r="G25" i="30"/>
  <c r="N25" i="30" s="1"/>
  <c r="S25" i="30" s="1"/>
  <c r="T25" i="30" s="1"/>
  <c r="H25" i="32"/>
  <c r="G25" i="28"/>
  <c r="N25" i="28" s="1"/>
  <c r="S25" i="28" s="1"/>
  <c r="T25" i="28" s="1"/>
  <c r="U24" i="30"/>
  <c r="K19" i="23" l="1"/>
  <c r="O25" i="32"/>
  <c r="S25" i="32" s="1"/>
  <c r="T25" i="32" s="1"/>
  <c r="U25" i="32" s="1"/>
  <c r="C19" i="23"/>
  <c r="H60" i="23"/>
  <c r="J145" i="34"/>
  <c r="G19" i="23"/>
  <c r="D60" i="23"/>
  <c r="J145" i="38"/>
  <c r="L60" i="23"/>
  <c r="K145" i="36"/>
  <c r="O60" i="23"/>
  <c r="P59" i="23"/>
  <c r="S59" i="23"/>
  <c r="T58" i="23"/>
  <c r="U25" i="28"/>
  <c r="U25" i="30"/>
  <c r="BG27" i="1"/>
  <c r="G26" i="38"/>
  <c r="I26" i="36"/>
  <c r="G26" i="28"/>
  <c r="N26" i="28" s="1"/>
  <c r="S26" i="28" s="1"/>
  <c r="G26" i="30"/>
  <c r="N26" i="30" s="1"/>
  <c r="S26" i="30" s="1"/>
  <c r="G26" i="34"/>
  <c r="H26" i="32"/>
  <c r="J35" i="56" l="1"/>
  <c r="J34" i="56"/>
  <c r="J33" i="25"/>
  <c r="D19" i="23"/>
  <c r="J33" i="56"/>
  <c r="L19" i="23"/>
  <c r="O26" i="32"/>
  <c r="S26" i="32" s="1"/>
  <c r="T26" i="32" s="1"/>
  <c r="J35" i="25"/>
  <c r="H19" i="23"/>
  <c r="J34" i="25"/>
  <c r="P60" i="23"/>
  <c r="O19" i="23"/>
  <c r="S60" i="23"/>
  <c r="S19" i="23" s="1"/>
  <c r="T59" i="23"/>
  <c r="T26" i="30"/>
  <c r="V26" i="38"/>
  <c r="W26" i="38" s="1"/>
  <c r="T26" i="28"/>
  <c r="BG28" i="1"/>
  <c r="G27" i="38"/>
  <c r="V27" i="38" s="1"/>
  <c r="W27" i="38" s="1"/>
  <c r="I27" i="36"/>
  <c r="G27" i="34"/>
  <c r="H27" i="32"/>
  <c r="G27" i="30"/>
  <c r="N27" i="30" s="1"/>
  <c r="S27" i="30" s="1"/>
  <c r="T27" i="30" s="1"/>
  <c r="G27" i="28"/>
  <c r="N27" i="28" s="1"/>
  <c r="S27" i="28" s="1"/>
  <c r="T27" i="28" s="1"/>
  <c r="AO16" i="17" l="1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T60" i="23"/>
  <c r="U27" i="30"/>
  <c r="U26" i="30"/>
  <c r="U26" i="32"/>
  <c r="U27" i="28"/>
  <c r="U26" i="28"/>
  <c r="BG29" i="1"/>
  <c r="G28" i="38"/>
  <c r="I28" i="36"/>
  <c r="G28" i="34"/>
  <c r="H28" i="32"/>
  <c r="G28" i="30"/>
  <c r="N28" i="30" s="1"/>
  <c r="S28" i="30" s="1"/>
  <c r="T28" i="30" s="1"/>
  <c r="G28" i="28"/>
  <c r="N28" i="28" s="1"/>
  <c r="S28" i="28" s="1"/>
  <c r="T28" i="28" s="1"/>
  <c r="J38" i="56" l="1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J38" i="25"/>
  <c r="O28" i="32"/>
  <c r="S28" i="32" s="1"/>
  <c r="U28" i="30"/>
  <c r="V28" i="38"/>
  <c r="W28" i="38" s="1"/>
  <c r="U28" i="28"/>
  <c r="BG30" i="1"/>
  <c r="G29" i="38"/>
  <c r="I29" i="36"/>
  <c r="G29" i="34"/>
  <c r="G29" i="30"/>
  <c r="N29" i="30" s="1"/>
  <c r="S29" i="30" s="1"/>
  <c r="T29" i="30" s="1"/>
  <c r="H29" i="32"/>
  <c r="G29" i="28"/>
  <c r="N29" i="28" s="1"/>
  <c r="S29" i="28" s="1"/>
  <c r="T28" i="32" l="1"/>
  <c r="C16" i="25"/>
  <c r="K22" i="56"/>
  <c r="C28" i="56" s="1"/>
  <c r="E28" i="56" s="1"/>
  <c r="K22" i="25"/>
  <c r="C15" i="25"/>
  <c r="O29" i="32"/>
  <c r="S29" i="32" s="1"/>
  <c r="T29" i="32" s="1"/>
  <c r="U29" i="32" s="1"/>
  <c r="V29" i="38"/>
  <c r="W29" i="38" s="1"/>
  <c r="T29" i="28"/>
  <c r="U28" i="32"/>
  <c r="U29" i="30"/>
  <c r="BG31" i="1"/>
  <c r="G30" i="38"/>
  <c r="G30" i="34"/>
  <c r="G30" i="28"/>
  <c r="N30" i="28" s="1"/>
  <c r="S30" i="28" s="1"/>
  <c r="T30" i="28" s="1"/>
  <c r="I30" i="36"/>
  <c r="G30" i="30"/>
  <c r="N30" i="30" s="1"/>
  <c r="S30" i="30" s="1"/>
  <c r="H30" i="32"/>
  <c r="E15" i="25" l="1"/>
  <c r="E16" i="25"/>
  <c r="T30" i="30"/>
  <c r="U30" i="30" s="1"/>
  <c r="C28" i="25"/>
  <c r="O30" i="32"/>
  <c r="S30" i="32" s="1"/>
  <c r="T30" i="32" s="1"/>
  <c r="U30" i="32" s="1"/>
  <c r="V30" i="38"/>
  <c r="W30" i="38" s="1"/>
  <c r="U29" i="28"/>
  <c r="U30" i="28"/>
  <c r="BG32" i="1"/>
  <c r="G31" i="38"/>
  <c r="I31" i="36"/>
  <c r="G31" i="34"/>
  <c r="H31" i="32"/>
  <c r="G31" i="30"/>
  <c r="N31" i="30" s="1"/>
  <c r="S31" i="30" s="1"/>
  <c r="G31" i="28"/>
  <c r="N31" i="28" s="1"/>
  <c r="S31" i="28" s="1"/>
  <c r="T31" i="28" s="1"/>
  <c r="E28" i="25" l="1"/>
  <c r="O31" i="32"/>
  <c r="S31" i="32" s="1"/>
  <c r="T31" i="32" s="1"/>
  <c r="U31" i="32" s="1"/>
  <c r="V31" i="38"/>
  <c r="W31" i="38" s="1"/>
  <c r="BG33" i="1"/>
  <c r="G32" i="38"/>
  <c r="V32" i="38" s="1"/>
  <c r="W32" i="38" s="1"/>
  <c r="I32" i="36"/>
  <c r="G32" i="34"/>
  <c r="H32" i="32"/>
  <c r="G32" i="30"/>
  <c r="N32" i="30" s="1"/>
  <c r="S32" i="30" s="1"/>
  <c r="T32" i="30" s="1"/>
  <c r="G32" i="28"/>
  <c r="N32" i="28" s="1"/>
  <c r="S32" i="28" s="1"/>
  <c r="U31" i="28"/>
  <c r="T31" i="30"/>
  <c r="O32" i="32" l="1"/>
  <c r="S32" i="32" s="1"/>
  <c r="T32" i="32" s="1"/>
  <c r="U32" i="32" s="1"/>
  <c r="U32" i="30"/>
  <c r="BG34" i="1"/>
  <c r="G33" i="38"/>
  <c r="V33" i="38" s="1"/>
  <c r="W33" i="38" s="1"/>
  <c r="I33" i="36"/>
  <c r="G33" i="34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O33" i="32" l="1"/>
  <c r="S33" i="32" s="1"/>
  <c r="T33" i="32" s="1"/>
  <c r="U33" i="32" s="1"/>
  <c r="U32" i="28"/>
  <c r="BG35" i="1"/>
  <c r="G34" i="38"/>
  <c r="V34" i="38" s="1"/>
  <c r="W34" i="38" s="1"/>
  <c r="I34" i="36"/>
  <c r="G34" i="34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O34" i="32" l="1"/>
  <c r="S34" i="32" s="1"/>
  <c r="T34" i="32" s="1"/>
  <c r="U34" i="32" s="1"/>
  <c r="U34" i="30"/>
  <c r="U34" i="28"/>
  <c r="BG36" i="1"/>
  <c r="G35" i="38"/>
  <c r="V35" i="38" s="1"/>
  <c r="W35" i="38" s="1"/>
  <c r="I35" i="36"/>
  <c r="G35" i="34"/>
  <c r="H35" i="32"/>
  <c r="G35" i="30"/>
  <c r="N35" i="30" s="1"/>
  <c r="S35" i="30" s="1"/>
  <c r="T35" i="30" s="1"/>
  <c r="G35" i="28"/>
  <c r="N35" i="28" s="1"/>
  <c r="S35" i="28" s="1"/>
  <c r="T35" i="28" s="1"/>
  <c r="O35" i="32" l="1"/>
  <c r="S35" i="32" s="1"/>
  <c r="T35" i="32" s="1"/>
  <c r="U35" i="32" s="1"/>
  <c r="BG37" i="1"/>
  <c r="G36" i="38"/>
  <c r="V36" i="38" s="1"/>
  <c r="W36" i="38" s="1"/>
  <c r="I36" i="36"/>
  <c r="G36" i="34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O36" i="32" l="1"/>
  <c r="S36" i="32" s="1"/>
  <c r="T36" i="32" s="1"/>
  <c r="U36" i="32" s="1"/>
  <c r="U36" i="28"/>
  <c r="U36" i="30"/>
  <c r="BG38" i="1"/>
  <c r="G37" i="38"/>
  <c r="V37" i="38" s="1"/>
  <c r="W37" i="38" s="1"/>
  <c r="I37" i="36"/>
  <c r="G37" i="34"/>
  <c r="G37" i="30"/>
  <c r="N37" i="30" s="1"/>
  <c r="S37" i="30" s="1"/>
  <c r="T37" i="30" s="1"/>
  <c r="H37" i="32"/>
  <c r="G37" i="28"/>
  <c r="N37" i="28" s="1"/>
  <c r="S37" i="28" s="1"/>
  <c r="T37" i="28" s="1"/>
  <c r="O37" i="32" l="1"/>
  <c r="S37" i="32" s="1"/>
  <c r="T37" i="32" s="1"/>
  <c r="U37" i="32" s="1"/>
  <c r="U37" i="28"/>
  <c r="U37" i="30"/>
  <c r="BG39" i="1"/>
  <c r="G38" i="38"/>
  <c r="I38" i="36"/>
  <c r="G38" i="28"/>
  <c r="N38" i="28" s="1"/>
  <c r="S38" i="28" s="1"/>
  <c r="G38" i="34"/>
  <c r="H38" i="32"/>
  <c r="G38" i="30"/>
  <c r="N38" i="30" s="1"/>
  <c r="S38" i="30" s="1"/>
  <c r="O38" i="32" l="1"/>
  <c r="S38" i="32" s="1"/>
  <c r="V38" i="38"/>
  <c r="W38" i="38" s="1"/>
  <c r="T38" i="28"/>
  <c r="BG40" i="1"/>
  <c r="G39" i="38"/>
  <c r="V39" i="38" s="1"/>
  <c r="W39" i="38" s="1"/>
  <c r="I39" i="36"/>
  <c r="G39" i="34"/>
  <c r="H39" i="32"/>
  <c r="G39" i="30"/>
  <c r="N39" i="30" s="1"/>
  <c r="S39" i="30" s="1"/>
  <c r="T39" i="30" s="1"/>
  <c r="G39" i="28"/>
  <c r="N39" i="28" s="1"/>
  <c r="S39" i="28" s="1"/>
  <c r="T39" i="28" s="1"/>
  <c r="T38" i="30"/>
  <c r="T38" i="32" l="1"/>
  <c r="U38" i="32" s="1"/>
  <c r="O39" i="32"/>
  <c r="S39" i="32" s="1"/>
  <c r="T39" i="32" s="1"/>
  <c r="U39" i="32" s="1"/>
  <c r="U38" i="30"/>
  <c r="BG41" i="1"/>
  <c r="G40" i="38"/>
  <c r="I40" i="36"/>
  <c r="G40" i="34"/>
  <c r="H40" i="32"/>
  <c r="G40" i="30"/>
  <c r="N40" i="30" s="1"/>
  <c r="S40" i="30" s="1"/>
  <c r="G40" i="28"/>
  <c r="N40" i="28" s="1"/>
  <c r="S40" i="28" s="1"/>
  <c r="U39" i="28"/>
  <c r="U38" i="28"/>
  <c r="U39" i="30"/>
  <c r="O40" i="32" l="1"/>
  <c r="S40" i="32" s="1"/>
  <c r="V40" i="38"/>
  <c r="W40" i="38" s="1"/>
  <c r="T40" i="28"/>
  <c r="T40" i="30"/>
  <c r="BG42" i="1"/>
  <c r="G41" i="38"/>
  <c r="I41" i="36"/>
  <c r="G41" i="34"/>
  <c r="G41" i="30"/>
  <c r="N41" i="30" s="1"/>
  <c r="S41" i="30" s="1"/>
  <c r="H41" i="32"/>
  <c r="G41" i="28"/>
  <c r="N41" i="28" s="1"/>
  <c r="S41" i="28" s="1"/>
  <c r="T41" i="28" s="1"/>
  <c r="T40" i="32" l="1"/>
  <c r="U40" i="32" s="1"/>
  <c r="O41" i="32"/>
  <c r="S41" i="32" s="1"/>
  <c r="T41" i="32" s="1"/>
  <c r="V41" i="38"/>
  <c r="W41" i="38" s="1"/>
  <c r="U41" i="28"/>
  <c r="T41" i="30"/>
  <c r="BG43" i="1"/>
  <c r="G42" i="38"/>
  <c r="I42" i="36"/>
  <c r="G42" i="28"/>
  <c r="N42" i="28" s="1"/>
  <c r="S42" i="28" s="1"/>
  <c r="T42" i="28" s="1"/>
  <c r="G42" i="30"/>
  <c r="N42" i="30" s="1"/>
  <c r="S42" i="30" s="1"/>
  <c r="H42" i="32"/>
  <c r="G42" i="34"/>
  <c r="U40" i="30"/>
  <c r="U40" i="28"/>
  <c r="O42" i="32" l="1"/>
  <c r="S42" i="32" s="1"/>
  <c r="V42" i="38"/>
  <c r="W42" i="38" s="1"/>
  <c r="U41" i="30"/>
  <c r="T42" i="30"/>
  <c r="U41" i="32"/>
  <c r="U42" i="28"/>
  <c r="BG44" i="1"/>
  <c r="G43" i="38"/>
  <c r="I43" i="36"/>
  <c r="G43" i="34"/>
  <c r="H43" i="32"/>
  <c r="G43" i="30"/>
  <c r="N43" i="30" s="1"/>
  <c r="S43" i="30" s="1"/>
  <c r="G43" i="28"/>
  <c r="N43" i="28" s="1"/>
  <c r="S43" i="28" s="1"/>
  <c r="T42" i="32" l="1"/>
  <c r="U42" i="32" s="1"/>
  <c r="O43" i="32"/>
  <c r="S43" i="32" s="1"/>
  <c r="T43" i="32" s="1"/>
  <c r="T43" i="28"/>
  <c r="T43" i="30"/>
  <c r="U42" i="30"/>
  <c r="BG45" i="1"/>
  <c r="G44" i="38"/>
  <c r="I44" i="36"/>
  <c r="G44" i="34"/>
  <c r="H44" i="32"/>
  <c r="G44" i="30"/>
  <c r="N44" i="30" s="1"/>
  <c r="S44" i="30" s="1"/>
  <c r="G44" i="28"/>
  <c r="N44" i="28" s="1"/>
  <c r="S44" i="28" s="1"/>
  <c r="V43" i="38"/>
  <c r="W43" i="38" s="1"/>
  <c r="O44" i="32" l="1"/>
  <c r="S44" i="32" s="1"/>
  <c r="V44" i="38"/>
  <c r="W44" i="38" s="1"/>
  <c r="U43" i="32"/>
  <c r="T44" i="30"/>
  <c r="BG46" i="1"/>
  <c r="G45" i="38"/>
  <c r="V45" i="38" s="1"/>
  <c r="W45" i="38" s="1"/>
  <c r="I45" i="36"/>
  <c r="G45" i="34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T44" i="32" l="1"/>
  <c r="U44" i="32" s="1"/>
  <c r="O45" i="32"/>
  <c r="S45" i="32" s="1"/>
  <c r="T45" i="32" s="1"/>
  <c r="U44" i="28"/>
  <c r="T45" i="28"/>
  <c r="U45" i="30"/>
  <c r="BG47" i="1"/>
  <c r="G46" i="38"/>
  <c r="V46" i="38" s="1"/>
  <c r="W46" i="38" s="1"/>
  <c r="I46" i="36"/>
  <c r="G46" i="34"/>
  <c r="G46" i="28"/>
  <c r="N46" i="28" s="1"/>
  <c r="S46" i="28" s="1"/>
  <c r="T46" i="28" s="1"/>
  <c r="G46" i="30"/>
  <c r="N46" i="30" s="1"/>
  <c r="S46" i="30" s="1"/>
  <c r="T46" i="30" s="1"/>
  <c r="H46" i="32"/>
  <c r="U44" i="30"/>
  <c r="O46" i="32" l="1"/>
  <c r="S46" i="32" s="1"/>
  <c r="T46" i="32" s="1"/>
  <c r="U46" i="32" s="1"/>
  <c r="BG48" i="1"/>
  <c r="G47" i="38"/>
  <c r="V47" i="38" s="1"/>
  <c r="W47" i="38" s="1"/>
  <c r="I47" i="36"/>
  <c r="G47" i="34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O47" i="32" l="1"/>
  <c r="S47" i="32" s="1"/>
  <c r="T47" i="32" s="1"/>
  <c r="U47" i="32" s="1"/>
  <c r="BG49" i="1"/>
  <c r="G48" i="38"/>
  <c r="V48" i="38" s="1"/>
  <c r="W48" i="38" s="1"/>
  <c r="I48" i="36"/>
  <c r="G48" i="34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O48" i="32" l="1"/>
  <c r="S48" i="32" s="1"/>
  <c r="T48" i="32" s="1"/>
  <c r="U48" i="32" s="1"/>
  <c r="U48" i="28"/>
  <c r="BG50" i="1"/>
  <c r="G49" i="38"/>
  <c r="V49" i="38" s="1"/>
  <c r="W49" i="38" s="1"/>
  <c r="I49" i="36"/>
  <c r="G49" i="34"/>
  <c r="G49" i="30"/>
  <c r="N49" i="30" s="1"/>
  <c r="S49" i="30" s="1"/>
  <c r="T49" i="30" s="1"/>
  <c r="H49" i="32"/>
  <c r="G49" i="28"/>
  <c r="N49" i="28" s="1"/>
  <c r="S49" i="28" s="1"/>
  <c r="T49" i="28" s="1"/>
  <c r="U48" i="30"/>
  <c r="O49" i="32" l="1"/>
  <c r="S49" i="32" s="1"/>
  <c r="T49" i="32" s="1"/>
  <c r="BG51" i="1"/>
  <c r="G50" i="38"/>
  <c r="I50" i="36"/>
  <c r="G50" i="34"/>
  <c r="G50" i="28"/>
  <c r="N50" i="28" s="1"/>
  <c r="S50" i="28" s="1"/>
  <c r="H50" i="32"/>
  <c r="G50" i="30"/>
  <c r="N50" i="30" s="1"/>
  <c r="S50" i="30" s="1"/>
  <c r="U49" i="28"/>
  <c r="U49" i="30"/>
  <c r="U49" i="32" l="1"/>
  <c r="O50" i="32"/>
  <c r="S50" i="32" s="1"/>
  <c r="T50" i="28"/>
  <c r="V50" i="38"/>
  <c r="W50" i="38" s="1"/>
  <c r="T50" i="30"/>
  <c r="BG52" i="1"/>
  <c r="G51" i="38"/>
  <c r="V51" i="38" s="1"/>
  <c r="W51" i="38" s="1"/>
  <c r="I51" i="36"/>
  <c r="G51" i="34"/>
  <c r="H51" i="32"/>
  <c r="G51" i="30"/>
  <c r="N51" i="30" s="1"/>
  <c r="S51" i="30" s="1"/>
  <c r="T51" i="30" s="1"/>
  <c r="G51" i="28"/>
  <c r="N51" i="28" s="1"/>
  <c r="S51" i="28" s="1"/>
  <c r="T51" i="28" s="1"/>
  <c r="T50" i="32" l="1"/>
  <c r="U50" i="32" s="1"/>
  <c r="O51" i="32"/>
  <c r="S51" i="32" s="1"/>
  <c r="T51" i="32" s="1"/>
  <c r="U51" i="32" s="1"/>
  <c r="BG53" i="1"/>
  <c r="G52" i="38"/>
  <c r="I52" i="36"/>
  <c r="G52" i="34"/>
  <c r="H52" i="32"/>
  <c r="G52" i="30"/>
  <c r="N52" i="30" s="1"/>
  <c r="S52" i="30" s="1"/>
  <c r="G52" i="28"/>
  <c r="N52" i="28" s="1"/>
  <c r="S52" i="28" s="1"/>
  <c r="U51" i="28"/>
  <c r="U51" i="30"/>
  <c r="U50" i="30"/>
  <c r="U50" i="28"/>
  <c r="O52" i="32" l="1"/>
  <c r="S52" i="32" s="1"/>
  <c r="T52" i="32" s="1"/>
  <c r="V52" i="38"/>
  <c r="W52" i="38" s="1"/>
  <c r="BG54" i="1"/>
  <c r="G53" i="38"/>
  <c r="I53" i="36"/>
  <c r="G53" i="34"/>
  <c r="G53" i="30"/>
  <c r="N53" i="30" s="1"/>
  <c r="S53" i="30" s="1"/>
  <c r="H53" i="32"/>
  <c r="G53" i="28"/>
  <c r="N53" i="28" s="1"/>
  <c r="S53" i="28" s="1"/>
  <c r="T53" i="28" s="1"/>
  <c r="T52" i="28"/>
  <c r="T52" i="30"/>
  <c r="T53" i="30" l="1"/>
  <c r="U53" i="30" s="1"/>
  <c r="O53" i="32"/>
  <c r="S53" i="32" s="1"/>
  <c r="T53" i="32" s="1"/>
  <c r="BG55" i="1"/>
  <c r="G54" i="38"/>
  <c r="I54" i="36"/>
  <c r="G54" i="28"/>
  <c r="N54" i="28" s="1"/>
  <c r="S54" i="28" s="1"/>
  <c r="T54" i="28" s="1"/>
  <c r="G54" i="34"/>
  <c r="H54" i="32"/>
  <c r="G54" i="30"/>
  <c r="N54" i="30" s="1"/>
  <c r="S54" i="30" s="1"/>
  <c r="U52" i="32"/>
  <c r="U52" i="30"/>
  <c r="U53" i="28"/>
  <c r="U52" i="28"/>
  <c r="V53" i="38"/>
  <c r="W53" i="38" s="1"/>
  <c r="O54" i="32" l="1"/>
  <c r="S54" i="32" s="1"/>
  <c r="V54" i="38"/>
  <c r="W54" i="38" s="1"/>
  <c r="U53" i="32"/>
  <c r="T54" i="30"/>
  <c r="U54" i="28"/>
  <c r="BG56" i="1"/>
  <c r="G55" i="38"/>
  <c r="V55" i="38" s="1"/>
  <c r="W55" i="38" s="1"/>
  <c r="I55" i="36"/>
  <c r="G55" i="34"/>
  <c r="H55" i="32"/>
  <c r="G55" i="30"/>
  <c r="N55" i="30" s="1"/>
  <c r="S55" i="30" s="1"/>
  <c r="G55" i="28"/>
  <c r="N55" i="28" s="1"/>
  <c r="S55" i="28" s="1"/>
  <c r="T55" i="28" s="1"/>
  <c r="T54" i="32" l="1"/>
  <c r="U54" i="32" s="1"/>
  <c r="O55" i="32"/>
  <c r="S55" i="32" s="1"/>
  <c r="T55" i="32" s="1"/>
  <c r="U54" i="30"/>
  <c r="BG57" i="1"/>
  <c r="G56" i="38"/>
  <c r="I56" i="36"/>
  <c r="G56" i="34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O56" i="32" l="1"/>
  <c r="S56" i="32" s="1"/>
  <c r="T56" i="32" s="1"/>
  <c r="V56" i="38"/>
  <c r="W56" i="38" s="1"/>
  <c r="U56" i="28"/>
  <c r="BG58" i="1"/>
  <c r="G57" i="38"/>
  <c r="V57" i="38" s="1"/>
  <c r="W57" i="38" s="1"/>
  <c r="I57" i="36"/>
  <c r="G57" i="34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O57" i="32" l="1"/>
  <c r="S57" i="32" s="1"/>
  <c r="T57" i="32" s="1"/>
  <c r="U57" i="32" s="1"/>
  <c r="T57" i="30"/>
  <c r="U56" i="32"/>
  <c r="BG59" i="1"/>
  <c r="G58" i="38"/>
  <c r="V58" i="38" s="1"/>
  <c r="W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U57" i="28"/>
  <c r="O58" i="32" l="1"/>
  <c r="S58" i="32" s="1"/>
  <c r="T58" i="32" s="1"/>
  <c r="U57" i="30"/>
  <c r="U58" i="30"/>
  <c r="U58" i="28"/>
  <c r="BG60" i="1"/>
  <c r="G59" i="38"/>
  <c r="V59" i="38" s="1"/>
  <c r="W59" i="38" s="1"/>
  <c r="I59" i="36"/>
  <c r="G59" i="34"/>
  <c r="H59" i="32"/>
  <c r="G59" i="30"/>
  <c r="N59" i="30" s="1"/>
  <c r="S59" i="30" s="1"/>
  <c r="T59" i="30" s="1"/>
  <c r="G59" i="28"/>
  <c r="N59" i="28" s="1"/>
  <c r="S59" i="28" s="1"/>
  <c r="T59" i="28" s="1"/>
  <c r="O59" i="32" l="1"/>
  <c r="S59" i="32" s="1"/>
  <c r="T59" i="32" s="1"/>
  <c r="U59" i="32" s="1"/>
  <c r="U59" i="30"/>
  <c r="U59" i="28"/>
  <c r="BG61" i="1"/>
  <c r="G60" i="38"/>
  <c r="V60" i="38" s="1"/>
  <c r="W60" i="38" s="1"/>
  <c r="I60" i="36"/>
  <c r="G60" i="34"/>
  <c r="H60" i="32"/>
  <c r="G60" i="30"/>
  <c r="N60" i="30" s="1"/>
  <c r="S60" i="30" s="1"/>
  <c r="T60" i="30" s="1"/>
  <c r="G60" i="28"/>
  <c r="N60" i="28" s="1"/>
  <c r="S60" i="28" s="1"/>
  <c r="T60" i="28" s="1"/>
  <c r="U58" i="32"/>
  <c r="O60" i="32" l="1"/>
  <c r="S60" i="32" s="1"/>
  <c r="T60" i="32" s="1"/>
  <c r="U60" i="32" s="1"/>
  <c r="U60" i="30"/>
  <c r="U60" i="28"/>
  <c r="BG62" i="1"/>
  <c r="G61" i="38"/>
  <c r="V61" i="38" s="1"/>
  <c r="W61" i="38" s="1"/>
  <c r="I61" i="36"/>
  <c r="G61" i="34"/>
  <c r="G61" i="30"/>
  <c r="N61" i="30" s="1"/>
  <c r="S61" i="30" s="1"/>
  <c r="T61" i="30" s="1"/>
  <c r="H61" i="32"/>
  <c r="G61" i="28"/>
  <c r="N61" i="28" s="1"/>
  <c r="S61" i="28" s="1"/>
  <c r="T61" i="28" s="1"/>
  <c r="O61" i="32" l="1"/>
  <c r="S61" i="32" s="1"/>
  <c r="T61" i="32" s="1"/>
  <c r="U61" i="32" s="1"/>
  <c r="U61" i="30"/>
  <c r="BG63" i="1"/>
  <c r="G62" i="38"/>
  <c r="G62" i="34"/>
  <c r="I62" i="36"/>
  <c r="G62" i="28"/>
  <c r="N62" i="28" s="1"/>
  <c r="S62" i="28" s="1"/>
  <c r="H62" i="32"/>
  <c r="G62" i="30"/>
  <c r="N62" i="30" s="1"/>
  <c r="S62" i="30" s="1"/>
  <c r="U61" i="28"/>
  <c r="O62" i="32" l="1"/>
  <c r="S62" i="32" s="1"/>
  <c r="T62" i="28"/>
  <c r="V62" i="38"/>
  <c r="W62" i="38" s="1"/>
  <c r="T62" i="30"/>
  <c r="BG64" i="1"/>
  <c r="G63" i="38"/>
  <c r="V63" i="38" s="1"/>
  <c r="W63" i="38" s="1"/>
  <c r="I63" i="36"/>
  <c r="G63" i="34"/>
  <c r="H63" i="32"/>
  <c r="G63" i="30"/>
  <c r="N63" i="30" s="1"/>
  <c r="S63" i="30" s="1"/>
  <c r="T63" i="30" s="1"/>
  <c r="G63" i="28"/>
  <c r="N63" i="28" s="1"/>
  <c r="S63" i="28" s="1"/>
  <c r="T63" i="28" s="1"/>
  <c r="T62" i="32" l="1"/>
  <c r="U62" i="32" s="1"/>
  <c r="O63" i="32"/>
  <c r="S63" i="32" s="1"/>
  <c r="T63" i="32" s="1"/>
  <c r="U63" i="32" s="1"/>
  <c r="BG65" i="1"/>
  <c r="G64" i="38"/>
  <c r="I64" i="36"/>
  <c r="G64" i="34"/>
  <c r="H64" i="32"/>
  <c r="G64" i="30"/>
  <c r="N64" i="30" s="1"/>
  <c r="S64" i="30" s="1"/>
  <c r="G64" i="28"/>
  <c r="N64" i="28" s="1"/>
  <c r="S64" i="28" s="1"/>
  <c r="U63" i="28"/>
  <c r="U63" i="30"/>
  <c r="U62" i="30"/>
  <c r="U62" i="28"/>
  <c r="O64" i="32" l="1"/>
  <c r="S64" i="32" s="1"/>
  <c r="V64" i="38"/>
  <c r="W64" i="38" s="1"/>
  <c r="BG66" i="1"/>
  <c r="G65" i="38"/>
  <c r="I65" i="36"/>
  <c r="G65" i="34"/>
  <c r="G65" i="30"/>
  <c r="N65" i="30" s="1"/>
  <c r="S65" i="30" s="1"/>
  <c r="H65" i="32"/>
  <c r="G65" i="28"/>
  <c r="N65" i="28" s="1"/>
  <c r="S65" i="28" s="1"/>
  <c r="T64" i="28"/>
  <c r="T64" i="30"/>
  <c r="T64" i="32" l="1"/>
  <c r="U64" i="32" s="1"/>
  <c r="O65" i="32"/>
  <c r="S65" i="32" s="1"/>
  <c r="T65" i="32" s="1"/>
  <c r="U65" i="32" s="1"/>
  <c r="V65" i="38"/>
  <c r="W65" i="38" s="1"/>
  <c r="U64" i="28"/>
  <c r="T65" i="28"/>
  <c r="U64" i="30"/>
  <c r="BG67" i="1"/>
  <c r="G66" i="38"/>
  <c r="I66" i="36"/>
  <c r="G66" i="34"/>
  <c r="G66" i="28"/>
  <c r="N66" i="28" s="1"/>
  <c r="S66" i="28" s="1"/>
  <c r="G66" i="30"/>
  <c r="N66" i="30" s="1"/>
  <c r="S66" i="30" s="1"/>
  <c r="H66" i="32"/>
  <c r="T65" i="30"/>
  <c r="O66" i="32" l="1"/>
  <c r="S66" i="32" s="1"/>
  <c r="V66" i="38"/>
  <c r="W66" i="38" s="1"/>
  <c r="T66" i="30"/>
  <c r="U65" i="30"/>
  <c r="T66" i="28"/>
  <c r="BG68" i="1"/>
  <c r="G67" i="38"/>
  <c r="I67" i="36"/>
  <c r="G67" i="34"/>
  <c r="H67" i="32"/>
  <c r="G67" i="30"/>
  <c r="N67" i="30" s="1"/>
  <c r="S67" i="30" s="1"/>
  <c r="G67" i="28"/>
  <c r="N67" i="28" s="1"/>
  <c r="S67" i="28" s="1"/>
  <c r="T67" i="28" s="1"/>
  <c r="U65" i="28"/>
  <c r="T66" i="32" l="1"/>
  <c r="U66" i="32" s="1"/>
  <c r="O67" i="32"/>
  <c r="S67" i="32" s="1"/>
  <c r="T67" i="32" s="1"/>
  <c r="U67" i="32" s="1"/>
  <c r="U67" i="28"/>
  <c r="U66" i="28"/>
  <c r="BG69" i="1"/>
  <c r="G68" i="38"/>
  <c r="V68" i="38" s="1"/>
  <c r="W68" i="38" s="1"/>
  <c r="I68" i="36"/>
  <c r="G68" i="34"/>
  <c r="G68" i="30"/>
  <c r="N68" i="30" s="1"/>
  <c r="S68" i="30" s="1"/>
  <c r="T68" i="30" s="1"/>
  <c r="H68" i="32"/>
  <c r="G68" i="28"/>
  <c r="N68" i="28" s="1"/>
  <c r="S68" i="28" s="1"/>
  <c r="T67" i="30"/>
  <c r="U66" i="30"/>
  <c r="V67" i="38"/>
  <c r="W67" i="38" s="1"/>
  <c r="O68" i="32" l="1"/>
  <c r="S68" i="32" s="1"/>
  <c r="U67" i="30"/>
  <c r="U68" i="30"/>
  <c r="T68" i="28"/>
  <c r="BG70" i="1"/>
  <c r="G69" i="38"/>
  <c r="I69" i="36"/>
  <c r="G69" i="34"/>
  <c r="H69" i="32"/>
  <c r="G69" i="30"/>
  <c r="N69" i="30" s="1"/>
  <c r="S69" i="30" s="1"/>
  <c r="G69" i="28"/>
  <c r="N69" i="28" s="1"/>
  <c r="S69" i="28" s="1"/>
  <c r="T69" i="28" s="1"/>
  <c r="T68" i="32" l="1"/>
  <c r="U68" i="32" s="1"/>
  <c r="O69" i="32"/>
  <c r="S69" i="32" s="1"/>
  <c r="T69" i="32" s="1"/>
  <c r="U69" i="32" s="1"/>
  <c r="U69" i="28"/>
  <c r="BG71" i="1"/>
  <c r="G70" i="38"/>
  <c r="V70" i="38" s="1"/>
  <c r="W70" i="38" s="1"/>
  <c r="I70" i="36"/>
  <c r="G70" i="28"/>
  <c r="N70" i="28" s="1"/>
  <c r="S70" i="28" s="1"/>
  <c r="T70" i="28" s="1"/>
  <c r="U70" i="28" s="1"/>
  <c r="G70" i="34"/>
  <c r="G70" i="30"/>
  <c r="N70" i="30" s="1"/>
  <c r="S70" i="30" s="1"/>
  <c r="T70" i="30" s="1"/>
  <c r="U70" i="30" s="1"/>
  <c r="H70" i="32"/>
  <c r="T69" i="30"/>
  <c r="V69" i="38"/>
  <c r="W69" i="38" s="1"/>
  <c r="U68" i="28"/>
  <c r="O70" i="32" l="1"/>
  <c r="S70" i="32" s="1"/>
  <c r="BG72" i="1"/>
  <c r="G71" i="38"/>
  <c r="V71" i="38" s="1"/>
  <c r="W71" i="38" s="1"/>
  <c r="I71" i="36"/>
  <c r="G71" i="34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T70" i="32" l="1"/>
  <c r="U70" i="32" s="1"/>
  <c r="O71" i="32"/>
  <c r="S71" i="32" s="1"/>
  <c r="T71" i="32" s="1"/>
  <c r="U71" i="32" s="1"/>
  <c r="BG73" i="1"/>
  <c r="G72" i="38"/>
  <c r="V72" i="38" s="1"/>
  <c r="W72" i="38" s="1"/>
  <c r="I72" i="36"/>
  <c r="G72" i="34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O72" i="32" l="1"/>
  <c r="S72" i="32" s="1"/>
  <c r="T72" i="32" s="1"/>
  <c r="U72" i="32" s="1"/>
  <c r="BG74" i="1"/>
  <c r="G73" i="38"/>
  <c r="V73" i="38" s="1"/>
  <c r="W73" i="38" s="1"/>
  <c r="I73" i="36"/>
  <c r="G73" i="34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O73" i="32" l="1"/>
  <c r="S73" i="32" s="1"/>
  <c r="T73" i="32" s="1"/>
  <c r="U73" i="32" s="1"/>
  <c r="BG75" i="1"/>
  <c r="G74" i="38"/>
  <c r="I74" i="36"/>
  <c r="G74" i="28"/>
  <c r="N74" i="28" s="1"/>
  <c r="S74" i="28" s="1"/>
  <c r="G74" i="30"/>
  <c r="N74" i="30" s="1"/>
  <c r="S74" i="30" s="1"/>
  <c r="G74" i="34"/>
  <c r="H74" i="32"/>
  <c r="O74" i="32" l="1"/>
  <c r="S74" i="32" s="1"/>
  <c r="T74" i="30"/>
  <c r="V74" i="38"/>
  <c r="W74" i="38" s="1"/>
  <c r="T74" i="28"/>
  <c r="BG76" i="1"/>
  <c r="G75" i="38"/>
  <c r="V75" i="38" s="1"/>
  <c r="W75" i="38" s="1"/>
  <c r="I75" i="36"/>
  <c r="G75" i="34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T74" i="32" l="1"/>
  <c r="U74" i="32" s="1"/>
  <c r="O75" i="32"/>
  <c r="S75" i="32" s="1"/>
  <c r="T75" i="32" s="1"/>
  <c r="U75" i="32" s="1"/>
  <c r="BG77" i="1"/>
  <c r="G76" i="38"/>
  <c r="I76" i="36"/>
  <c r="G76" i="34"/>
  <c r="G76" i="30"/>
  <c r="N76" i="30" s="1"/>
  <c r="S76" i="30" s="1"/>
  <c r="H76" i="32"/>
  <c r="G76" i="28"/>
  <c r="N76" i="28" s="1"/>
  <c r="S76" i="28" s="1"/>
  <c r="U74" i="28"/>
  <c r="U74" i="30"/>
  <c r="T76" i="30" l="1"/>
  <c r="U76" i="30" s="1"/>
  <c r="O76" i="32"/>
  <c r="S76" i="32" s="1"/>
  <c r="BG78" i="1"/>
  <c r="G77" i="38"/>
  <c r="I77" i="36"/>
  <c r="G77" i="34"/>
  <c r="H77" i="32"/>
  <c r="G77" i="30"/>
  <c r="N77" i="30" s="1"/>
  <c r="S77" i="30" s="1"/>
  <c r="G77" i="28"/>
  <c r="N77" i="28" s="1"/>
  <c r="S77" i="28" s="1"/>
  <c r="T77" i="28" s="1"/>
  <c r="U77" i="28" s="1"/>
  <c r="V76" i="38"/>
  <c r="W76" i="38" s="1"/>
  <c r="T76" i="28"/>
  <c r="T76" i="32" l="1"/>
  <c r="U76" i="32" s="1"/>
  <c r="O77" i="32"/>
  <c r="S77" i="32" s="1"/>
  <c r="T77" i="32" s="1"/>
  <c r="V77" i="38"/>
  <c r="W77" i="38" s="1"/>
  <c r="T77" i="30"/>
  <c r="U76" i="28"/>
  <c r="BG79" i="1"/>
  <c r="G78" i="38"/>
  <c r="G78" i="34"/>
  <c r="G78" i="28"/>
  <c r="N78" i="28" s="1"/>
  <c r="S78" i="28" s="1"/>
  <c r="I78" i="36"/>
  <c r="G78" i="30"/>
  <c r="N78" i="30" s="1"/>
  <c r="S78" i="30" s="1"/>
  <c r="H78" i="32"/>
  <c r="O78" i="32" l="1"/>
  <c r="S78" i="32" s="1"/>
  <c r="V78" i="38"/>
  <c r="W78" i="38" s="1"/>
  <c r="U77" i="32"/>
  <c r="U77" i="30"/>
  <c r="T78" i="30"/>
  <c r="U78" i="30" s="1"/>
  <c r="T78" i="28"/>
  <c r="BG80" i="1"/>
  <c r="G79" i="38"/>
  <c r="V79" i="38" s="1"/>
  <c r="W79" i="38" s="1"/>
  <c r="I79" i="36"/>
  <c r="G79" i="34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T78" i="32" l="1"/>
  <c r="U78" i="32" s="1"/>
  <c r="O79" i="32"/>
  <c r="S79" i="32" s="1"/>
  <c r="T79" i="32" s="1"/>
  <c r="U78" i="28"/>
  <c r="BG81" i="1"/>
  <c r="G80" i="38"/>
  <c r="I80" i="36"/>
  <c r="G80" i="34"/>
  <c r="G80" i="30"/>
  <c r="N80" i="30" s="1"/>
  <c r="S80" i="30" s="1"/>
  <c r="H80" i="32"/>
  <c r="G80" i="28"/>
  <c r="N80" i="28" s="1"/>
  <c r="S80" i="28" s="1"/>
  <c r="O80" i="32" l="1"/>
  <c r="S80" i="32" s="1"/>
  <c r="T80" i="32" s="1"/>
  <c r="U80" i="32" s="1"/>
  <c r="T80" i="28"/>
  <c r="BG82" i="1"/>
  <c r="G81" i="38"/>
  <c r="V81" i="38" s="1"/>
  <c r="W81" i="38" s="1"/>
  <c r="I81" i="36"/>
  <c r="G81" i="34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V80" i="38"/>
  <c r="W80" i="38" s="1"/>
  <c r="U79" i="32"/>
  <c r="O81" i="32" l="1"/>
  <c r="S81" i="32" s="1"/>
  <c r="T81" i="32" s="1"/>
  <c r="U80" i="30"/>
  <c r="BG83" i="1"/>
  <c r="G82" i="38"/>
  <c r="V82" i="38" s="1"/>
  <c r="W82" i="38" s="1"/>
  <c r="I82" i="36"/>
  <c r="G82" i="34"/>
  <c r="G82" i="28"/>
  <c r="N82" i="28" s="1"/>
  <c r="S82" i="28" s="1"/>
  <c r="G82" i="30"/>
  <c r="N82" i="30" s="1"/>
  <c r="S82" i="30" s="1"/>
  <c r="T82" i="30" s="1"/>
  <c r="U82" i="30" s="1"/>
  <c r="H82" i="32"/>
  <c r="U80" i="28"/>
  <c r="O82" i="32" l="1"/>
  <c r="S82" i="32" s="1"/>
  <c r="T82" i="32" s="1"/>
  <c r="U82" i="32" s="1"/>
  <c r="T82" i="28"/>
  <c r="U81" i="32"/>
  <c r="BG84" i="1"/>
  <c r="G83" i="38"/>
  <c r="V83" i="38" s="1"/>
  <c r="W83" i="38" s="1"/>
  <c r="I83" i="36"/>
  <c r="G83" i="34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O83" i="32" l="1"/>
  <c r="S83" i="32" s="1"/>
  <c r="T83" i="32" s="1"/>
  <c r="U83" i="32" s="1"/>
  <c r="BG85" i="1"/>
  <c r="G84" i="38"/>
  <c r="V84" i="38" s="1"/>
  <c r="W84" i="38" s="1"/>
  <c r="I84" i="36"/>
  <c r="G84" i="34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O84" i="32" l="1"/>
  <c r="S84" i="32" s="1"/>
  <c r="T84" i="32" s="1"/>
  <c r="U84" i="32" s="1"/>
  <c r="U84" i="30"/>
  <c r="BG86" i="1"/>
  <c r="G85" i="38"/>
  <c r="V85" i="38" s="1"/>
  <c r="W85" i="38" s="1"/>
  <c r="I85" i="36"/>
  <c r="G85" i="34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O85" i="32" l="1"/>
  <c r="S85" i="32" s="1"/>
  <c r="T85" i="32" s="1"/>
  <c r="U85" i="32" s="1"/>
  <c r="BG87" i="1"/>
  <c r="G86" i="38"/>
  <c r="I86" i="36"/>
  <c r="G86" i="28"/>
  <c r="N86" i="28" s="1"/>
  <c r="S86" i="28" s="1"/>
  <c r="G86" i="34"/>
  <c r="G86" i="30"/>
  <c r="N86" i="30" s="1"/>
  <c r="S86" i="30" s="1"/>
  <c r="H86" i="32"/>
  <c r="O86" i="32" l="1"/>
  <c r="S86" i="32" s="1"/>
  <c r="T86" i="30"/>
  <c r="V86" i="38"/>
  <c r="W86" i="38" s="1"/>
  <c r="T86" i="28"/>
  <c r="BG88" i="1"/>
  <c r="G87" i="38"/>
  <c r="V87" i="38" s="1"/>
  <c r="W87" i="38" s="1"/>
  <c r="I87" i="36"/>
  <c r="G87" i="34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T86" i="32" l="1"/>
  <c r="U86" i="32" s="1"/>
  <c r="O87" i="32"/>
  <c r="S87" i="32" s="1"/>
  <c r="T87" i="32" s="1"/>
  <c r="U87" i="32" s="1"/>
  <c r="U86" i="30"/>
  <c r="U86" i="28"/>
  <c r="BG89" i="1"/>
  <c r="G88" i="38"/>
  <c r="I88" i="36"/>
  <c r="G88" i="34"/>
  <c r="G88" i="30"/>
  <c r="N88" i="30" s="1"/>
  <c r="S88" i="30" s="1"/>
  <c r="H88" i="32"/>
  <c r="G88" i="28"/>
  <c r="N88" i="28" s="1"/>
  <c r="S88" i="28" s="1"/>
  <c r="T88" i="30" l="1"/>
  <c r="U88" i="30" s="1"/>
  <c r="O88" i="32"/>
  <c r="S88" i="32" s="1"/>
  <c r="V88" i="38"/>
  <c r="W88" i="38" s="1"/>
  <c r="BG90" i="1"/>
  <c r="G89" i="38"/>
  <c r="I89" i="36"/>
  <c r="G89" i="34"/>
  <c r="H89" i="32"/>
  <c r="G89" i="28"/>
  <c r="N89" i="28" s="1"/>
  <c r="S89" i="28" s="1"/>
  <c r="T89" i="28" s="1"/>
  <c r="U89" i="28" s="1"/>
  <c r="G89" i="30"/>
  <c r="N89" i="30" s="1"/>
  <c r="S89" i="30" s="1"/>
  <c r="T88" i="28"/>
  <c r="T88" i="32" l="1"/>
  <c r="U88" i="32" s="1"/>
  <c r="O89" i="32"/>
  <c r="S89" i="32" s="1"/>
  <c r="T89" i="32" s="1"/>
  <c r="V89" i="38"/>
  <c r="W89" i="38" s="1"/>
  <c r="T89" i="30"/>
  <c r="BG91" i="1"/>
  <c r="G90" i="38"/>
  <c r="I90" i="36"/>
  <c r="G90" i="28"/>
  <c r="N90" i="28" s="1"/>
  <c r="S90" i="28" s="1"/>
  <c r="G90" i="30"/>
  <c r="N90" i="30" s="1"/>
  <c r="S90" i="30" s="1"/>
  <c r="G90" i="34"/>
  <c r="H90" i="32"/>
  <c r="U88" i="28"/>
  <c r="T90" i="30" l="1"/>
  <c r="U90" i="30" s="1"/>
  <c r="O90" i="32"/>
  <c r="S90" i="32" s="1"/>
  <c r="V90" i="38"/>
  <c r="W90" i="38" s="1"/>
  <c r="U89" i="30"/>
  <c r="T90" i="28"/>
  <c r="BG92" i="1"/>
  <c r="G91" i="38"/>
  <c r="V91" i="38" s="1"/>
  <c r="W91" i="38" s="1"/>
  <c r="I91" i="36"/>
  <c r="G91" i="34"/>
  <c r="H91" i="32"/>
  <c r="G91" i="30"/>
  <c r="N91" i="30" s="1"/>
  <c r="S91" i="30" s="1"/>
  <c r="G91" i="28"/>
  <c r="N91" i="28" s="1"/>
  <c r="S91" i="28" s="1"/>
  <c r="T91" i="28" s="1"/>
  <c r="U91" i="28" s="1"/>
  <c r="U89" i="32"/>
  <c r="T90" i="32" l="1"/>
  <c r="U90" i="32" s="1"/>
  <c r="O91" i="32"/>
  <c r="S91" i="32" s="1"/>
  <c r="T91" i="32" s="1"/>
  <c r="U91" i="32" s="1"/>
  <c r="T91" i="30"/>
  <c r="U90" i="28"/>
  <c r="BG93" i="1"/>
  <c r="G92" i="38"/>
  <c r="I92" i="36"/>
  <c r="G92" i="34"/>
  <c r="G92" i="30"/>
  <c r="N92" i="30" s="1"/>
  <c r="S92" i="30" s="1"/>
  <c r="H92" i="32"/>
  <c r="G92" i="28"/>
  <c r="N92" i="28" s="1"/>
  <c r="S92" i="28" s="1"/>
  <c r="T92" i="30" l="1"/>
  <c r="U92" i="30" s="1"/>
  <c r="O92" i="32"/>
  <c r="S92" i="32" s="1"/>
  <c r="T92" i="28"/>
  <c r="BG94" i="1"/>
  <c r="G93" i="38"/>
  <c r="V93" i="38" s="1"/>
  <c r="W93" i="38" s="1"/>
  <c r="I93" i="36"/>
  <c r="G93" i="34"/>
  <c r="H93" i="32"/>
  <c r="G93" i="30"/>
  <c r="N93" i="30" s="1"/>
  <c r="S93" i="30" s="1"/>
  <c r="T93" i="30" s="1"/>
  <c r="U93" i="30" s="1"/>
  <c r="G93" i="28"/>
  <c r="N93" i="28" s="1"/>
  <c r="S93" i="28" s="1"/>
  <c r="V92" i="38"/>
  <c r="W92" i="38" s="1"/>
  <c r="U91" i="30"/>
  <c r="T92" i="32" l="1"/>
  <c r="U92" i="32" s="1"/>
  <c r="O93" i="32"/>
  <c r="S93" i="32" s="1"/>
  <c r="T93" i="32" s="1"/>
  <c r="U93" i="32" s="1"/>
  <c r="T93" i="28"/>
  <c r="U93" i="28" s="1"/>
  <c r="BG95" i="1"/>
  <c r="G94" i="38"/>
  <c r="V94" i="38" s="1"/>
  <c r="W94" i="38" s="1"/>
  <c r="G94" i="34"/>
  <c r="G94" i="28"/>
  <c r="N94" i="28" s="1"/>
  <c r="S94" i="28" s="1"/>
  <c r="G94" i="30"/>
  <c r="N94" i="30" s="1"/>
  <c r="S94" i="30" s="1"/>
  <c r="T94" i="30" s="1"/>
  <c r="U94" i="30" s="1"/>
  <c r="I94" i="36"/>
  <c r="H94" i="32"/>
  <c r="U92" i="28"/>
  <c r="O94" i="32" l="1"/>
  <c r="S94" i="32" s="1"/>
  <c r="T94" i="28"/>
  <c r="BG96" i="1"/>
  <c r="G95" i="38"/>
  <c r="V95" i="38" s="1"/>
  <c r="W95" i="38" s="1"/>
  <c r="I95" i="36"/>
  <c r="G95" i="34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T94" i="32" l="1"/>
  <c r="U94" i="32" s="1"/>
  <c r="O95" i="32"/>
  <c r="S95" i="32" s="1"/>
  <c r="T95" i="32" s="1"/>
  <c r="U95" i="32" s="1"/>
  <c r="BG97" i="1"/>
  <c r="G96" i="38"/>
  <c r="V96" i="38" s="1"/>
  <c r="W96" i="38" s="1"/>
  <c r="I96" i="36"/>
  <c r="G96" i="34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O96" i="32" l="1"/>
  <c r="S96" i="32" s="1"/>
  <c r="T96" i="32" s="1"/>
  <c r="U96" i="32" s="1"/>
  <c r="BG98" i="1"/>
  <c r="G97" i="38"/>
  <c r="V97" i="38" s="1"/>
  <c r="W97" i="38" s="1"/>
  <c r="I97" i="36"/>
  <c r="G97" i="34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O97" i="32" l="1"/>
  <c r="S97" i="32" s="1"/>
  <c r="T97" i="32" s="1"/>
  <c r="U97" i="32" s="1"/>
  <c r="BG99" i="1"/>
  <c r="G98" i="38"/>
  <c r="I98" i="36"/>
  <c r="G98" i="34"/>
  <c r="G98" i="28"/>
  <c r="N98" i="28" s="1"/>
  <c r="S98" i="28" s="1"/>
  <c r="G98" i="30"/>
  <c r="N98" i="30" s="1"/>
  <c r="S98" i="30" s="1"/>
  <c r="H98" i="32"/>
  <c r="O98" i="32" l="1"/>
  <c r="S98" i="32" s="1"/>
  <c r="T98" i="32" s="1"/>
  <c r="T98" i="30"/>
  <c r="T98" i="28"/>
  <c r="V98" i="38"/>
  <c r="W98" i="38" s="1"/>
  <c r="BG100" i="1"/>
  <c r="G99" i="38"/>
  <c r="V99" i="38" s="1"/>
  <c r="W99" i="38" s="1"/>
  <c r="I99" i="36"/>
  <c r="G99" i="34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O99" i="32" l="1"/>
  <c r="S99" i="32" s="1"/>
  <c r="T99" i="32" s="1"/>
  <c r="U99" i="32" s="1"/>
  <c r="BG101" i="1"/>
  <c r="G100" i="38"/>
  <c r="I100" i="36"/>
  <c r="G100" i="34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O100" i="32" l="1"/>
  <c r="S100" i="32" s="1"/>
  <c r="V100" i="38"/>
  <c r="W100" i="38" s="1"/>
  <c r="T100" i="30"/>
  <c r="BG102" i="1"/>
  <c r="G101" i="38"/>
  <c r="I101" i="36"/>
  <c r="G101" i="34"/>
  <c r="H101" i="32"/>
  <c r="G101" i="30"/>
  <c r="N101" i="30" s="1"/>
  <c r="S101" i="30" s="1"/>
  <c r="G101" i="28"/>
  <c r="N101" i="28" s="1"/>
  <c r="S101" i="28" s="1"/>
  <c r="T100" i="32" l="1"/>
  <c r="U100" i="32" s="1"/>
  <c r="O101" i="32"/>
  <c r="S101" i="32" s="1"/>
  <c r="T101" i="32" s="1"/>
  <c r="U101" i="32" s="1"/>
  <c r="T101" i="30"/>
  <c r="U101" i="30" s="1"/>
  <c r="V101" i="38"/>
  <c r="W101" i="38" s="1"/>
  <c r="U100" i="30"/>
  <c r="T101" i="28"/>
  <c r="BG103" i="1"/>
  <c r="G102" i="38"/>
  <c r="I102" i="36"/>
  <c r="G102" i="28"/>
  <c r="N102" i="28" s="1"/>
  <c r="S102" i="28" s="1"/>
  <c r="T102" i="28" s="1"/>
  <c r="U102" i="28" s="1"/>
  <c r="G102" i="34"/>
  <c r="G102" i="30"/>
  <c r="N102" i="30" s="1"/>
  <c r="S102" i="30" s="1"/>
  <c r="H102" i="32"/>
  <c r="T102" i="30" l="1"/>
  <c r="U102" i="30" s="1"/>
  <c r="O102" i="32"/>
  <c r="S102" i="32" s="1"/>
  <c r="V102" i="38"/>
  <c r="W102" i="38" s="1"/>
  <c r="BG104" i="1"/>
  <c r="G103" i="38"/>
  <c r="I103" i="36"/>
  <c r="G103" i="34"/>
  <c r="H103" i="32"/>
  <c r="G103" i="30"/>
  <c r="N103" i="30" s="1"/>
  <c r="S103" i="30" s="1"/>
  <c r="G103" i="28"/>
  <c r="N103" i="28" s="1"/>
  <c r="S103" i="28" s="1"/>
  <c r="T103" i="28" s="1"/>
  <c r="U103" i="28" s="1"/>
  <c r="U101" i="28"/>
  <c r="T102" i="32" l="1"/>
  <c r="U102" i="32" s="1"/>
  <c r="O103" i="32"/>
  <c r="S103" i="32" s="1"/>
  <c r="T103" i="32" s="1"/>
  <c r="U103" i="32" s="1"/>
  <c r="T103" i="30"/>
  <c r="BG105" i="1"/>
  <c r="G104" i="38"/>
  <c r="V104" i="38" s="1"/>
  <c r="W104" i="38" s="1"/>
  <c r="I104" i="36"/>
  <c r="G104" i="34"/>
  <c r="G104" i="30"/>
  <c r="N104" i="30" s="1"/>
  <c r="S104" i="30" s="1"/>
  <c r="H104" i="32"/>
  <c r="G104" i="28"/>
  <c r="N104" i="28" s="1"/>
  <c r="S104" i="28" s="1"/>
  <c r="T104" i="28" s="1"/>
  <c r="V103" i="38"/>
  <c r="W103" i="38" s="1"/>
  <c r="O104" i="32" l="1"/>
  <c r="S104" i="32" s="1"/>
  <c r="U104" i="28"/>
  <c r="BG106" i="1"/>
  <c r="G105" i="38"/>
  <c r="I105" i="36"/>
  <c r="G105" i="34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T104" i="32" l="1"/>
  <c r="U104" i="32" s="1"/>
  <c r="O105" i="32"/>
  <c r="S105" i="32" s="1"/>
  <c r="T105" i="32" s="1"/>
  <c r="U105" i="32" s="1"/>
  <c r="T105" i="30"/>
  <c r="BG107" i="1"/>
  <c r="G106" i="38"/>
  <c r="V106" i="38" s="1"/>
  <c r="W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V105" i="38"/>
  <c r="W105" i="38" s="1"/>
  <c r="O106" i="32" l="1"/>
  <c r="S106" i="32" s="1"/>
  <c r="T106" i="32" s="1"/>
  <c r="U106" i="32" s="1"/>
  <c r="BG108" i="1"/>
  <c r="G107" i="38"/>
  <c r="V107" i="38" s="1"/>
  <c r="W107" i="38" s="1"/>
  <c r="I107" i="36"/>
  <c r="G107" i="34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O107" i="32" l="1"/>
  <c r="S107" i="32" s="1"/>
  <c r="T107" i="32" s="1"/>
  <c r="U107" i="32" s="1"/>
  <c r="U107" i="28"/>
  <c r="BG109" i="1"/>
  <c r="G108" i="38"/>
  <c r="V108" i="38" s="1"/>
  <c r="W108" i="38" s="1"/>
  <c r="I108" i="36"/>
  <c r="G108" i="34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O108" i="32" l="1"/>
  <c r="S108" i="32" s="1"/>
  <c r="T108" i="32" s="1"/>
  <c r="U108" i="32" s="1"/>
  <c r="BG110" i="1"/>
  <c r="G109" i="38"/>
  <c r="V109" i="38" s="1"/>
  <c r="W109" i="38" s="1"/>
  <c r="I109" i="36"/>
  <c r="G109" i="34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O109" i="32" l="1"/>
  <c r="S109" i="32" s="1"/>
  <c r="T109" i="32" s="1"/>
  <c r="U109" i="32" s="1"/>
  <c r="BG111" i="1"/>
  <c r="G110" i="38"/>
  <c r="I110" i="36"/>
  <c r="G110" i="34"/>
  <c r="G110" i="28"/>
  <c r="N110" i="28" s="1"/>
  <c r="S110" i="28" s="1"/>
  <c r="G110" i="30"/>
  <c r="N110" i="30" s="1"/>
  <c r="S110" i="30" s="1"/>
  <c r="H110" i="32"/>
  <c r="O110" i="32" l="1"/>
  <c r="S110" i="32" s="1"/>
  <c r="T110" i="28"/>
  <c r="V110" i="38"/>
  <c r="W110" i="38" s="1"/>
  <c r="BG112" i="1"/>
  <c r="G111" i="38"/>
  <c r="V111" i="38" s="1"/>
  <c r="W111" i="38" s="1"/>
  <c r="I111" i="36"/>
  <c r="G111" i="34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T110" i="32" l="1"/>
  <c r="U110" i="32" s="1"/>
  <c r="O111" i="32"/>
  <c r="S111" i="32" s="1"/>
  <c r="T111" i="32" s="1"/>
  <c r="U111" i="32" s="1"/>
  <c r="U110" i="30"/>
  <c r="BG113" i="1"/>
  <c r="G112" i="38"/>
  <c r="I112" i="36"/>
  <c r="G112" i="34"/>
  <c r="G112" i="30"/>
  <c r="N112" i="30" s="1"/>
  <c r="S112" i="30" s="1"/>
  <c r="H112" i="32"/>
  <c r="G112" i="28"/>
  <c r="N112" i="28" s="1"/>
  <c r="S112" i="28" s="1"/>
  <c r="T112" i="28" s="1"/>
  <c r="U112" i="28" s="1"/>
  <c r="U110" i="28"/>
  <c r="O112" i="32" l="1"/>
  <c r="S112" i="32" s="1"/>
  <c r="BG114" i="1"/>
  <c r="G113" i="38"/>
  <c r="I113" i="36"/>
  <c r="G113" i="34"/>
  <c r="H113" i="32"/>
  <c r="G113" i="28"/>
  <c r="N113" i="28" s="1"/>
  <c r="S113" i="28" s="1"/>
  <c r="G113" i="30"/>
  <c r="N113" i="30" s="1"/>
  <c r="S113" i="30" s="1"/>
  <c r="T113" i="30" s="1"/>
  <c r="U113" i="30" s="1"/>
  <c r="T112" i="30"/>
  <c r="V112" i="38"/>
  <c r="W112" i="38" s="1"/>
  <c r="T112" i="32" l="1"/>
  <c r="U112" i="32" s="1"/>
  <c r="O113" i="32"/>
  <c r="S113" i="32" s="1"/>
  <c r="T113" i="32" s="1"/>
  <c r="V113" i="38"/>
  <c r="W113" i="38" s="1"/>
  <c r="U112" i="30"/>
  <c r="BG115" i="1"/>
  <c r="G114" i="38"/>
  <c r="I114" i="36"/>
  <c r="G114" i="34"/>
  <c r="G114" i="28"/>
  <c r="N114" i="28" s="1"/>
  <c r="S114" i="28" s="1"/>
  <c r="T114" i="28" s="1"/>
  <c r="U114" i="28" s="1"/>
  <c r="G114" i="30"/>
  <c r="N114" i="30" s="1"/>
  <c r="S114" i="30" s="1"/>
  <c r="H114" i="32"/>
  <c r="T113" i="28"/>
  <c r="O114" i="32" l="1"/>
  <c r="S114" i="32" s="1"/>
  <c r="V114" i="38"/>
  <c r="W114" i="38" s="1"/>
  <c r="BG116" i="1"/>
  <c r="G115" i="38"/>
  <c r="I115" i="36"/>
  <c r="G115" i="34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T114" i="32" l="1"/>
  <c r="U114" i="32" s="1"/>
  <c r="O115" i="32"/>
  <c r="S115" i="32" s="1"/>
  <c r="T115" i="32" s="1"/>
  <c r="V115" i="38"/>
  <c r="W115" i="38" s="1"/>
  <c r="BG117" i="1"/>
  <c r="G116" i="38"/>
  <c r="I116" i="36"/>
  <c r="G116" i="34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O116" i="32" l="1"/>
  <c r="S116" i="32" s="1"/>
  <c r="U115" i="28"/>
  <c r="T116" i="30"/>
  <c r="U115" i="32"/>
  <c r="V116" i="38"/>
  <c r="W116" i="38" s="1"/>
  <c r="BG118" i="1"/>
  <c r="G117" i="38"/>
  <c r="V117" i="38" s="1"/>
  <c r="W117" i="38" s="1"/>
  <c r="I117" i="36"/>
  <c r="G117" i="34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T116" i="32" l="1"/>
  <c r="U116" i="32" s="1"/>
  <c r="O117" i="32"/>
  <c r="S117" i="32" s="1"/>
  <c r="T117" i="32" s="1"/>
  <c r="BG119" i="1"/>
  <c r="G118" i="38"/>
  <c r="V118" i="38" s="1"/>
  <c r="W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H118" i="32"/>
  <c r="U116" i="30"/>
  <c r="O118" i="32" l="1"/>
  <c r="S118" i="32" s="1"/>
  <c r="U117" i="32"/>
  <c r="T118" i="30"/>
  <c r="BG120" i="1"/>
  <c r="G119" i="38"/>
  <c r="V119" i="38" s="1"/>
  <c r="W119" i="38" s="1"/>
  <c r="I119" i="36"/>
  <c r="G119" i="34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T118" i="32" l="1"/>
  <c r="U118" i="32" s="1"/>
  <c r="O119" i="32"/>
  <c r="S119" i="32" s="1"/>
  <c r="T119" i="32" s="1"/>
  <c r="U119" i="32" s="1"/>
  <c r="U118" i="30"/>
  <c r="BG121" i="1"/>
  <c r="G120" i="38"/>
  <c r="V120" i="38" s="1"/>
  <c r="W120" i="38" s="1"/>
  <c r="I120" i="36"/>
  <c r="G120" i="34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O120" i="32" l="1"/>
  <c r="S120" i="32" s="1"/>
  <c r="T120" i="32" s="1"/>
  <c r="U120" i="32" s="1"/>
  <c r="G121" i="38"/>
  <c r="I121" i="36"/>
  <c r="G121" i="34"/>
  <c r="H121" i="32"/>
  <c r="G121" i="30"/>
  <c r="N121" i="30" s="1"/>
  <c r="S121" i="30" s="1"/>
  <c r="G121" i="28"/>
  <c r="N121" i="28" s="1"/>
  <c r="S121" i="28" s="1"/>
  <c r="O121" i="32" l="1"/>
  <c r="S121" i="32" s="1"/>
  <c r="G122" i="34"/>
  <c r="T121" i="30"/>
  <c r="I122" i="36"/>
  <c r="T121" i="28"/>
  <c r="E4" i="15"/>
  <c r="E5" i="15"/>
  <c r="E6" i="15"/>
  <c r="E7" i="15"/>
  <c r="E8" i="15"/>
  <c r="E9" i="15"/>
  <c r="E10" i="15"/>
  <c r="E11" i="15"/>
  <c r="E12" i="15"/>
  <c r="E13" i="15"/>
  <c r="G122" i="38"/>
  <c r="V121" i="38"/>
  <c r="W121" i="38" s="1"/>
  <c r="Q4" i="15" l="1"/>
  <c r="Q5" i="15"/>
  <c r="Q6" i="15"/>
  <c r="Q7" i="15"/>
  <c r="Q8" i="15"/>
  <c r="Q9" i="15"/>
  <c r="Q10" i="15"/>
  <c r="Q11" i="15"/>
  <c r="Q12" i="15"/>
  <c r="Q13" i="15"/>
  <c r="T121" i="32"/>
  <c r="U121" i="32" s="1"/>
  <c r="U122" i="32" s="1"/>
  <c r="U121" i="28"/>
  <c r="U122" i="28" s="1"/>
  <c r="U121" i="30"/>
  <c r="U122" i="30" s="1"/>
  <c r="G123" i="34"/>
  <c r="G123" i="38"/>
  <c r="E15" i="15"/>
  <c r="I123" i="36"/>
  <c r="Q15" i="15" l="1"/>
  <c r="G124" i="34"/>
  <c r="G124" i="38"/>
  <c r="I124" i="36"/>
  <c r="I125" i="36" l="1"/>
  <c r="G125" i="34"/>
  <c r="G125" i="38"/>
  <c r="G126" i="38" l="1"/>
  <c r="G126" i="34"/>
  <c r="I126" i="36"/>
  <c r="G127" i="38" l="1"/>
  <c r="I127" i="36"/>
  <c r="G127" i="34"/>
  <c r="G128" i="34" l="1"/>
  <c r="G128" i="38"/>
  <c r="I128" i="36"/>
  <c r="G129" i="38" l="1"/>
  <c r="G129" i="34"/>
  <c r="I129" i="36"/>
  <c r="G130" i="34" l="1"/>
  <c r="I130" i="36"/>
  <c r="G130" i="38"/>
  <c r="G131" i="38" l="1"/>
  <c r="G131" i="34"/>
  <c r="I131" i="36"/>
  <c r="I132" i="36" l="1"/>
  <c r="G132" i="34"/>
  <c r="G132" i="38"/>
  <c r="G133" i="38" l="1"/>
  <c r="I133" i="36"/>
  <c r="G133" i="34"/>
  <c r="G134" i="34" l="1"/>
  <c r="I134" i="36"/>
  <c r="G134" i="38"/>
  <c r="G135" i="38" l="1"/>
  <c r="I135" i="36"/>
  <c r="G135" i="34"/>
  <c r="G136" i="34" l="1"/>
  <c r="I136" i="36"/>
  <c r="G136" i="38"/>
  <c r="G137" i="38" l="1"/>
  <c r="G137" i="34"/>
  <c r="I137" i="36"/>
  <c r="I138" i="36" l="1"/>
  <c r="G138" i="38"/>
  <c r="G138" i="34"/>
  <c r="G139" i="34" l="1"/>
  <c r="G139" i="38"/>
  <c r="I139" i="36"/>
  <c r="G140" i="34" l="1"/>
  <c r="I140" i="36"/>
  <c r="G140" i="38"/>
  <c r="I141" i="36" l="1"/>
  <c r="G141" i="38"/>
  <c r="G141" i="34"/>
  <c r="G142" i="34" l="1"/>
  <c r="G142" i="38"/>
  <c r="I142" i="36"/>
  <c r="G143" i="34" l="1"/>
  <c r="I143" i="36"/>
  <c r="G143" i="38"/>
  <c r="G144" i="38" l="1"/>
  <c r="I144" i="36"/>
  <c r="G144" i="34"/>
  <c r="G145" i="34" l="1"/>
  <c r="G145" i="38"/>
  <c r="I145" i="36"/>
  <c r="Y5" i="17" l="1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AA15" i="17" l="1"/>
  <c r="AA11" i="17"/>
  <c r="AA7" i="17"/>
  <c r="AA8" i="17"/>
  <c r="AA14" i="17"/>
  <c r="AA10" i="17"/>
  <c r="AA6" i="17"/>
  <c r="AA12" i="17"/>
  <c r="AA13" i="17"/>
  <c r="AA9" i="17"/>
  <c r="AA5" i="17"/>
  <c r="R16" i="17"/>
  <c r="K4" i="25" s="1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C12" i="57" l="1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/>
  <c r="E21" i="56" l="1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E13" i="25"/>
  <c r="D19" i="24"/>
  <c r="J21" i="25" s="1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F23" i="56" l="1"/>
  <c r="D23" i="56"/>
  <c r="G23" i="56"/>
  <c r="K21" i="56"/>
  <c r="K23" i="56" s="1"/>
  <c r="J21" i="56"/>
  <c r="J23" i="56" s="1"/>
  <c r="C23" i="56"/>
  <c r="E12" i="25"/>
  <c r="I23" i="25"/>
  <c r="C14" i="25"/>
  <c r="J23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C27" i="56" l="1"/>
  <c r="C29" i="56" s="1"/>
  <c r="H23" i="56"/>
  <c r="E14" i="25"/>
  <c r="C17" i="25"/>
  <c r="K21" i="25"/>
  <c r="G18" i="26"/>
  <c r="K18" i="26"/>
  <c r="K19" i="26" s="1"/>
  <c r="F19" i="26"/>
  <c r="E17" i="25" l="1"/>
  <c r="D27" i="56"/>
  <c r="D27" i="25"/>
  <c r="G19" i="26"/>
  <c r="C27" i="25"/>
  <c r="K23" i="25"/>
  <c r="E49" i="24" l="1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<sst xmlns="http://schemas.openxmlformats.org/spreadsheetml/2006/main" count="1339" uniqueCount="275">
  <si>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</si>
  <si>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</si>
  <si>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</si>
  <si>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</si>
  <si>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</si>
  <si>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</si>
  <si>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</si>
  <si>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</si>
  <si>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</si>
  <si>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</si>
  <si>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</si>
  <si>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</si>
  <si>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</si>
  <si>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</si>
  <si>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</si>
  <si>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</si>
  <si>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</si>
  <si>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</si>
  <si>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</si>
  <si>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</si>
  <si>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</si>
  <si>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</si>
  <si>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</si>
  <si>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</si>
  <si>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</si>
  <si>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</si>
  <si>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</si>
  <si>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</si>
  <si>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</si>
  <si>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</si>
  <si>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</si>
  <si>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</si>
  <si>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</si>
  <si>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</si>
  <si>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</si>
  <si>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</si>
  <si>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</si>
  <si>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</si>
  <si>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</si>
  <si>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</si>
  <si>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</si>
  <si>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</si>
  <si>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</si>
  <si>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</si>
  <si>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</si>
  <si>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</si>
  <si>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</si>
  <si>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</si>
  <si>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</si>
  <si>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</si>
  <si>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</si>
  <si>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</si>
  <si>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</si>
  <si>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</si>
  <si>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</si>
  <si>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</si>
  <si>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</si>
  <si>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</si>
  <si>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</si>
  <si>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</si>
  <si>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</si>
  <si>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</si>
  <si>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</si>
  <si>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</si>
  <si>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</si>
  <si>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</si>
  <si>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</si>
  <si>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</si>
  <si>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</si>
  <si>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</si>
  <si>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</si>
  <si>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</si>
  <si>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</si>
  <si>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</si>
  <si>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</si>
  <si>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</si>
  <si>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</si>
  <si>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</si>
  <si>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</si>
  <si>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</si>
  <si>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</si>
  <si>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</si>
  <si>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</si>
  <si>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</si>
  <si>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</si>
  <si>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</si>
  <si>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</si>
  <si>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</si>
  <si>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</si>
  <si>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</si>
  <si>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</si>
  <si>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</si>
  <si>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</si>
  <si>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</si>
  <si>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</si>
  <si>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</si>
  <si>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</si>
  <si>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</si>
  <si>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</si>
  <si>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</si>
  <si>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</si>
  <si>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</si>
  <si>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</si>
  <si>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</si>
  <si>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</si>
  <si>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</si>
  <si>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</si>
  <si>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</si>
  <si>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</si>
  <si>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</si>
  <si>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</si>
  <si>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</si>
  <si>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</si>
  <si>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</si>
  <si>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</si>
  <si>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</si>
  <si>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</si>
  <si>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</si>
  <si>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</si>
  <si>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</si>
  <si>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</si>
  <si>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</si>
  <si>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</si>
  <si>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</si>
  <si>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</si>
  <si>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</si>
  <si>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</si>
  <si>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</si>
  <si>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</si>
  <si>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</si>
  <si>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</si>
  <si>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</si>
  <si>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</si>
  <si>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</si>
  <si>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</si>
  <si>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</si>
  <si>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</si>
  <si>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</si>
  <si>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</si>
  <si>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</si>
  <si>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</si>
  <si>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</si>
  <si>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</si>
  <si>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</si>
  <si>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</si>
  <si>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</si>
  <si>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</si>
  <si>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</si>
  <si>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</si>
  <si>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</si>
  <si>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</si>
  <si>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</si>
  <si>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</si>
  <si>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</si>
  <si>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</si>
  <si>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</si>
  <si>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</si>
  <si>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</si>
  <si>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</si>
  <si>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</si>
  <si>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</si>
  <si>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</si>
  <si>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</si>
  <si>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</si>
  <si>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</si>
  <si>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</si>
  <si>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</si>
  <si>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</si>
  <si>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</si>
  <si>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</si>
  <si>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</si>
  <si>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</si>
  <si>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</si>
  <si>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</si>
  <si>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</si>
  <si>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</si>
  <si>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</si>
  <si>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</si>
  <si>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</si>
  <si>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</si>
  <si>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</si>
  <si>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</si>
  <si>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</si>
  <si>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</si>
  <si>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</si>
  <si>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</si>
  <si>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</si>
  <si>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</si>
  <si>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</si>
  <si>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</si>
  <si>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</si>
  <si>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</si>
  <si>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</si>
  <si>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</si>
  <si>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</si>
  <si>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</si>
  <si>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</si>
  <si>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</si>
  <si>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</si>
  <si>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</si>
  <si>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</si>
  <si>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</si>
  <si>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</si>
  <si>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</si>
  <si>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</si>
  <si>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</si>
  <si>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</si>
  <si>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</si>
  <si>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</si>
  <si>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</si>
  <si>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</si>
  <si>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</si>
  <si>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</si>
  <si>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</si>
  <si>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</si>
  <si>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</si>
  <si>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</si>
  <si>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</si>
  <si>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</si>
  <si>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</si>
  <si>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</si>
  <si>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</si>
  <si>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</si>
  <si>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</si>
  <si>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</si>
  <si>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</si>
  <si>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</si>
  <si>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</si>
  <si>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</si>
  <si>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</si>
  <si>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</si>
  <si>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</si>
  <si>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</si>
  <si>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</si>
  <si>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</si>
  <si>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</si>
  <si>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</si>
  <si>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</si>
  <si>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</si>
  <si>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</si>
  <si>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</si>
  <si>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</si>
  <si>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</si>
  <si>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</si>
  <si>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</si>
  <si>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</si>
  <si>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v</t>
  </si>
  <si>
    <t>Normal 
No CDM</t>
  </si>
  <si>
    <t>Ratio Trend</t>
  </si>
  <si>
    <t>2019-2021 Forecasted kWh Savings by Rate Class</t>
  </si>
  <si>
    <t>2019-2021 kW Forecasted Savings by Rate Class</t>
  </si>
  <si>
    <t>rho = 0.288176</t>
  </si>
  <si>
    <t>rho = 0.198428</t>
  </si>
  <si>
    <t>rho = 0.166648</t>
  </si>
  <si>
    <t>Quarterly forecasts w/ adjustments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</si>
  <si>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</si>
  <si>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</si>
  <si>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</si>
  <si>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</si>
  <si>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</si>
  <si>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</si>
  <si>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</si>
  <si>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</si>
  <si>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Dependent variable: Res_NoCDM</t>
  </si>
  <si>
    <t>rho = 0.293976</t>
  </si>
  <si>
    <t>MonthDays</t>
  </si>
  <si>
    <t>F(7, 112)</t>
  </si>
  <si>
    <t>Model 4: Prais-Winsten, using observations 2010:01-2019:12 (T = 120)</t>
  </si>
  <si>
    <t>Dependent variable: GS_lt_50_NoCDM</t>
  </si>
  <si>
    <t>rho = 0.181521</t>
  </si>
  <si>
    <t>GS_lt_50_Customers</t>
  </si>
  <si>
    <t>Model 5: Prais-Winsten, using observations 2010:01-2019:12 (T = 120)</t>
  </si>
  <si>
    <t>Dependent variable: GS_gt_50_NoCDM</t>
  </si>
  <si>
    <t>rho = 0.361454</t>
  </si>
  <si>
    <t>Latest Figures as of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</si>
</sst>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\-mmm\-yyyy"/>
    <numFmt numFmtId="167" formatCode="0.0%"/>
    <numFmt numFmtId="168" formatCode="0.0"/>
    <numFmt numFmtId="169" formatCode="_(* #,##0_);_(* \(#,##0\);_(* &quot;-&quot;??_);_(@_)"/>
    <numFmt numFmtId="170" formatCode="0.000000"/>
    <numFmt numFmtId="171" formatCode="_(* #,##0.0_);_(* \(#,##0.0\);_(* &quot;-&quot;??_);_(@_)"/>
    <numFmt numFmtId="172" formatCode="_-* #,##0_-;\-* #,##0_-;_-* &quot;-&quot;??_-;_-@_-"/>
    <numFmt numFmtId="173" formatCode="_-* #,##0.000000_-;\-* #,##0.000000_-;_-* &quot;-&quot;??_-;_-@_-"/>
    <numFmt numFmtId="174" formatCode="0_);\(0\)"/>
    <numFmt numFmtId="175" formatCode="#,##0.0"/>
    <numFmt numFmtId="176" formatCode="0\-0"/>
    <numFmt numFmtId="177" formatCode="##\-#"/>
    <numFmt numFmtId="178" formatCode="&quot;£ &quot;#,##0.00;[Red]\-&quot;£ &quot;#,##0.00"/>
    <numFmt numFmtId="179" formatCode="0.000000%"/>
    <numFmt numFmtId="180" formatCode="_(* #,##0.0000_);_(* \(#,##0.0000\);_(* &quot;-&quot;??_);_(@_)"/>
    <numFmt numFmtId="181" formatCode="0.0000000%"/>
    <numFmt numFmtId="182" formatCode="0.000%"/>
    <numFmt numFmtId="183" formatCode="#,##0.000"/>
    <numFmt numFmtId="184" formatCode="0.0000"/>
    <numFmt numFmtId="185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6" fillId="0" borderId="0"/>
    <xf numFmtId="175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4" fontId="6" fillId="0" borderId="0"/>
    <xf numFmtId="176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7" fontId="6" fillId="0" borderId="0"/>
    <xf numFmtId="169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0" fontId="31" fillId="9" borderId="0" applyNumberFormat="0" applyBorder="0" applyAlignment="0" applyProtection="0"/>
    <xf numFmtId="178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75"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6" fontId="6" fillId="0" borderId="0" xfId="4" applyNumberFormat="1"/>
    <xf numFmtId="17" fontId="6" fillId="0" borderId="0" xfId="4" applyNumberFormat="1"/>
    <xf numFmtId="10" fontId="6" fillId="0" borderId="0" xfId="4" applyNumberFormat="1"/>
    <xf numFmtId="167" fontId="6" fillId="0" borderId="0" xfId="4" applyNumberFormat="1"/>
    <xf numFmtId="2" fontId="0" fillId="0" borderId="0" xfId="0" applyNumberFormat="1"/>
    <xf numFmtId="168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69" fontId="0" fillId="0" borderId="0" xfId="1" applyNumberFormat="1" applyFont="1"/>
    <xf numFmtId="170" fontId="0" fillId="0" borderId="0" xfId="0" applyNumberFormat="1"/>
    <xf numFmtId="171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69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69" fontId="0" fillId="0" borderId="0" xfId="1" applyNumberFormat="1" applyFont="1" applyAlignment="1">
      <alignment horizontal="right"/>
    </xf>
    <xf numFmtId="43" fontId="0" fillId="0" borderId="0" xfId="0" applyNumberFormat="1"/>
    <xf numFmtId="169" fontId="0" fillId="0" borderId="0" xfId="0" applyNumberFormat="1"/>
    <xf numFmtId="11" fontId="0" fillId="0" borderId="0" xfId="0" applyNumberFormat="1"/>
    <xf numFmtId="43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7" fontId="0" fillId="0" borderId="0" xfId="3" applyNumberFormat="1" applyFont="1"/>
    <xf numFmtId="167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7" fontId="0" fillId="0" borderId="0" xfId="6" applyNumberFormat="1" applyFont="1"/>
    <xf numFmtId="0" fontId="3" fillId="0" borderId="0" xfId="5"/>
    <xf numFmtId="167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8" fontId="7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0" fontId="6" fillId="0" borderId="0" xfId="4" applyNumberFormat="1"/>
    <xf numFmtId="172" fontId="0" fillId="0" borderId="0" xfId="8" applyNumberFormat="1" applyFont="1"/>
    <xf numFmtId="170" fontId="13" fillId="0" borderId="0" xfId="4" applyNumberFormat="1" applyFont="1" applyAlignment="1">
      <alignment horizontal="center"/>
    </xf>
    <xf numFmtId="172" fontId="13" fillId="0" borderId="0" xfId="8" applyNumberFormat="1" applyFont="1" applyAlignment="1">
      <alignment horizontal="center"/>
    </xf>
    <xf numFmtId="169" fontId="14" fillId="0" borderId="0" xfId="1" applyNumberFormat="1" applyFont="1"/>
    <xf numFmtId="173" fontId="14" fillId="0" borderId="0" xfId="8" applyNumberFormat="1" applyFont="1"/>
    <xf numFmtId="169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4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1" fontId="6" fillId="0" borderId="2" xfId="1" applyNumberFormat="1" applyFont="1" applyBorder="1" applyAlignment="1">
      <alignment vertical="center"/>
    </xf>
    <xf numFmtId="169" fontId="0" fillId="0" borderId="2" xfId="1" applyNumberFormat="1" applyFont="1" applyBorder="1" applyAlignment="1">
      <alignment vertical="center"/>
    </xf>
    <xf numFmtId="169" fontId="6" fillId="0" borderId="2" xfId="1" applyNumberFormat="1" applyFont="1" applyBorder="1" applyAlignment="1">
      <alignment vertical="center"/>
    </xf>
    <xf numFmtId="169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69" fontId="16" fillId="0" borderId="23" xfId="0" applyNumberFormat="1" applyFont="1" applyBorder="1"/>
    <xf numFmtId="0" fontId="13" fillId="0" borderId="23" xfId="4" applyFont="1" applyBorder="1"/>
    <xf numFmtId="169" fontId="16" fillId="0" borderId="23" xfId="1" applyNumberFormat="1" applyFont="1" applyBorder="1"/>
    <xf numFmtId="171" fontId="13" fillId="0" borderId="23" xfId="1" applyNumberFormat="1" applyFont="1" applyBorder="1"/>
    <xf numFmtId="169" fontId="16" fillId="0" borderId="23" xfId="1" applyNumberFormat="1" applyFont="1" applyBorder="1" applyAlignment="1">
      <alignment vertical="top"/>
    </xf>
    <xf numFmtId="169" fontId="13" fillId="0" borderId="23" xfId="1" applyNumberFormat="1" applyFont="1" applyBorder="1"/>
    <xf numFmtId="169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69" fontId="0" fillId="0" borderId="2" xfId="0" applyNumberFormat="1" applyBorder="1" applyAlignment="1">
      <alignment vertical="top"/>
    </xf>
    <xf numFmtId="169" fontId="6" fillId="0" borderId="2" xfId="4" applyNumberFormat="1" applyBorder="1"/>
    <xf numFmtId="167" fontId="0" fillId="0" borderId="2" xfId="3" applyNumberFormat="1" applyFont="1" applyBorder="1" applyAlignment="1">
      <alignment vertical="top"/>
    </xf>
    <xf numFmtId="169" fontId="0" fillId="0" borderId="21" xfId="0" applyNumberFormat="1" applyBorder="1" applyAlignment="1">
      <alignment vertical="top"/>
    </xf>
    <xf numFmtId="169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69" fontId="0" fillId="0" borderId="23" xfId="0" applyNumberFormat="1" applyBorder="1"/>
    <xf numFmtId="167" fontId="0" fillId="0" borderId="23" xfId="3" applyNumberFormat="1" applyFont="1" applyBorder="1" applyAlignment="1">
      <alignment vertical="top"/>
    </xf>
    <xf numFmtId="169" fontId="0" fillId="0" borderId="23" xfId="1" applyNumberFormat="1" applyFont="1" applyBorder="1"/>
    <xf numFmtId="169" fontId="0" fillId="0" borderId="24" xfId="1" applyNumberFormat="1" applyFont="1" applyBorder="1"/>
    <xf numFmtId="169" fontId="0" fillId="0" borderId="22" xfId="1" applyNumberFormat="1" applyFont="1" applyBorder="1"/>
    <xf numFmtId="175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43" fontId="6" fillId="0" borderId="0" xfId="1" applyFont="1"/>
    <xf numFmtId="3" fontId="6" fillId="0" borderId="0" xfId="4" applyNumberFormat="1" applyAlignment="1">
      <alignment horizontal="center"/>
    </xf>
    <xf numFmtId="169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0" fontId="6" fillId="2" borderId="0" xfId="4" applyNumberFormat="1" applyFill="1"/>
    <xf numFmtId="169" fontId="11" fillId="2" borderId="0" xfId="1" applyNumberFormat="1" applyFont="1" applyFill="1"/>
    <xf numFmtId="169" fontId="11" fillId="0" borderId="0" xfId="1" applyNumberFormat="1" applyFont="1" applyFill="1"/>
    <xf numFmtId="9" fontId="0" fillId="0" borderId="0" xfId="3" applyNumberFormat="1" applyFont="1"/>
    <xf numFmtId="169" fontId="0" fillId="0" borderId="0" xfId="0" applyNumberFormat="1" applyFont="1"/>
    <xf numFmtId="169" fontId="6" fillId="0" borderId="0" xfId="0" applyNumberFormat="1" applyFont="1"/>
    <xf numFmtId="171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3" fontId="38" fillId="0" borderId="0" xfId="8" applyNumberFormat="1" applyFont="1"/>
    <xf numFmtId="9" fontId="0" fillId="0" borderId="0" xfId="0" applyNumberFormat="1"/>
    <xf numFmtId="0" fontId="16" fillId="0" borderId="0" xfId="0" applyFont="1"/>
    <xf numFmtId="180" fontId="0" fillId="0" borderId="0" xfId="0" applyNumberFormat="1"/>
    <xf numFmtId="0" fontId="39" fillId="0" borderId="0" xfId="0" applyFont="1"/>
    <xf numFmtId="10" fontId="39" fillId="0" borderId="0" xfId="3" applyNumberFormat="1" applyFont="1"/>
    <xf numFmtId="169" fontId="11" fillId="0" borderId="0" xfId="0" applyNumberFormat="1" applyFont="1"/>
    <xf numFmtId="43" fontId="11" fillId="0" borderId="0" xfId="0" applyNumberFormat="1" applyFont="1"/>
    <xf numFmtId="171" fontId="11" fillId="0" borderId="0" xfId="1" applyNumberFormat="1" applyFont="1"/>
    <xf numFmtId="15" fontId="0" fillId="0" borderId="0" xfId="0" applyNumberFormat="1"/>
    <xf numFmtId="43" fontId="0" fillId="0" borderId="0" xfId="1" applyNumberFormat="1" applyFont="1"/>
    <xf numFmtId="169" fontId="9" fillId="0" borderId="0" xfId="1" applyNumberFormat="1" applyFont="1"/>
    <xf numFmtId="2" fontId="39" fillId="0" borderId="0" xfId="0" applyNumberFormat="1" applyFont="1"/>
    <xf numFmtId="181" fontId="0" fillId="0" borderId="0" xfId="3" applyNumberFormat="1" applyFont="1"/>
    <xf numFmtId="43" fontId="6" fillId="0" borderId="0" xfId="1" applyFont="1"/>
    <xf numFmtId="43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1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2" fontId="14" fillId="0" borderId="0" xfId="7" applyNumberFormat="1" applyFont="1"/>
    <xf numFmtId="175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2" fontId="0" fillId="0" borderId="0" xfId="0" applyNumberFormat="1"/>
    <xf numFmtId="183" fontId="0" fillId="0" borderId="0" xfId="0" applyNumberFormat="1"/>
    <xf numFmtId="0" fontId="0" fillId="41" borderId="0" xfId="0" applyFont="1" applyFill="1"/>
    <xf numFmtId="0" fontId="0" fillId="0" borderId="0" xfId="0" applyFont="1" applyAlignment="1">
      <alignment horizontal="center"/>
    </xf>
    <xf numFmtId="0" fontId="6" fillId="0" borderId="0" xfId="4" applyAlignment="1">
      <alignment horizontal="center"/>
    </xf>
    <xf numFmtId="0" fontId="3" fillId="0" borderId="0" xfId="5"/>
    <xf numFmtId="169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69" fontId="11" fillId="0" borderId="0" xfId="1" applyNumberFormat="1" applyFont="1" applyFill="1" applyBorder="1"/>
    <xf numFmtId="169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69" fontId="0" fillId="0" borderId="2" xfId="1" applyNumberFormat="1" applyFont="1" applyFill="1" applyBorder="1" applyAlignment="1">
      <alignment horizontal="right" vertical="center"/>
    </xf>
    <xf numFmtId="184" fontId="0" fillId="0" borderId="0" xfId="0" applyNumberFormat="1"/>
    <xf numFmtId="185" fontId="0" fillId="0" borderId="0" xfId="0" applyNumberFormat="1"/>
    <xf numFmtId="179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3" fontId="38" fillId="0" borderId="0" xfId="8" applyNumberFormat="1" applyFont="1" applyFill="1"/>
    <xf numFmtId="167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9" fontId="0" fillId="0" borderId="0" xfId="0" applyNumberFormat="1" applyFont="1"/>
    <xf numFmtId="43" fontId="0" fillId="0" borderId="0" xfId="1" applyFont="1"/>
    <xf numFmtId="0" fontId="16" fillId="0" borderId="0" xfId="0" applyFont="1" applyAlignment="1">
      <alignment horizontal="center"/>
    </xf>
    <xf numFmtId="17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4" fontId="8" fillId="0" borderId="18" xfId="0" applyNumberFormat="1" applyFont="1" applyBorder="1" applyAlignment="1">
      <alignment horizontal="center" wrapText="1"/>
    </xf>
    <xf numFmtId="174" fontId="8" fillId="0" borderId="25" xfId="0" applyNumberFormat="1" applyFont="1" applyBorder="1" applyAlignment="1">
      <alignment horizontal="center" wrapText="1"/>
    </xf>
    <xf numFmtId="174" fontId="8" fillId="0" borderId="3" xfId="0" applyNumberFormat="1" applyFont="1" applyBorder="1" applyAlignment="1">
      <alignment horizontal="center" wrapText="1"/>
    </xf>
    <xf numFmtId="174" fontId="8" fillId="0" borderId="4" xfId="0" applyNumberFormat="1" applyFont="1" applyBorder="1" applyAlignment="1">
      <alignment horizontal="center" wrapText="1"/>
    </xf>
    <xf numFmtId="174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4" fontId="8" fillId="0" borderId="19" xfId="0" applyNumberFormat="1" applyFont="1" applyBorder="1" applyAlignment="1">
      <alignment horizontal="center" wrapText="1"/>
    </xf>
    <xf numFmtId="174" fontId="8" fillId="0" borderId="20" xfId="0" applyNumberFormat="1" applyFont="1" applyBorder="1" applyAlignment="1">
      <alignment horizontal="center" wrapText="1"/>
    </xf>
    <xf numFmtId="2" fontId="0" fillId="41" borderId="0" xfId="0" applyNumberFormat="1" applyFill="1"/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26.81104768658636</c:v>
                </c:pt>
                <c:pt idx="73" formatCode="_(* #,##0.00_);_(* \(#,##0.00\);_(* &quot;-&quot;??_);_(@_)">
                  <c:v>25.571560295939122</c:v>
                </c:pt>
                <c:pt idx="74" formatCode="_(* #,##0.00_);_(* \(#,##0.00\);_(* &quot;-&quot;??_);_(@_)">
                  <c:v>23.322959559989766</c:v>
                </c:pt>
                <c:pt idx="75" formatCode="_(* #,##0.00_);_(* \(#,##0.00\);_(* &quot;-&quot;??_);_(@_)">
                  <c:v>21.431203949592078</c:v>
                </c:pt>
                <c:pt idx="76" formatCode="_(* #,##0.00_);_(* \(#,##0.00\);_(* &quot;-&quot;??_);_(@_)">
                  <c:v>21.890840060908406</c:v>
                </c:pt>
                <c:pt idx="77" formatCode="_(* #,##0.00_);_(* \(#,##0.00\);_(* &quot;-&quot;??_);_(@_)">
                  <c:v>25.58172718526421</c:v>
                </c:pt>
                <c:pt idx="78" formatCode="_(* #,##0.00_);_(* \(#,##0.00\);_(* &quot;-&quot;??_);_(@_)">
                  <c:v>29.213519339024245</c:v>
                </c:pt>
                <c:pt idx="79" formatCode="_(* #,##0.00_);_(* \(#,##0.00\);_(* &quot;-&quot;??_);_(@_)">
                  <c:v>29.577699659044438</c:v>
                </c:pt>
                <c:pt idx="80" formatCode="_(* #,##0.00_);_(* \(#,##0.00\);_(* &quot;-&quot;??_);_(@_)">
                  <c:v>26.481692791566541</c:v>
                </c:pt>
                <c:pt idx="81" formatCode="_(* #,##0.00_);_(* \(#,##0.00\);_(* &quot;-&quot;??_);_(@_)">
                  <c:v>22.425038458214555</c:v>
                </c:pt>
                <c:pt idx="82" formatCode="_(* #,##0.00_);_(* \(#,##0.00\);_(* &quot;-&quot;??_);_(@_)">
                  <c:v>21.217211520005549</c:v>
                </c:pt>
                <c:pt idx="83" formatCode="_(* #,##0.00_);_(* \(#,##0.00\);_(* &quot;-&quot;??_);_(@_)">
                  <c:v>22.377453616058279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24.324707235820195</c:v>
                </c:pt>
                <c:pt idx="97" formatCode="_(* #,##0.00_);_(* \(#,##0.00\);_(* &quot;-&quot;??_);_(@_)">
                  <c:v>23.047156562354868</c:v>
                </c:pt>
                <c:pt idx="98" formatCode="_(* #,##0.00_);_(* \(#,##0.00\);_(* &quot;-&quot;??_);_(@_)">
                  <c:v>21.688104118526393</c:v>
                </c:pt>
                <c:pt idx="99" formatCode="_(* #,##0.00_);_(* \(#,##0.00\);_(* &quot;-&quot;??_);_(@_)">
                  <c:v>20.045822511950295</c:v>
                </c:pt>
                <c:pt idx="100" formatCode="_(* #,##0.00_);_(* \(#,##0.00\);_(* &quot;-&quot;??_);_(@_)">
                  <c:v>20.919052394295878</c:v>
                </c:pt>
                <c:pt idx="101" formatCode="_(* #,##0.00_);_(* \(#,##0.00\);_(* &quot;-&quot;??_);_(@_)">
                  <c:v>26.233917728942568</c:v>
                </c:pt>
                <c:pt idx="102" formatCode="_(* #,##0.00_);_(* \(#,##0.00\);_(* &quot;-&quot;??_);_(@_)">
                  <c:v>29.745061648309523</c:v>
                </c:pt>
                <c:pt idx="103" formatCode="_(* #,##0.00_);_(* \(#,##0.00\);_(* &quot;-&quot;??_);_(@_)">
                  <c:v>27.96722316281005</c:v>
                </c:pt>
                <c:pt idx="104" formatCode="_(* #,##0.00_);_(* \(#,##0.00\);_(* &quot;-&quot;??_);_(@_)">
                  <c:v>25.258449106880757</c:v>
                </c:pt>
                <c:pt idx="105" formatCode="_(* #,##0.00_);_(* \(#,##0.00\);_(* &quot;-&quot;??_);_(@_)">
                  <c:v>21.976161203254737</c:v>
                </c:pt>
                <c:pt idx="106" formatCode="_(* #,##0.00_);_(* \(#,##0.00\);_(* &quot;-&quot;??_);_(@_)">
                  <c:v>21.569414992571524</c:v>
                </c:pt>
                <c:pt idx="107" formatCode="_(* #,##0.00_);_(* \(#,##0.00\);_(* &quot;-&quot;??_);_(@_)">
                  <c:v>25.129117432900518</c:v>
                </c:pt>
                <c:pt idx="108" formatCode="_(* #,##0.00_);_(* \(#,##0.00\);_(* &quot;-&quot;??_);_(@_)">
                  <c:v>25.771743294586244</c:v>
                </c:pt>
                <c:pt idx="109" formatCode="_(* #,##0.00_);_(* \(#,##0.00\);_(* &quot;-&quot;??_);_(@_)">
                  <c:v>23.781890880865465</c:v>
                </c:pt>
                <c:pt idx="110" formatCode="_(* #,##0.00_);_(* \(#,##0.00\);_(* &quot;-&quot;??_);_(@_)">
                  <c:v>22.188798314010423</c:v>
                </c:pt>
                <c:pt idx="111" formatCode="_(* #,##0.00_);_(* \(#,##0.00\);_(* &quot;-&quot;??_);_(@_)">
                  <c:v>21.309606174469984</c:v>
                </c:pt>
                <c:pt idx="112" formatCode="_(* #,##0.00_);_(* \(#,##0.00\);_(* &quot;-&quot;??_);_(@_)">
                  <c:v>22.216089762061571</c:v>
                </c:pt>
                <c:pt idx="113" formatCode="_(* #,##0.00_);_(* \(#,##0.00\);_(* &quot;-&quot;??_);_(@_)">
                  <c:v>28.855938584346344</c:v>
                </c:pt>
                <c:pt idx="114" formatCode="_(* #,##0.00_);_(* \(#,##0.00\);_(* &quot;-&quot;??_);_(@_)">
                  <c:v>34.673798027565958</c:v>
                </c:pt>
                <c:pt idx="115" formatCode="_(* #,##0.00_);_(* \(#,##0.00\);_(* &quot;-&quot;??_);_(@_)">
                  <c:v>33.730756511826215</c:v>
                </c:pt>
                <c:pt idx="116" formatCode="_(* #,##0.00_);_(* \(#,##0.00\);_(* &quot;-&quot;??_);_(@_)">
                  <c:v>28.041749275226397</c:v>
                </c:pt>
                <c:pt idx="117" formatCode="_(* #,##0.00_);_(* \(#,##0.00\);_(* &quot;-&quot;??_);_(@_)">
                  <c:v>21.704384475992288</c:v>
                </c:pt>
                <c:pt idx="118" formatCode="_(* #,##0.00_);_(* \(#,##0.00\);_(* &quot;-&quot;??_);_(@_)">
                  <c:v>22.477172997739604</c:v>
                </c:pt>
                <c:pt idx="119" formatCode="_(* #,##0.00_);_(* \(#,##0.00\);_(* &quot;-&quot;??_);_(@_)">
                  <c:v>24.324067001195662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99.81033104765784</c:v>
                </c:pt>
                <c:pt idx="73" formatCode="_(* #,##0.00_);_(* \(#,##0.00\);_(* &quot;-&quot;??_);_(@_)">
                  <c:v>103.23794266033057</c:v>
                </c:pt>
                <c:pt idx="74" formatCode="_(* #,##0.00_);_(* \(#,##0.00\);_(* &quot;-&quot;??_);_(@_)">
                  <c:v>95.737351664387788</c:v>
                </c:pt>
                <c:pt idx="75" formatCode="_(* #,##0.00_);_(* \(#,##0.00\);_(* &quot;-&quot;??_);_(@_)">
                  <c:v>87.290864354193843</c:v>
                </c:pt>
                <c:pt idx="76" formatCode="_(* #,##0.00_);_(* \(#,##0.00\);_(* &quot;-&quot;??_);_(@_)">
                  <c:v>85.064939924772759</c:v>
                </c:pt>
                <c:pt idx="77" formatCode="_(* #,##0.00_);_(* \(#,##0.00\);_(* &quot;-&quot;??_);_(@_)">
                  <c:v>90.061559325553432</c:v>
                </c:pt>
                <c:pt idx="78" formatCode="_(* #,##0.00_);_(* \(#,##0.00\);_(* &quot;-&quot;??_);_(@_)">
                  <c:v>96.163561762846385</c:v>
                </c:pt>
                <c:pt idx="79" formatCode="_(* #,##0.00_);_(* \(#,##0.00\);_(* &quot;-&quot;??_);_(@_)">
                  <c:v>97.509263876115057</c:v>
                </c:pt>
                <c:pt idx="80" formatCode="_(* #,##0.00_);_(* \(#,##0.00\);_(* &quot;-&quot;??_);_(@_)">
                  <c:v>92.095105166805226</c:v>
                </c:pt>
                <c:pt idx="81" formatCode="_(* #,##0.00_);_(* \(#,##0.00\);_(* &quot;-&quot;??_);_(@_)">
                  <c:v>82.592392541364205</c:v>
                </c:pt>
                <c:pt idx="82" formatCode="_(* #,##0.00_);_(* \(#,##0.00\);_(* &quot;-&quot;??_);_(@_)">
                  <c:v>85.747617964315168</c:v>
                </c:pt>
                <c:pt idx="83" formatCode="_(* #,##0.00_);_(* \(#,##0.00\);_(* &quot;-&quot;??_);_(@_)">
                  <c:v>88.469022729413894</c:v>
                </c:pt>
                <c:pt idx="84" formatCode="_(* #,##0.00_);_(* \(#,##0.00\);_(* &quot;-&quot;??_);_(@_)">
                  <c:v>95.412110923073001</c:v>
                </c:pt>
                <c:pt idx="85" formatCode="_(* #,##0.00_);_(* \(#,##0.00\);_(* &quot;-&quot;??_);_(@_)">
                  <c:v>96.402185049237389</c:v>
                </c:pt>
                <c:pt idx="86" formatCode="_(* #,##0.00_);_(* \(#,##0.00\);_(* &quot;-&quot;??_);_(@_)">
                  <c:v>90.918950394197878</c:v>
                </c:pt>
                <c:pt idx="87" formatCode="_(* #,##0.00_);_(* \(#,##0.00\);_(* &quot;-&quot;??_);_(@_)">
                  <c:v>86.97669103838787</c:v>
                </c:pt>
                <c:pt idx="88" formatCode="_(* #,##0.00_);_(* \(#,##0.00\);_(* &quot;-&quot;??_);_(@_)">
                  <c:v>85.593812538696682</c:v>
                </c:pt>
                <c:pt idx="89" formatCode="_(* #,##0.00_);_(* \(#,##0.00\);_(* &quot;-&quot;??_);_(@_)">
                  <c:v>94.019667875985732</c:v>
                </c:pt>
                <c:pt idx="90" formatCode="_(* #,##0.00_);_(* \(#,##0.00\);_(* &quot;-&quot;??_);_(@_)">
                  <c:v>101.9227875514993</c:v>
                </c:pt>
                <c:pt idx="91" formatCode="_(* #,##0.00_);_(* \(#,##0.00\);_(* &quot;-&quot;??_);_(@_)">
                  <c:v>104.24349289203771</c:v>
                </c:pt>
                <c:pt idx="92" formatCode="_(* #,##0.00_);_(* \(#,##0.00\);_(* &quot;-&quot;??_);_(@_)">
                  <c:v>92.794481010023816</c:v>
                </c:pt>
                <c:pt idx="93" formatCode="_(* #,##0.00_);_(* \(#,##0.00\);_(* &quot;-&quot;??_);_(@_)">
                  <c:v>82.938710600151978</c:v>
                </c:pt>
                <c:pt idx="94" formatCode="_(* #,##0.00_);_(* \(#,##0.00\);_(* &quot;-&quot;??_);_(@_)">
                  <c:v>85.807134459391392</c:v>
                </c:pt>
                <c:pt idx="95" formatCode="_(* #,##0.00_);_(* \(#,##0.00\);_(* &quot;-&quot;??_);_(@_)">
                  <c:v>91.916860736604832</c:v>
                </c:pt>
                <c:pt idx="96" formatCode="_(* #,##0.00_);_(* \(#,##0.00\);_(* &quot;-&quot;??_);_(@_)">
                  <c:v>96.408909309810696</c:v>
                </c:pt>
                <c:pt idx="97" formatCode="_(* #,##0.00_);_(* \(#,##0.00\);_(* &quot;-&quot;??_);_(@_)">
                  <c:v>94.655708054722965</c:v>
                </c:pt>
                <c:pt idx="98" formatCode="_(* #,##0.00_);_(* \(#,##0.00\);_(* &quot;-&quot;??_);_(@_)">
                  <c:v>91.236378957788617</c:v>
                </c:pt>
                <c:pt idx="99" formatCode="_(* #,##0.00_);_(* \(#,##0.00\);_(* &quot;-&quot;??_);_(@_)">
                  <c:v>85.139494936175836</c:v>
                </c:pt>
                <c:pt idx="100" formatCode="_(* #,##0.00_);_(* \(#,##0.00\);_(* &quot;-&quot;??_);_(@_)">
                  <c:v>83.660023966562434</c:v>
                </c:pt>
                <c:pt idx="101" formatCode="_(* #,##0.00_);_(* \(#,##0.00\);_(* &quot;-&quot;??_);_(@_)">
                  <c:v>90.161658413983332</c:v>
                </c:pt>
                <c:pt idx="102" formatCode="_(* #,##0.00_);_(* \(#,##0.00\);_(* &quot;-&quot;??_);_(@_)">
                  <c:v>95.225787280323672</c:v>
                </c:pt>
                <c:pt idx="103" formatCode="_(* #,##0.00_);_(* \(#,##0.00\);_(* &quot;-&quot;??_);_(@_)">
                  <c:v>92.772091873718551</c:v>
                </c:pt>
                <c:pt idx="104" formatCode="_(* #,##0.00_);_(* \(#,##0.00\);_(* &quot;-&quot;??_);_(@_)">
                  <c:v>89.71967494185489</c:v>
                </c:pt>
                <c:pt idx="105" formatCode="_(* #,##0.00_);_(* \(#,##0.00\);_(* &quot;-&quot;??_);_(@_)">
                  <c:v>85.077466555126378</c:v>
                </c:pt>
                <c:pt idx="106" formatCode="_(* #,##0.00_);_(* \(#,##0.00\);_(* &quot;-&quot;??_);_(@_)">
                  <c:v>88.171005842005798</c:v>
                </c:pt>
                <c:pt idx="107" formatCode="_(* #,##0.00_);_(* \(#,##0.00\);_(* &quot;-&quot;??_);_(@_)">
                  <c:v>94.683248380879505</c:v>
                </c:pt>
                <c:pt idx="108" formatCode="_(* #,##0.00_);_(* \(#,##0.00\);_(* &quot;-&quot;??_);_(@_)">
                  <c:v>100.03513039414945</c:v>
                </c:pt>
                <c:pt idx="109" formatCode="_(* #,##0.00_);_(* \(#,##0.00\);_(* &quot;-&quot;??_);_(@_)">
                  <c:v>97.372479381291527</c:v>
                </c:pt>
                <c:pt idx="110" formatCode="_(* #,##0.00_);_(* \(#,##0.00\);_(* &quot;-&quot;??_);_(@_)">
                  <c:v>92.855106696772793</c:v>
                </c:pt>
                <c:pt idx="111" formatCode="_(* #,##0.00_);_(* \(#,##0.00\);_(* &quot;-&quot;??_);_(@_)">
                  <c:v>89.485516778271432</c:v>
                </c:pt>
                <c:pt idx="112" formatCode="_(* #,##0.00_);_(* \(#,##0.00\);_(* &quot;-&quot;??_);_(@_)">
                  <c:v>88.829747037573142</c:v>
                </c:pt>
                <c:pt idx="113" formatCode="_(* #,##0.00_);_(* \(#,##0.00\);_(* &quot;-&quot;??_);_(@_)">
                  <c:v>95.57225621668178</c:v>
                </c:pt>
                <c:pt idx="114" formatCode="_(* #,##0.00_);_(* \(#,##0.00\);_(* &quot;-&quot;??_);_(@_)">
                  <c:v>102.64793911981039</c:v>
                </c:pt>
                <c:pt idx="115" formatCode="_(* #,##0.00_);_(* \(#,##0.00\);_(* &quot;-&quot;??_);_(@_)">
                  <c:v>101.06957798651467</c:v>
                </c:pt>
                <c:pt idx="116" formatCode="_(* #,##0.00_);_(* \(#,##0.00\);_(* &quot;-&quot;??_);_(@_)">
                  <c:v>93.240308034534493</c:v>
                </c:pt>
                <c:pt idx="117" formatCode="_(* #,##0.00_);_(* \(#,##0.00\);_(* &quot;-&quot;??_);_(@_)">
                  <c:v>84.704951141052888</c:v>
                </c:pt>
                <c:pt idx="118" formatCode="_(* #,##0.00_);_(* \(#,##0.00\);_(* &quot;-&quot;??_);_(@_)">
                  <c:v>89.937874281313469</c:v>
                </c:pt>
                <c:pt idx="119" formatCode="_(* #,##0.00_);_(* \(#,##0.00\);_(* &quot;-&quot;??_);_(@_)">
                  <c:v>92.05868402775441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2562.2809689752912</c:v>
                </c:pt>
                <c:pt idx="72">
                  <c:v>2653.8293893206492</c:v>
                </c:pt>
                <c:pt idx="73">
                  <c:v>2486.1434675635637</c:v>
                </c:pt>
                <c:pt idx="74">
                  <c:v>2332.015399458644</c:v>
                </c:pt>
                <c:pt idx="75">
                  <c:v>2372.6751888824078</c:v>
                </c:pt>
                <c:pt idx="76">
                  <c:v>2515.7484232166371</c:v>
                </c:pt>
                <c:pt idx="77">
                  <c:v>2641.8213374157294</c:v>
                </c:pt>
                <c:pt idx="78">
                  <c:v>2600.9729433306552</c:v>
                </c:pt>
                <c:pt idx="79">
                  <c:v>2609.2366381097463</c:v>
                </c:pt>
                <c:pt idx="80">
                  <c:v>2355.2197555224475</c:v>
                </c:pt>
                <c:pt idx="81">
                  <c:v>2388.1191794646084</c:v>
                </c:pt>
                <c:pt idx="82">
                  <c:v>2330.8677989687631</c:v>
                </c:pt>
                <c:pt idx="83">
                  <c:v>2530.369694469513</c:v>
                </c:pt>
                <c:pt idx="84">
                  <c:v>2560.083680106156</c:v>
                </c:pt>
                <c:pt idx="85">
                  <c:v>2466.1194485848914</c:v>
                </c:pt>
                <c:pt idx="86">
                  <c:v>2425.8392529771372</c:v>
                </c:pt>
                <c:pt idx="87">
                  <c:v>2409.0516068237525</c:v>
                </c:pt>
                <c:pt idx="88">
                  <c:v>2604.438296383998</c:v>
                </c:pt>
                <c:pt idx="89">
                  <c:v>2708.6815313202756</c:v>
                </c:pt>
                <c:pt idx="90">
                  <c:v>2807.1345793018068</c:v>
                </c:pt>
                <c:pt idx="91">
                  <c:v>2602.5456858644757</c:v>
                </c:pt>
                <c:pt idx="92">
                  <c:v>2365.2513016857674</c:v>
                </c:pt>
                <c:pt idx="93">
                  <c:v>2394.6998328487807</c:v>
                </c:pt>
                <c:pt idx="94">
                  <c:v>2391.0984495248508</c:v>
                </c:pt>
                <c:pt idx="95">
                  <c:v>2486.5351583166835</c:v>
                </c:pt>
                <c:pt idx="96">
                  <c:v>2560.4455010221218</c:v>
                </c:pt>
                <c:pt idx="97">
                  <c:v>2543.7068243416384</c:v>
                </c:pt>
                <c:pt idx="98">
                  <c:v>2383.2640518196931</c:v>
                </c:pt>
                <c:pt idx="99">
                  <c:v>2441.4331237127767</c:v>
                </c:pt>
                <c:pt idx="100">
                  <c:v>2618.5322862001599</c:v>
                </c:pt>
                <c:pt idx="101">
                  <c:v>2656.1798702778124</c:v>
                </c:pt>
                <c:pt idx="102">
                  <c:v>2650.2664527265083</c:v>
                </c:pt>
                <c:pt idx="103">
                  <c:v>2606.3632552311287</c:v>
                </c:pt>
                <c:pt idx="104">
                  <c:v>2460.026448863267</c:v>
                </c:pt>
                <c:pt idx="105">
                  <c:v>2487.3605701093647</c:v>
                </c:pt>
                <c:pt idx="106">
                  <c:v>2446.727255478429</c:v>
                </c:pt>
                <c:pt idx="107">
                  <c:v>2622.1474584490907</c:v>
                </c:pt>
                <c:pt idx="108">
                  <c:v>2573.1917456725118</c:v>
                </c:pt>
                <c:pt idx="109">
                  <c:v>2488.3523218876617</c:v>
                </c:pt>
                <c:pt idx="110">
                  <c:v>2458.383742688723</c:v>
                </c:pt>
                <c:pt idx="111">
                  <c:v>2456.1847591636474</c:v>
                </c:pt>
                <c:pt idx="112">
                  <c:v>2692.9289125204691</c:v>
                </c:pt>
                <c:pt idx="113">
                  <c:v>2784.117304767065</c:v>
                </c:pt>
                <c:pt idx="114">
                  <c:v>2789.3275475339424</c:v>
                </c:pt>
                <c:pt idx="115">
                  <c:v>2612.7322160967024</c:v>
                </c:pt>
                <c:pt idx="116">
                  <c:v>2407.1609038346492</c:v>
                </c:pt>
                <c:pt idx="117">
                  <c:v>2477.675560848616</c:v>
                </c:pt>
                <c:pt idx="118">
                  <c:v>2370.3466368929476</c:v>
                </c:pt>
                <c:pt idx="119">
                  <c:v>2610.3306997982204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46834582.03648679</c:v>
                </c:pt>
                <c:pt idx="1">
                  <c:v>41126267.022403248</c:v>
                </c:pt>
                <c:pt idx="2">
                  <c:v>41138865.059130229</c:v>
                </c:pt>
                <c:pt idx="3">
                  <c:v>37802751.916440979</c:v>
                </c:pt>
                <c:pt idx="4">
                  <c:v>43835074.947340004</c:v>
                </c:pt>
                <c:pt idx="5">
                  <c:v>49798070.42971459</c:v>
                </c:pt>
                <c:pt idx="6">
                  <c:v>60789773.375880241</c:v>
                </c:pt>
                <c:pt idx="7">
                  <c:v>59261218.136298686</c:v>
                </c:pt>
                <c:pt idx="8">
                  <c:v>43334928.018154353</c:v>
                </c:pt>
                <c:pt idx="9">
                  <c:v>39685953.531456463</c:v>
                </c:pt>
                <c:pt idx="10">
                  <c:v>39659535.023464575</c:v>
                </c:pt>
                <c:pt idx="11">
                  <c:v>46768668.066377319</c:v>
                </c:pt>
                <c:pt idx="12">
                  <c:v>48249337.764548734</c:v>
                </c:pt>
                <c:pt idx="13">
                  <c:v>42280074.01452899</c:v>
                </c:pt>
                <c:pt idx="14">
                  <c:v>43558784.253775984</c:v>
                </c:pt>
                <c:pt idx="15">
                  <c:v>39625886.408849344</c:v>
                </c:pt>
                <c:pt idx="16">
                  <c:v>40629519.230336308</c:v>
                </c:pt>
                <c:pt idx="17">
                  <c:v>48893227.5150318</c:v>
                </c:pt>
                <c:pt idx="18">
                  <c:v>62716617.960635394</c:v>
                </c:pt>
                <c:pt idx="19">
                  <c:v>57709902.300962351</c:v>
                </c:pt>
                <c:pt idx="20">
                  <c:v>45018998.398033403</c:v>
                </c:pt>
                <c:pt idx="21">
                  <c:v>41168294.916994616</c:v>
                </c:pt>
                <c:pt idx="22">
                  <c:v>38887897.794519909</c:v>
                </c:pt>
                <c:pt idx="23">
                  <c:v>44676409.150129281</c:v>
                </c:pt>
                <c:pt idx="24">
                  <c:v>45979175.27248285</c:v>
                </c:pt>
                <c:pt idx="25">
                  <c:v>42144472.770793475</c:v>
                </c:pt>
                <c:pt idx="26">
                  <c:v>40896455.093659595</c:v>
                </c:pt>
                <c:pt idx="27">
                  <c:v>39076142.998073593</c:v>
                </c:pt>
                <c:pt idx="28">
                  <c:v>43890594.630248509</c:v>
                </c:pt>
                <c:pt idx="29">
                  <c:v>52845644.440940276</c:v>
                </c:pt>
                <c:pt idx="30">
                  <c:v>62888640.206256613</c:v>
                </c:pt>
                <c:pt idx="31">
                  <c:v>58447274.313740291</c:v>
                </c:pt>
                <c:pt idx="32">
                  <c:v>44668776.867117941</c:v>
                </c:pt>
                <c:pt idx="33">
                  <c:v>39762655.260032259</c:v>
                </c:pt>
                <c:pt idx="34">
                  <c:v>39811148.525266141</c:v>
                </c:pt>
                <c:pt idx="35">
                  <c:v>44614175.134368941</c:v>
                </c:pt>
                <c:pt idx="36">
                  <c:v>46110514.781501539</c:v>
                </c:pt>
                <c:pt idx="37">
                  <c:v>42017198.316665545</c:v>
                </c:pt>
                <c:pt idx="38">
                  <c:v>43111449.214605592</c:v>
                </c:pt>
                <c:pt idx="39">
                  <c:v>39632511.636330344</c:v>
                </c:pt>
                <c:pt idx="40">
                  <c:v>41709096.922957808</c:v>
                </c:pt>
                <c:pt idx="41">
                  <c:v>48605805.315677159</c:v>
                </c:pt>
                <c:pt idx="42">
                  <c:v>58605821.559109941</c:v>
                </c:pt>
                <c:pt idx="43">
                  <c:v>55605631.131617159</c:v>
                </c:pt>
                <c:pt idx="44">
                  <c:v>43671357.822737329</c:v>
                </c:pt>
                <c:pt idx="45">
                  <c:v>41107748.171457157</c:v>
                </c:pt>
                <c:pt idx="46">
                  <c:v>40543482.493223004</c:v>
                </c:pt>
                <c:pt idx="47">
                  <c:v>46879106.930710226</c:v>
                </c:pt>
                <c:pt idx="48">
                  <c:v>48964567.805151634</c:v>
                </c:pt>
                <c:pt idx="49">
                  <c:v>43405810.834835142</c:v>
                </c:pt>
                <c:pt idx="50">
                  <c:v>44900472.457301177</c:v>
                </c:pt>
                <c:pt idx="51">
                  <c:v>39521134.34277837</c:v>
                </c:pt>
                <c:pt idx="52">
                  <c:v>41112652.181173302</c:v>
                </c:pt>
                <c:pt idx="53">
                  <c:v>48440903.75688827</c:v>
                </c:pt>
                <c:pt idx="54">
                  <c:v>53171872.024640009</c:v>
                </c:pt>
                <c:pt idx="55">
                  <c:v>53693642.584910206</c:v>
                </c:pt>
                <c:pt idx="56">
                  <c:v>44344506.27827014</c:v>
                </c:pt>
                <c:pt idx="57">
                  <c:v>40213026.588993274</c:v>
                </c:pt>
                <c:pt idx="58">
                  <c:v>40522079.133140124</c:v>
                </c:pt>
                <c:pt idx="59">
                  <c:v>45035374.419322006</c:v>
                </c:pt>
                <c:pt idx="60">
                  <c:v>48066492.83943817</c:v>
                </c:pt>
                <c:pt idx="61">
                  <c:v>44598045.30493027</c:v>
                </c:pt>
                <c:pt idx="62">
                  <c:v>43626454.653471209</c:v>
                </c:pt>
                <c:pt idx="63">
                  <c:v>38612285.511877716</c:v>
                </c:pt>
                <c:pt idx="64">
                  <c:v>42229986.105740242</c:v>
                </c:pt>
                <c:pt idx="65">
                  <c:v>45440663.811394021</c:v>
                </c:pt>
                <c:pt idx="66">
                  <c:v>57579259.469705261</c:v>
                </c:pt>
                <c:pt idx="67">
                  <c:v>55121803.816251367</c:v>
                </c:pt>
                <c:pt idx="68">
                  <c:v>49015862.788838953</c:v>
                </c:pt>
                <c:pt idx="69">
                  <c:v>39298144.978326529</c:v>
                </c:pt>
                <c:pt idx="70">
                  <c:v>38337457.634966351</c:v>
                </c:pt>
                <c:pt idx="71">
                  <c:v>42690133.245986983</c:v>
                </c:pt>
                <c:pt idx="72">
                  <c:v>46167198.801033527</c:v>
                </c:pt>
                <c:pt idx="73">
                  <c:v>42252040.834229991</c:v>
                </c:pt>
                <c:pt idx="74">
                  <c:v>41405803.023688063</c:v>
                </c:pt>
                <c:pt idx="75">
                  <c:v>39493972.873680703</c:v>
                </c:pt>
                <c:pt idx="76">
                  <c:v>43138762.692058906</c:v>
                </c:pt>
                <c:pt idx="77">
                  <c:v>49789430.909360163</c:v>
                </c:pt>
                <c:pt idx="78">
                  <c:v>59497228.107548513</c:v>
                </c:pt>
                <c:pt idx="79">
                  <c:v>61195778.869388707</c:v>
                </c:pt>
                <c:pt idx="80">
                  <c:v>48534260.402223609</c:v>
                </c:pt>
                <c:pt idx="81">
                  <c:v>41649885.646528833</c:v>
                </c:pt>
                <c:pt idx="82">
                  <c:v>37790635.789006509</c:v>
                </c:pt>
                <c:pt idx="83">
                  <c:v>44857136.144281439</c:v>
                </c:pt>
                <c:pt idx="84">
                  <c:v>45049411.10665217</c:v>
                </c:pt>
                <c:pt idx="85">
                  <c:v>39713795.310371399</c:v>
                </c:pt>
                <c:pt idx="86">
                  <c:v>42564272.45493266</c:v>
                </c:pt>
                <c:pt idx="87">
                  <c:v>37882866.780880675</c:v>
                </c:pt>
                <c:pt idx="88">
                  <c:v>40247424.603217766</c:v>
                </c:pt>
                <c:pt idx="89">
                  <c:v>49305642.24021478</c:v>
                </c:pt>
                <c:pt idx="90">
                  <c:v>56668635.336211257</c:v>
                </c:pt>
                <c:pt idx="91">
                  <c:v>54181085.527236253</c:v>
                </c:pt>
                <c:pt idx="92">
                  <c:v>46249643.008715473</c:v>
                </c:pt>
                <c:pt idx="93">
                  <c:v>42828720.613368981</c:v>
                </c:pt>
                <c:pt idx="94">
                  <c:v>39357716.308923297</c:v>
                </c:pt>
                <c:pt idx="95">
                  <c:v>46732374.26940006</c:v>
                </c:pt>
                <c:pt idx="96">
                  <c:v>47228744.971821956</c:v>
                </c:pt>
                <c:pt idx="97">
                  <c:v>40497855.994025268</c:v>
                </c:pt>
                <c:pt idx="98">
                  <c:v>42542917.191224441</c:v>
                </c:pt>
                <c:pt idx="99">
                  <c:v>39618826.678082429</c:v>
                </c:pt>
                <c:pt idx="100">
                  <c:v>43239239.362258337</c:v>
                </c:pt>
                <c:pt idx="101">
                  <c:v>49171206.158882752</c:v>
                </c:pt>
                <c:pt idx="102">
                  <c:v>61022775.790333167</c:v>
                </c:pt>
                <c:pt idx="103">
                  <c:v>60954006.268541992</c:v>
                </c:pt>
                <c:pt idx="104">
                  <c:v>48120286.202034727</c:v>
                </c:pt>
                <c:pt idx="105">
                  <c:v>40842122.85483437</c:v>
                </c:pt>
                <c:pt idx="106">
                  <c:v>40255759.418531381</c:v>
                </c:pt>
                <c:pt idx="107">
                  <c:v>44904490.584194705</c:v>
                </c:pt>
                <c:pt idx="108">
                  <c:v>47803148.535562366</c:v>
                </c:pt>
                <c:pt idx="109">
                  <c:v>41835956.622853532</c:v>
                </c:pt>
                <c:pt idx="110">
                  <c:v>43670760.733243719</c:v>
                </c:pt>
                <c:pt idx="111">
                  <c:v>39623729.75221464</c:v>
                </c:pt>
                <c:pt idx="112">
                  <c:v>40416245.317762695</c:v>
                </c:pt>
                <c:pt idx="113">
                  <c:v>46791242.121484466</c:v>
                </c:pt>
                <c:pt idx="114">
                  <c:v>61054281.7292988</c:v>
                </c:pt>
                <c:pt idx="115">
                  <c:v>57308639.628560655</c:v>
                </c:pt>
                <c:pt idx="116">
                  <c:v>46881973.390955463</c:v>
                </c:pt>
                <c:pt idx="117">
                  <c:v>40365660.456217878</c:v>
                </c:pt>
                <c:pt idx="118">
                  <c:v>41614076.66362793</c:v>
                </c:pt>
                <c:pt idx="119">
                  <c:v>46000373.996708006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 (2)'!$D$1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9-4B40-A776-2FEE95E91DFA}"/>
            </c:ext>
          </c:extLst>
        </c:ser>
        <c:ser>
          <c:idx val="1"/>
          <c:order val="1"/>
          <c:tx>
            <c:strRef>
              <c:f>'Res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(2)'!$U$2:$U$121</c:f>
              <c:numCache>
                <c:formatCode>_(* #,##0_);_(* \(#,##0\);_(* "-"??_);_(@_)</c:formatCode>
                <c:ptCount val="120"/>
                <c:pt idx="0">
                  <c:v>47505120.015859306</c:v>
                </c:pt>
                <c:pt idx="1">
                  <c:v>41204446.338157743</c:v>
                </c:pt>
                <c:pt idx="2">
                  <c:v>41563926.21578417</c:v>
                </c:pt>
                <c:pt idx="3">
                  <c:v>37778449.609328613</c:v>
                </c:pt>
                <c:pt idx="4">
                  <c:v>44249189.658525541</c:v>
                </c:pt>
                <c:pt idx="5">
                  <c:v>50504187.150287658</c:v>
                </c:pt>
                <c:pt idx="6">
                  <c:v>61420042.901092067</c:v>
                </c:pt>
                <c:pt idx="7">
                  <c:v>59858747.356493667</c:v>
                </c:pt>
                <c:pt idx="8">
                  <c:v>43374185.008836359</c:v>
                </c:pt>
                <c:pt idx="9">
                  <c:v>39851802.753102854</c:v>
                </c:pt>
                <c:pt idx="10">
                  <c:v>39501484.708021425</c:v>
                </c:pt>
                <c:pt idx="11">
                  <c:v>47055910.441936262</c:v>
                </c:pt>
                <c:pt idx="12">
                  <c:v>48546549.484875984</c:v>
                </c:pt>
                <c:pt idx="13">
                  <c:v>42128214.906287499</c:v>
                </c:pt>
                <c:pt idx="14">
                  <c:v>43703678.275030687</c:v>
                </c:pt>
                <c:pt idx="15">
                  <c:v>39415963.715552032</c:v>
                </c:pt>
                <c:pt idx="16">
                  <c:v>40738209.858592309</c:v>
                </c:pt>
                <c:pt idx="17">
                  <c:v>49062119.20138824</c:v>
                </c:pt>
                <c:pt idx="18">
                  <c:v>62995009.085774757</c:v>
                </c:pt>
                <c:pt idx="19">
                  <c:v>57977438.700853512</c:v>
                </c:pt>
                <c:pt idx="20">
                  <c:v>44880035.319281794</c:v>
                </c:pt>
                <c:pt idx="21">
                  <c:v>41179635.836886145</c:v>
                </c:pt>
                <c:pt idx="22">
                  <c:v>38501831.820180595</c:v>
                </c:pt>
                <c:pt idx="23">
                  <c:v>44771800.013250493</c:v>
                </c:pt>
                <c:pt idx="24">
                  <c:v>45990483.732536823</c:v>
                </c:pt>
                <c:pt idx="25">
                  <c:v>41744751.377108008</c:v>
                </c:pt>
                <c:pt idx="26">
                  <c:v>40746745.290617153</c:v>
                </c:pt>
                <c:pt idx="27">
                  <c:v>38512178.677711844</c:v>
                </c:pt>
                <c:pt idx="28">
                  <c:v>43661214.479346968</c:v>
                </c:pt>
                <c:pt idx="29">
                  <c:v>52759420.650181182</c:v>
                </c:pt>
                <c:pt idx="30">
                  <c:v>62625047.339377813</c:v>
                </c:pt>
                <c:pt idx="31">
                  <c:v>58250983.269549698</c:v>
                </c:pt>
                <c:pt idx="32">
                  <c:v>44279456.255785942</c:v>
                </c:pt>
                <c:pt idx="33">
                  <c:v>39793271.328507833</c:v>
                </c:pt>
                <c:pt idx="34">
                  <c:v>39492314.215834804</c:v>
                </c:pt>
                <c:pt idx="35">
                  <c:v>44539409.954310611</c:v>
                </c:pt>
                <c:pt idx="36">
                  <c:v>46121398.34875533</c:v>
                </c:pt>
                <c:pt idx="37">
                  <c:v>41579726.788724057</c:v>
                </c:pt>
                <c:pt idx="38">
                  <c:v>43073139.979455873</c:v>
                </c:pt>
                <c:pt idx="39">
                  <c:v>39323297.478974499</c:v>
                </c:pt>
                <c:pt idx="40">
                  <c:v>41719072.833218589</c:v>
                </c:pt>
                <c:pt idx="41">
                  <c:v>48659585.280514531</c:v>
                </c:pt>
                <c:pt idx="42">
                  <c:v>58628620.886269048</c:v>
                </c:pt>
                <c:pt idx="43">
                  <c:v>55677102.201270983</c:v>
                </c:pt>
                <c:pt idx="44">
                  <c:v>43444889.39216876</c:v>
                </c:pt>
                <c:pt idx="45">
                  <c:v>41095662.780647412</c:v>
                </c:pt>
                <c:pt idx="46">
                  <c:v>40241896.5104637</c:v>
                </c:pt>
                <c:pt idx="47">
                  <c:v>46738186.724725395</c:v>
                </c:pt>
                <c:pt idx="48">
                  <c:v>48811551.052401483</c:v>
                </c:pt>
                <c:pt idx="49">
                  <c:v>42986567.092451304</c:v>
                </c:pt>
                <c:pt idx="50">
                  <c:v>44740610.929932639</c:v>
                </c:pt>
                <c:pt idx="51">
                  <c:v>39119775.094475329</c:v>
                </c:pt>
                <c:pt idx="52">
                  <c:v>41071788.370991729</c:v>
                </c:pt>
                <c:pt idx="53">
                  <c:v>48257209.433764338</c:v>
                </c:pt>
                <c:pt idx="54">
                  <c:v>52875424.325584643</c:v>
                </c:pt>
                <c:pt idx="55">
                  <c:v>53403170.735271551</c:v>
                </c:pt>
                <c:pt idx="56">
                  <c:v>43931916.354570374</c:v>
                </c:pt>
                <c:pt idx="57">
                  <c:v>40088080.12258628</c:v>
                </c:pt>
                <c:pt idx="58">
                  <c:v>40057532.839590341</c:v>
                </c:pt>
                <c:pt idx="59">
                  <c:v>44940609.491299964</c:v>
                </c:pt>
                <c:pt idx="60">
                  <c:v>47958939.063236751</c:v>
                </c:pt>
                <c:pt idx="61">
                  <c:v>44308400.0895015</c:v>
                </c:pt>
                <c:pt idx="62">
                  <c:v>43522509.190599084</c:v>
                </c:pt>
                <c:pt idx="63">
                  <c:v>38243859.625057131</c:v>
                </c:pt>
                <c:pt idx="64">
                  <c:v>42205856.250359386</c:v>
                </c:pt>
                <c:pt idx="65">
                  <c:v>45301218.238691024</c:v>
                </c:pt>
                <c:pt idx="66">
                  <c:v>57390127.502215281</c:v>
                </c:pt>
                <c:pt idx="67">
                  <c:v>54972293.514321595</c:v>
                </c:pt>
                <c:pt idx="68">
                  <c:v>48822327.029619992</c:v>
                </c:pt>
                <c:pt idx="69">
                  <c:v>39323510.629135355</c:v>
                </c:pt>
                <c:pt idx="70">
                  <c:v>38016672.327091523</c:v>
                </c:pt>
                <c:pt idx="71">
                  <c:v>42819771.929807931</c:v>
                </c:pt>
                <c:pt idx="72">
                  <c:v>46190614.749573715</c:v>
                </c:pt>
                <c:pt idx="73">
                  <c:v>41940841.741999015</c:v>
                </c:pt>
                <c:pt idx="74">
                  <c:v>41483148.933496982</c:v>
                </c:pt>
                <c:pt idx="75">
                  <c:v>39289969.776449077</c:v>
                </c:pt>
                <c:pt idx="76">
                  <c:v>43265297.262244985</c:v>
                </c:pt>
                <c:pt idx="77">
                  <c:v>49872797.756547503</c:v>
                </c:pt>
                <c:pt idx="78">
                  <c:v>59423472.975878045</c:v>
                </c:pt>
                <c:pt idx="79">
                  <c:v>61140148.871941112</c:v>
                </c:pt>
                <c:pt idx="80">
                  <c:v>48601134.930986539</c:v>
                </c:pt>
                <c:pt idx="81">
                  <c:v>41990755.521779224</c:v>
                </c:pt>
                <c:pt idx="82">
                  <c:v>37808492.256456688</c:v>
                </c:pt>
                <c:pt idx="83">
                  <c:v>45274769.730960891</c:v>
                </c:pt>
                <c:pt idx="84">
                  <c:v>45489982.061051726</c:v>
                </c:pt>
                <c:pt idx="85">
                  <c:v>39407156.668371171</c:v>
                </c:pt>
                <c:pt idx="86">
                  <c:v>42879851.719749063</c:v>
                </c:pt>
                <c:pt idx="87">
                  <c:v>37939170.278108701</c:v>
                </c:pt>
                <c:pt idx="88">
                  <c:v>40639423.667597324</c:v>
                </c:pt>
                <c:pt idx="89">
                  <c:v>49561553.682271108</c:v>
                </c:pt>
                <c:pt idx="90">
                  <c:v>56825080.121792167</c:v>
                </c:pt>
                <c:pt idx="91">
                  <c:v>54443272.313463524</c:v>
                </c:pt>
                <c:pt idx="92">
                  <c:v>46443370.100786343</c:v>
                </c:pt>
                <c:pt idx="93">
                  <c:v>43298839.659848288</c:v>
                </c:pt>
                <c:pt idx="94">
                  <c:v>39554746.723047256</c:v>
                </c:pt>
                <c:pt idx="95">
                  <c:v>47214351.579491869</c:v>
                </c:pt>
                <c:pt idx="96">
                  <c:v>47514782.235151991</c:v>
                </c:pt>
                <c:pt idx="97">
                  <c:v>40256772.534815207</c:v>
                </c:pt>
                <c:pt idx="98">
                  <c:v>42923281.405665308</c:v>
                </c:pt>
                <c:pt idx="99">
                  <c:v>39755501.343505532</c:v>
                </c:pt>
                <c:pt idx="100">
                  <c:v>43635826.258041278</c:v>
                </c:pt>
                <c:pt idx="101">
                  <c:v>49334914.545532063</c:v>
                </c:pt>
                <c:pt idx="102">
                  <c:v>60846780.820836723</c:v>
                </c:pt>
                <c:pt idx="103">
                  <c:v>60823526.688207284</c:v>
                </c:pt>
                <c:pt idx="104">
                  <c:v>48201378.900134891</c:v>
                </c:pt>
                <c:pt idx="105">
                  <c:v>41309411.141414136</c:v>
                </c:pt>
                <c:pt idx="106">
                  <c:v>40372959.103349403</c:v>
                </c:pt>
                <c:pt idx="107">
                  <c:v>45110520.884153172</c:v>
                </c:pt>
                <c:pt idx="108">
                  <c:v>47908930.912829876</c:v>
                </c:pt>
                <c:pt idx="109">
                  <c:v>41523208.594219849</c:v>
                </c:pt>
                <c:pt idx="110">
                  <c:v>43860200.009221539</c:v>
                </c:pt>
                <c:pt idx="111">
                  <c:v>39401181.131058365</c:v>
                </c:pt>
                <c:pt idx="112">
                  <c:v>40585272.758146167</c:v>
                </c:pt>
                <c:pt idx="113">
                  <c:v>46672331.978997543</c:v>
                </c:pt>
                <c:pt idx="114">
                  <c:v>60533183.420068026</c:v>
                </c:pt>
                <c:pt idx="115">
                  <c:v>56986905.410630077</c:v>
                </c:pt>
                <c:pt idx="116">
                  <c:v>46751578.457679451</c:v>
                </c:pt>
                <c:pt idx="117">
                  <c:v>40658586.833198458</c:v>
                </c:pt>
                <c:pt idx="118">
                  <c:v>41567836.507355601</c:v>
                </c:pt>
                <c:pt idx="119">
                  <c:v>46244323.005758792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9-4B40-A776-2FEE95E91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15694521.837957254</c:v>
                </c:pt>
                <c:pt idx="1">
                  <c:v>13807894.967295831</c:v>
                </c:pt>
                <c:pt idx="2">
                  <c:v>14225978.311147958</c:v>
                </c:pt>
                <c:pt idx="3">
                  <c:v>12953992.024188478</c:v>
                </c:pt>
                <c:pt idx="4">
                  <c:v>13766311.574838335</c:v>
                </c:pt>
                <c:pt idx="5">
                  <c:v>14160301.850426728</c:v>
                </c:pt>
                <c:pt idx="6">
                  <c:v>16191351.067399217</c:v>
                </c:pt>
                <c:pt idx="7">
                  <c:v>15940383.52247338</c:v>
                </c:pt>
                <c:pt idx="8">
                  <c:v>13326483.381953783</c:v>
                </c:pt>
                <c:pt idx="9">
                  <c:v>13318139.127635663</c:v>
                </c:pt>
                <c:pt idx="10">
                  <c:v>13677266.191981718</c:v>
                </c:pt>
                <c:pt idx="11">
                  <c:v>15682729.296211082</c:v>
                </c:pt>
                <c:pt idx="12">
                  <c:v>16180282.879657654</c:v>
                </c:pt>
                <c:pt idx="13">
                  <c:v>14289833.990677265</c:v>
                </c:pt>
                <c:pt idx="14">
                  <c:v>15100717.637716072</c:v>
                </c:pt>
                <c:pt idx="15">
                  <c:v>13721506.794100614</c:v>
                </c:pt>
                <c:pt idx="16">
                  <c:v>13613142.79305961</c:v>
                </c:pt>
                <c:pt idx="17">
                  <c:v>14201447.35347015</c:v>
                </c:pt>
                <c:pt idx="18">
                  <c:v>16752970.316666715</c:v>
                </c:pt>
                <c:pt idx="19">
                  <c:v>15814816.797306934</c:v>
                </c:pt>
                <c:pt idx="20">
                  <c:v>13590918.878178788</c:v>
                </c:pt>
                <c:pt idx="21">
                  <c:v>13684994.399577003</c:v>
                </c:pt>
                <c:pt idx="22">
                  <c:v>13446063.14647121</c:v>
                </c:pt>
                <c:pt idx="23">
                  <c:v>15005703.180526676</c:v>
                </c:pt>
                <c:pt idx="24">
                  <c:v>15412500.467526987</c:v>
                </c:pt>
                <c:pt idx="25">
                  <c:v>14146557.92921092</c:v>
                </c:pt>
                <c:pt idx="26">
                  <c:v>14115984.552182423</c:v>
                </c:pt>
                <c:pt idx="27">
                  <c:v>13418531.268632768</c:v>
                </c:pt>
                <c:pt idx="28">
                  <c:v>13840688.269954139</c:v>
                </c:pt>
                <c:pt idx="29">
                  <c:v>14881987.297583869</c:v>
                </c:pt>
                <c:pt idx="30">
                  <c:v>16782899.871092379</c:v>
                </c:pt>
                <c:pt idx="31">
                  <c:v>16059056.127739612</c:v>
                </c:pt>
                <c:pt idx="32">
                  <c:v>13762557.746865554</c:v>
                </c:pt>
                <c:pt idx="33">
                  <c:v>13731779.355321201</c:v>
                </c:pt>
                <c:pt idx="34">
                  <c:v>14005540.832681851</c:v>
                </c:pt>
                <c:pt idx="35">
                  <c:v>15186486.515804583</c:v>
                </c:pt>
                <c:pt idx="36">
                  <c:v>15714893.06246276</c:v>
                </c:pt>
                <c:pt idx="37">
                  <c:v>14289745.285760209</c:v>
                </c:pt>
                <c:pt idx="38">
                  <c:v>15100798.876096649</c:v>
                </c:pt>
                <c:pt idx="39">
                  <c:v>13773229.002057793</c:v>
                </c:pt>
                <c:pt idx="40">
                  <c:v>13843543.687674595</c:v>
                </c:pt>
                <c:pt idx="41">
                  <c:v>14355965.054406829</c:v>
                </c:pt>
                <c:pt idx="42">
                  <c:v>16144178.365157699</c:v>
                </c:pt>
                <c:pt idx="43">
                  <c:v>15617181.257512571</c:v>
                </c:pt>
                <c:pt idx="44">
                  <c:v>13685013.356428217</c:v>
                </c:pt>
                <c:pt idx="45">
                  <c:v>13821654.216553228</c:v>
                </c:pt>
                <c:pt idx="46">
                  <c:v>14188596.114857662</c:v>
                </c:pt>
                <c:pt idx="47">
                  <c:v>15890860.947149448</c:v>
                </c:pt>
                <c:pt idx="48">
                  <c:v>16594417.635867639</c:v>
                </c:pt>
                <c:pt idx="49">
                  <c:v>14735522.22147589</c:v>
                </c:pt>
                <c:pt idx="50">
                  <c:v>15686389.287830111</c:v>
                </c:pt>
                <c:pt idx="51">
                  <c:v>13869157.715628</c:v>
                </c:pt>
                <c:pt idx="52">
                  <c:v>13765074.491577385</c:v>
                </c:pt>
                <c:pt idx="53">
                  <c:v>14271979.02912797</c:v>
                </c:pt>
                <c:pt idx="54">
                  <c:v>15142092.294314001</c:v>
                </c:pt>
                <c:pt idx="55">
                  <c:v>15219642.919475378</c:v>
                </c:pt>
                <c:pt idx="56">
                  <c:v>13657806.114123382</c:v>
                </c:pt>
                <c:pt idx="57">
                  <c:v>13632969.676097915</c:v>
                </c:pt>
                <c:pt idx="58">
                  <c:v>14142634.89772976</c:v>
                </c:pt>
                <c:pt idx="59">
                  <c:v>15301287.518367026</c:v>
                </c:pt>
                <c:pt idx="60">
                  <c:v>16379686.83377314</c:v>
                </c:pt>
                <c:pt idx="61">
                  <c:v>15232132.712980887</c:v>
                </c:pt>
                <c:pt idx="62">
                  <c:v>15382728.642644322</c:v>
                </c:pt>
                <c:pt idx="63">
                  <c:v>13649541.116165942</c:v>
                </c:pt>
                <c:pt idx="64">
                  <c:v>13957465.671062507</c:v>
                </c:pt>
                <c:pt idx="65">
                  <c:v>14007958.272797449</c:v>
                </c:pt>
                <c:pt idx="66">
                  <c:v>16123149.146440806</c:v>
                </c:pt>
                <c:pt idx="67">
                  <c:v>15718406.994354337</c:v>
                </c:pt>
                <c:pt idx="68">
                  <c:v>14622798.441437256</c:v>
                </c:pt>
                <c:pt idx="69">
                  <c:v>13772735.167678539</c:v>
                </c:pt>
                <c:pt idx="70">
                  <c:v>13624637.045312826</c:v>
                </c:pt>
                <c:pt idx="71">
                  <c:v>14785367.110076496</c:v>
                </c:pt>
                <c:pt idx="72">
                  <c:v>15958819.410121948</c:v>
                </c:pt>
                <c:pt idx="73">
                  <c:v>14641761.056485333</c:v>
                </c:pt>
                <c:pt idx="74">
                  <c:v>14780104.599875711</c:v>
                </c:pt>
                <c:pt idx="75">
                  <c:v>14048726.948425131</c:v>
                </c:pt>
                <c:pt idx="76">
                  <c:v>14318263.730883731</c:v>
                </c:pt>
                <c:pt idx="77">
                  <c:v>14671094.514234032</c:v>
                </c:pt>
                <c:pt idx="78">
                  <c:v>16482500.62310929</c:v>
                </c:pt>
                <c:pt idx="79">
                  <c:v>16778332.569858454</c:v>
                </c:pt>
                <c:pt idx="80">
                  <c:v>14499696.286915718</c:v>
                </c:pt>
                <c:pt idx="81">
                  <c:v>13930046.895963807</c:v>
                </c:pt>
                <c:pt idx="82">
                  <c:v>13549311.524602495</c:v>
                </c:pt>
                <c:pt idx="83">
                  <c:v>15570382.121835181</c:v>
                </c:pt>
                <c:pt idx="84">
                  <c:v>15639251.87786858</c:v>
                </c:pt>
                <c:pt idx="85">
                  <c:v>13877372.607897831</c:v>
                </c:pt>
                <c:pt idx="86">
                  <c:v>15324568.713693757</c:v>
                </c:pt>
                <c:pt idx="87">
                  <c:v>13627764.012789756</c:v>
                </c:pt>
                <c:pt idx="88">
                  <c:v>14040148.915729385</c:v>
                </c:pt>
                <c:pt idx="89">
                  <c:v>14747458.495600905</c:v>
                </c:pt>
                <c:pt idx="90">
                  <c:v>16102481.938177355</c:v>
                </c:pt>
                <c:pt idx="91">
                  <c:v>15662974.003473058</c:v>
                </c:pt>
                <c:pt idx="92">
                  <c:v>14336271.078263337</c:v>
                </c:pt>
                <c:pt idx="93">
                  <c:v>14143102.178530239</c:v>
                </c:pt>
                <c:pt idx="94">
                  <c:v>14178644.998379368</c:v>
                </c:pt>
                <c:pt idx="95">
                  <c:v>16305341.120017247</c:v>
                </c:pt>
                <c:pt idx="96">
                  <c:v>16485714.113780752</c:v>
                </c:pt>
                <c:pt idx="97">
                  <c:v>14186080.28273</c:v>
                </c:pt>
                <c:pt idx="98">
                  <c:v>15405581.819221888</c:v>
                </c:pt>
                <c:pt idx="99">
                  <c:v>14328452.1582989</c:v>
                </c:pt>
                <c:pt idx="100">
                  <c:v>14308792.482571237</c:v>
                </c:pt>
                <c:pt idx="101">
                  <c:v>14819792.570856571</c:v>
                </c:pt>
                <c:pt idx="102">
                  <c:v>17082152.520959686</c:v>
                </c:pt>
                <c:pt idx="103">
                  <c:v>17127301.481490202</c:v>
                </c:pt>
                <c:pt idx="104">
                  <c:v>14784962.999925319</c:v>
                </c:pt>
                <c:pt idx="105">
                  <c:v>14410517.429609703</c:v>
                </c:pt>
                <c:pt idx="106">
                  <c:v>14759217.468267737</c:v>
                </c:pt>
                <c:pt idx="107">
                  <c:v>15899369.551856263</c:v>
                </c:pt>
                <c:pt idx="108">
                  <c:v>16886651.976504255</c:v>
                </c:pt>
                <c:pt idx="109">
                  <c:v>14768327.870078394</c:v>
                </c:pt>
                <c:pt idx="110">
                  <c:v>15841252.991449384</c:v>
                </c:pt>
                <c:pt idx="111">
                  <c:v>14336826.532126263</c:v>
                </c:pt>
                <c:pt idx="112">
                  <c:v>14294469.538473323</c:v>
                </c:pt>
                <c:pt idx="113">
                  <c:v>14577350.002098594</c:v>
                </c:pt>
                <c:pt idx="114">
                  <c:v>17156247.870983824</c:v>
                </c:pt>
                <c:pt idx="115">
                  <c:v>16466243.168970341</c:v>
                </c:pt>
                <c:pt idx="116">
                  <c:v>14549557.057233773</c:v>
                </c:pt>
                <c:pt idx="117">
                  <c:v>14243187.246562678</c:v>
                </c:pt>
                <c:pt idx="118">
                  <c:v>14842565.147548432</c:v>
                </c:pt>
                <c:pt idx="119">
                  <c:v>15928317.395971145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 (2)'!$D$1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3-401C-8102-3E3CC3174105}"/>
            </c:ext>
          </c:extLst>
        </c:ser>
        <c:ser>
          <c:idx val="1"/>
          <c:order val="1"/>
          <c:tx>
            <c:strRef>
              <c:f>'GS&lt;50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(2)'!$U$2:$U$195</c:f>
              <c:numCache>
                <c:formatCode>_(* #,##0.00_);_(* \(#,##0.00\);_(* "-"??_);_(@_)</c:formatCode>
                <c:ptCount val="194"/>
                <c:pt idx="0">
                  <c:v>15579808.335877279</c:v>
                </c:pt>
                <c:pt idx="1">
                  <c:v>14106003.98242088</c:v>
                </c:pt>
                <c:pt idx="2">
                  <c:v>14146377.869062273</c:v>
                </c:pt>
                <c:pt idx="3">
                  <c:v>12841023.868128002</c:v>
                </c:pt>
                <c:pt idx="4">
                  <c:v>13632841.336121226</c:v>
                </c:pt>
                <c:pt idx="5">
                  <c:v>14135446.679767065</c:v>
                </c:pt>
                <c:pt idx="6">
                  <c:v>16213326.568457203</c:v>
                </c:pt>
                <c:pt idx="7">
                  <c:v>15925701.453545948</c:v>
                </c:pt>
                <c:pt idx="8">
                  <c:v>13280590.448324222</c:v>
                </c:pt>
                <c:pt idx="9">
                  <c:v>13110041.736963792</c:v>
                </c:pt>
                <c:pt idx="10">
                  <c:v>13688601.873625237</c:v>
                </c:pt>
                <c:pt idx="11">
                  <c:v>15560972.33458077</c:v>
                </c:pt>
                <c:pt idx="12">
                  <c:v>16081715.211324891</c:v>
                </c:pt>
                <c:pt idx="13">
                  <c:v>14724326.797636848</c:v>
                </c:pt>
                <c:pt idx="14">
                  <c:v>15132152.104671473</c:v>
                </c:pt>
                <c:pt idx="15">
                  <c:v>13820580.346517988</c:v>
                </c:pt>
                <c:pt idx="16">
                  <c:v>13573765.852190947</c:v>
                </c:pt>
                <c:pt idx="17">
                  <c:v>14267120.555679757</c:v>
                </c:pt>
                <c:pt idx="18">
                  <c:v>16889893.440235101</c:v>
                </c:pt>
                <c:pt idx="19">
                  <c:v>15855937.506321622</c:v>
                </c:pt>
                <c:pt idx="20">
                  <c:v>13695512.053381529</c:v>
                </c:pt>
                <c:pt idx="21">
                  <c:v>13663258.956159992</c:v>
                </c:pt>
                <c:pt idx="22">
                  <c:v>13554249.087391891</c:v>
                </c:pt>
                <c:pt idx="23">
                  <c:v>14931099.845751597</c:v>
                </c:pt>
                <c:pt idx="24">
                  <c:v>15333842.198415803</c:v>
                </c:pt>
                <c:pt idx="25">
                  <c:v>14338900.793846095</c:v>
                </c:pt>
                <c:pt idx="26">
                  <c:v>14098835.570543537</c:v>
                </c:pt>
                <c:pt idx="27">
                  <c:v>13485770.758621216</c:v>
                </c:pt>
                <c:pt idx="28">
                  <c:v>13836098.291772718</c:v>
                </c:pt>
                <c:pt idx="29">
                  <c:v>15021511.091794759</c:v>
                </c:pt>
                <c:pt idx="30">
                  <c:v>16885490.601326369</c:v>
                </c:pt>
                <c:pt idx="31">
                  <c:v>16115392.161997491</c:v>
                </c:pt>
                <c:pt idx="32">
                  <c:v>13904128.849335972</c:v>
                </c:pt>
                <c:pt idx="33">
                  <c:v>13705239.10941189</c:v>
                </c:pt>
                <c:pt idx="34">
                  <c:v>14118146.509169456</c:v>
                </c:pt>
                <c:pt idx="35">
                  <c:v>15092373.507522648</c:v>
                </c:pt>
                <c:pt idx="36">
                  <c:v>15634785.582059553</c:v>
                </c:pt>
                <c:pt idx="37">
                  <c:v>14675269.530608442</c:v>
                </c:pt>
                <c:pt idx="38">
                  <c:v>15102311.553691486</c:v>
                </c:pt>
                <c:pt idx="39">
                  <c:v>13775179.653994676</c:v>
                </c:pt>
                <c:pt idx="40">
                  <c:v>13756051.592964849</c:v>
                </c:pt>
                <c:pt idx="41">
                  <c:v>14344237.439082168</c:v>
                </c:pt>
                <c:pt idx="42">
                  <c:v>16098628.763530148</c:v>
                </c:pt>
                <c:pt idx="43">
                  <c:v>15522148.013360305</c:v>
                </c:pt>
                <c:pt idx="44">
                  <c:v>13709093.815945033</c:v>
                </c:pt>
                <c:pt idx="45">
                  <c:v>13691582.68247292</c:v>
                </c:pt>
                <c:pt idx="46">
                  <c:v>14223738.592498079</c:v>
                </c:pt>
                <c:pt idx="47">
                  <c:v>15712076.147734718</c:v>
                </c:pt>
                <c:pt idx="48">
                  <c:v>16410846.226910265</c:v>
                </c:pt>
                <c:pt idx="49">
                  <c:v>15070746.224415746</c:v>
                </c:pt>
                <c:pt idx="50">
                  <c:v>15590447.980177155</c:v>
                </c:pt>
                <c:pt idx="51">
                  <c:v>13874039.719975598</c:v>
                </c:pt>
                <c:pt idx="52">
                  <c:v>13653981.082352946</c:v>
                </c:pt>
                <c:pt idx="53">
                  <c:v>14256619.90941488</c:v>
                </c:pt>
                <c:pt idx="54">
                  <c:v>15045046.744423477</c:v>
                </c:pt>
                <c:pt idx="55">
                  <c:v>15135441.854586622</c:v>
                </c:pt>
                <c:pt idx="56">
                  <c:v>13732596.854812067</c:v>
                </c:pt>
                <c:pt idx="57">
                  <c:v>13553225.711376255</c:v>
                </c:pt>
                <c:pt idx="58">
                  <c:v>14179663.902412657</c:v>
                </c:pt>
                <c:pt idx="59">
                  <c:v>15131067.50830943</c:v>
                </c:pt>
                <c:pt idx="60">
                  <c:v>16200471.619717265</c:v>
                </c:pt>
                <c:pt idx="61">
                  <c:v>15628406.862288728</c:v>
                </c:pt>
                <c:pt idx="62">
                  <c:v>15299423.263174703</c:v>
                </c:pt>
                <c:pt idx="63">
                  <c:v>13662911.815486167</c:v>
                </c:pt>
                <c:pt idx="64">
                  <c:v>13915272.424520349</c:v>
                </c:pt>
                <c:pt idx="65">
                  <c:v>13961033.396332677</c:v>
                </c:pt>
                <c:pt idx="66">
                  <c:v>16033594.242193064</c:v>
                </c:pt>
                <c:pt idx="67">
                  <c:v>15602870.89144746</c:v>
                </c:pt>
                <c:pt idx="68">
                  <c:v>14709530.172854286</c:v>
                </c:pt>
                <c:pt idx="69">
                  <c:v>13640789.378368495</c:v>
                </c:pt>
                <c:pt idx="70">
                  <c:v>13565292.983320948</c:v>
                </c:pt>
                <c:pt idx="71">
                  <c:v>14518831.173651187</c:v>
                </c:pt>
                <c:pt idx="72">
                  <c:v>15695946.584015561</c:v>
                </c:pt>
                <c:pt idx="73">
                  <c:v>14722351.19652007</c:v>
                </c:pt>
                <c:pt idx="74">
                  <c:v>14658156.489088843</c:v>
                </c:pt>
                <c:pt idx="75">
                  <c:v>14036226.334338583</c:v>
                </c:pt>
                <c:pt idx="76">
                  <c:v>14277438.549332405</c:v>
                </c:pt>
                <c:pt idx="77">
                  <c:v>14625592.089203697</c:v>
                </c:pt>
                <c:pt idx="78">
                  <c:v>16353130.61028696</c:v>
                </c:pt>
                <c:pt idx="79">
                  <c:v>16653799.714771168</c:v>
                </c:pt>
                <c:pt idx="80">
                  <c:v>14559144.712384872</c:v>
                </c:pt>
                <c:pt idx="81">
                  <c:v>13799132.594668975</c:v>
                </c:pt>
                <c:pt idx="82">
                  <c:v>13539564.603219975</c:v>
                </c:pt>
                <c:pt idx="83">
                  <c:v>15326078.161230734</c:v>
                </c:pt>
                <c:pt idx="84">
                  <c:v>15397228.710702142</c:v>
                </c:pt>
                <c:pt idx="85">
                  <c:v>14144215.112727884</c:v>
                </c:pt>
                <c:pt idx="86">
                  <c:v>15253911.576835768</c:v>
                </c:pt>
                <c:pt idx="87">
                  <c:v>13683485.250419721</c:v>
                </c:pt>
                <c:pt idx="88">
                  <c:v>13989237.962184807</c:v>
                </c:pt>
                <c:pt idx="89">
                  <c:v>14761065.096541911</c:v>
                </c:pt>
                <c:pt idx="90">
                  <c:v>15993772.584654642</c:v>
                </c:pt>
                <c:pt idx="91">
                  <c:v>15543600.937491169</c:v>
                </c:pt>
                <c:pt idx="92">
                  <c:v>14436939.145131484</c:v>
                </c:pt>
                <c:pt idx="93">
                  <c:v>14076288.977411514</c:v>
                </c:pt>
                <c:pt idx="94">
                  <c:v>14194006.387668524</c:v>
                </c:pt>
                <c:pt idx="95">
                  <c:v>16053183.109346008</c:v>
                </c:pt>
                <c:pt idx="96">
                  <c:v>16238302.648433356</c:v>
                </c:pt>
                <c:pt idx="97">
                  <c:v>14421219.794968538</c:v>
                </c:pt>
                <c:pt idx="98">
                  <c:v>15311184.545879537</c:v>
                </c:pt>
                <c:pt idx="99">
                  <c:v>14358787.471334349</c:v>
                </c:pt>
                <c:pt idx="100">
                  <c:v>14239774.400712566</c:v>
                </c:pt>
                <c:pt idx="101">
                  <c:v>14937487.771455698</c:v>
                </c:pt>
                <c:pt idx="102">
                  <c:v>17084415.568452366</c:v>
                </c:pt>
                <c:pt idx="103">
                  <c:v>17165165.157248877</c:v>
                </c:pt>
                <c:pt idx="104">
                  <c:v>15060567.982920904</c:v>
                </c:pt>
                <c:pt idx="105">
                  <c:v>14510736.543099811</c:v>
                </c:pt>
                <c:pt idx="106">
                  <c:v>15003636.441928782</c:v>
                </c:pt>
                <c:pt idx="107">
                  <c:v>15854035.298635175</c:v>
                </c:pt>
                <c:pt idx="108">
                  <c:v>16793704.212984644</c:v>
                </c:pt>
                <c:pt idx="109">
                  <c:v>15237739.766660903</c:v>
                </c:pt>
                <c:pt idx="110">
                  <c:v>15884856.044446776</c:v>
                </c:pt>
                <c:pt idx="111">
                  <c:v>14538556.438593429</c:v>
                </c:pt>
                <c:pt idx="112">
                  <c:v>14371275.26807859</c:v>
                </c:pt>
                <c:pt idx="113">
                  <c:v>14680823.386372507</c:v>
                </c:pt>
                <c:pt idx="114">
                  <c:v>17137720.260940596</c:v>
                </c:pt>
                <c:pt idx="115">
                  <c:v>16428443.685827637</c:v>
                </c:pt>
                <c:pt idx="116">
                  <c:v>14755163.572784003</c:v>
                </c:pt>
                <c:pt idx="117">
                  <c:v>14292177.31767912</c:v>
                </c:pt>
                <c:pt idx="118">
                  <c:v>14875746.47431675</c:v>
                </c:pt>
                <c:pt idx="119">
                  <c:v>15690981.467149699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3-401C-8102-3E3CC317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78434848.604575217</c:v>
                </c:pt>
                <c:pt idx="1">
                  <c:v>69468889.618558288</c:v>
                </c:pt>
                <c:pt idx="2">
                  <c:v>75055142.222860157</c:v>
                </c:pt>
                <c:pt idx="3">
                  <c:v>71175060.531302422</c:v>
                </c:pt>
                <c:pt idx="4">
                  <c:v>76204281.968607515</c:v>
                </c:pt>
                <c:pt idx="5">
                  <c:v>76796396.541709691</c:v>
                </c:pt>
                <c:pt idx="6">
                  <c:v>85329184.342393056</c:v>
                </c:pt>
                <c:pt idx="7">
                  <c:v>84417591.753501028</c:v>
                </c:pt>
                <c:pt idx="8">
                  <c:v>73687913.378402695</c:v>
                </c:pt>
                <c:pt idx="9">
                  <c:v>73768912.799874559</c:v>
                </c:pt>
                <c:pt idx="10">
                  <c:v>73101594.809220076</c:v>
                </c:pt>
                <c:pt idx="11">
                  <c:v>76042389.377535895</c:v>
                </c:pt>
                <c:pt idx="12">
                  <c:v>82764535.908332288</c:v>
                </c:pt>
                <c:pt idx="13">
                  <c:v>70070875.203252554</c:v>
                </c:pt>
                <c:pt idx="14">
                  <c:v>76637453.30448918</c:v>
                </c:pt>
                <c:pt idx="15">
                  <c:v>71646809.643893421</c:v>
                </c:pt>
                <c:pt idx="16">
                  <c:v>73066579.773935258</c:v>
                </c:pt>
                <c:pt idx="17">
                  <c:v>75032505.355451927</c:v>
                </c:pt>
                <c:pt idx="18">
                  <c:v>85473126.671571583</c:v>
                </c:pt>
                <c:pt idx="19">
                  <c:v>81991027.191898599</c:v>
                </c:pt>
                <c:pt idx="20">
                  <c:v>73538789.042181283</c:v>
                </c:pt>
                <c:pt idx="21">
                  <c:v>73049031.070509359</c:v>
                </c:pt>
                <c:pt idx="22">
                  <c:v>70992756.872488171</c:v>
                </c:pt>
                <c:pt idx="23">
                  <c:v>72682178.751328439</c:v>
                </c:pt>
                <c:pt idx="24">
                  <c:v>78003684.373222724</c:v>
                </c:pt>
                <c:pt idx="25">
                  <c:v>71962703.1550484</c:v>
                </c:pt>
                <c:pt idx="26">
                  <c:v>74985148.230007991</c:v>
                </c:pt>
                <c:pt idx="27">
                  <c:v>71764433.36857602</c:v>
                </c:pt>
                <c:pt idx="28">
                  <c:v>75590646.073776588</c:v>
                </c:pt>
                <c:pt idx="29">
                  <c:v>78407341.375492051</c:v>
                </c:pt>
                <c:pt idx="30">
                  <c:v>86587018.545271546</c:v>
                </c:pt>
                <c:pt idx="31">
                  <c:v>83407591.61291945</c:v>
                </c:pt>
                <c:pt idx="32">
                  <c:v>74179942.847981066</c:v>
                </c:pt>
                <c:pt idx="33">
                  <c:v>73027620.66979219</c:v>
                </c:pt>
                <c:pt idx="34">
                  <c:v>72400208.695864096</c:v>
                </c:pt>
                <c:pt idx="35">
                  <c:v>72797528.328551441</c:v>
                </c:pt>
                <c:pt idx="36">
                  <c:v>78057129.371999115</c:v>
                </c:pt>
                <c:pt idx="37">
                  <c:v>70707673.257217005</c:v>
                </c:pt>
                <c:pt idx="38">
                  <c:v>77248009.535593539</c:v>
                </c:pt>
                <c:pt idx="39">
                  <c:v>72684006.32086502</c:v>
                </c:pt>
                <c:pt idx="40">
                  <c:v>74513489.913681135</c:v>
                </c:pt>
                <c:pt idx="41">
                  <c:v>75522161.644885793</c:v>
                </c:pt>
                <c:pt idx="42">
                  <c:v>83673574.990784645</c:v>
                </c:pt>
                <c:pt idx="43">
                  <c:v>81618121.494360909</c:v>
                </c:pt>
                <c:pt idx="44">
                  <c:v>73615184.345369294</c:v>
                </c:pt>
                <c:pt idx="45">
                  <c:v>74068436.717453122</c:v>
                </c:pt>
                <c:pt idx="46">
                  <c:v>73349896.053983778</c:v>
                </c:pt>
                <c:pt idx="47">
                  <c:v>75146526.888452217</c:v>
                </c:pt>
                <c:pt idx="48">
                  <c:v>82402600.961004689</c:v>
                </c:pt>
                <c:pt idx="49">
                  <c:v>73499892.590862989</c:v>
                </c:pt>
                <c:pt idx="50">
                  <c:v>80423536.432055384</c:v>
                </c:pt>
                <c:pt idx="51">
                  <c:v>73713820.637166917</c:v>
                </c:pt>
                <c:pt idx="52">
                  <c:v>75168122.269724429</c:v>
                </c:pt>
                <c:pt idx="53">
                  <c:v>76429660.156039819</c:v>
                </c:pt>
                <c:pt idx="54">
                  <c:v>80910553.229937419</c:v>
                </c:pt>
                <c:pt idx="55">
                  <c:v>81168959.565266728</c:v>
                </c:pt>
                <c:pt idx="56">
                  <c:v>75505653.435728282</c:v>
                </c:pt>
                <c:pt idx="57">
                  <c:v>74915013.245052129</c:v>
                </c:pt>
                <c:pt idx="58">
                  <c:v>74753409.389302537</c:v>
                </c:pt>
                <c:pt idx="59">
                  <c:v>74699289.663888663</c:v>
                </c:pt>
                <c:pt idx="60">
                  <c:v>82838891.592124388</c:v>
                </c:pt>
                <c:pt idx="61">
                  <c:v>75804174.39531742</c:v>
                </c:pt>
                <c:pt idx="62">
                  <c:v>80653804.024112895</c:v>
                </c:pt>
                <c:pt idx="63">
                  <c:v>74121389.711645797</c:v>
                </c:pt>
                <c:pt idx="64">
                  <c:v>77086030.307796523</c:v>
                </c:pt>
                <c:pt idx="65">
                  <c:v>75731079.285439551</c:v>
                </c:pt>
                <c:pt idx="66">
                  <c:v>85217918.521924704</c:v>
                </c:pt>
                <c:pt idx="67">
                  <c:v>83581079.075241059</c:v>
                </c:pt>
                <c:pt idx="68">
                  <c:v>79279648.00647594</c:v>
                </c:pt>
                <c:pt idx="69">
                  <c:v>74591030.452968597</c:v>
                </c:pt>
                <c:pt idx="70">
                  <c:v>73137011.54980199</c:v>
                </c:pt>
                <c:pt idx="71">
                  <c:v>73222835.484765381</c:v>
                </c:pt>
                <c:pt idx="72">
                  <c:v>81461618.166425332</c:v>
                </c:pt>
                <c:pt idx="73">
                  <c:v>75254587.279416457</c:v>
                </c:pt>
                <c:pt idx="74">
                  <c:v>78931338.962171778</c:v>
                </c:pt>
                <c:pt idx="75">
                  <c:v>75727379.815043896</c:v>
                </c:pt>
                <c:pt idx="76">
                  <c:v>78592717.217494205</c:v>
                </c:pt>
                <c:pt idx="77">
                  <c:v>79237122.322288245</c:v>
                </c:pt>
                <c:pt idx="78">
                  <c:v>87417441.576193377</c:v>
                </c:pt>
                <c:pt idx="79">
                  <c:v>88558879.022636145</c:v>
                </c:pt>
                <c:pt idx="80">
                  <c:v>79713946.192559391</c:v>
                </c:pt>
                <c:pt idx="81">
                  <c:v>77244482.734636292</c:v>
                </c:pt>
                <c:pt idx="82">
                  <c:v>73579828.996115088</c:v>
                </c:pt>
                <c:pt idx="83">
                  <c:v>76179114.835302755</c:v>
                </c:pt>
                <c:pt idx="84">
                  <c:v>81507091.743314177</c:v>
                </c:pt>
                <c:pt idx="85">
                  <c:v>69870306.461636886</c:v>
                </c:pt>
                <c:pt idx="86">
                  <c:v>78142811.420841977</c:v>
                </c:pt>
                <c:pt idx="87">
                  <c:v>72173282.047073409</c:v>
                </c:pt>
                <c:pt idx="88">
                  <c:v>74631353.591816559</c:v>
                </c:pt>
                <c:pt idx="89">
                  <c:v>77064564.411954269</c:v>
                </c:pt>
                <c:pt idx="90">
                  <c:v>83289643.749264434</c:v>
                </c:pt>
                <c:pt idx="91">
                  <c:v>81564455.74361077</c:v>
                </c:pt>
                <c:pt idx="92">
                  <c:v>76023208.345289573</c:v>
                </c:pt>
                <c:pt idx="93">
                  <c:v>75556483.620356247</c:v>
                </c:pt>
                <c:pt idx="94">
                  <c:v>72943913.816968337</c:v>
                </c:pt>
                <c:pt idx="95">
                  <c:v>75567708.411888257</c:v>
                </c:pt>
                <c:pt idx="96">
                  <c:v>80699689.320749924</c:v>
                </c:pt>
                <c:pt idx="97">
                  <c:v>70934184.997895002</c:v>
                </c:pt>
                <c:pt idx="98">
                  <c:v>78875389.693736419</c:v>
                </c:pt>
                <c:pt idx="99">
                  <c:v>74550834.292622611</c:v>
                </c:pt>
                <c:pt idx="100">
                  <c:v>77163211.912399575</c:v>
                </c:pt>
                <c:pt idx="101">
                  <c:v>74540341.342217356</c:v>
                </c:pt>
                <c:pt idx="102">
                  <c:v>83274171.588212922</c:v>
                </c:pt>
                <c:pt idx="103">
                  <c:v>83148412.566221282</c:v>
                </c:pt>
                <c:pt idx="104">
                  <c:v>75182911.583144933</c:v>
                </c:pt>
                <c:pt idx="105">
                  <c:v>72839302.64629887</c:v>
                </c:pt>
                <c:pt idx="106">
                  <c:v>71743845.046211988</c:v>
                </c:pt>
                <c:pt idx="107">
                  <c:v>71754159.740472183</c:v>
                </c:pt>
                <c:pt idx="108">
                  <c:v>78668851.017174631</c:v>
                </c:pt>
                <c:pt idx="109">
                  <c:v>69370354.254105538</c:v>
                </c:pt>
                <c:pt idx="110">
                  <c:v>76322017.488278553</c:v>
                </c:pt>
                <c:pt idx="111">
                  <c:v>71163426.786055282</c:v>
                </c:pt>
                <c:pt idx="112">
                  <c:v>72674043.63769263</c:v>
                </c:pt>
                <c:pt idx="113">
                  <c:v>73282908.953888416</c:v>
                </c:pt>
                <c:pt idx="114">
                  <c:v>83710386.188935384</c:v>
                </c:pt>
                <c:pt idx="115">
                  <c:v>81266612.114307478</c:v>
                </c:pt>
                <c:pt idx="116">
                  <c:v>74219414.909505233</c:v>
                </c:pt>
                <c:pt idx="117">
                  <c:v>71982954.527207792</c:v>
                </c:pt>
                <c:pt idx="118">
                  <c:v>75401049.962895423</c:v>
                </c:pt>
                <c:pt idx="119">
                  <c:v>75304681.103102997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 (2)'!$D$1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2-451F-B197-6CEF40DDDCBD}"/>
            </c:ext>
          </c:extLst>
        </c:ser>
        <c:ser>
          <c:idx val="1"/>
          <c:order val="1"/>
          <c:tx>
            <c:strRef>
              <c:f>'GS&gt;50 Predicted Monthly (2)'!$U$1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(2)'!$U$2:$U$195</c:f>
              <c:numCache>
                <c:formatCode>_(* #,##0.00_);_(* \(#,##0.00\);_(* "-"??_);_(@_)</c:formatCode>
                <c:ptCount val="194"/>
                <c:pt idx="0">
                  <c:v>78234816.881217003</c:v>
                </c:pt>
                <c:pt idx="1">
                  <c:v>70996657.976076454</c:v>
                </c:pt>
                <c:pt idx="2">
                  <c:v>74787448.137706161</c:v>
                </c:pt>
                <c:pt idx="3">
                  <c:v>71128010.905503601</c:v>
                </c:pt>
                <c:pt idx="4">
                  <c:v>75750672.781599194</c:v>
                </c:pt>
                <c:pt idx="5">
                  <c:v>77045545.769342363</c:v>
                </c:pt>
                <c:pt idx="6">
                  <c:v>85122908.138563007</c:v>
                </c:pt>
                <c:pt idx="7">
                  <c:v>84162662.105487168</c:v>
                </c:pt>
                <c:pt idx="8">
                  <c:v>73915911.497936368</c:v>
                </c:pt>
                <c:pt idx="9">
                  <c:v>73378416.100119561</c:v>
                </c:pt>
                <c:pt idx="10">
                  <c:v>73258713.091677323</c:v>
                </c:pt>
                <c:pt idx="11">
                  <c:v>75760693.234439254</c:v>
                </c:pt>
                <c:pt idx="12">
                  <c:v>81307237.184122846</c:v>
                </c:pt>
                <c:pt idx="13">
                  <c:v>71651354.500882879</c:v>
                </c:pt>
                <c:pt idx="14">
                  <c:v>76456070.855219841</c:v>
                </c:pt>
                <c:pt idx="15">
                  <c:v>71901634.520200148</c:v>
                </c:pt>
                <c:pt idx="16">
                  <c:v>72847092.223174736</c:v>
                </c:pt>
                <c:pt idx="17">
                  <c:v>75477123.82175535</c:v>
                </c:pt>
                <c:pt idx="18">
                  <c:v>85640181.541264653</c:v>
                </c:pt>
                <c:pt idx="19">
                  <c:v>82139642.660532743</c:v>
                </c:pt>
                <c:pt idx="20">
                  <c:v>74112864.791016817</c:v>
                </c:pt>
                <c:pt idx="21">
                  <c:v>73112547.407767206</c:v>
                </c:pt>
                <c:pt idx="22">
                  <c:v>71376991.230959207</c:v>
                </c:pt>
                <c:pt idx="23">
                  <c:v>72739838.502695113</c:v>
                </c:pt>
                <c:pt idx="24">
                  <c:v>77545998.052552313</c:v>
                </c:pt>
                <c:pt idx="25">
                  <c:v>72702343.355579108</c:v>
                </c:pt>
                <c:pt idx="26">
                  <c:v>74626978.16456604</c:v>
                </c:pt>
                <c:pt idx="27">
                  <c:v>71931286.469197303</c:v>
                </c:pt>
                <c:pt idx="28">
                  <c:v>75318277.863569349</c:v>
                </c:pt>
                <c:pt idx="29">
                  <c:v>78900225.898738846</c:v>
                </c:pt>
                <c:pt idx="30">
                  <c:v>86451826.001840755</c:v>
                </c:pt>
                <c:pt idx="31">
                  <c:v>83348195.530770272</c:v>
                </c:pt>
                <c:pt idx="32">
                  <c:v>74687598.829086721</c:v>
                </c:pt>
                <c:pt idx="33">
                  <c:v>73041597.659244329</c:v>
                </c:pt>
                <c:pt idx="34">
                  <c:v>72929146.340156078</c:v>
                </c:pt>
                <c:pt idx="35">
                  <c:v>72959136.986996621</c:v>
                </c:pt>
                <c:pt idx="36">
                  <c:v>77760991.342564821</c:v>
                </c:pt>
                <c:pt idx="37">
                  <c:v>72256048.558732092</c:v>
                </c:pt>
                <c:pt idx="38">
                  <c:v>76996955.31257461</c:v>
                </c:pt>
                <c:pt idx="39">
                  <c:v>72950321.533009797</c:v>
                </c:pt>
                <c:pt idx="40">
                  <c:v>74345897.019261509</c:v>
                </c:pt>
                <c:pt idx="41">
                  <c:v>76037081.558180109</c:v>
                </c:pt>
                <c:pt idx="42">
                  <c:v>83596150.913007274</c:v>
                </c:pt>
                <c:pt idx="43">
                  <c:v>81576279.342941359</c:v>
                </c:pt>
                <c:pt idx="44">
                  <c:v>74156134.195713282</c:v>
                </c:pt>
                <c:pt idx="45">
                  <c:v>74060436.124734297</c:v>
                </c:pt>
                <c:pt idx="46">
                  <c:v>73885561.365806609</c:v>
                </c:pt>
                <c:pt idx="47">
                  <c:v>75359129.515350401</c:v>
                </c:pt>
                <c:pt idx="48">
                  <c:v>81519638.310474887</c:v>
                </c:pt>
                <c:pt idx="49">
                  <c:v>74802806.627757177</c:v>
                </c:pt>
                <c:pt idx="50">
                  <c:v>79695007.461561278</c:v>
                </c:pt>
                <c:pt idx="51">
                  <c:v>73671101.353944153</c:v>
                </c:pt>
                <c:pt idx="52">
                  <c:v>74711990.609739035</c:v>
                </c:pt>
                <c:pt idx="53">
                  <c:v>76632046.576516241</c:v>
                </c:pt>
                <c:pt idx="54">
                  <c:v>80541913.32619606</c:v>
                </c:pt>
                <c:pt idx="55">
                  <c:v>80859272.632556692</c:v>
                </c:pt>
                <c:pt idx="56">
                  <c:v>75673742.643339455</c:v>
                </c:pt>
                <c:pt idx="57">
                  <c:v>74548248.522922695</c:v>
                </c:pt>
                <c:pt idx="58">
                  <c:v>74939237.323668122</c:v>
                </c:pt>
                <c:pt idx="59">
                  <c:v>74611525.77804333</c:v>
                </c:pt>
                <c:pt idx="60">
                  <c:v>81604839.120223701</c:v>
                </c:pt>
                <c:pt idx="61">
                  <c:v>76988545.799843997</c:v>
                </c:pt>
                <c:pt idx="62">
                  <c:v>79545252.715144679</c:v>
                </c:pt>
                <c:pt idx="63">
                  <c:v>73767807.826413229</c:v>
                </c:pt>
                <c:pt idx="64">
                  <c:v>76239183.606074274</c:v>
                </c:pt>
                <c:pt idx="65">
                  <c:v>75545851.648527846</c:v>
                </c:pt>
                <c:pt idx="66">
                  <c:v>84347428.345914945</c:v>
                </c:pt>
                <c:pt idx="67">
                  <c:v>82751182.742680311</c:v>
                </c:pt>
                <c:pt idx="68">
                  <c:v>79295325.759165466</c:v>
                </c:pt>
                <c:pt idx="69">
                  <c:v>74182475.653143376</c:v>
                </c:pt>
                <c:pt idx="70">
                  <c:v>73224490.659591049</c:v>
                </c:pt>
                <c:pt idx="71">
                  <c:v>73026951.637282312</c:v>
                </c:pt>
                <c:pt idx="72">
                  <c:v>80171571.446100295</c:v>
                </c:pt>
                <c:pt idx="73">
                  <c:v>75350542.066674143</c:v>
                </c:pt>
                <c:pt idx="74">
                  <c:v>77764083.70559749</c:v>
                </c:pt>
                <c:pt idx="75">
                  <c:v>75222214.454717875</c:v>
                </c:pt>
                <c:pt idx="76">
                  <c:v>77542905.63771072</c:v>
                </c:pt>
                <c:pt idx="77">
                  <c:v>78926524.476578057</c:v>
                </c:pt>
                <c:pt idx="78">
                  <c:v>86272295.747465163</c:v>
                </c:pt>
                <c:pt idx="79">
                  <c:v>87443976.139938802</c:v>
                </c:pt>
                <c:pt idx="80">
                  <c:v>79591020.232983589</c:v>
                </c:pt>
                <c:pt idx="81">
                  <c:v>76520432.002876431</c:v>
                </c:pt>
                <c:pt idx="82">
                  <c:v>73480660.563004568</c:v>
                </c:pt>
                <c:pt idx="83">
                  <c:v>75759185.82896933</c:v>
                </c:pt>
                <c:pt idx="84">
                  <c:v>79838481.628509969</c:v>
                </c:pt>
                <c:pt idx="85">
                  <c:v>70940112.093760699</c:v>
                </c:pt>
                <c:pt idx="86">
                  <c:v>77531990.772451818</c:v>
                </c:pt>
                <c:pt idx="87">
                  <c:v>72094614.521074474</c:v>
                </c:pt>
                <c:pt idx="88">
                  <c:v>74202594.089167759</c:v>
                </c:pt>
                <c:pt idx="89">
                  <c:v>77276623.756987214</c:v>
                </c:pt>
                <c:pt idx="90">
                  <c:v>82933580.572308272</c:v>
                </c:pt>
                <c:pt idx="91">
                  <c:v>81232269.407233626</c:v>
                </c:pt>
                <c:pt idx="92">
                  <c:v>76380303.554930359</c:v>
                </c:pt>
                <c:pt idx="93">
                  <c:v>75324657.962618947</c:v>
                </c:pt>
                <c:pt idx="94">
                  <c:v>73252790.732397005</c:v>
                </c:pt>
                <c:pt idx="95">
                  <c:v>75581901.039075971</c:v>
                </c:pt>
                <c:pt idx="96">
                  <c:v>79816882.612564445</c:v>
                </c:pt>
                <c:pt idx="97">
                  <c:v>71889517.481677264</c:v>
                </c:pt>
                <c:pt idx="98">
                  <c:v>77953840.922541052</c:v>
                </c:pt>
                <c:pt idx="99">
                  <c:v>74309817.428315401</c:v>
                </c:pt>
                <c:pt idx="100">
                  <c:v>76378649.778572083</c:v>
                </c:pt>
                <c:pt idx="101">
                  <c:v>75416753.793385759</c:v>
                </c:pt>
                <c:pt idx="102">
                  <c:v>83879152.906063914</c:v>
                </c:pt>
                <c:pt idx="103">
                  <c:v>83810378.388192683</c:v>
                </c:pt>
                <c:pt idx="104">
                  <c:v>76166998.352751538</c:v>
                </c:pt>
                <c:pt idx="105">
                  <c:v>73191152.043605387</c:v>
                </c:pt>
                <c:pt idx="106">
                  <c:v>72665844.228837013</c:v>
                </c:pt>
                <c:pt idx="107">
                  <c:v>72295530.409142688</c:v>
                </c:pt>
                <c:pt idx="108">
                  <c:v>78632496.78663151</c:v>
                </c:pt>
                <c:pt idx="109">
                  <c:v>71063021.469429359</c:v>
                </c:pt>
                <c:pt idx="110">
                  <c:v>76394799.551084116</c:v>
                </c:pt>
                <c:pt idx="111">
                  <c:v>71630500.529993802</c:v>
                </c:pt>
                <c:pt idx="112">
                  <c:v>72627841.936131477</c:v>
                </c:pt>
                <c:pt idx="113">
                  <c:v>73773817.546775162</c:v>
                </c:pt>
                <c:pt idx="114">
                  <c:v>83934415.224265635</c:v>
                </c:pt>
                <c:pt idx="115">
                  <c:v>81460836.410727292</c:v>
                </c:pt>
                <c:pt idx="116">
                  <c:v>74977786.129060268</c:v>
                </c:pt>
                <c:pt idx="117">
                  <c:v>72154489.519392848</c:v>
                </c:pt>
                <c:pt idx="118">
                  <c:v>75316485.3586303</c:v>
                </c:pt>
                <c:pt idx="119">
                  <c:v>74844076.178144857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2-451F-B197-6CEF40D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530172278.92325282</c:v>
                </c:pt>
                <c:pt idx="8">
                  <c:v>573254017.28101647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553867492.15742564</c:v>
                </c:pt>
                <c:pt idx="1">
                  <c:v>553900486.21795416</c:v>
                </c:pt>
                <c:pt idx="2">
                  <c:v>552395276.57086873</c:v>
                </c:pt>
                <c:pt idx="3">
                  <c:v>546302579.20518816</c:v>
                </c:pt>
                <c:pt idx="4">
                  <c:v>540284235.84291995</c:v>
                </c:pt>
                <c:pt idx="5">
                  <c:v>542885485.38963652</c:v>
                </c:pt>
                <c:pt idx="6">
                  <c:v>556281444.50831378</c:v>
                </c:pt>
                <c:pt idx="7">
                  <c:v>543696798.57557845</c:v>
                </c:pt>
                <c:pt idx="8">
                  <c:v>560085655.86080694</c:v>
                </c:pt>
                <c:pt idx="9">
                  <c:v>552693539.01916373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175760336.67308125</c:v>
                </c:pt>
                <c:pt idx="6">
                  <c:v>178331752.411708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172220736.48687392</c:v>
                </c:pt>
                <c:pt idx="1">
                  <c:v>176189611.7572636</c:v>
                </c:pt>
                <c:pt idx="2">
                  <c:v>175935729.44375795</c:v>
                </c:pt>
                <c:pt idx="3">
                  <c:v>176245103.36794236</c:v>
                </c:pt>
                <c:pt idx="4">
                  <c:v>175633723.71916708</c:v>
                </c:pt>
                <c:pt idx="5">
                  <c:v>176738428.22335532</c:v>
                </c:pt>
                <c:pt idx="6">
                  <c:v>178246561.63906187</c:v>
                </c:pt>
                <c:pt idx="7">
                  <c:v>177526934.85111555</c:v>
                </c:pt>
                <c:pt idx="8">
                  <c:v>184185313.62506998</c:v>
                </c:pt>
                <c:pt idx="9">
                  <c:v>184687187.89583465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932632185.03165519</c:v>
                </c:pt>
                <c:pt idx="6">
                  <c:v>954581897.65928125</c:v>
                </c:pt>
                <c:pt idx="7">
                  <c:v>926195687.65508974</c:v>
                </c:pt>
                <c:pt idx="8">
                  <c:v>921141218.25214803</c:v>
                </c:pt>
                <c:pt idx="9">
                  <c:v>890395012.79648936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913542456.61966741</c:v>
                </c:pt>
                <c:pt idx="1">
                  <c:v>908762579.23959148</c:v>
                </c:pt>
                <c:pt idx="2">
                  <c:v>914442611.15229774</c:v>
                </c:pt>
                <c:pt idx="3">
                  <c:v>912980986.78187609</c:v>
                </c:pt>
                <c:pt idx="4">
                  <c:v>922206531.1667192</c:v>
                </c:pt>
                <c:pt idx="5">
                  <c:v>930519335.51400518</c:v>
                </c:pt>
                <c:pt idx="6">
                  <c:v>944045412.3026166</c:v>
                </c:pt>
                <c:pt idx="7">
                  <c:v>916589920.13051605</c:v>
                </c:pt>
                <c:pt idx="8">
                  <c:v>917774518.34564924</c:v>
                </c:pt>
                <c:pt idx="9">
                  <c:v>906810566.64026654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Monthly'!$U$2:$U$145</c:f>
              <c:numCache>
                <c:formatCode>_(* #,##0.00_);_(* \(#,##0.00\);_(* "-"??_);_(@_)</c:formatCode>
                <c:ptCount val="144"/>
                <c:pt idx="0">
                  <c:v>47417591.711492784</c:v>
                </c:pt>
                <c:pt idx="1">
                  <c:v>41557592.714686014</c:v>
                </c:pt>
                <c:pt idx="2">
                  <c:v>43014886.068211779</c:v>
                </c:pt>
                <c:pt idx="3">
                  <c:v>39024712.997481287</c:v>
                </c:pt>
                <c:pt idx="4">
                  <c:v>42387875.694031969</c:v>
                </c:pt>
                <c:pt idx="5">
                  <c:v>49384198.739657342</c:v>
                </c:pt>
                <c:pt idx="6">
                  <c:v>59750915.288259909</c:v>
                </c:pt>
                <c:pt idx="7">
                  <c:v>57730097.105651796</c:v>
                </c:pt>
                <c:pt idx="8">
                  <c:v>46105140.740873165</c:v>
                </c:pt>
                <c:pt idx="9">
                  <c:v>41001692.336903557</c:v>
                </c:pt>
                <c:pt idx="10">
                  <c:v>39621905.131767303</c:v>
                </c:pt>
                <c:pt idx="11">
                  <c:v>45670045.622799776</c:v>
                </c:pt>
                <c:pt idx="12">
                  <c:v>47628513.34204831</c:v>
                </c:pt>
                <c:pt idx="13">
                  <c:v>41837176.072461545</c:v>
                </c:pt>
                <c:pt idx="14">
                  <c:v>43318854.714094579</c:v>
                </c:pt>
                <c:pt idx="15">
                  <c:v>39331283.366741575</c:v>
                </c:pt>
                <c:pt idx="16">
                  <c:v>42623390.411161631</c:v>
                </c:pt>
                <c:pt idx="17">
                  <c:v>49440881.548574179</c:v>
                </c:pt>
                <c:pt idx="18">
                  <c:v>59763504.503709592</c:v>
                </c:pt>
                <c:pt idx="19">
                  <c:v>57778783.529652402</c:v>
                </c:pt>
                <c:pt idx="20">
                  <c:v>46206881.315776005</c:v>
                </c:pt>
                <c:pt idx="21">
                  <c:v>41102756.846816033</c:v>
                </c:pt>
                <c:pt idx="22">
                  <c:v>39643493.715857595</c:v>
                </c:pt>
                <c:pt idx="23">
                  <c:v>45585697.69494243</c:v>
                </c:pt>
                <c:pt idx="24">
                  <c:v>47354538.693654582</c:v>
                </c:pt>
                <c:pt idx="25">
                  <c:v>43097395.882706054</c:v>
                </c:pt>
                <c:pt idx="26">
                  <c:v>42862568.098547682</c:v>
                </c:pt>
                <c:pt idx="27">
                  <c:v>38883236.943187818</c:v>
                </c:pt>
                <c:pt idx="28">
                  <c:v>42134156.924674705</c:v>
                </c:pt>
                <c:pt idx="29">
                  <c:v>48882296.411492638</c:v>
                </c:pt>
                <c:pt idx="30">
                  <c:v>59174385.806877255</c:v>
                </c:pt>
                <c:pt idx="31">
                  <c:v>57175700.296606995</c:v>
                </c:pt>
                <c:pt idx="32">
                  <c:v>45690984.972591132</c:v>
                </c:pt>
                <c:pt idx="33">
                  <c:v>40732737.210414082</c:v>
                </c:pt>
                <c:pt idx="34">
                  <c:v>39409079.673975423</c:v>
                </c:pt>
                <c:pt idx="35">
                  <c:v>45380750.503708228</c:v>
                </c:pt>
                <c:pt idx="36">
                  <c:v>47304908.127598941</c:v>
                </c:pt>
                <c:pt idx="37">
                  <c:v>41544339.932998322</c:v>
                </c:pt>
                <c:pt idx="38">
                  <c:v>43008964.662238695</c:v>
                </c:pt>
                <c:pt idx="39">
                  <c:v>39046063.985222556</c:v>
                </c:pt>
                <c:pt idx="40">
                  <c:v>42353019.429312915</c:v>
                </c:pt>
                <c:pt idx="41">
                  <c:v>49199503.584307253</c:v>
                </c:pt>
                <c:pt idx="42">
                  <c:v>59568167.941522717</c:v>
                </c:pt>
                <c:pt idx="43">
                  <c:v>57556903.269682989</c:v>
                </c:pt>
                <c:pt idx="44">
                  <c:v>46079150.827495053</c:v>
                </c:pt>
                <c:pt idx="45">
                  <c:v>41056563.723991215</c:v>
                </c:pt>
                <c:pt idx="46">
                  <c:v>39684911.410316914</c:v>
                </c:pt>
                <c:pt idx="47">
                  <c:v>45490980.605575472</c:v>
                </c:pt>
                <c:pt idx="48">
                  <c:v>47237774.807554051</c:v>
                </c:pt>
                <c:pt idx="49">
                  <c:v>41375381.885836661</c:v>
                </c:pt>
                <c:pt idx="50">
                  <c:v>42840652.19935175</c:v>
                </c:pt>
                <c:pt idx="51">
                  <c:v>38913768.383176625</c:v>
                </c:pt>
                <c:pt idx="52">
                  <c:v>42153624.79244177</c:v>
                </c:pt>
                <c:pt idx="53">
                  <c:v>48819780.836154163</c:v>
                </c:pt>
                <c:pt idx="54">
                  <c:v>59067668.612241551</c:v>
                </c:pt>
                <c:pt idx="55">
                  <c:v>57036227.407166734</c:v>
                </c:pt>
                <c:pt idx="56">
                  <c:v>45630561.317602262</c:v>
                </c:pt>
                <c:pt idx="57">
                  <c:v>40693077.514099211</c:v>
                </c:pt>
                <c:pt idx="58">
                  <c:v>39327224.364460364</c:v>
                </c:pt>
                <c:pt idx="59">
                  <c:v>45208538.541794829</c:v>
                </c:pt>
                <c:pt idx="60">
                  <c:v>46854580.292302139</c:v>
                </c:pt>
                <c:pt idx="61">
                  <c:v>40974091.663262226</c:v>
                </c:pt>
                <c:pt idx="62">
                  <c:v>42437170.322439224</c:v>
                </c:pt>
                <c:pt idx="63">
                  <c:v>38447598.496883556</c:v>
                </c:pt>
                <c:pt idx="64">
                  <c:v>41745618.297711805</c:v>
                </c:pt>
                <c:pt idx="65">
                  <c:v>48591581.555241212</c:v>
                </c:pt>
                <c:pt idx="66">
                  <c:v>59036632.462099269</c:v>
                </c:pt>
                <c:pt idx="67">
                  <c:v>57014694.900798574</c:v>
                </c:pt>
                <c:pt idx="68">
                  <c:v>45432471.669016488</c:v>
                </c:pt>
                <c:pt idx="69">
                  <c:v>40300002.530696645</c:v>
                </c:pt>
                <c:pt idx="70">
                  <c:v>38861029.525346018</c:v>
                </c:pt>
                <c:pt idx="71">
                  <c:v>44887375.357211672</c:v>
                </c:pt>
                <c:pt idx="72">
                  <c:v>46741494.209728643</c:v>
                </c:pt>
                <c:pt idx="73">
                  <c:v>42616080.72370439</c:v>
                </c:pt>
                <c:pt idx="74">
                  <c:v>42434359.721389696</c:v>
                </c:pt>
                <c:pt idx="75">
                  <c:v>38438262.799813956</c:v>
                </c:pt>
                <c:pt idx="76">
                  <c:v>41771371.258926079</c:v>
                </c:pt>
                <c:pt idx="77">
                  <c:v>48576069.869759604</c:v>
                </c:pt>
                <c:pt idx="78">
                  <c:v>58835990.957130253</c:v>
                </c:pt>
                <c:pt idx="79">
                  <c:v>56742163.747235931</c:v>
                </c:pt>
                <c:pt idx="80">
                  <c:v>45211279.570383027</c:v>
                </c:pt>
                <c:pt idx="81">
                  <c:v>40284152.793395698</c:v>
                </c:pt>
                <c:pt idx="82">
                  <c:v>38970300.905292176</c:v>
                </c:pt>
                <c:pt idx="83">
                  <c:v>44966398.559636623</c:v>
                </c:pt>
                <c:pt idx="84">
                  <c:v>46855481.38362769</c:v>
                </c:pt>
                <c:pt idx="85">
                  <c:v>41051562.188524261</c:v>
                </c:pt>
                <c:pt idx="86">
                  <c:v>42557135.70151528</c:v>
                </c:pt>
                <c:pt idx="87">
                  <c:v>38539050.180690087</c:v>
                </c:pt>
                <c:pt idx="88">
                  <c:v>41791718.502812862</c:v>
                </c:pt>
                <c:pt idx="89">
                  <c:v>48582956.852566838</c:v>
                </c:pt>
                <c:pt idx="90">
                  <c:v>58994733.931102596</c:v>
                </c:pt>
                <c:pt idx="91">
                  <c:v>57086587.918876268</c:v>
                </c:pt>
                <c:pt idx="92">
                  <c:v>45767928.637473911</c:v>
                </c:pt>
                <c:pt idx="93">
                  <c:v>40861418.943476692</c:v>
                </c:pt>
                <c:pt idx="94">
                  <c:v>39597171.628050692</c:v>
                </c:pt>
                <c:pt idx="95">
                  <c:v>45603166.372877225</c:v>
                </c:pt>
                <c:pt idx="96">
                  <c:v>47266929.808926016</c:v>
                </c:pt>
                <c:pt idx="97">
                  <c:v>41310434.218567237</c:v>
                </c:pt>
                <c:pt idx="98">
                  <c:v>42706003.773879632</c:v>
                </c:pt>
                <c:pt idx="99">
                  <c:v>38778205.613531604</c:v>
                </c:pt>
                <c:pt idx="100">
                  <c:v>42072047.140203312</c:v>
                </c:pt>
                <c:pt idx="101">
                  <c:v>48893605.723346844</c:v>
                </c:pt>
                <c:pt idx="102">
                  <c:v>59432158.053671464</c:v>
                </c:pt>
                <c:pt idx="103">
                  <c:v>57415282.629984543</c:v>
                </c:pt>
                <c:pt idx="104">
                  <c:v>45914377.870754674</c:v>
                </c:pt>
                <c:pt idx="105">
                  <c:v>40749205.668571703</c:v>
                </c:pt>
                <c:pt idx="106">
                  <c:v>39486659.590734527</c:v>
                </c:pt>
                <c:pt idx="107">
                  <c:v>45423225.139852032</c:v>
                </c:pt>
                <c:pt idx="108">
                  <c:v>47376539.27933982</c:v>
                </c:pt>
                <c:pt idx="109">
                  <c:v>41716030.848888665</c:v>
                </c:pt>
                <c:pt idx="110">
                  <c:v>43316496.687884174</c:v>
                </c:pt>
                <c:pt idx="111">
                  <c:v>39377163.963492028</c:v>
                </c:pt>
                <c:pt idx="112">
                  <c:v>42738328.945787251</c:v>
                </c:pt>
                <c:pt idx="113">
                  <c:v>49614462.797075137</c:v>
                </c:pt>
                <c:pt idx="114">
                  <c:v>59938631.822273925</c:v>
                </c:pt>
                <c:pt idx="115">
                  <c:v>57997148.256346807</c:v>
                </c:pt>
                <c:pt idx="116">
                  <c:v>46691494.827884719</c:v>
                </c:pt>
                <c:pt idx="117">
                  <c:v>41807949.038741156</c:v>
                </c:pt>
                <c:pt idx="118">
                  <c:v>40513991.065590322</c:v>
                </c:pt>
                <c:pt idx="119">
                  <c:v>46493475.357297137</c:v>
                </c:pt>
                <c:pt idx="120">
                  <c:v>47761994.382560819</c:v>
                </c:pt>
                <c:pt idx="121">
                  <c:v>43764572.056760199</c:v>
                </c:pt>
                <c:pt idx="122">
                  <c:v>43694317.828778595</c:v>
                </c:pt>
                <c:pt idx="123">
                  <c:v>39840564.439499646</c:v>
                </c:pt>
                <c:pt idx="124">
                  <c:v>43190332.28314805</c:v>
                </c:pt>
                <c:pt idx="125">
                  <c:v>50060622.445243597</c:v>
                </c:pt>
                <c:pt idx="126">
                  <c:v>60364569.125520848</c:v>
                </c:pt>
                <c:pt idx="127">
                  <c:v>58407230.374298424</c:v>
                </c:pt>
                <c:pt idx="128">
                  <c:v>47090073.646395922</c:v>
                </c:pt>
                <c:pt idx="129">
                  <c:v>42211070.069185629</c:v>
                </c:pt>
                <c:pt idx="130">
                  <c:v>40901687.909165338</c:v>
                </c:pt>
                <c:pt idx="131">
                  <c:v>46868642.298853487</c:v>
                </c:pt>
                <c:pt idx="132">
                  <c:v>47742588.297053084</c:v>
                </c:pt>
                <c:pt idx="133">
                  <c:v>42080845.873549268</c:v>
                </c:pt>
                <c:pt idx="134">
                  <c:v>43668984.632797882</c:v>
                </c:pt>
                <c:pt idx="135">
                  <c:v>39807858.646204174</c:v>
                </c:pt>
                <c:pt idx="136">
                  <c:v>43155564.231619358</c:v>
                </c:pt>
                <c:pt idx="137">
                  <c:v>50022455.571356118</c:v>
                </c:pt>
                <c:pt idx="138">
                  <c:v>60330828.762154683</c:v>
                </c:pt>
                <c:pt idx="139">
                  <c:v>58374835.444629177</c:v>
                </c:pt>
                <c:pt idx="140">
                  <c:v>47060064.906885058</c:v>
                </c:pt>
                <c:pt idx="141">
                  <c:v>42183187.260498017</c:v>
                </c:pt>
                <c:pt idx="142">
                  <c:v>40874855.468721978</c:v>
                </c:pt>
                <c:pt idx="143">
                  <c:v>46842374.4578586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Monthly'!$U$1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Monthly'!$U$2:$U$145</c:f>
              <c:numCache>
                <c:formatCode>_(* #,##0.0_);_(* \(#,##0.0\);_(* "-"??_);_(@_)</c:formatCode>
                <c:ptCount val="144"/>
                <c:pt idx="0">
                  <c:v>15549621.167792091</c:v>
                </c:pt>
                <c:pt idx="1">
                  <c:v>14227798.744744785</c:v>
                </c:pt>
                <c:pt idx="2">
                  <c:v>14646060.184346968</c:v>
                </c:pt>
                <c:pt idx="3">
                  <c:v>13271919.443368316</c:v>
                </c:pt>
                <c:pt idx="4">
                  <c:v>13403979.859813208</c:v>
                </c:pt>
                <c:pt idx="5">
                  <c:v>13996512.385019377</c:v>
                </c:pt>
                <c:pt idx="6">
                  <c:v>15895451.693011077</c:v>
                </c:pt>
                <c:pt idx="7">
                  <c:v>15519437.900998732</c:v>
                </c:pt>
                <c:pt idx="8">
                  <c:v>13672443.482639048</c:v>
                </c:pt>
                <c:pt idx="9">
                  <c:v>13274724.822618758</c:v>
                </c:pt>
                <c:pt idx="10">
                  <c:v>13713444.67363349</c:v>
                </c:pt>
                <c:pt idx="11">
                  <c:v>15083008.839898618</c:v>
                </c:pt>
                <c:pt idx="12">
                  <c:v>15765098.643091461</c:v>
                </c:pt>
                <c:pt idx="13">
                  <c:v>14623951.97306316</c:v>
                </c:pt>
                <c:pt idx="14">
                  <c:v>14998700.911106752</c:v>
                </c:pt>
                <c:pt idx="15">
                  <c:v>13758319.215416111</c:v>
                </c:pt>
                <c:pt idx="16">
                  <c:v>13815572.493682289</c:v>
                </c:pt>
                <c:pt idx="17">
                  <c:v>14379566.902228747</c:v>
                </c:pt>
                <c:pt idx="18">
                  <c:v>16273335.114646146</c:v>
                </c:pt>
                <c:pt idx="19">
                  <c:v>15818635.86277437</c:v>
                </c:pt>
                <c:pt idx="20">
                  <c:v>13975046.949852306</c:v>
                </c:pt>
                <c:pt idx="21">
                  <c:v>13632932.98149333</c:v>
                </c:pt>
                <c:pt idx="22">
                  <c:v>13955684.281334177</c:v>
                </c:pt>
                <c:pt idx="23">
                  <c:v>15211800.657896874</c:v>
                </c:pt>
                <c:pt idx="24">
                  <c:v>15804283.80798102</c:v>
                </c:pt>
                <c:pt idx="25">
                  <c:v>14805407.112522321</c:v>
                </c:pt>
                <c:pt idx="26">
                  <c:v>14835133.477255041</c:v>
                </c:pt>
                <c:pt idx="27">
                  <c:v>13639203.419283152</c:v>
                </c:pt>
                <c:pt idx="28">
                  <c:v>13740378.528300548</c:v>
                </c:pt>
                <c:pt idx="29">
                  <c:v>14314943.090893272</c:v>
                </c:pt>
                <c:pt idx="30">
                  <c:v>16227035.502187969</c:v>
                </c:pt>
                <c:pt idx="31">
                  <c:v>15910503.424252452</c:v>
                </c:pt>
                <c:pt idx="32">
                  <c:v>14114949.122986067</c:v>
                </c:pt>
                <c:pt idx="33">
                  <c:v>13752933.228234144</c:v>
                </c:pt>
                <c:pt idx="34">
                  <c:v>14072751.838880487</c:v>
                </c:pt>
                <c:pt idx="35">
                  <c:v>15382538.943324996</c:v>
                </c:pt>
                <c:pt idx="36">
                  <c:v>16042959.93072298</c:v>
                </c:pt>
                <c:pt idx="37">
                  <c:v>14663065.147471689</c:v>
                </c:pt>
                <c:pt idx="38">
                  <c:v>15079447.015488347</c:v>
                </c:pt>
                <c:pt idx="39">
                  <c:v>13685520.928096011</c:v>
                </c:pt>
                <c:pt idx="40">
                  <c:v>13841540.360379109</c:v>
                </c:pt>
                <c:pt idx="41">
                  <c:v>14410234.347521968</c:v>
                </c:pt>
                <c:pt idx="42">
                  <c:v>16279460.644204861</c:v>
                </c:pt>
                <c:pt idx="43">
                  <c:v>15882189.96412071</c:v>
                </c:pt>
                <c:pt idx="44">
                  <c:v>14087925.838217475</c:v>
                </c:pt>
                <c:pt idx="45">
                  <c:v>13680459.580331808</c:v>
                </c:pt>
                <c:pt idx="46">
                  <c:v>14014954.629602812</c:v>
                </c:pt>
                <c:pt idx="47">
                  <c:v>15281933.909425141</c:v>
                </c:pt>
                <c:pt idx="48">
                  <c:v>15868074.967081526</c:v>
                </c:pt>
                <c:pt idx="49">
                  <c:v>14515073.188128155</c:v>
                </c:pt>
                <c:pt idx="50">
                  <c:v>14934449.9331246</c:v>
                </c:pt>
                <c:pt idx="51">
                  <c:v>13769934.989547715</c:v>
                </c:pt>
                <c:pt idx="52">
                  <c:v>13824602.720026748</c:v>
                </c:pt>
                <c:pt idx="53">
                  <c:v>14373120.782436393</c:v>
                </c:pt>
                <c:pt idx="54">
                  <c:v>16217886.10204315</c:v>
                </c:pt>
                <c:pt idx="55">
                  <c:v>15823900.44962172</c:v>
                </c:pt>
                <c:pt idx="56">
                  <c:v>14016541.510405116</c:v>
                </c:pt>
                <c:pt idx="57">
                  <c:v>13645482.694724234</c:v>
                </c:pt>
                <c:pt idx="58">
                  <c:v>13911103.369051665</c:v>
                </c:pt>
                <c:pt idx="59">
                  <c:v>15223472.123487687</c:v>
                </c:pt>
                <c:pt idx="60">
                  <c:v>15819595.238233184</c:v>
                </c:pt>
                <c:pt idx="61">
                  <c:v>14478455.087954439</c:v>
                </c:pt>
                <c:pt idx="62">
                  <c:v>14924375.097311029</c:v>
                </c:pt>
                <c:pt idx="63">
                  <c:v>13739133.072629876</c:v>
                </c:pt>
                <c:pt idx="64">
                  <c:v>13935198.612513894</c:v>
                </c:pt>
                <c:pt idx="65">
                  <c:v>14462849.065906052</c:v>
                </c:pt>
                <c:pt idx="66">
                  <c:v>16349577.005285343</c:v>
                </c:pt>
                <c:pt idx="67">
                  <c:v>15993997.545163905</c:v>
                </c:pt>
                <c:pt idx="68">
                  <c:v>14138255.553619053</c:v>
                </c:pt>
                <c:pt idx="69">
                  <c:v>13755450.389977591</c:v>
                </c:pt>
                <c:pt idx="70">
                  <c:v>13935986.521293413</c:v>
                </c:pt>
                <c:pt idx="71">
                  <c:v>15231915.845498508</c:v>
                </c:pt>
                <c:pt idx="72">
                  <c:v>15885936.450479111</c:v>
                </c:pt>
                <c:pt idx="73">
                  <c:v>14955230.752292769</c:v>
                </c:pt>
                <c:pt idx="74">
                  <c:v>14985483.026197379</c:v>
                </c:pt>
                <c:pt idx="75">
                  <c:v>13766886.726280853</c:v>
                </c:pt>
                <c:pt idx="76">
                  <c:v>14009514.036897229</c:v>
                </c:pt>
                <c:pt idx="77">
                  <c:v>14417730.844423044</c:v>
                </c:pt>
                <c:pt idx="78">
                  <c:v>16242036.584939716</c:v>
                </c:pt>
                <c:pt idx="79">
                  <c:v>15813701.829663554</c:v>
                </c:pt>
                <c:pt idx="80">
                  <c:v>14033821.393171612</c:v>
                </c:pt>
                <c:pt idx="81">
                  <c:v>13645202.644804696</c:v>
                </c:pt>
                <c:pt idx="82">
                  <c:v>13969891.806220692</c:v>
                </c:pt>
                <c:pt idx="83">
                  <c:v>15219725.679610474</c:v>
                </c:pt>
                <c:pt idx="84">
                  <c:v>15868168.458354576</c:v>
                </c:pt>
                <c:pt idx="85">
                  <c:v>14711345.325021401</c:v>
                </c:pt>
                <c:pt idx="86">
                  <c:v>15141880.321021264</c:v>
                </c:pt>
                <c:pt idx="87">
                  <c:v>13959749.753299154</c:v>
                </c:pt>
                <c:pt idx="88">
                  <c:v>14052470.03834475</c:v>
                </c:pt>
                <c:pt idx="89">
                  <c:v>14581585.537068948</c:v>
                </c:pt>
                <c:pt idx="90">
                  <c:v>16409767.000735922</c:v>
                </c:pt>
                <c:pt idx="91">
                  <c:v>16049605.841262547</c:v>
                </c:pt>
                <c:pt idx="92">
                  <c:v>14282353.898166928</c:v>
                </c:pt>
                <c:pt idx="93">
                  <c:v>13921983.115776787</c:v>
                </c:pt>
                <c:pt idx="94">
                  <c:v>14191949.730967201</c:v>
                </c:pt>
                <c:pt idx="95">
                  <c:v>15497510.073058417</c:v>
                </c:pt>
                <c:pt idx="96">
                  <c:v>16152822.152667375</c:v>
                </c:pt>
                <c:pt idx="97">
                  <c:v>14784611.529591393</c:v>
                </c:pt>
                <c:pt idx="98">
                  <c:v>15235517.370431678</c:v>
                </c:pt>
                <c:pt idx="99">
                  <c:v>13988677.002334014</c:v>
                </c:pt>
                <c:pt idx="100">
                  <c:v>14044226.878248783</c:v>
                </c:pt>
                <c:pt idx="101">
                  <c:v>14921540.779707991</c:v>
                </c:pt>
                <c:pt idx="102">
                  <c:v>16815195.010676563</c:v>
                </c:pt>
                <c:pt idx="103">
                  <c:v>16514278.507525859</c:v>
                </c:pt>
                <c:pt idx="104">
                  <c:v>14670395.546125215</c:v>
                </c:pt>
                <c:pt idx="105">
                  <c:v>14283245.740885979</c:v>
                </c:pt>
                <c:pt idx="106">
                  <c:v>14681276.995148644</c:v>
                </c:pt>
                <c:pt idx="107">
                  <c:v>15961882.194517078</c:v>
                </c:pt>
                <c:pt idx="108">
                  <c:v>16610090.514037443</c:v>
                </c:pt>
                <c:pt idx="109">
                  <c:v>15304241.201304015</c:v>
                </c:pt>
                <c:pt idx="110">
                  <c:v>15696609.661288479</c:v>
                </c:pt>
                <c:pt idx="111">
                  <c:v>14497217.107154556</c:v>
                </c:pt>
                <c:pt idx="112">
                  <c:v>14578253.232024843</c:v>
                </c:pt>
                <c:pt idx="113">
                  <c:v>15132853.680439342</c:v>
                </c:pt>
                <c:pt idx="114">
                  <c:v>17025274.726769179</c:v>
                </c:pt>
                <c:pt idx="115">
                  <c:v>16622250.051214436</c:v>
                </c:pt>
                <c:pt idx="116">
                  <c:v>14851534.312691566</c:v>
                </c:pt>
                <c:pt idx="117">
                  <c:v>14450057.80876545</c:v>
                </c:pt>
                <c:pt idx="118">
                  <c:v>14495603.00941975</c:v>
                </c:pt>
                <c:pt idx="119">
                  <c:v>15776910.287194172</c:v>
                </c:pt>
                <c:pt idx="120">
                  <c:v>15937624.318390222</c:v>
                </c:pt>
                <c:pt idx="121">
                  <c:v>14931355.891741497</c:v>
                </c:pt>
                <c:pt idx="122">
                  <c:v>15060344.729953052</c:v>
                </c:pt>
                <c:pt idx="123">
                  <c:v>12492501.824721154</c:v>
                </c:pt>
                <c:pt idx="124">
                  <c:v>12601301.908103975</c:v>
                </c:pt>
                <c:pt idx="125">
                  <c:v>13175299.086424489</c:v>
                </c:pt>
                <c:pt idx="126">
                  <c:v>15256385.869935649</c:v>
                </c:pt>
                <c:pt idx="127">
                  <c:v>14894185.122004481</c:v>
                </c:pt>
                <c:pt idx="128">
                  <c:v>13112634.073598046</c:v>
                </c:pt>
                <c:pt idx="129">
                  <c:v>12915039.821737872</c:v>
                </c:pt>
                <c:pt idx="130">
                  <c:v>13193592.665760819</c:v>
                </c:pt>
                <c:pt idx="131">
                  <c:v>14507217.816500491</c:v>
                </c:pt>
                <c:pt idx="132">
                  <c:v>16265300.50576626</c:v>
                </c:pt>
                <c:pt idx="133">
                  <c:v>14944138.859247282</c:v>
                </c:pt>
                <c:pt idx="134">
                  <c:v>15396087.437210171</c:v>
                </c:pt>
                <c:pt idx="135">
                  <c:v>14241317.811238494</c:v>
                </c:pt>
                <c:pt idx="136">
                  <c:v>14381951.197835589</c:v>
                </c:pt>
                <c:pt idx="137">
                  <c:v>14961215.322166603</c:v>
                </c:pt>
                <c:pt idx="138">
                  <c:v>16848401.508054063</c:v>
                </c:pt>
                <c:pt idx="139">
                  <c:v>16485068.401777161</c:v>
                </c:pt>
                <c:pt idx="140">
                  <c:v>14719188.734235417</c:v>
                </c:pt>
                <c:pt idx="141">
                  <c:v>14347406.811889416</c:v>
                </c:pt>
                <c:pt idx="142">
                  <c:v>14612348.697746184</c:v>
                </c:pt>
                <c:pt idx="143">
                  <c:v>15898425.736338561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Monthly'!$V$1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Monthly'!$V$2:$V$145</c:f>
              <c:numCache>
                <c:formatCode>_(* #,##0.0_);_(* \(#,##0.0\);_(* "-"??_);_(@_)</c:formatCode>
                <c:ptCount val="144"/>
                <c:pt idx="0">
                  <c:v>78148886.619217813</c:v>
                </c:pt>
                <c:pt idx="1">
                  <c:v>71349028.769918025</c:v>
                </c:pt>
                <c:pt idx="2">
                  <c:v>76205752.868748248</c:v>
                </c:pt>
                <c:pt idx="3">
                  <c:v>72405765.457120776</c:v>
                </c:pt>
                <c:pt idx="4">
                  <c:v>74609108.866694361</c:v>
                </c:pt>
                <c:pt idx="5">
                  <c:v>76315850.616754249</c:v>
                </c:pt>
                <c:pt idx="6">
                  <c:v>83983330.689798713</c:v>
                </c:pt>
                <c:pt idx="7">
                  <c:v>82709350.9245345</c:v>
                </c:pt>
                <c:pt idx="8">
                  <c:v>75768227.715833277</c:v>
                </c:pt>
                <c:pt idx="9">
                  <c:v>74094159.654119551</c:v>
                </c:pt>
                <c:pt idx="10">
                  <c:v>73331437.287211671</c:v>
                </c:pt>
                <c:pt idx="11">
                  <c:v>74400130.752785355</c:v>
                </c:pt>
                <c:pt idx="12">
                  <c:v>80405962.026916802</c:v>
                </c:pt>
                <c:pt idx="13">
                  <c:v>71371301.254268348</c:v>
                </c:pt>
                <c:pt idx="14">
                  <c:v>76072108.870074242</c:v>
                </c:pt>
                <c:pt idx="15">
                  <c:v>71752399.848365694</c:v>
                </c:pt>
                <c:pt idx="16">
                  <c:v>73955743.257939279</c:v>
                </c:pt>
                <c:pt idx="17">
                  <c:v>75766429.330015376</c:v>
                </c:pt>
                <c:pt idx="18">
                  <c:v>83433909.40305984</c:v>
                </c:pt>
                <c:pt idx="19">
                  <c:v>82004013.154771298</c:v>
                </c:pt>
                <c:pt idx="20">
                  <c:v>75010917.785061955</c:v>
                </c:pt>
                <c:pt idx="21">
                  <c:v>72973044.596291482</c:v>
                </c:pt>
                <c:pt idx="22">
                  <c:v>72574127.356440365</c:v>
                </c:pt>
                <c:pt idx="23">
                  <c:v>73538876.499997839</c:v>
                </c:pt>
                <c:pt idx="24">
                  <c:v>78885148.8682625</c:v>
                </c:pt>
                <c:pt idx="25">
                  <c:v>74007604.183471143</c:v>
                </c:pt>
                <c:pt idx="26">
                  <c:v>76734126.473760486</c:v>
                </c:pt>
                <c:pt idx="27">
                  <c:v>72362445.291043833</c:v>
                </c:pt>
                <c:pt idx="28">
                  <c:v>74565788.700617418</c:v>
                </c:pt>
                <c:pt idx="29">
                  <c:v>76272530.450677305</c:v>
                </c:pt>
                <c:pt idx="30">
                  <c:v>84095927.006746098</c:v>
                </c:pt>
                <c:pt idx="31">
                  <c:v>82614058.597449452</c:v>
                </c:pt>
                <c:pt idx="32">
                  <c:v>75568991.066732004</c:v>
                </c:pt>
                <c:pt idx="33">
                  <c:v>73531117.877961546</c:v>
                </c:pt>
                <c:pt idx="34">
                  <c:v>72820367.672061741</c:v>
                </c:pt>
                <c:pt idx="35">
                  <c:v>73785116.81561923</c:v>
                </c:pt>
                <c:pt idx="36">
                  <c:v>78922893.268012643</c:v>
                </c:pt>
                <c:pt idx="37">
                  <c:v>72226979.740729064</c:v>
                </c:pt>
                <c:pt idx="38">
                  <c:v>76927787.356534958</c:v>
                </c:pt>
                <c:pt idx="39">
                  <c:v>72660050.495834514</c:v>
                </c:pt>
                <c:pt idx="40">
                  <c:v>74759449.583391875</c:v>
                </c:pt>
                <c:pt idx="41">
                  <c:v>76362247.011435553</c:v>
                </c:pt>
                <c:pt idx="42">
                  <c:v>84237615.728512451</c:v>
                </c:pt>
                <c:pt idx="43">
                  <c:v>82859691.641232014</c:v>
                </c:pt>
                <c:pt idx="44">
                  <c:v>75866596.271522671</c:v>
                </c:pt>
                <c:pt idx="45">
                  <c:v>74088583.887792751</c:v>
                </c:pt>
                <c:pt idx="46">
                  <c:v>73325861.520884871</c:v>
                </c:pt>
                <c:pt idx="47">
                  <c:v>74134694.181418017</c:v>
                </c:pt>
                <c:pt idx="48">
                  <c:v>79974595.183835939</c:v>
                </c:pt>
                <c:pt idx="49">
                  <c:v>73226709.495544255</c:v>
                </c:pt>
                <c:pt idx="50">
                  <c:v>77823572.789333925</c:v>
                </c:pt>
                <c:pt idx="51">
                  <c:v>73399919.445609182</c:v>
                </c:pt>
                <c:pt idx="52">
                  <c:v>75395374.211150318</c:v>
                </c:pt>
                <c:pt idx="53">
                  <c:v>77024157.719698042</c:v>
                </c:pt>
                <c:pt idx="54">
                  <c:v>84769596.03425467</c:v>
                </c:pt>
                <c:pt idx="55">
                  <c:v>83339699.785966128</c:v>
                </c:pt>
                <c:pt idx="56">
                  <c:v>76762381.704321653</c:v>
                </c:pt>
                <c:pt idx="57">
                  <c:v>74932397.159583628</c:v>
                </c:pt>
                <c:pt idx="58">
                  <c:v>74169674.792675734</c:v>
                </c:pt>
                <c:pt idx="59">
                  <c:v>74874563.131192654</c:v>
                </c:pt>
                <c:pt idx="60">
                  <c:v>80520643.108266905</c:v>
                </c:pt>
                <c:pt idx="61">
                  <c:v>73720785.258967102</c:v>
                </c:pt>
                <c:pt idx="62">
                  <c:v>78473565.035781115</c:v>
                </c:pt>
                <c:pt idx="63">
                  <c:v>73997939.531048238</c:v>
                </c:pt>
                <c:pt idx="64">
                  <c:v>76097338.618605614</c:v>
                </c:pt>
                <c:pt idx="65">
                  <c:v>77700136.046649277</c:v>
                </c:pt>
                <c:pt idx="66">
                  <c:v>85471560.441709965</c:v>
                </c:pt>
                <c:pt idx="67">
                  <c:v>84145608.515437633</c:v>
                </c:pt>
                <c:pt idx="68">
                  <c:v>77048568.823712081</c:v>
                </c:pt>
                <c:pt idx="69">
                  <c:v>74854779.151917294</c:v>
                </c:pt>
                <c:pt idx="70">
                  <c:v>74196001.107025608</c:v>
                </c:pt>
                <c:pt idx="71">
                  <c:v>75056805.928566873</c:v>
                </c:pt>
                <c:pt idx="72">
                  <c:v>80712393.260068819</c:v>
                </c:pt>
                <c:pt idx="73">
                  <c:v>75990765.058301777</c:v>
                </c:pt>
                <c:pt idx="74">
                  <c:v>78717287.348591134</c:v>
                </c:pt>
                <c:pt idx="75">
                  <c:v>74397578.326882586</c:v>
                </c:pt>
                <c:pt idx="76">
                  <c:v>76496977.414439946</c:v>
                </c:pt>
                <c:pt idx="77">
                  <c:v>78047802.68147552</c:v>
                </c:pt>
                <c:pt idx="78">
                  <c:v>85871199.237544298</c:v>
                </c:pt>
                <c:pt idx="79">
                  <c:v>84441302.989255756</c:v>
                </c:pt>
                <c:pt idx="80">
                  <c:v>77344263.297530204</c:v>
                </c:pt>
                <c:pt idx="81">
                  <c:v>75514278.75279218</c:v>
                </c:pt>
                <c:pt idx="82">
                  <c:v>74699584.224876165</c:v>
                </c:pt>
                <c:pt idx="83">
                  <c:v>75456444.724401221</c:v>
                </c:pt>
                <c:pt idx="84">
                  <c:v>81179050.435342252</c:v>
                </c:pt>
                <c:pt idx="85">
                  <c:v>72560166.950758681</c:v>
                </c:pt>
                <c:pt idx="86">
                  <c:v>77209002.405556455</c:v>
                </c:pt>
                <c:pt idx="87">
                  <c:v>72837321.222839803</c:v>
                </c:pt>
                <c:pt idx="88">
                  <c:v>74780803.827372849</c:v>
                </c:pt>
                <c:pt idx="89">
                  <c:v>76643462.060457066</c:v>
                </c:pt>
                <c:pt idx="90">
                  <c:v>84414886.455517739</c:v>
                </c:pt>
                <c:pt idx="91">
                  <c:v>83036962.368237317</c:v>
                </c:pt>
                <c:pt idx="92">
                  <c:v>75939922.676511765</c:v>
                </c:pt>
                <c:pt idx="93">
                  <c:v>74005993.809757501</c:v>
                </c:pt>
                <c:pt idx="94">
                  <c:v>73243271.442849606</c:v>
                </c:pt>
                <c:pt idx="95">
                  <c:v>74000131.942374647</c:v>
                </c:pt>
                <c:pt idx="96">
                  <c:v>79573555.336012274</c:v>
                </c:pt>
                <c:pt idx="97">
                  <c:v>72929613.969736814</c:v>
                </c:pt>
                <c:pt idx="98">
                  <c:v>77734365.907558918</c:v>
                </c:pt>
                <c:pt idx="99">
                  <c:v>73258740.402826041</c:v>
                </c:pt>
                <c:pt idx="100">
                  <c:v>75462083.812399626</c:v>
                </c:pt>
                <c:pt idx="101">
                  <c:v>75141911.283143282</c:v>
                </c:pt>
                <c:pt idx="102">
                  <c:v>82913335.67820397</c:v>
                </c:pt>
                <c:pt idx="103">
                  <c:v>81483439.429915428</c:v>
                </c:pt>
                <c:pt idx="104">
                  <c:v>74646260.543230414</c:v>
                </c:pt>
                <c:pt idx="105">
                  <c:v>72556415.193451837</c:v>
                </c:pt>
                <c:pt idx="106">
                  <c:v>71741720.665535837</c:v>
                </c:pt>
                <c:pt idx="107">
                  <c:v>72602525.487077087</c:v>
                </c:pt>
                <c:pt idx="108">
                  <c:v>78109825.259025857</c:v>
                </c:pt>
                <c:pt idx="109">
                  <c:v>71257995.248717964</c:v>
                </c:pt>
                <c:pt idx="110">
                  <c:v>75854858.542507634</c:v>
                </c:pt>
                <c:pt idx="111">
                  <c:v>71535149.5207991</c:v>
                </c:pt>
                <c:pt idx="112">
                  <c:v>73842437.252388895</c:v>
                </c:pt>
                <c:pt idx="113">
                  <c:v>75757067.646481216</c:v>
                </c:pt>
                <c:pt idx="114">
                  <c:v>83528492.041541889</c:v>
                </c:pt>
                <c:pt idx="115">
                  <c:v>82150567.954261452</c:v>
                </c:pt>
                <c:pt idx="116">
                  <c:v>75001556.101527795</c:v>
                </c:pt>
                <c:pt idx="117">
                  <c:v>72963682.912757322</c:v>
                </c:pt>
                <c:pt idx="118">
                  <c:v>74227874.825165659</c:v>
                </c:pt>
                <c:pt idx="119">
                  <c:v>75088679.646706924</c:v>
                </c:pt>
                <c:pt idx="120">
                  <c:v>79686754.088577628</c:v>
                </c:pt>
                <c:pt idx="121">
                  <c:v>74341459.954713285</c:v>
                </c:pt>
                <c:pt idx="122">
                  <c:v>77639676.016091824</c:v>
                </c:pt>
                <c:pt idx="123">
                  <c:v>73267994.833375186</c:v>
                </c:pt>
                <c:pt idx="124">
                  <c:v>75263449.598916322</c:v>
                </c:pt>
                <c:pt idx="125">
                  <c:v>76866247.02696</c:v>
                </c:pt>
                <c:pt idx="126">
                  <c:v>84585699.261012569</c:v>
                </c:pt>
                <c:pt idx="127">
                  <c:v>83150598.456620216</c:v>
                </c:pt>
                <c:pt idx="128">
                  <c:v>76100326.888913155</c:v>
                </c:pt>
                <c:pt idx="129">
                  <c:v>74109222.343223572</c:v>
                </c:pt>
                <c:pt idx="130">
                  <c:v>73289324.816391021</c:v>
                </c:pt>
                <c:pt idx="131">
                  <c:v>74040982.835958362</c:v>
                </c:pt>
                <c:pt idx="132">
                  <c:v>79509762.252807125</c:v>
                </c:pt>
                <c:pt idx="133">
                  <c:v>72756673.872154027</c:v>
                </c:pt>
                <c:pt idx="134">
                  <c:v>77348334.992510587</c:v>
                </c:pt>
                <c:pt idx="135">
                  <c:v>72971452.155237347</c:v>
                </c:pt>
                <c:pt idx="136">
                  <c:v>75065650.107062906</c:v>
                </c:pt>
                <c:pt idx="137">
                  <c:v>76715219.079155922</c:v>
                </c:pt>
                <c:pt idx="138">
                  <c:v>84481443.37597914</c:v>
                </c:pt>
                <c:pt idx="139">
                  <c:v>83046347.548122674</c:v>
                </c:pt>
                <c:pt idx="140">
                  <c:v>75996080.956455126</c:v>
                </c:pt>
                <c:pt idx="141">
                  <c:v>74004981.386308759</c:v>
                </c:pt>
                <c:pt idx="142">
                  <c:v>73185088.834523126</c:v>
                </c:pt>
                <c:pt idx="143">
                  <c:v>73936751.828641176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554261217.061836</c:v>
                </c:pt>
                <c:pt idx="2">
                  <c:v>550777831.41843653</c:v>
                </c:pt>
                <c:pt idx="3">
                  <c:v>551893477.50026298</c:v>
                </c:pt>
                <c:pt idx="4">
                  <c:v>548304280.6618799</c:v>
                </c:pt>
                <c:pt idx="5">
                  <c:v>544582847.07300878</c:v>
                </c:pt>
                <c:pt idx="6">
                  <c:v>545587925.11639607</c:v>
                </c:pt>
                <c:pt idx="7">
                  <c:v>547288912.24159443</c:v>
                </c:pt>
                <c:pt idx="8">
                  <c:v>549448135.2320236</c:v>
                </c:pt>
                <c:pt idx="9">
                  <c:v>557581712.89060116</c:v>
                </c:pt>
                <c:pt idx="10">
                  <c:v>564155676.85941052</c:v>
                </c:pt>
                <c:pt idx="11">
                  <c:v>562144443.55332744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552666654.15181673</c:v>
                </c:pt>
                <c:pt idx="1">
                  <c:v>553172307.34806824</c:v>
                </c:pt>
                <c:pt idx="2">
                  <c:v>547872392.65124786</c:v>
                </c:pt>
                <c:pt idx="3">
                  <c:v>547458388.84964585</c:v>
                </c:pt>
                <c:pt idx="4">
                  <c:v>541309449.79978597</c:v>
                </c:pt>
                <c:pt idx="5">
                  <c:v>534404898.22335249</c:v>
                </c:pt>
                <c:pt idx="6">
                  <c:v>530440229.30574059</c:v>
                </c:pt>
                <c:pt idx="7">
                  <c:v>518545084.31834179</c:v>
                </c:pt>
                <c:pt idx="8">
                  <c:v>512995706.95100707</c:v>
                </c:pt>
                <c:pt idx="9">
                  <c:v>519260320.46903253</c:v>
                </c:pt>
                <c:pt idx="10">
                  <c:v>526224514.416098</c:v>
                </c:pt>
                <c:pt idx="11">
                  <c:v>524672222.97443151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176208645.98658574</c:v>
                </c:pt>
                <c:pt idx="2">
                  <c:v>176600061.49610144</c:v>
                </c:pt>
                <c:pt idx="3">
                  <c:v>176949692.29558292</c:v>
                </c:pt>
                <c:pt idx="4">
                  <c:v>176123642.82967871</c:v>
                </c:pt>
                <c:pt idx="5">
                  <c:v>176764789.03538626</c:v>
                </c:pt>
                <c:pt idx="6">
                  <c:v>176945161.77498111</c:v>
                </c:pt>
                <c:pt idx="7">
                  <c:v>178668369.0930779</c:v>
                </c:pt>
                <c:pt idx="8">
                  <c:v>182053669.70786053</c:v>
                </c:pt>
                <c:pt idx="9">
                  <c:v>185040895.59230319</c:v>
                </c:pt>
                <c:pt idx="10">
                  <c:v>168077483.12887174</c:v>
                </c:pt>
                <c:pt idx="11">
                  <c:v>183100851.02350521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172254403.19788444</c:v>
                </c:pt>
                <c:pt idx="1">
                  <c:v>175653845.96734244</c:v>
                </c:pt>
                <c:pt idx="2">
                  <c:v>175227786.11621484</c:v>
                </c:pt>
                <c:pt idx="3">
                  <c:v>174775200.82344928</c:v>
                </c:pt>
                <c:pt idx="4">
                  <c:v>173039131.09993842</c:v>
                </c:pt>
                <c:pt idx="5">
                  <c:v>171249961.36230505</c:v>
                </c:pt>
                <c:pt idx="6">
                  <c:v>168518966.36327308</c:v>
                </c:pt>
                <c:pt idx="7">
                  <c:v>168992543.15506539</c:v>
                </c:pt>
                <c:pt idx="8">
                  <c:v>170130509.16982493</c:v>
                </c:pt>
                <c:pt idx="9">
                  <c:v>171616946.64517847</c:v>
                </c:pt>
                <c:pt idx="10">
                  <c:v>154931631.59912169</c:v>
                </c:pt>
                <c:pt idx="11">
                  <c:v>170400465.12626848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908858833.38320255</c:v>
                </c:pt>
                <c:pt idx="2">
                  <c:v>915243223.00440264</c:v>
                </c:pt>
                <c:pt idx="3">
                  <c:v>916372450.6873014</c:v>
                </c:pt>
                <c:pt idx="4">
                  <c:v>925692641.45316625</c:v>
                </c:pt>
                <c:pt idx="5">
                  <c:v>931283731.56768775</c:v>
                </c:pt>
                <c:pt idx="6">
                  <c:v>937689877.31615973</c:v>
                </c:pt>
                <c:pt idx="7">
                  <c:v>919850975.59757566</c:v>
                </c:pt>
                <c:pt idx="8">
                  <c:v>910043967.70909154</c:v>
                </c:pt>
                <c:pt idx="9">
                  <c:v>909318186.95188165</c:v>
                </c:pt>
                <c:pt idx="10">
                  <c:v>922341736.12075305</c:v>
                </c:pt>
                <c:pt idx="11">
                  <c:v>919017786.38895786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913321030.22273648</c:v>
                </c:pt>
                <c:pt idx="1">
                  <c:v>906639420.26997352</c:v>
                </c:pt>
                <c:pt idx="2">
                  <c:v>907304635.44834447</c:v>
                </c:pt>
                <c:pt idx="3">
                  <c:v>901697351.94800174</c:v>
                </c:pt>
                <c:pt idx="4">
                  <c:v>905539873.91544902</c:v>
                </c:pt>
                <c:pt idx="5">
                  <c:v>905703188.5360328</c:v>
                </c:pt>
                <c:pt idx="6">
                  <c:v>903943887.65687847</c:v>
                </c:pt>
                <c:pt idx="7">
                  <c:v>879251512.94248605</c:v>
                </c:pt>
                <c:pt idx="8">
                  <c:v>863185835.45694375</c:v>
                </c:pt>
                <c:pt idx="9">
                  <c:v>856459769.15539193</c:v>
                </c:pt>
                <c:pt idx="10">
                  <c:v>870186522.58430707</c:v>
                </c:pt>
                <c:pt idx="11">
                  <c:v>869212089.89104462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233361</xdr:colOff>
      <xdr:row>2</xdr:row>
      <xdr:rowOff>133350</xdr:rowOff>
    </xdr:from>
    <xdr:to>
      <xdr:col>37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BF106-6C8B-4477-8A91-CC2D3A6B6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176211</xdr:colOff>
      <xdr:row>2</xdr:row>
      <xdr:rowOff>66675</xdr:rowOff>
    </xdr:from>
    <xdr:to>
      <xdr:col>37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21C301-18F0-4AA3-96E9-6529C0480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528636</xdr:colOff>
      <xdr:row>1</xdr:row>
      <xdr:rowOff>57150</xdr:rowOff>
    </xdr:from>
    <xdr:to>
      <xdr:col>37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E726A-717B-4F91-8D3D-1CF11078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528636</xdr:colOff>
      <xdr:row>3</xdr:row>
      <xdr:rowOff>9525</xdr:rowOff>
    </xdr:from>
    <xdr:to>
      <xdr:col>37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138111</xdr:colOff>
      <xdr:row>2</xdr:row>
      <xdr:rowOff>0</xdr:rowOff>
    </xdr:from>
    <xdr:to>
      <xdr:col>35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123825</xdr:rowOff>
    </xdr:from>
    <xdr:to>
      <xdr:col>36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3" customWidth="1"/>
    <col min="65" max="65" width="10.83203125" style="1" bestFit="1" customWidth="1"/>
    <col min="66" max="66" width="8.83203125" style="1"/>
    <col min="67" max="67" width="12" style="173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3" t="s">
        <v>208</v>
      </c>
      <c r="BM1" s="1" t="s">
        <v>202</v>
      </c>
      <c r="BN1" s="173" t="s">
        <v>203</v>
      </c>
      <c r="BO1" s="173" t="s">
        <v>209</v>
      </c>
      <c r="BP1" s="173" t="s">
        <v>204</v>
      </c>
      <c r="BQ1" s="173" t="s">
        <v>205</v>
      </c>
      <c r="BR1" s="173" t="s">
        <v>206</v>
      </c>
      <c r="BS1" s="1" t="s">
        <v>210</v>
      </c>
      <c r="BT1" s="173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5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58">
        <f>E2/F2</f>
        <v>856.97767253044651</v>
      </c>
      <c r="BK2" s="158">
        <f>BJ2/BH2</f>
        <v>27.644441049369242</v>
      </c>
      <c r="BL2" s="157">
        <f>E2/BH2</f>
        <v>1593480.8709677418</v>
      </c>
      <c r="BM2" s="158">
        <f>J2/H2</f>
        <v>3163.9435969490164</v>
      </c>
      <c r="BN2" s="158">
        <f>BM2/BH2</f>
        <v>102.06269667577472</v>
      </c>
      <c r="BO2" s="158">
        <f>J2/BH2</f>
        <v>508476.3548387097</v>
      </c>
      <c r="BP2" s="158">
        <f>M2/O2</f>
        <v>79535.681307456587</v>
      </c>
      <c r="BQ2" s="158">
        <f>BP2/BH2</f>
        <v>2565.6671389502126</v>
      </c>
      <c r="BR2" s="158">
        <f>BP2/BI2</f>
        <v>3976.7840653728294</v>
      </c>
      <c r="BS2" s="158">
        <f>M2/BH2</f>
        <v>2511788.1290322579</v>
      </c>
      <c r="BT2" s="158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5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58">
        <f t="shared" ref="BJ3:BJ66" si="5">E3/F3</f>
        <v>706.84477347989662</v>
      </c>
      <c r="BK3" s="158">
        <f t="shared" ref="BK3:BK66" si="6">BJ3/BH3</f>
        <v>25.244456195710594</v>
      </c>
      <c r="BL3" s="157">
        <f t="shared" ref="BL3:BL66" si="7">E3/BH3</f>
        <v>1456024.5</v>
      </c>
      <c r="BM3" s="158">
        <f t="shared" ref="BM3:BM66" si="8">J3/H3</f>
        <v>2896.422159887798</v>
      </c>
      <c r="BN3" s="158">
        <f t="shared" ref="BN3:BN66" si="9">BM3/BH3</f>
        <v>103.44364856742136</v>
      </c>
      <c r="BO3" s="158">
        <f t="shared" ref="BO3:BO66" si="10">J3/BH3</f>
        <v>516287.25</v>
      </c>
      <c r="BP3" s="158">
        <f t="shared" ref="BP3:BP66" si="11">M3/O3</f>
        <v>72487.399795501027</v>
      </c>
      <c r="BQ3" s="158">
        <f t="shared" ref="BQ3:BQ66" si="12">BP3/BH3</f>
        <v>2588.8357069821795</v>
      </c>
      <c r="BR3" s="158">
        <f t="shared" ref="BR3:BR66" si="13">BP3/BI3</f>
        <v>3815.1263050263697</v>
      </c>
      <c r="BS3" s="158">
        <f t="shared" ref="BS3:BS66" si="14">M3/BH3</f>
        <v>2531881.3214285714</v>
      </c>
      <c r="BT3" s="158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5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58">
        <f t="shared" si="5"/>
        <v>708.90180041241399</v>
      </c>
      <c r="BK4" s="158">
        <f t="shared" si="6"/>
        <v>22.867800013303675</v>
      </c>
      <c r="BL4" s="157">
        <f t="shared" si="7"/>
        <v>1319677.8709677418</v>
      </c>
      <c r="BM4" s="158">
        <f t="shared" si="8"/>
        <v>2857.3210494692571</v>
      </c>
      <c r="BN4" s="158">
        <f t="shared" si="9"/>
        <v>92.171646757072807</v>
      </c>
      <c r="BO4" s="158">
        <f t="shared" si="10"/>
        <v>460213.03225806454</v>
      </c>
      <c r="BP4" s="158">
        <f t="shared" si="11"/>
        <v>77399.108850457778</v>
      </c>
      <c r="BQ4" s="158">
        <f t="shared" si="12"/>
        <v>2496.7454467889606</v>
      </c>
      <c r="BR4" s="158">
        <f t="shared" si="13"/>
        <v>3365.1786456720774</v>
      </c>
      <c r="BS4" s="158">
        <f t="shared" si="14"/>
        <v>2454300.7741935486</v>
      </c>
      <c r="BT4" s="158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5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58">
        <f t="shared" si="5"/>
        <v>635.1730879118976</v>
      </c>
      <c r="BK5" s="158">
        <f t="shared" si="6"/>
        <v>21.172436263729921</v>
      </c>
      <c r="BL5" s="157">
        <f t="shared" si="7"/>
        <v>1222729.3666666667</v>
      </c>
      <c r="BM5" s="158">
        <f t="shared" si="8"/>
        <v>2561.3149939540508</v>
      </c>
      <c r="BN5" s="158">
        <f t="shared" si="9"/>
        <v>85.377166465135033</v>
      </c>
      <c r="BO5" s="158">
        <f t="shared" si="10"/>
        <v>423641.5</v>
      </c>
      <c r="BP5" s="158">
        <f t="shared" si="11"/>
        <v>70439.299798792752</v>
      </c>
      <c r="BQ5" s="158">
        <f t="shared" si="12"/>
        <v>2347.9766599597583</v>
      </c>
      <c r="BR5" s="158">
        <f t="shared" si="13"/>
        <v>3521.9649899396377</v>
      </c>
      <c r="BS5" s="158">
        <f t="shared" si="14"/>
        <v>2333888.7999999998</v>
      </c>
      <c r="BT5" s="158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5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58">
        <f t="shared" si="5"/>
        <v>772.94925104645938</v>
      </c>
      <c r="BK6" s="158">
        <f t="shared" si="6"/>
        <v>24.933846807950303</v>
      </c>
      <c r="BL6" s="157">
        <f t="shared" si="7"/>
        <v>1441525.4193548388</v>
      </c>
      <c r="BM6" s="158">
        <f t="shared" si="8"/>
        <v>2740.5667136244715</v>
      </c>
      <c r="BN6" s="158">
        <f t="shared" si="9"/>
        <v>88.405377858853925</v>
      </c>
      <c r="BO6" s="158">
        <f t="shared" si="10"/>
        <v>439286.32258064515</v>
      </c>
      <c r="BP6" s="158">
        <f t="shared" si="11"/>
        <v>75516.166666666672</v>
      </c>
      <c r="BQ6" s="158">
        <f t="shared" si="12"/>
        <v>2436.005376344086</v>
      </c>
      <c r="BR6" s="158">
        <f t="shared" si="13"/>
        <v>3775.8083333333334</v>
      </c>
      <c r="BS6" s="158">
        <f t="shared" si="14"/>
        <v>2426261.3548387098</v>
      </c>
      <c r="BT6" s="158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5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58">
        <f t="shared" si="5"/>
        <v>891.44365064263354</v>
      </c>
      <c r="BK7" s="158">
        <f t="shared" si="6"/>
        <v>29.71478835475445</v>
      </c>
      <c r="BL7" s="157">
        <f t="shared" si="7"/>
        <v>1717782.2</v>
      </c>
      <c r="BM7" s="158">
        <f t="shared" si="8"/>
        <v>2884.3040594855306</v>
      </c>
      <c r="BN7" s="158">
        <f t="shared" si="9"/>
        <v>96.143468649517686</v>
      </c>
      <c r="BO7" s="158">
        <f t="shared" si="10"/>
        <v>478409.9</v>
      </c>
      <c r="BP7" s="158">
        <f t="shared" si="11"/>
        <v>78348.259779338012</v>
      </c>
      <c r="BQ7" s="158">
        <f t="shared" si="12"/>
        <v>2611.6086593112673</v>
      </c>
      <c r="BR7" s="158">
        <f t="shared" si="13"/>
        <v>3561.284535424455</v>
      </c>
      <c r="BS7" s="158">
        <f t="shared" si="14"/>
        <v>2603773.8333333335</v>
      </c>
      <c r="BT7" s="158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5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58">
        <f t="shared" si="5"/>
        <v>1060.5387241968028</v>
      </c>
      <c r="BK8" s="158">
        <f t="shared" si="6"/>
        <v>34.210926586993637</v>
      </c>
      <c r="BL8" s="157">
        <f t="shared" si="7"/>
        <v>1983789</v>
      </c>
      <c r="BM8" s="158">
        <f t="shared" si="8"/>
        <v>3216.0289040545968</v>
      </c>
      <c r="BN8" s="158">
        <f t="shared" si="9"/>
        <v>103.74286787272892</v>
      </c>
      <c r="BO8" s="158">
        <f t="shared" si="10"/>
        <v>516846.96774193546</v>
      </c>
      <c r="BP8" s="158">
        <f t="shared" si="11"/>
        <v>84232.570854271355</v>
      </c>
      <c r="BQ8" s="158">
        <f t="shared" si="12"/>
        <v>2717.1797049764955</v>
      </c>
      <c r="BR8" s="158">
        <f t="shared" si="13"/>
        <v>4011.0748025843504</v>
      </c>
      <c r="BS8" s="158">
        <f t="shared" si="14"/>
        <v>2703593.8064516131</v>
      </c>
      <c r="BT8" s="158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5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58">
        <f t="shared" si="5"/>
        <v>986.23721948360856</v>
      </c>
      <c r="BK9" s="158">
        <f t="shared" si="6"/>
        <v>31.814103854309952</v>
      </c>
      <c r="BL9" s="157">
        <f t="shared" si="7"/>
        <v>1845790.6774193549</v>
      </c>
      <c r="BM9" s="158">
        <f t="shared" si="8"/>
        <v>3160.9399959863536</v>
      </c>
      <c r="BN9" s="158">
        <f t="shared" si="9"/>
        <v>101.96580632214044</v>
      </c>
      <c r="BO9" s="158">
        <f t="shared" si="10"/>
        <v>508095.61290322582</v>
      </c>
      <c r="BP9" s="158">
        <f t="shared" si="11"/>
        <v>83181.349699398794</v>
      </c>
      <c r="BQ9" s="158">
        <f t="shared" si="12"/>
        <v>2683.2693451418968</v>
      </c>
      <c r="BR9" s="158">
        <f t="shared" si="13"/>
        <v>3961.0166523523235</v>
      </c>
      <c r="BS9" s="158">
        <f t="shared" si="14"/>
        <v>2677902.8064516131</v>
      </c>
      <c r="BT9" s="158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5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58">
        <f t="shared" si="5"/>
        <v>789.26793063663445</v>
      </c>
      <c r="BK10" s="158">
        <f t="shared" si="6"/>
        <v>26.308931021221149</v>
      </c>
      <c r="BL10" s="157">
        <f t="shared" si="7"/>
        <v>1527785.9333333333</v>
      </c>
      <c r="BM10" s="158">
        <f t="shared" si="8"/>
        <v>2690.9160811082111</v>
      </c>
      <c r="BN10" s="158">
        <f t="shared" si="9"/>
        <v>89.697202703607033</v>
      </c>
      <c r="BO10" s="158">
        <f t="shared" si="10"/>
        <v>446781.76666666666</v>
      </c>
      <c r="BP10" s="158">
        <f t="shared" si="11"/>
        <v>73574.952999999994</v>
      </c>
      <c r="BQ10" s="158">
        <f t="shared" si="12"/>
        <v>2452.4984333333332</v>
      </c>
      <c r="BR10" s="158">
        <f t="shared" si="13"/>
        <v>3503.5691904761902</v>
      </c>
      <c r="BS10" s="158">
        <f t="shared" si="14"/>
        <v>2452498.4333333331</v>
      </c>
      <c r="BT10" s="158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5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58">
        <f t="shared" si="5"/>
        <v>711.28428623045022</v>
      </c>
      <c r="BK11" s="158">
        <f t="shared" si="6"/>
        <v>22.944654394530652</v>
      </c>
      <c r="BL11" s="157">
        <f t="shared" si="7"/>
        <v>1333566.2580645161</v>
      </c>
      <c r="BM11" s="158">
        <f t="shared" si="8"/>
        <v>2638.5394499096565</v>
      </c>
      <c r="BN11" s="158">
        <f t="shared" si="9"/>
        <v>85.114175803537307</v>
      </c>
      <c r="BO11" s="158">
        <f t="shared" si="10"/>
        <v>423953.70967741933</v>
      </c>
      <c r="BP11" s="158">
        <f t="shared" si="11"/>
        <v>70641.474155069576</v>
      </c>
      <c r="BQ11" s="158">
        <f t="shared" si="12"/>
        <v>2278.757230808696</v>
      </c>
      <c r="BR11" s="158">
        <f t="shared" si="13"/>
        <v>3532.0737077534786</v>
      </c>
      <c r="BS11" s="158">
        <f t="shared" si="14"/>
        <v>2292429.7741935486</v>
      </c>
      <c r="BT11" s="158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5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58">
        <f t="shared" si="5"/>
        <v>684.57056153502288</v>
      </c>
      <c r="BK12" s="158">
        <f t="shared" si="6"/>
        <v>22.819018717834094</v>
      </c>
      <c r="BL12" s="157">
        <f t="shared" si="7"/>
        <v>1327199.7666666666</v>
      </c>
      <c r="BM12" s="158">
        <f t="shared" si="8"/>
        <v>2702.3840334461479</v>
      </c>
      <c r="BN12" s="158">
        <f t="shared" si="9"/>
        <v>90.07946778153827</v>
      </c>
      <c r="BO12" s="158">
        <f t="shared" si="10"/>
        <v>452469.16666666669</v>
      </c>
      <c r="BP12" s="158">
        <f t="shared" si="11"/>
        <v>71157.40913604766</v>
      </c>
      <c r="BQ12" s="158">
        <f t="shared" si="12"/>
        <v>2371.9136378682551</v>
      </c>
      <c r="BR12" s="158">
        <f t="shared" si="13"/>
        <v>3234.4276880021662</v>
      </c>
      <c r="BS12" s="158">
        <f t="shared" si="14"/>
        <v>2388517.0333333332</v>
      </c>
      <c r="BT12" s="158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5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58">
        <f t="shared" si="5"/>
        <v>810.51382903840545</v>
      </c>
      <c r="BK13" s="158">
        <f t="shared" si="6"/>
        <v>26.145607388335659</v>
      </c>
      <c r="BL13" s="157">
        <f t="shared" si="7"/>
        <v>1522903.1935483871</v>
      </c>
      <c r="BM13" s="158">
        <f t="shared" si="8"/>
        <v>3006.7871326449563</v>
      </c>
      <c r="BN13" s="158">
        <f t="shared" si="9"/>
        <v>96.993133311127622</v>
      </c>
      <c r="BO13" s="158">
        <f t="shared" si="10"/>
        <v>488457.41935483873</v>
      </c>
      <c r="BP13" s="158">
        <f t="shared" si="11"/>
        <v>73928.343534057261</v>
      </c>
      <c r="BQ13" s="158">
        <f t="shared" si="12"/>
        <v>2384.7852752921699</v>
      </c>
      <c r="BR13" s="158">
        <f t="shared" si="13"/>
        <v>3520.3973111455839</v>
      </c>
      <c r="BS13" s="158">
        <f t="shared" si="14"/>
        <v>2415787.4838709678</v>
      </c>
      <c r="BT13" s="158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5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58">
        <f t="shared" si="5"/>
        <v>848.71066319131182</v>
      </c>
      <c r="BK14" s="158">
        <f t="shared" si="6"/>
        <v>27.377763328751993</v>
      </c>
      <c r="BL14" s="157">
        <f t="shared" si="7"/>
        <v>1595384.4024563651</v>
      </c>
      <c r="BM14" s="158">
        <f t="shared" si="8"/>
        <v>3170.4910475593542</v>
      </c>
      <c r="BN14" s="158">
        <f t="shared" si="9"/>
        <v>102.27390475997917</v>
      </c>
      <c r="BO14" s="158">
        <f t="shared" si="10"/>
        <v>515971.84951409494</v>
      </c>
      <c r="BP14" s="158">
        <f t="shared" si="11"/>
        <v>77864.060815640638</v>
      </c>
      <c r="BQ14" s="158">
        <f t="shared" si="12"/>
        <v>2511.7438972787304</v>
      </c>
      <c r="BR14" s="158">
        <f t="shared" si="13"/>
        <v>3893.2030407820321</v>
      </c>
      <c r="BS14" s="158">
        <f t="shared" si="14"/>
        <v>2564490.5191215836</v>
      </c>
      <c r="BT14" s="158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5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58">
        <f t="shared" si="5"/>
        <v>715.91935498288683</v>
      </c>
      <c r="BK15" s="158">
        <f t="shared" si="6"/>
        <v>25.568548392245958</v>
      </c>
      <c r="BL15" s="157">
        <f t="shared" si="7"/>
        <v>1490620.8027195469</v>
      </c>
      <c r="BM15" s="158">
        <f t="shared" si="8"/>
        <v>2860.1069630451843</v>
      </c>
      <c r="BN15" s="158">
        <f t="shared" si="9"/>
        <v>102.14667725161372</v>
      </c>
      <c r="BO15" s="158">
        <f t="shared" si="10"/>
        <v>519824.44053346227</v>
      </c>
      <c r="BP15" s="158">
        <f t="shared" si="11"/>
        <v>73479.136225966315</v>
      </c>
      <c r="BQ15" s="158">
        <f t="shared" si="12"/>
        <v>2624.2548652130827</v>
      </c>
      <c r="BR15" s="158">
        <f t="shared" si="13"/>
        <v>3867.3229592613848</v>
      </c>
      <c r="BS15" s="158">
        <f t="shared" si="14"/>
        <v>2563897.0033131815</v>
      </c>
      <c r="BT15" s="158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5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58">
        <f t="shared" si="5"/>
        <v>729.16577173681048</v>
      </c>
      <c r="BK16" s="158">
        <f t="shared" si="6"/>
        <v>23.521476507639047</v>
      </c>
      <c r="BL16" s="157">
        <f t="shared" si="7"/>
        <v>1371725.466972494</v>
      </c>
      <c r="BM16" s="158">
        <f t="shared" si="8"/>
        <v>2980.4924007344621</v>
      </c>
      <c r="BN16" s="158">
        <f t="shared" si="9"/>
        <v>96.144916152724576</v>
      </c>
      <c r="BO16" s="158">
        <f t="shared" si="10"/>
        <v>489185.3333850627</v>
      </c>
      <c r="BP16" s="158">
        <f t="shared" si="11"/>
        <v>81055.422975249327</v>
      </c>
      <c r="BQ16" s="158">
        <f t="shared" si="12"/>
        <v>2614.6910637177202</v>
      </c>
      <c r="BR16" s="158">
        <f t="shared" si="13"/>
        <v>3524.1488250108405</v>
      </c>
      <c r="BS16" s="158">
        <f t="shared" si="14"/>
        <v>2559782.551379648</v>
      </c>
      <c r="BT16" s="158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5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58">
        <f t="shared" si="5"/>
        <v>660.12102967087696</v>
      </c>
      <c r="BK17" s="158">
        <f t="shared" si="6"/>
        <v>22.004034322362564</v>
      </c>
      <c r="BL17" s="157">
        <f t="shared" si="7"/>
        <v>1283825.3825382439</v>
      </c>
      <c r="BM17" s="158">
        <f t="shared" si="8"/>
        <v>2658.5312359758</v>
      </c>
      <c r="BN17" s="158">
        <f t="shared" si="9"/>
        <v>88.617707865859998</v>
      </c>
      <c r="BO17" s="158">
        <f t="shared" si="10"/>
        <v>450621.04449789808</v>
      </c>
      <c r="BP17" s="158">
        <f t="shared" si="11"/>
        <v>73040.583768131721</v>
      </c>
      <c r="BQ17" s="158">
        <f t="shared" si="12"/>
        <v>2434.6861256043908</v>
      </c>
      <c r="BR17" s="158">
        <f t="shared" si="13"/>
        <v>3844.241250954301</v>
      </c>
      <c r="BS17" s="158">
        <f t="shared" si="14"/>
        <v>2385992.4030923028</v>
      </c>
      <c r="BT17" s="158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5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58">
        <f t="shared" si="5"/>
        <v>727.91565429729064</v>
      </c>
      <c r="BK18" s="158">
        <f t="shared" si="6"/>
        <v>23.481150138622279</v>
      </c>
      <c r="BL18" s="157">
        <f t="shared" si="7"/>
        <v>1370946.9508434618</v>
      </c>
      <c r="BM18" s="158">
        <f t="shared" si="8"/>
        <v>2683.5095184988072</v>
      </c>
      <c r="BN18" s="158">
        <f t="shared" si="9"/>
        <v>86.564823177380873</v>
      </c>
      <c r="BO18" s="158">
        <f t="shared" si="10"/>
        <v>439576.17209474009</v>
      </c>
      <c r="BP18" s="158">
        <f t="shared" si="11"/>
        <v>75623.915573084611</v>
      </c>
      <c r="BQ18" s="158">
        <f t="shared" si="12"/>
        <v>2439.4811475188585</v>
      </c>
      <c r="BR18" s="158">
        <f t="shared" si="13"/>
        <v>3601.1388368135531</v>
      </c>
      <c r="BS18" s="158">
        <f t="shared" si="14"/>
        <v>2395570.4868635191</v>
      </c>
      <c r="BT18" s="158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5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58">
        <f t="shared" si="5"/>
        <v>851.01000899474002</v>
      </c>
      <c r="BK19" s="158">
        <f t="shared" si="6"/>
        <v>28.367000299824667</v>
      </c>
      <c r="BL19" s="157">
        <f t="shared" si="7"/>
        <v>1659327.6825382439</v>
      </c>
      <c r="BM19" s="158">
        <f t="shared" si="8"/>
        <v>2850.8044736200204</v>
      </c>
      <c r="BN19" s="158">
        <f t="shared" si="9"/>
        <v>95.026815787334016</v>
      </c>
      <c r="BO19" s="158">
        <f t="shared" si="10"/>
        <v>482926.27783123142</v>
      </c>
      <c r="BP19" s="158">
        <f t="shared" si="11"/>
        <v>78292.074205856945</v>
      </c>
      <c r="BQ19" s="158">
        <f t="shared" si="12"/>
        <v>2609.7358068618983</v>
      </c>
      <c r="BR19" s="158">
        <f t="shared" si="13"/>
        <v>3558.7306457207701</v>
      </c>
      <c r="BS19" s="158">
        <f t="shared" si="14"/>
        <v>2570589.7697589695</v>
      </c>
      <c r="BT19" s="158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5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58">
        <f t="shared" si="5"/>
        <v>1054.6995552618528</v>
      </c>
      <c r="BK20" s="158">
        <f t="shared" si="6"/>
        <v>34.022566298769441</v>
      </c>
      <c r="BL20" s="157">
        <f t="shared" si="7"/>
        <v>1990830.466972494</v>
      </c>
      <c r="BM20" s="158">
        <f t="shared" si="8"/>
        <v>3259.3764393518336</v>
      </c>
      <c r="BN20" s="158">
        <f t="shared" si="9"/>
        <v>105.14117546296238</v>
      </c>
      <c r="BO20" s="158">
        <f t="shared" si="10"/>
        <v>535799.43015925621</v>
      </c>
      <c r="BP20" s="158">
        <f t="shared" si="11"/>
        <v>86115.483309022471</v>
      </c>
      <c r="BQ20" s="158">
        <f t="shared" si="12"/>
        <v>2777.9188164200796</v>
      </c>
      <c r="BR20" s="158">
        <f t="shared" si="13"/>
        <v>4305.7741654511237</v>
      </c>
      <c r="BS20" s="158">
        <f t="shared" si="14"/>
        <v>2730694.1965409382</v>
      </c>
      <c r="BT20" s="158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5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58">
        <f t="shared" si="5"/>
        <v>959.28769224186374</v>
      </c>
      <c r="BK21" s="158">
        <f t="shared" si="6"/>
        <v>30.944764265866571</v>
      </c>
      <c r="BL21" s="157">
        <f t="shared" si="7"/>
        <v>1811073.2734241069</v>
      </c>
      <c r="BM21" s="158">
        <f t="shared" si="8"/>
        <v>3117.1741668180275</v>
      </c>
      <c r="BN21" s="158">
        <f t="shared" si="9"/>
        <v>100.55400538122669</v>
      </c>
      <c r="BO21" s="158">
        <f t="shared" si="10"/>
        <v>511719.3333850627</v>
      </c>
      <c r="BP21" s="158">
        <f t="shared" si="11"/>
        <v>83620.599280538241</v>
      </c>
      <c r="BQ21" s="158">
        <f t="shared" si="12"/>
        <v>2697.4386864689754</v>
      </c>
      <c r="BR21" s="158">
        <f t="shared" si="13"/>
        <v>3800.9363309335563</v>
      </c>
      <c r="BS21" s="158">
        <f t="shared" si="14"/>
        <v>2651582.2287990027</v>
      </c>
      <c r="BT21" s="158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5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58">
        <f t="shared" si="5"/>
        <v>757.37929670131052</v>
      </c>
      <c r="BK22" s="158">
        <f t="shared" si="6"/>
        <v>25.24597655671035</v>
      </c>
      <c r="BL22" s="157">
        <f t="shared" si="7"/>
        <v>1479792.9158715771</v>
      </c>
      <c r="BM22" s="158">
        <f t="shared" si="8"/>
        <v>2659.6195626841477</v>
      </c>
      <c r="BN22" s="158">
        <f t="shared" si="9"/>
        <v>88.653985422804922</v>
      </c>
      <c r="BO22" s="158">
        <f t="shared" si="10"/>
        <v>451071.47783123143</v>
      </c>
      <c r="BP22" s="158">
        <f t="shared" si="11"/>
        <v>75696.082411350697</v>
      </c>
      <c r="BQ22" s="158">
        <f t="shared" si="12"/>
        <v>2523.2027470450234</v>
      </c>
      <c r="BR22" s="158">
        <f t="shared" si="13"/>
        <v>3604.5753529214617</v>
      </c>
      <c r="BS22" s="158">
        <f t="shared" si="14"/>
        <v>2482831.5030923029</v>
      </c>
      <c r="BT22" s="158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5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58">
        <f t="shared" si="5"/>
        <v>715.80736524971121</v>
      </c>
      <c r="BK23" s="158">
        <f t="shared" si="6"/>
        <v>23.090560169345522</v>
      </c>
      <c r="BL23" s="157">
        <f t="shared" si="7"/>
        <v>1353961.1766499134</v>
      </c>
      <c r="BM23" s="158">
        <f t="shared" si="8"/>
        <v>2602.9459692153946</v>
      </c>
      <c r="BN23" s="158">
        <f t="shared" si="9"/>
        <v>83.965999006948209</v>
      </c>
      <c r="BO23" s="158">
        <f t="shared" si="10"/>
        <v>428394.52693344979</v>
      </c>
      <c r="BP23" s="158">
        <f t="shared" si="11"/>
        <v>73378.563675248311</v>
      </c>
      <c r="BQ23" s="158">
        <f t="shared" si="12"/>
        <v>2367.0504411370425</v>
      </c>
      <c r="BR23" s="158">
        <f t="shared" si="13"/>
        <v>3668.9281837624158</v>
      </c>
      <c r="BS23" s="158">
        <f t="shared" si="14"/>
        <v>2326810.5836377125</v>
      </c>
      <c r="BT23" s="158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5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58">
        <f t="shared" si="5"/>
        <v>679.61176840778307</v>
      </c>
      <c r="BK24" s="158">
        <f t="shared" si="6"/>
        <v>22.653725613592769</v>
      </c>
      <c r="BL24" s="157">
        <f t="shared" si="7"/>
        <v>1329909.6158715773</v>
      </c>
      <c r="BM24" s="158">
        <f t="shared" si="8"/>
        <v>2651.8468049466892</v>
      </c>
      <c r="BN24" s="158">
        <f t="shared" si="9"/>
        <v>88.39489349822297</v>
      </c>
      <c r="BO24" s="158">
        <f t="shared" si="10"/>
        <v>452758.64449789812</v>
      </c>
      <c r="BP24" s="158">
        <f t="shared" si="11"/>
        <v>71710.667096638834</v>
      </c>
      <c r="BQ24" s="158">
        <f t="shared" si="12"/>
        <v>2390.3555698879613</v>
      </c>
      <c r="BR24" s="158">
        <f t="shared" si="13"/>
        <v>3259.5757771199469</v>
      </c>
      <c r="BS24" s="158">
        <f t="shared" si="14"/>
        <v>2368842.3697589696</v>
      </c>
      <c r="BT24" s="158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5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58">
        <f t="shared" si="5"/>
        <v>745.71949061447469</v>
      </c>
      <c r="BK25" s="158">
        <f t="shared" si="6"/>
        <v>24.055467439176603</v>
      </c>
      <c r="BL25" s="157">
        <f t="shared" si="7"/>
        <v>1413138.4347144295</v>
      </c>
      <c r="BM25" s="158">
        <f t="shared" si="8"/>
        <v>2893.3069168332895</v>
      </c>
      <c r="BN25" s="158">
        <f t="shared" si="9"/>
        <v>93.332481188170632</v>
      </c>
      <c r="BO25" s="158">
        <f t="shared" si="10"/>
        <v>478142.30112699815</v>
      </c>
      <c r="BP25" s="158">
        <f t="shared" si="11"/>
        <v>72678.269439968935</v>
      </c>
      <c r="BQ25" s="158">
        <f t="shared" si="12"/>
        <v>2344.4603045151271</v>
      </c>
      <c r="BR25" s="158">
        <f t="shared" si="13"/>
        <v>3633.9134719984468</v>
      </c>
      <c r="BS25" s="158">
        <f t="shared" si="14"/>
        <v>2332738.0029925513</v>
      </c>
      <c r="BT25" s="158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5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58">
        <f t="shared" si="5"/>
        <v>799.89601497579656</v>
      </c>
      <c r="BK26" s="158">
        <f t="shared" si="6"/>
        <v>25.80309725728376</v>
      </c>
      <c r="BL26" s="157">
        <f t="shared" si="7"/>
        <v>1518409.0612021203</v>
      </c>
      <c r="BM26" s="158">
        <f t="shared" si="8"/>
        <v>3025.2158331687592</v>
      </c>
      <c r="BN26" s="158">
        <f t="shared" si="9"/>
        <v>97.587607521572878</v>
      </c>
      <c r="BO26" s="158">
        <f t="shared" si="10"/>
        <v>499746.13811797474</v>
      </c>
      <c r="BP26" s="158">
        <f t="shared" si="11"/>
        <v>78174.040123498853</v>
      </c>
      <c r="BQ26" s="158">
        <f t="shared" si="12"/>
        <v>2521.7432297902856</v>
      </c>
      <c r="BR26" s="158">
        <f t="shared" si="13"/>
        <v>3722.5733392142311</v>
      </c>
      <c r="BS26" s="158">
        <f t="shared" si="14"/>
        <v>2511656.2568711243</v>
      </c>
      <c r="BT26" s="158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5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58">
        <f t="shared" si="5"/>
        <v>685.84795872135521</v>
      </c>
      <c r="BK27" s="158">
        <f t="shared" si="6"/>
        <v>23.649929611081212</v>
      </c>
      <c r="BL27" s="157">
        <f t="shared" si="7"/>
        <v>1392649.7550781285</v>
      </c>
      <c r="BM27" s="158">
        <f t="shared" si="8"/>
        <v>2817.6277124355797</v>
      </c>
      <c r="BN27" s="158">
        <f t="shared" si="9"/>
        <v>97.159576290882057</v>
      </c>
      <c r="BO27" s="158">
        <f t="shared" si="10"/>
        <v>498137.14764335233</v>
      </c>
      <c r="BP27" s="158">
        <f t="shared" si="11"/>
        <v>73278.699460306394</v>
      </c>
      <c r="BQ27" s="158">
        <f t="shared" si="12"/>
        <v>2526.8517055278066</v>
      </c>
      <c r="BR27" s="158">
        <f t="shared" si="13"/>
        <v>3663.9349730153199</v>
      </c>
      <c r="BS27" s="158">
        <f t="shared" si="14"/>
        <v>2514217.4470001673</v>
      </c>
      <c r="BT27" s="158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5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58">
        <f t="shared" si="5"/>
        <v>662.16350970764586</v>
      </c>
      <c r="BK28" s="158">
        <f t="shared" si="6"/>
        <v>21.360113216375673</v>
      </c>
      <c r="BL28" s="157">
        <f t="shared" si="7"/>
        <v>1259178.674105346</v>
      </c>
      <c r="BM28" s="158">
        <f t="shared" si="8"/>
        <v>2797.0193833770436</v>
      </c>
      <c r="BN28" s="158">
        <f t="shared" si="9"/>
        <v>90.226431721840115</v>
      </c>
      <c r="BO28" s="158">
        <f t="shared" si="10"/>
        <v>462139.78327926504</v>
      </c>
      <c r="BP28" s="158">
        <f t="shared" si="11"/>
        <v>75190.558195788006</v>
      </c>
      <c r="BQ28" s="158">
        <f t="shared" si="12"/>
        <v>2425.5018772834842</v>
      </c>
      <c r="BR28" s="158">
        <f t="shared" si="13"/>
        <v>3417.7526452630914</v>
      </c>
      <c r="BS28" s="158">
        <f t="shared" si="14"/>
        <v>2415799.8697743504</v>
      </c>
      <c r="BT28" s="158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5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58">
        <f t="shared" si="5"/>
        <v>642.98951295444613</v>
      </c>
      <c r="BK29" s="158">
        <f t="shared" si="6"/>
        <v>21.432983765148204</v>
      </c>
      <c r="BL29" s="157">
        <f t="shared" si="7"/>
        <v>1265296.1965755241</v>
      </c>
      <c r="BM29" s="158">
        <f t="shared" si="8"/>
        <v>2573.499762181772</v>
      </c>
      <c r="BN29" s="158">
        <f t="shared" si="9"/>
        <v>85.783325406059063</v>
      </c>
      <c r="BO29" s="158">
        <f t="shared" si="10"/>
        <v>439467.97605524055</v>
      </c>
      <c r="BP29" s="158">
        <f t="shared" si="11"/>
        <v>70181.949762053075</v>
      </c>
      <c r="BQ29" s="158">
        <f t="shared" si="12"/>
        <v>2339.3983254017689</v>
      </c>
      <c r="BR29" s="158">
        <f t="shared" si="13"/>
        <v>3693.7868295817407</v>
      </c>
      <c r="BS29" s="158">
        <f t="shared" si="14"/>
        <v>2330040.7321001617</v>
      </c>
      <c r="BT29" s="158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5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58">
        <f t="shared" si="5"/>
        <v>729.74256665197936</v>
      </c>
      <c r="BK30" s="158">
        <f t="shared" si="6"/>
        <v>23.540082795225139</v>
      </c>
      <c r="BL30" s="157">
        <f t="shared" si="7"/>
        <v>1390559.7708795394</v>
      </c>
      <c r="BM30" s="158">
        <f t="shared" si="8"/>
        <v>2729.4509626502472</v>
      </c>
      <c r="BN30" s="158">
        <f t="shared" si="9"/>
        <v>88.046805246782171</v>
      </c>
      <c r="BO30" s="158">
        <f t="shared" si="10"/>
        <v>451063.78327926504</v>
      </c>
      <c r="BP30" s="158">
        <f t="shared" si="11"/>
        <v>75849.692347700257</v>
      </c>
      <c r="BQ30" s="158">
        <f t="shared" si="12"/>
        <v>2446.7642692806535</v>
      </c>
      <c r="BR30" s="158">
        <f t="shared" si="13"/>
        <v>3447.7132885318297</v>
      </c>
      <c r="BS30" s="158">
        <f t="shared" si="14"/>
        <v>2441870.740742092</v>
      </c>
      <c r="BT30" s="158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5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58">
        <f t="shared" si="5"/>
        <v>900.3552712112853</v>
      </c>
      <c r="BK31" s="158">
        <f t="shared" si="6"/>
        <v>30.011842373709509</v>
      </c>
      <c r="BL31" s="157">
        <f t="shared" si="7"/>
        <v>1774660.2632421909</v>
      </c>
      <c r="BM31" s="158">
        <f t="shared" si="8"/>
        <v>2922.3152490066741</v>
      </c>
      <c r="BN31" s="158">
        <f t="shared" si="9"/>
        <v>97.410508300222475</v>
      </c>
      <c r="BO31" s="158">
        <f t="shared" si="10"/>
        <v>499423.67605524056</v>
      </c>
      <c r="BP31" s="158">
        <f t="shared" si="11"/>
        <v>78721.459422427288</v>
      </c>
      <c r="BQ31" s="158">
        <f t="shared" si="12"/>
        <v>2624.0486474142431</v>
      </c>
      <c r="BR31" s="158">
        <f t="shared" si="13"/>
        <v>3748.6409248774899</v>
      </c>
      <c r="BS31" s="158">
        <f t="shared" si="14"/>
        <v>2621424.5987668284</v>
      </c>
      <c r="BT31" s="158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5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58">
        <f t="shared" si="5"/>
        <v>1072.5910087405496</v>
      </c>
      <c r="BK32" s="158">
        <f t="shared" si="6"/>
        <v>34.599709959372568</v>
      </c>
      <c r="BL32" s="157">
        <f t="shared" si="7"/>
        <v>2047610.8353956686</v>
      </c>
      <c r="BM32" s="158">
        <f t="shared" si="8"/>
        <v>3259.4553615690784</v>
      </c>
      <c r="BN32" s="158">
        <f t="shared" si="9"/>
        <v>105.14372134093801</v>
      </c>
      <c r="BO32" s="158">
        <f t="shared" si="10"/>
        <v>539913.00908571668</v>
      </c>
      <c r="BP32" s="158">
        <f t="shared" si="11"/>
        <v>85309.315963004861</v>
      </c>
      <c r="BQ32" s="158">
        <f t="shared" si="12"/>
        <v>2751.9134181614472</v>
      </c>
      <c r="BR32" s="158">
        <f t="shared" si="13"/>
        <v>4062.3483791907079</v>
      </c>
      <c r="BS32" s="158">
        <f t="shared" si="14"/>
        <v>2751913.4181614472</v>
      </c>
      <c r="BT32" s="158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5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58">
        <f t="shared" si="5"/>
        <v>972.20736624023198</v>
      </c>
      <c r="BK33" s="158">
        <f t="shared" si="6"/>
        <v>31.361527943233291</v>
      </c>
      <c r="BL33" s="157">
        <f t="shared" si="7"/>
        <v>1855818.4160408298</v>
      </c>
      <c r="BM33" s="158">
        <f t="shared" si="8"/>
        <v>3088.2425260651285</v>
      </c>
      <c r="BN33" s="158">
        <f t="shared" si="9"/>
        <v>99.620726647262202</v>
      </c>
      <c r="BO33" s="158">
        <f t="shared" si="10"/>
        <v>512747.88005345862</v>
      </c>
      <c r="BP33" s="158">
        <f t="shared" si="11"/>
        <v>82599.71567868354</v>
      </c>
      <c r="BQ33" s="158">
        <f t="shared" si="12"/>
        <v>2664.5069573768883</v>
      </c>
      <c r="BR33" s="158">
        <f t="shared" si="13"/>
        <v>3754.532530849252</v>
      </c>
      <c r="BS33" s="158">
        <f t="shared" si="14"/>
        <v>2661842.4504195116</v>
      </c>
      <c r="BT33" s="158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5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58">
        <f t="shared" si="5"/>
        <v>787.74868458673188</v>
      </c>
      <c r="BK34" s="158">
        <f t="shared" si="6"/>
        <v>26.258289486224395</v>
      </c>
      <c r="BL34" s="157">
        <f t="shared" si="7"/>
        <v>1554096.8632421908</v>
      </c>
      <c r="BM34" s="158">
        <f t="shared" si="8"/>
        <v>2752.954017415932</v>
      </c>
      <c r="BN34" s="158">
        <f t="shared" si="9"/>
        <v>91.765133913864403</v>
      </c>
      <c r="BO34" s="158">
        <f t="shared" si="10"/>
        <v>472406.9093885739</v>
      </c>
      <c r="BP34" s="158">
        <f t="shared" si="11"/>
        <v>74748.478441446307</v>
      </c>
      <c r="BQ34" s="158">
        <f t="shared" si="12"/>
        <v>2491.6159480482102</v>
      </c>
      <c r="BR34" s="158">
        <f t="shared" si="13"/>
        <v>3934.1304442866476</v>
      </c>
      <c r="BS34" s="158">
        <f t="shared" si="14"/>
        <v>2489124.3321001618</v>
      </c>
      <c r="BT34" s="158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5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58">
        <f t="shared" si="5"/>
        <v>711.32380471767908</v>
      </c>
      <c r="BK35" s="158">
        <f t="shared" si="6"/>
        <v>22.945929184441262</v>
      </c>
      <c r="BL35" s="157">
        <f t="shared" si="7"/>
        <v>1354406.4160408298</v>
      </c>
      <c r="BM35" s="158">
        <f t="shared" si="8"/>
        <v>2651.7643265353818</v>
      </c>
      <c r="BN35" s="158">
        <f t="shared" si="9"/>
        <v>85.540784726947805</v>
      </c>
      <c r="BO35" s="158">
        <f t="shared" si="10"/>
        <v>440535.04134378122</v>
      </c>
      <c r="BP35" s="158">
        <f t="shared" si="11"/>
        <v>73521.540043091038</v>
      </c>
      <c r="BQ35" s="158">
        <f t="shared" si="12"/>
        <v>2371.6625820351946</v>
      </c>
      <c r="BR35" s="158">
        <f t="shared" si="13"/>
        <v>3341.8881837768654</v>
      </c>
      <c r="BS35" s="158">
        <f t="shared" si="14"/>
        <v>2366919.2568711243</v>
      </c>
      <c r="BT35" s="158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5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58">
        <f t="shared" si="5"/>
        <v>668.49487747813259</v>
      </c>
      <c r="BK36" s="158">
        <f t="shared" si="6"/>
        <v>22.283162582604419</v>
      </c>
      <c r="BL36" s="157">
        <f t="shared" si="7"/>
        <v>1316333.2632421909</v>
      </c>
      <c r="BM36" s="158">
        <f t="shared" si="8"/>
        <v>2743.1463157026765</v>
      </c>
      <c r="BN36" s="158">
        <f t="shared" si="9"/>
        <v>91.438210523422555</v>
      </c>
      <c r="BO36" s="158">
        <f t="shared" si="10"/>
        <v>472004.04272190726</v>
      </c>
      <c r="BP36" s="158">
        <f t="shared" si="11"/>
        <v>72808.75496300486</v>
      </c>
      <c r="BQ36" s="158">
        <f t="shared" si="12"/>
        <v>2426.9584987668286</v>
      </c>
      <c r="BR36" s="158">
        <f t="shared" si="13"/>
        <v>3309.4888619547664</v>
      </c>
      <c r="BS36" s="158">
        <f t="shared" si="14"/>
        <v>2426958.4987668288</v>
      </c>
      <c r="BT36" s="158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5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58">
        <f t="shared" si="5"/>
        <v>756.72225892748077</v>
      </c>
      <c r="BK37" s="158">
        <f t="shared" si="6"/>
        <v>24.410395449273572</v>
      </c>
      <c r="BL37" s="157">
        <f t="shared" si="7"/>
        <v>1446486.8031376039</v>
      </c>
      <c r="BM37" s="158">
        <f t="shared" si="8"/>
        <v>2910.5016024878514</v>
      </c>
      <c r="BN37" s="158">
        <f t="shared" si="9"/>
        <v>93.887148467350045</v>
      </c>
      <c r="BO37" s="158">
        <f t="shared" si="10"/>
        <v>485208.78327926504</v>
      </c>
      <c r="BP37" s="158">
        <f t="shared" si="11"/>
        <v>72398.028847614405</v>
      </c>
      <c r="BQ37" s="158">
        <f t="shared" si="12"/>
        <v>2335.4202854069163</v>
      </c>
      <c r="BR37" s="158">
        <f t="shared" si="13"/>
        <v>3810.422570927074</v>
      </c>
      <c r="BS37" s="158">
        <f t="shared" si="14"/>
        <v>2344761.9665485439</v>
      </c>
      <c r="BT37" s="158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5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58">
        <f t="shared" si="5"/>
        <v>810.64962539075032</v>
      </c>
      <c r="BK38" s="158">
        <f t="shared" si="6"/>
        <v>26.149987915830657</v>
      </c>
      <c r="BL38" s="157">
        <f t="shared" si="7"/>
        <v>1548236.1845446697</v>
      </c>
      <c r="BM38" s="158">
        <f t="shared" si="8"/>
        <v>3059.303964202782</v>
      </c>
      <c r="BN38" s="158">
        <f t="shared" si="9"/>
        <v>98.68722465170265</v>
      </c>
      <c r="BO38" s="158">
        <f t="shared" si="10"/>
        <v>510903.76202186459</v>
      </c>
      <c r="BP38" s="158">
        <f t="shared" si="11"/>
        <v>79197.86802691473</v>
      </c>
      <c r="BQ38" s="158">
        <f t="shared" si="12"/>
        <v>2554.7699363520883</v>
      </c>
      <c r="BR38" s="158">
        <f t="shared" si="13"/>
        <v>3599.9030921324879</v>
      </c>
      <c r="BS38" s="158">
        <f t="shared" si="14"/>
        <v>2557324.7062884402</v>
      </c>
      <c r="BT38" s="158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5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58">
        <f t="shared" si="5"/>
        <v>695.12677892035936</v>
      </c>
      <c r="BK39" s="158">
        <f t="shared" si="6"/>
        <v>24.825956390012834</v>
      </c>
      <c r="BL39" s="157">
        <f t="shared" si="7"/>
        <v>1470168.3114601702</v>
      </c>
      <c r="BM39" s="158">
        <f t="shared" si="8"/>
        <v>2818.5887193580297</v>
      </c>
      <c r="BN39" s="158">
        <f t="shared" si="9"/>
        <v>100.66388283421534</v>
      </c>
      <c r="BO39" s="158">
        <f t="shared" si="10"/>
        <v>520935.59366706439</v>
      </c>
      <c r="BP39" s="158">
        <f t="shared" si="11"/>
        <v>72620.982929083475</v>
      </c>
      <c r="BQ39" s="158">
        <f t="shared" si="12"/>
        <v>2593.6065331815525</v>
      </c>
      <c r="BR39" s="158">
        <f t="shared" si="13"/>
        <v>3822.1569962675512</v>
      </c>
      <c r="BS39" s="158">
        <f t="shared" si="14"/>
        <v>2598793.746247916</v>
      </c>
      <c r="BT39" s="158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5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58">
        <f t="shared" si="5"/>
        <v>716.55405550201385</v>
      </c>
      <c r="BK40" s="158">
        <f t="shared" si="6"/>
        <v>23.114646951677866</v>
      </c>
      <c r="BL40" s="157">
        <f t="shared" si="7"/>
        <v>1368872.507125315</v>
      </c>
      <c r="BM40" s="158">
        <f t="shared" si="8"/>
        <v>2968.7538861872931</v>
      </c>
      <c r="BN40" s="158">
        <f t="shared" si="9"/>
        <v>95.766254393138482</v>
      </c>
      <c r="BO40" s="158">
        <f t="shared" si="10"/>
        <v>495877.66524767107</v>
      </c>
      <c r="BP40" s="158">
        <f t="shared" si="11"/>
        <v>76588.649297750642</v>
      </c>
      <c r="BQ40" s="158">
        <f t="shared" si="12"/>
        <v>2470.6015902500208</v>
      </c>
      <c r="BR40" s="158">
        <f t="shared" si="13"/>
        <v>4030.981541986876</v>
      </c>
      <c r="BS40" s="158">
        <f t="shared" si="14"/>
        <v>2480483.9966110205</v>
      </c>
      <c r="BT40" s="158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5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58">
        <f t="shared" si="5"/>
        <v>651.44172613303544</v>
      </c>
      <c r="BK41" s="158">
        <f t="shared" si="6"/>
        <v>21.714724204434514</v>
      </c>
      <c r="BL41" s="157">
        <f t="shared" si="7"/>
        <v>1285685.3906961589</v>
      </c>
      <c r="BM41" s="158">
        <f t="shared" si="8"/>
        <v>2709.8772868751807</v>
      </c>
      <c r="BN41" s="158">
        <f t="shared" si="9"/>
        <v>90.329242895839357</v>
      </c>
      <c r="BO41" s="158">
        <f t="shared" si="10"/>
        <v>464021.32075592678</v>
      </c>
      <c r="BP41" s="158">
        <f t="shared" si="11"/>
        <v>72053.642042685533</v>
      </c>
      <c r="BQ41" s="158">
        <f t="shared" si="12"/>
        <v>2401.7880680895178</v>
      </c>
      <c r="BR41" s="158">
        <f t="shared" si="13"/>
        <v>3275.1655473947972</v>
      </c>
      <c r="BS41" s="158">
        <f t="shared" si="14"/>
        <v>2416198.7964980546</v>
      </c>
      <c r="BT41" s="158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5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58">
        <f t="shared" si="5"/>
        <v>698.81368420769286</v>
      </c>
      <c r="BK42" s="158">
        <f t="shared" si="6"/>
        <v>22.542376909925576</v>
      </c>
      <c r="BL42" s="157">
        <f t="shared" si="7"/>
        <v>1335523.1200285407</v>
      </c>
      <c r="BM42" s="158">
        <f t="shared" si="8"/>
        <v>2699.7532314692462</v>
      </c>
      <c r="BN42" s="158">
        <f t="shared" si="9"/>
        <v>87.088813918362774</v>
      </c>
      <c r="BO42" s="158">
        <f t="shared" si="10"/>
        <v>447984.85879605816</v>
      </c>
      <c r="BP42" s="158">
        <f t="shared" si="11"/>
        <v>74068.462122208395</v>
      </c>
      <c r="BQ42" s="158">
        <f t="shared" si="12"/>
        <v>2389.3052297486579</v>
      </c>
      <c r="BR42" s="158">
        <f t="shared" si="13"/>
        <v>3366.7482782821999</v>
      </c>
      <c r="BS42" s="158">
        <f t="shared" si="14"/>
        <v>2403641.06112715</v>
      </c>
      <c r="BT42" s="158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5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58">
        <f t="shared" si="5"/>
        <v>807.39620514832791</v>
      </c>
      <c r="BK43" s="158">
        <f t="shared" si="6"/>
        <v>26.913206838277596</v>
      </c>
      <c r="BL43" s="157">
        <f t="shared" si="7"/>
        <v>1594849.7240294921</v>
      </c>
      <c r="BM43" s="158">
        <f t="shared" si="8"/>
        <v>2803.9528815470067</v>
      </c>
      <c r="BN43" s="158">
        <f t="shared" si="9"/>
        <v>93.465096051566888</v>
      </c>
      <c r="BO43" s="158">
        <f t="shared" si="10"/>
        <v>480784.45408926008</v>
      </c>
      <c r="BP43" s="158">
        <f t="shared" si="11"/>
        <v>75890.063577056368</v>
      </c>
      <c r="BQ43" s="158">
        <f t="shared" si="12"/>
        <v>2529.6687859018789</v>
      </c>
      <c r="BR43" s="158">
        <f t="shared" si="13"/>
        <v>3794.5031788528186</v>
      </c>
      <c r="BS43" s="158">
        <f t="shared" si="14"/>
        <v>2542317.1298313881</v>
      </c>
      <c r="BT43" s="158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5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58">
        <f t="shared" si="5"/>
        <v>949.81977940436434</v>
      </c>
      <c r="BK44" s="158">
        <f t="shared" si="6"/>
        <v>30.639347722721432</v>
      </c>
      <c r="BL44" s="157">
        <f t="shared" si="7"/>
        <v>1816606.9264801536</v>
      </c>
      <c r="BM44" s="158">
        <f t="shared" si="8"/>
        <v>3153.8730813282446</v>
      </c>
      <c r="BN44" s="158">
        <f t="shared" si="9"/>
        <v>101.73784133316919</v>
      </c>
      <c r="BO44" s="158">
        <f t="shared" si="10"/>
        <v>523746.40718315495</v>
      </c>
      <c r="BP44" s="158">
        <f t="shared" si="11"/>
        <v>82879.041603715639</v>
      </c>
      <c r="BQ44" s="158">
        <f t="shared" si="12"/>
        <v>2673.5174710876013</v>
      </c>
      <c r="BR44" s="158">
        <f t="shared" si="13"/>
        <v>3767.2291638052561</v>
      </c>
      <c r="BS44" s="158">
        <f t="shared" si="14"/>
        <v>2692232.0933852145</v>
      </c>
      <c r="BT44" s="158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5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58">
        <f t="shared" si="5"/>
        <v>896.10070865110822</v>
      </c>
      <c r="BK45" s="158">
        <f t="shared" si="6"/>
        <v>28.906474472616395</v>
      </c>
      <c r="BL45" s="157">
        <f t="shared" si="7"/>
        <v>1714067.2168027342</v>
      </c>
      <c r="BM45" s="158">
        <f t="shared" si="8"/>
        <v>3011.4924466053631</v>
      </c>
      <c r="BN45" s="158">
        <f t="shared" si="9"/>
        <v>97.14491763243106</v>
      </c>
      <c r="BO45" s="158">
        <f t="shared" si="10"/>
        <v>500004.89105412265</v>
      </c>
      <c r="BP45" s="158">
        <f t="shared" si="11"/>
        <v>80202.169538632588</v>
      </c>
      <c r="BQ45" s="158">
        <f t="shared" si="12"/>
        <v>2587.1667593107286</v>
      </c>
      <c r="BR45" s="158">
        <f t="shared" si="13"/>
        <v>3819.1509304110755</v>
      </c>
      <c r="BS45" s="158">
        <f t="shared" si="14"/>
        <v>2607864.0933852145</v>
      </c>
      <c r="BT45" s="158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5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58">
        <f t="shared" si="5"/>
        <v>765.09768115479437</v>
      </c>
      <c r="BK46" s="158">
        <f t="shared" si="6"/>
        <v>25.503256038493145</v>
      </c>
      <c r="BL46" s="157">
        <f t="shared" si="7"/>
        <v>1514230.324029492</v>
      </c>
      <c r="BM46" s="158">
        <f t="shared" si="8"/>
        <v>2743.7124655818716</v>
      </c>
      <c r="BN46" s="158">
        <f t="shared" si="9"/>
        <v>91.457082186062379</v>
      </c>
      <c r="BO46" s="158">
        <f t="shared" si="10"/>
        <v>471186.88742259343</v>
      </c>
      <c r="BP46" s="158">
        <f t="shared" si="11"/>
        <v>73388.332898851979</v>
      </c>
      <c r="BQ46" s="158">
        <f t="shared" si="12"/>
        <v>2446.2777632950661</v>
      </c>
      <c r="BR46" s="158">
        <f t="shared" si="13"/>
        <v>3669.4166449425989</v>
      </c>
      <c r="BS46" s="158">
        <f t="shared" si="14"/>
        <v>2468294.2631647214</v>
      </c>
      <c r="BT46" s="158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5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58">
        <f t="shared" si="5"/>
        <v>712.58962238968707</v>
      </c>
      <c r="BK47" s="158">
        <f t="shared" si="6"/>
        <v>22.986762012570551</v>
      </c>
      <c r="BL47" s="157">
        <f t="shared" si="7"/>
        <v>1365965.3458349924</v>
      </c>
      <c r="BM47" s="158">
        <f t="shared" si="8"/>
        <v>2664.4588667594257</v>
      </c>
      <c r="BN47" s="158">
        <f t="shared" si="9"/>
        <v>85.950286024497601</v>
      </c>
      <c r="BO47" s="158">
        <f t="shared" si="10"/>
        <v>442729.92331218719</v>
      </c>
      <c r="BP47" s="158">
        <f t="shared" si="11"/>
        <v>73487.366135184246</v>
      </c>
      <c r="BQ47" s="158">
        <f t="shared" si="12"/>
        <v>2370.5601979091693</v>
      </c>
      <c r="BR47" s="158">
        <f t="shared" si="13"/>
        <v>3340.3348243265568</v>
      </c>
      <c r="BS47" s="158">
        <f t="shared" si="14"/>
        <v>2401377.4804819883</v>
      </c>
      <c r="BT47" s="158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5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58">
        <f t="shared" si="5"/>
        <v>694.68850996592857</v>
      </c>
      <c r="BK48" s="158">
        <f t="shared" si="6"/>
        <v>23.156283665530953</v>
      </c>
      <c r="BL48" s="157">
        <f t="shared" si="7"/>
        <v>1376432.6573628255</v>
      </c>
      <c r="BM48" s="158">
        <f t="shared" si="8"/>
        <v>2752.1586357389915</v>
      </c>
      <c r="BN48" s="158">
        <f t="shared" si="9"/>
        <v>91.738621191299714</v>
      </c>
      <c r="BO48" s="158">
        <f t="shared" si="10"/>
        <v>474563.88742259343</v>
      </c>
      <c r="BP48" s="158">
        <f t="shared" si="11"/>
        <v>72580.436780021351</v>
      </c>
      <c r="BQ48" s="158">
        <f t="shared" si="12"/>
        <v>2419.3478926673783</v>
      </c>
      <c r="BR48" s="158">
        <f t="shared" si="13"/>
        <v>3456.2112752391122</v>
      </c>
      <c r="BS48" s="158">
        <f t="shared" si="14"/>
        <v>2453218.7631647214</v>
      </c>
      <c r="BT48" s="158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5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58">
        <f t="shared" si="5"/>
        <v>781.14331708636792</v>
      </c>
      <c r="BK49" s="158">
        <f t="shared" si="6"/>
        <v>25.198171518915093</v>
      </c>
      <c r="BL49" s="157">
        <f t="shared" si="7"/>
        <v>1503045.7329317664</v>
      </c>
      <c r="BM49" s="158">
        <f t="shared" si="8"/>
        <v>3048.7495407028214</v>
      </c>
      <c r="BN49" s="158">
        <f t="shared" si="9"/>
        <v>98.346759377510367</v>
      </c>
      <c r="BO49" s="158">
        <f t="shared" si="10"/>
        <v>509042.82653799362</v>
      </c>
      <c r="BP49" s="158">
        <f t="shared" si="11"/>
        <v>74887.937827528716</v>
      </c>
      <c r="BQ49" s="158">
        <f t="shared" si="12"/>
        <v>2415.7399299202812</v>
      </c>
      <c r="BR49" s="158">
        <f t="shared" si="13"/>
        <v>3744.3968913764356</v>
      </c>
      <c r="BS49" s="158">
        <f t="shared" si="14"/>
        <v>2451976.0288690855</v>
      </c>
      <c r="BT49" s="158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5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58">
        <f t="shared" si="5"/>
        <v>858.05129077510287</v>
      </c>
      <c r="BK50" s="158">
        <f t="shared" si="6"/>
        <v>27.679073895971062</v>
      </c>
      <c r="BL50" s="157">
        <f t="shared" si="7"/>
        <v>1651638.0184464892</v>
      </c>
      <c r="BM50" s="158">
        <f t="shared" si="8"/>
        <v>3221.2121461432207</v>
      </c>
      <c r="BN50" s="158">
        <f t="shared" si="9"/>
        <v>103.91006923042647</v>
      </c>
      <c r="BO50" s="158">
        <f t="shared" si="10"/>
        <v>537630.69819822651</v>
      </c>
      <c r="BP50" s="158">
        <f t="shared" si="11"/>
        <v>80933.920877264478</v>
      </c>
      <c r="BQ50" s="158">
        <f t="shared" si="12"/>
        <v>2610.77164120208</v>
      </c>
      <c r="BR50" s="158">
        <f t="shared" si="13"/>
        <v>3678.8145853302035</v>
      </c>
      <c r="BS50" s="158">
        <f t="shared" si="14"/>
        <v>2662987.0740261218</v>
      </c>
      <c r="BT50" s="158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5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58">
        <f t="shared" si="5"/>
        <v>728.7363771800309</v>
      </c>
      <c r="BK51" s="158">
        <f t="shared" si="6"/>
        <v>26.026299185001104</v>
      </c>
      <c r="BL51" s="157">
        <f t="shared" si="7"/>
        <v>1553093.377565756</v>
      </c>
      <c r="BM51" s="158">
        <f t="shared" si="8"/>
        <v>2938.4326142833734</v>
      </c>
      <c r="BN51" s="158">
        <f t="shared" si="9"/>
        <v>104.9440219386919</v>
      </c>
      <c r="BO51" s="158">
        <f t="shared" si="10"/>
        <v>543295.201576608</v>
      </c>
      <c r="BP51" s="158">
        <f t="shared" si="11"/>
        <v>73466.467936088011</v>
      </c>
      <c r="BQ51" s="158">
        <f t="shared" si="12"/>
        <v>2623.8024262888575</v>
      </c>
      <c r="BR51" s="158">
        <f t="shared" si="13"/>
        <v>3866.6562071625267</v>
      </c>
      <c r="BS51" s="158">
        <f t="shared" si="14"/>
        <v>2676278.4748146348</v>
      </c>
      <c r="BT51" s="158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5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58">
        <f t="shared" si="5"/>
        <v>740.26495839699044</v>
      </c>
      <c r="BK52" s="158">
        <f t="shared" si="6"/>
        <v>23.879514786999692</v>
      </c>
      <c r="BL52" s="157">
        <f t="shared" si="7"/>
        <v>1425296.5990916505</v>
      </c>
      <c r="BM52" s="158">
        <f t="shared" si="8"/>
        <v>3074.9976146998115</v>
      </c>
      <c r="BN52" s="158">
        <f t="shared" si="9"/>
        <v>99.193471441929404</v>
      </c>
      <c r="BO52" s="158">
        <f t="shared" si="10"/>
        <v>513822.18206919427</v>
      </c>
      <c r="BP52" s="158">
        <f t="shared" si="11"/>
        <v>78220.390485107622</v>
      </c>
      <c r="BQ52" s="158">
        <f t="shared" si="12"/>
        <v>2523.2384027454073</v>
      </c>
      <c r="BR52" s="158">
        <f t="shared" si="13"/>
        <v>3724.7804992908391</v>
      </c>
      <c r="BS52" s="158">
        <f t="shared" si="14"/>
        <v>2573703.1708003152</v>
      </c>
      <c r="BT52" s="158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5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58">
        <f t="shared" si="5"/>
        <v>648.99635670572843</v>
      </c>
      <c r="BK53" s="158">
        <f t="shared" si="6"/>
        <v>21.633211890190946</v>
      </c>
      <c r="BL53" s="157">
        <f t="shared" si="7"/>
        <v>1291048.4523947055</v>
      </c>
      <c r="BM53" s="158">
        <f t="shared" si="8"/>
        <v>2653.0007028244981</v>
      </c>
      <c r="BN53" s="158">
        <f t="shared" si="9"/>
        <v>88.433356760816608</v>
      </c>
      <c r="BO53" s="158">
        <f t="shared" si="10"/>
        <v>458526.95480483409</v>
      </c>
      <c r="BP53" s="158">
        <f t="shared" si="11"/>
        <v>71305.01304691832</v>
      </c>
      <c r="BQ53" s="158">
        <f t="shared" si="12"/>
        <v>2376.8337682306105</v>
      </c>
      <c r="BR53" s="158">
        <f t="shared" si="13"/>
        <v>3565.250652345916</v>
      </c>
      <c r="BS53" s="158">
        <f t="shared" si="14"/>
        <v>2421993.6098269923</v>
      </c>
      <c r="BT53" s="158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5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58">
        <f t="shared" si="5"/>
        <v>681.44886950428327</v>
      </c>
      <c r="BK54" s="158">
        <f t="shared" si="6"/>
        <v>21.982221596912364</v>
      </c>
      <c r="BL54" s="157">
        <f t="shared" si="7"/>
        <v>1312096.8248981021</v>
      </c>
      <c r="BM54" s="158">
        <f t="shared" si="8"/>
        <v>2649.2938332969939</v>
      </c>
      <c r="BN54" s="158">
        <f t="shared" si="9"/>
        <v>85.461091396677219</v>
      </c>
      <c r="BO54" s="158">
        <f t="shared" si="10"/>
        <v>442859.37561758136</v>
      </c>
      <c r="BP54" s="158">
        <f t="shared" si="11"/>
        <v>72458.72792016693</v>
      </c>
      <c r="BQ54" s="158">
        <f t="shared" si="12"/>
        <v>2337.3783200053849</v>
      </c>
      <c r="BR54" s="158">
        <f t="shared" si="13"/>
        <v>3293.5785418257697</v>
      </c>
      <c r="BS54" s="158">
        <f t="shared" si="14"/>
        <v>2377113.7514454764</v>
      </c>
      <c r="BT54" s="158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5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58">
        <f t="shared" si="5"/>
        <v>760.21110357940347</v>
      </c>
      <c r="BK55" s="158">
        <f t="shared" si="6"/>
        <v>25.340370119313448</v>
      </c>
      <c r="BL55" s="157">
        <f t="shared" si="7"/>
        <v>1515303.4523947055</v>
      </c>
      <c r="BM55" s="158">
        <f t="shared" si="8"/>
        <v>2769.4165901097781</v>
      </c>
      <c r="BN55" s="158">
        <f t="shared" si="9"/>
        <v>92.31388633699261</v>
      </c>
      <c r="BO55" s="158">
        <f t="shared" si="10"/>
        <v>479339.85480483412</v>
      </c>
      <c r="BP55" s="158">
        <f t="shared" si="11"/>
        <v>75790.674170988466</v>
      </c>
      <c r="BQ55" s="158">
        <f t="shared" si="12"/>
        <v>2526.3558056996158</v>
      </c>
      <c r="BR55" s="158">
        <f t="shared" si="13"/>
        <v>3609.0797224280223</v>
      </c>
      <c r="BS55" s="158">
        <f t="shared" si="14"/>
        <v>2568040.6764936591</v>
      </c>
      <c r="BT55" s="158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5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58">
        <f t="shared" si="5"/>
        <v>866.30314607376715</v>
      </c>
      <c r="BK56" s="158">
        <f t="shared" si="6"/>
        <v>27.945262776573134</v>
      </c>
      <c r="BL56" s="157">
        <f t="shared" si="7"/>
        <v>1674116.8571561666</v>
      </c>
      <c r="BM56" s="158">
        <f t="shared" si="8"/>
        <v>2915.8969141158991</v>
      </c>
      <c r="BN56" s="158">
        <f t="shared" si="9"/>
        <v>94.061190777932225</v>
      </c>
      <c r="BO56" s="158">
        <f t="shared" si="10"/>
        <v>489400.37561758136</v>
      </c>
      <c r="BP56" s="158">
        <f t="shared" si="11"/>
        <v>79835.103636623797</v>
      </c>
      <c r="BQ56" s="158">
        <f t="shared" si="12"/>
        <v>2575.3259237620578</v>
      </c>
      <c r="BR56" s="158">
        <f t="shared" si="13"/>
        <v>3628.8683471192635</v>
      </c>
      <c r="BS56" s="158">
        <f t="shared" si="14"/>
        <v>2616531.1385422507</v>
      </c>
      <c r="BT56" s="158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5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58">
        <f t="shared" si="5"/>
        <v>838.52988071292248</v>
      </c>
      <c r="BK57" s="158">
        <f t="shared" si="6"/>
        <v>27.049350990739434</v>
      </c>
      <c r="BL57" s="157">
        <f t="shared" si="7"/>
        <v>1620905.3087690698</v>
      </c>
      <c r="BM57" s="158">
        <f t="shared" si="8"/>
        <v>2840.6078011794671</v>
      </c>
      <c r="BN57" s="158">
        <f t="shared" si="9"/>
        <v>91.632509715466682</v>
      </c>
      <c r="BO57" s="158">
        <f t="shared" si="10"/>
        <v>477405.37561758136</v>
      </c>
      <c r="BP57" s="158">
        <f t="shared" si="11"/>
        <v>78434.372337411201</v>
      </c>
      <c r="BQ57" s="158">
        <f t="shared" si="12"/>
        <v>2530.1410431422969</v>
      </c>
      <c r="BR57" s="158">
        <f t="shared" si="13"/>
        <v>3921.7186168705603</v>
      </c>
      <c r="BS57" s="158">
        <f t="shared" si="14"/>
        <v>2570623.2998325732</v>
      </c>
      <c r="BT57" s="158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5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58">
        <f t="shared" si="5"/>
        <v>733.0546787904874</v>
      </c>
      <c r="BK58" s="158">
        <f t="shared" si="6"/>
        <v>24.435155959682913</v>
      </c>
      <c r="BL58" s="157">
        <f t="shared" si="7"/>
        <v>1464252.2857280388</v>
      </c>
      <c r="BM58" s="158">
        <f t="shared" si="8"/>
        <v>2621.9435450987771</v>
      </c>
      <c r="BN58" s="158">
        <f t="shared" si="9"/>
        <v>87.398118169959233</v>
      </c>
      <c r="BO58" s="158">
        <f t="shared" si="10"/>
        <v>455693.78813816741</v>
      </c>
      <c r="BP58" s="158">
        <f t="shared" si="11"/>
        <v>74445.717360790019</v>
      </c>
      <c r="BQ58" s="158">
        <f t="shared" si="12"/>
        <v>2481.5239120263341</v>
      </c>
      <c r="BR58" s="158">
        <f t="shared" si="13"/>
        <v>3545.03416003762</v>
      </c>
      <c r="BS58" s="158">
        <f t="shared" si="14"/>
        <v>2543562.0098269926</v>
      </c>
      <c r="BT58" s="158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5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58">
        <f t="shared" si="5"/>
        <v>695.64290362246072</v>
      </c>
      <c r="BK59" s="158">
        <f t="shared" si="6"/>
        <v>22.440093665240667</v>
      </c>
      <c r="BL59" s="157">
        <f t="shared" si="7"/>
        <v>1345126.5345755215</v>
      </c>
      <c r="BM59" s="158">
        <f t="shared" si="8"/>
        <v>2543.9941791265624</v>
      </c>
      <c r="BN59" s="158">
        <f t="shared" si="9"/>
        <v>82.064328358921372</v>
      </c>
      <c r="BO59" s="158">
        <f t="shared" si="10"/>
        <v>427965.47239177494</v>
      </c>
      <c r="BP59" s="158">
        <f t="shared" si="11"/>
        <v>72560.838808180721</v>
      </c>
      <c r="BQ59" s="158">
        <f t="shared" si="12"/>
        <v>2340.6722196187329</v>
      </c>
      <c r="BR59" s="158">
        <f t="shared" si="13"/>
        <v>3298.2199458263963</v>
      </c>
      <c r="BS59" s="158">
        <f t="shared" si="14"/>
        <v>2406211.0417680573</v>
      </c>
      <c r="BT59" s="158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5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58">
        <f t="shared" si="5"/>
        <v>676.84234819600829</v>
      </c>
      <c r="BK60" s="158">
        <f t="shared" si="6"/>
        <v>22.561411606533611</v>
      </c>
      <c r="BL60" s="157">
        <f t="shared" si="7"/>
        <v>1353301.1523947055</v>
      </c>
      <c r="BM60" s="158">
        <f t="shared" si="8"/>
        <v>2684.6715164102361</v>
      </c>
      <c r="BN60" s="158">
        <f t="shared" si="9"/>
        <v>89.489050547007864</v>
      </c>
      <c r="BO60" s="158">
        <f t="shared" si="10"/>
        <v>467043.35480483412</v>
      </c>
      <c r="BP60" s="158">
        <f t="shared" si="11"/>
        <v>72045.060539173734</v>
      </c>
      <c r="BQ60" s="158">
        <f t="shared" si="12"/>
        <v>2401.5020179724579</v>
      </c>
      <c r="BR60" s="158">
        <f t="shared" si="13"/>
        <v>3602.2530269586869</v>
      </c>
      <c r="BS60" s="158">
        <f t="shared" si="14"/>
        <v>2471145.5764936591</v>
      </c>
      <c r="BT60" s="158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5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58">
        <f t="shared" si="5"/>
        <v>752.98411323759728</v>
      </c>
      <c r="BK61" s="158">
        <f t="shared" si="6"/>
        <v>24.289810104438622</v>
      </c>
      <c r="BL61" s="157">
        <f t="shared" si="7"/>
        <v>1457728.6636077794</v>
      </c>
      <c r="BM61" s="158">
        <f t="shared" si="8"/>
        <v>2894.2439090143448</v>
      </c>
      <c r="BN61" s="158">
        <f t="shared" si="9"/>
        <v>93.362706742398217</v>
      </c>
      <c r="BO61" s="158">
        <f t="shared" si="10"/>
        <v>488286.95626274269</v>
      </c>
      <c r="BP61" s="158">
        <f t="shared" si="11"/>
        <v>73273.133555262422</v>
      </c>
      <c r="BQ61" s="158">
        <f t="shared" si="12"/>
        <v>2363.6494695245942</v>
      </c>
      <c r="BR61" s="158">
        <f t="shared" si="13"/>
        <v>3489.1968359648772</v>
      </c>
      <c r="BS61" s="158">
        <f t="shared" si="14"/>
        <v>2429831.654671283</v>
      </c>
      <c r="BT61" s="158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848162.4041380249</v>
      </c>
      <c r="E62" s="2">
        <f t="shared" si="19"/>
        <v>49884340.404138029</v>
      </c>
      <c r="F62" s="7">
        <v>60019</v>
      </c>
      <c r="G62" s="5">
        <v>15722680</v>
      </c>
      <c r="H62" s="7">
        <v>5230</v>
      </c>
      <c r="I62" s="2">
        <f>VLOOKUP(B62,CDM!$I$5:$N$15,3,FALSE)/12</f>
        <v>459568.97275676782</v>
      </c>
      <c r="J62" s="2">
        <f t="shared" si="18"/>
        <v>16182248.972756768</v>
      </c>
      <c r="K62" s="5">
        <v>79523058</v>
      </c>
      <c r="L62" s="2">
        <f>VLOOKUP(B62,CDM!$I$5:$N$15,4,FALSE)/12</f>
        <v>2131711.9193045753</v>
      </c>
      <c r="M62" s="85">
        <f t="shared" si="20"/>
        <v>81654769.919304579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58">
        <f t="shared" si="5"/>
        <v>831.14247828417717</v>
      </c>
      <c r="BK62" s="158">
        <f t="shared" si="6"/>
        <v>26.81104768658636</v>
      </c>
      <c r="BL62" s="157">
        <f t="shared" si="7"/>
        <v>1609172.2711012268</v>
      </c>
      <c r="BM62" s="158">
        <f t="shared" si="8"/>
        <v>3094.1202624773932</v>
      </c>
      <c r="BN62" s="158">
        <f t="shared" si="9"/>
        <v>99.81033104765784</v>
      </c>
      <c r="BO62" s="158">
        <f t="shared" si="10"/>
        <v>522008.03137925058</v>
      </c>
      <c r="BP62" s="158">
        <f t="shared" si="11"/>
        <v>79430.710038234029</v>
      </c>
      <c r="BQ62" s="158">
        <f t="shared" si="12"/>
        <v>2562.2809689752912</v>
      </c>
      <c r="BR62" s="158">
        <f t="shared" si="13"/>
        <v>3782.41476372543</v>
      </c>
      <c r="BS62" s="158">
        <f t="shared" si="14"/>
        <v>2634024.8361065993</v>
      </c>
      <c r="BT62" s="158">
        <f t="shared" si="15"/>
        <v>3888322.3771097418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848162.4041380249</v>
      </c>
      <c r="E63" s="2">
        <f t="shared" si="19"/>
        <v>42980985.404138029</v>
      </c>
      <c r="F63" s="5">
        <v>60029</v>
      </c>
      <c r="G63" s="5">
        <v>14670158</v>
      </c>
      <c r="H63" s="5">
        <v>5234</v>
      </c>
      <c r="I63" s="2">
        <f>VLOOKUP(B63,CDM!$I$5:$N$15,3,FALSE)/12</f>
        <v>459568.97275676782</v>
      </c>
      <c r="J63" s="2">
        <f t="shared" si="18"/>
        <v>15129726.972756768</v>
      </c>
      <c r="K63" s="5">
        <v>74181806</v>
      </c>
      <c r="L63" s="2">
        <f>VLOOKUP(B63,CDM!$I$5:$N$15,4,FALSE)/12</f>
        <v>2131711.9193045753</v>
      </c>
      <c r="M63" s="85">
        <f t="shared" si="20"/>
        <v>76313517.919304579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58">
        <f t="shared" si="5"/>
        <v>716.00368828629541</v>
      </c>
      <c r="BK63" s="158">
        <f t="shared" si="6"/>
        <v>25.571560295939122</v>
      </c>
      <c r="BL63" s="157">
        <f t="shared" si="7"/>
        <v>1535035.1930049297</v>
      </c>
      <c r="BM63" s="158">
        <f t="shared" si="8"/>
        <v>2890.6623944892563</v>
      </c>
      <c r="BN63" s="158">
        <f t="shared" si="9"/>
        <v>103.23794266033057</v>
      </c>
      <c r="BO63" s="158">
        <f t="shared" si="10"/>
        <v>540347.39188417024</v>
      </c>
      <c r="BP63" s="158">
        <f t="shared" si="11"/>
        <v>74307.222900978173</v>
      </c>
      <c r="BQ63" s="158">
        <f t="shared" si="12"/>
        <v>2653.8293893206492</v>
      </c>
      <c r="BR63" s="158">
        <f t="shared" si="13"/>
        <v>3910.9064684725354</v>
      </c>
      <c r="BS63" s="158">
        <f t="shared" si="14"/>
        <v>2725482.7828323063</v>
      </c>
      <c r="BT63" s="158">
        <f t="shared" si="15"/>
        <v>4016500.9431212936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848162.4041380249</v>
      </c>
      <c r="E64" s="2">
        <f t="shared" si="19"/>
        <v>43419024.404138029</v>
      </c>
      <c r="F64" s="7">
        <v>60053</v>
      </c>
      <c r="G64" s="5">
        <v>15080135</v>
      </c>
      <c r="H64" s="7">
        <v>5236</v>
      </c>
      <c r="I64" s="2">
        <f>VLOOKUP(B64,CDM!$I$5:$N$15,3,FALSE)/12</f>
        <v>459568.97275676782</v>
      </c>
      <c r="J64" s="2">
        <f t="shared" si="18"/>
        <v>15539703.972756768</v>
      </c>
      <c r="K64" s="5">
        <v>77250849</v>
      </c>
      <c r="L64" s="2">
        <f>VLOOKUP(B64,CDM!$I$5:$N$15,4,FALSE)/12</f>
        <v>2131711.9193045753</v>
      </c>
      <c r="M64" s="85">
        <f t="shared" si="20"/>
        <v>79382560.919304579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58">
        <f t="shared" si="5"/>
        <v>723.01174635968277</v>
      </c>
      <c r="BK64" s="158">
        <f t="shared" si="6"/>
        <v>23.322959559989766</v>
      </c>
      <c r="BL64" s="157">
        <f t="shared" si="7"/>
        <v>1400613.6904560653</v>
      </c>
      <c r="BM64" s="158">
        <f t="shared" si="8"/>
        <v>2967.8579015960213</v>
      </c>
      <c r="BN64" s="158">
        <f t="shared" si="9"/>
        <v>95.737351664387788</v>
      </c>
      <c r="BO64" s="158">
        <f t="shared" si="10"/>
        <v>501280.77331473446</v>
      </c>
      <c r="BP64" s="158">
        <f t="shared" si="11"/>
        <v>77070.447494470471</v>
      </c>
      <c r="BQ64" s="158">
        <f t="shared" si="12"/>
        <v>2486.1434675635637</v>
      </c>
      <c r="BR64" s="158">
        <f t="shared" si="13"/>
        <v>3503.2021588395669</v>
      </c>
      <c r="BS64" s="158">
        <f t="shared" si="14"/>
        <v>2560727.7715904703</v>
      </c>
      <c r="BT64" s="158">
        <f t="shared" si="15"/>
        <v>3608298.2236047536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848162.4041380249</v>
      </c>
      <c r="E65" s="2">
        <f t="shared" si="19"/>
        <v>38613457.404138029</v>
      </c>
      <c r="F65" s="7">
        <v>60058</v>
      </c>
      <c r="G65" s="5">
        <v>13252080</v>
      </c>
      <c r="H65" s="7">
        <v>5236</v>
      </c>
      <c r="I65" s="2">
        <f>VLOOKUP(B65,CDM!$I$5:$N$15,3,FALSE)/12</f>
        <v>459568.97275676782</v>
      </c>
      <c r="J65" s="2">
        <f t="shared" si="18"/>
        <v>13711648.972756768</v>
      </c>
      <c r="K65" s="5">
        <v>69787643</v>
      </c>
      <c r="L65" s="2">
        <f>VLOOKUP(B65,CDM!$I$5:$N$15,4,FALSE)/12</f>
        <v>2131711.9193045753</v>
      </c>
      <c r="M65" s="85">
        <f t="shared" si="20"/>
        <v>71919354.919304579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58">
        <f t="shared" si="5"/>
        <v>642.93611848776231</v>
      </c>
      <c r="BK65" s="158">
        <f t="shared" si="6"/>
        <v>21.431203949592078</v>
      </c>
      <c r="BL65" s="157">
        <f t="shared" si="7"/>
        <v>1287115.246804601</v>
      </c>
      <c r="BM65" s="158">
        <f t="shared" si="8"/>
        <v>2618.7259306258152</v>
      </c>
      <c r="BN65" s="158">
        <f t="shared" si="9"/>
        <v>87.290864354193843</v>
      </c>
      <c r="BO65" s="158">
        <f t="shared" si="10"/>
        <v>457054.96575855894</v>
      </c>
      <c r="BP65" s="158">
        <f t="shared" si="11"/>
        <v>69960.46198375932</v>
      </c>
      <c r="BQ65" s="158">
        <f t="shared" si="12"/>
        <v>2332.015399458644</v>
      </c>
      <c r="BR65" s="158">
        <f t="shared" si="13"/>
        <v>3498.0230991879662</v>
      </c>
      <c r="BS65" s="158">
        <f t="shared" si="14"/>
        <v>2397311.8306434858</v>
      </c>
      <c r="BT65" s="158">
        <f t="shared" si="15"/>
        <v>3595967.7459652289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848162.4041380249</v>
      </c>
      <c r="E66" s="2">
        <f t="shared" si="19"/>
        <v>40763108.404138029</v>
      </c>
      <c r="F66" s="5">
        <v>60068</v>
      </c>
      <c r="G66" s="5">
        <v>13384750</v>
      </c>
      <c r="H66" s="5">
        <v>5250</v>
      </c>
      <c r="I66" s="2">
        <f>VLOOKUP(B66,CDM!$I$5:$N$15,3,FALSE)/12</f>
        <v>459568.97275676782</v>
      </c>
      <c r="J66" s="2">
        <f t="shared" si="18"/>
        <v>13844318.972756768</v>
      </c>
      <c r="K66" s="5">
        <v>73480701</v>
      </c>
      <c r="L66" s="2">
        <f>VLOOKUP(B66,CDM!$I$5:$N$15,4,FALSE)/12</f>
        <v>2131711.9193045753</v>
      </c>
      <c r="M66" s="85">
        <f t="shared" si="20"/>
        <v>75612412.919304579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58">
        <f t="shared" si="5"/>
        <v>678.61604188816057</v>
      </c>
      <c r="BK66" s="158">
        <f t="shared" si="6"/>
        <v>21.890840060908406</v>
      </c>
      <c r="BL66" s="157">
        <f t="shared" si="7"/>
        <v>1314938.9807786462</v>
      </c>
      <c r="BM66" s="158">
        <f t="shared" si="8"/>
        <v>2637.0131376679556</v>
      </c>
      <c r="BN66" s="158">
        <f t="shared" si="9"/>
        <v>85.064939924772759</v>
      </c>
      <c r="BO66" s="158">
        <f t="shared" si="10"/>
        <v>446590.934605057</v>
      </c>
      <c r="BP66" s="158">
        <f t="shared" si="11"/>
        <v>73552.930855354643</v>
      </c>
      <c r="BQ66" s="158">
        <f t="shared" si="12"/>
        <v>2372.6751888824078</v>
      </c>
      <c r="BR66" s="158">
        <f t="shared" si="13"/>
        <v>3677.6465427677322</v>
      </c>
      <c r="BS66" s="158">
        <f t="shared" si="14"/>
        <v>2439110.0941711157</v>
      </c>
      <c r="BT66" s="158">
        <f t="shared" si="15"/>
        <v>3780620.6459652288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848162.4041380249</v>
      </c>
      <c r="E67" s="2">
        <f t="shared" si="19"/>
        <v>46119249.404138029</v>
      </c>
      <c r="F67" s="7">
        <v>60094</v>
      </c>
      <c r="G67" s="5">
        <v>13700810</v>
      </c>
      <c r="H67" s="7">
        <v>5241</v>
      </c>
      <c r="I67" s="2">
        <f>VLOOKUP(B67,CDM!$I$5:$N$15,3,FALSE)/12</f>
        <v>459568.97275676782</v>
      </c>
      <c r="J67" s="2">
        <f t="shared" si="18"/>
        <v>14160378.972756768</v>
      </c>
      <c r="K67" s="5">
        <v>75378497</v>
      </c>
      <c r="L67" s="2">
        <f>VLOOKUP(B67,CDM!$I$5:$N$15,4,FALSE)/12</f>
        <v>2131711.9193045753</v>
      </c>
      <c r="M67" s="85">
        <f t="shared" si="20"/>
        <v>77510208.919304579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58">
        <f t="shared" ref="BJ67:BJ121" si="22">E67/F67</f>
        <v>767.45181555792635</v>
      </c>
      <c r="BK67" s="158">
        <f t="shared" ref="BK67:BK121" si="23">BJ67/BH67</f>
        <v>25.58172718526421</v>
      </c>
      <c r="BL67" s="157">
        <f t="shared" ref="BL67:BL121" si="24">E67/BH67</f>
        <v>1537308.3134712677</v>
      </c>
      <c r="BM67" s="158">
        <f t="shared" ref="BM67:BM121" si="25">J67/H67</f>
        <v>2701.846779766603</v>
      </c>
      <c r="BN67" s="158">
        <f t="shared" ref="BN67:BN121" si="26">BM67/BH67</f>
        <v>90.061559325553432</v>
      </c>
      <c r="BO67" s="158">
        <f t="shared" ref="BO67:BO121" si="27">J67/BH67</f>
        <v>472012.63242522557</v>
      </c>
      <c r="BP67" s="158">
        <f t="shared" ref="BP67:BP121" si="28">M67/O67</f>
        <v>75472.452696499109</v>
      </c>
      <c r="BQ67" s="158">
        <f t="shared" ref="BQ67:BQ121" si="29">BP67/BH67</f>
        <v>2515.7484232166371</v>
      </c>
      <c r="BR67" s="158">
        <f t="shared" ref="BR67:BR121" si="30">BP67/BI67</f>
        <v>3430.5660316590506</v>
      </c>
      <c r="BS67" s="158">
        <f t="shared" ref="BS67:BS121" si="31">M67/BH67</f>
        <v>2583673.630643486</v>
      </c>
      <c r="BT67" s="158">
        <f t="shared" ref="BT67:BT121" si="32">M67/BI67</f>
        <v>3523191.3145138444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848162.4041380249</v>
      </c>
      <c r="E68" s="2">
        <f t="shared" si="19"/>
        <v>54424085.404138029</v>
      </c>
      <c r="F68" s="7">
        <v>60096</v>
      </c>
      <c r="G68" s="5">
        <v>15161240</v>
      </c>
      <c r="H68" s="7">
        <v>5240</v>
      </c>
      <c r="I68" s="2">
        <f>VLOOKUP(B68,CDM!$I$5:$N$15,3,FALSE)/12</f>
        <v>459568.97275676782</v>
      </c>
      <c r="J68" s="2">
        <f t="shared" si="18"/>
        <v>15620808.972756768</v>
      </c>
      <c r="K68" s="5">
        <v>81975954</v>
      </c>
      <c r="L68" s="2">
        <f>VLOOKUP(B68,CDM!$I$5:$N$15,4,FALSE)/12</f>
        <v>2131711.9193045753</v>
      </c>
      <c r="M68" s="85">
        <f t="shared" si="20"/>
        <v>84107665.919304579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58">
        <f t="shared" si="22"/>
        <v>905.61909950975155</v>
      </c>
      <c r="BK68" s="158">
        <f t="shared" si="23"/>
        <v>29.213519339024245</v>
      </c>
      <c r="BL68" s="157">
        <f t="shared" si="24"/>
        <v>1755615.6581980009</v>
      </c>
      <c r="BM68" s="158">
        <f t="shared" si="25"/>
        <v>2981.0704146482381</v>
      </c>
      <c r="BN68" s="158">
        <f t="shared" si="26"/>
        <v>96.163561762846385</v>
      </c>
      <c r="BO68" s="158">
        <f t="shared" si="27"/>
        <v>503897.06363731506</v>
      </c>
      <c r="BP68" s="158">
        <f t="shared" si="28"/>
        <v>81896.461459887607</v>
      </c>
      <c r="BQ68" s="158">
        <f t="shared" si="29"/>
        <v>2641.8213374157294</v>
      </c>
      <c r="BR68" s="158">
        <f t="shared" si="30"/>
        <v>3722.5664299948912</v>
      </c>
      <c r="BS68" s="158">
        <f t="shared" si="31"/>
        <v>2713150.513525954</v>
      </c>
      <c r="BT68" s="158">
        <f t="shared" si="32"/>
        <v>3823075.7236047536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848162.4041380249</v>
      </c>
      <c r="E69" s="2">
        <f t="shared" si="19"/>
        <v>55134636.404138029</v>
      </c>
      <c r="F69" s="5">
        <v>60131</v>
      </c>
      <c r="G69" s="5">
        <v>15391927</v>
      </c>
      <c r="H69" s="5">
        <v>5244</v>
      </c>
      <c r="I69" s="2">
        <f>VLOOKUP(B69,CDM!$I$5:$N$15,3,FALSE)/12</f>
        <v>459568.97275676782</v>
      </c>
      <c r="J69" s="2">
        <f t="shared" si="18"/>
        <v>15851495.972756768</v>
      </c>
      <c r="K69" s="5">
        <v>80836724</v>
      </c>
      <c r="L69" s="2">
        <f>VLOOKUP(B69,CDM!$I$5:$N$15,4,FALSE)/12</f>
        <v>2131711.9193045753</v>
      </c>
      <c r="M69" s="85">
        <f t="shared" si="20"/>
        <v>82968435.919304579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58">
        <f t="shared" si="22"/>
        <v>916.90868943037754</v>
      </c>
      <c r="BK69" s="158">
        <f t="shared" si="23"/>
        <v>29.577699659044438</v>
      </c>
      <c r="BL69" s="157">
        <f t="shared" si="24"/>
        <v>1778536.6581980009</v>
      </c>
      <c r="BM69" s="158">
        <f t="shared" si="25"/>
        <v>3022.7871801595666</v>
      </c>
      <c r="BN69" s="158">
        <f t="shared" si="26"/>
        <v>97.509263876115057</v>
      </c>
      <c r="BO69" s="158">
        <f t="shared" si="27"/>
        <v>511338.57976634736</v>
      </c>
      <c r="BP69" s="158">
        <f t="shared" si="28"/>
        <v>80630.161243250317</v>
      </c>
      <c r="BQ69" s="158">
        <f t="shared" si="29"/>
        <v>2600.9729433306552</v>
      </c>
      <c r="BR69" s="158">
        <f t="shared" si="30"/>
        <v>4031.5080621625157</v>
      </c>
      <c r="BS69" s="158">
        <f t="shared" si="31"/>
        <v>2676401.1586872446</v>
      </c>
      <c r="BT69" s="158">
        <f t="shared" si="32"/>
        <v>4148421.7959652292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848162.4041380249</v>
      </c>
      <c r="E70" s="2">
        <f t="shared" si="19"/>
        <v>47798131.404138029</v>
      </c>
      <c r="F70" s="7">
        <v>60165</v>
      </c>
      <c r="G70" s="5">
        <v>14009493</v>
      </c>
      <c r="H70" s="7">
        <v>5237</v>
      </c>
      <c r="I70" s="2">
        <f>VLOOKUP(B70,CDM!$I$5:$N$15,3,FALSE)/12</f>
        <v>459568.97275676782</v>
      </c>
      <c r="J70" s="2">
        <f t="shared" si="18"/>
        <v>14469061.972756768</v>
      </c>
      <c r="K70" s="5">
        <v>78337146</v>
      </c>
      <c r="L70" s="2">
        <f>VLOOKUP(B70,CDM!$I$5:$N$15,4,FALSE)/12</f>
        <v>2131711.9193045753</v>
      </c>
      <c r="M70" s="85">
        <f t="shared" si="20"/>
        <v>80468857.919304579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58">
        <f t="shared" si="22"/>
        <v>794.45078374699619</v>
      </c>
      <c r="BK70" s="158">
        <f t="shared" si="23"/>
        <v>26.481692791566541</v>
      </c>
      <c r="BL70" s="157">
        <f t="shared" si="24"/>
        <v>1593271.0468046009</v>
      </c>
      <c r="BM70" s="158">
        <f t="shared" si="25"/>
        <v>2762.8531550041566</v>
      </c>
      <c r="BN70" s="158">
        <f t="shared" si="26"/>
        <v>92.095105166805226</v>
      </c>
      <c r="BO70" s="158">
        <f t="shared" si="27"/>
        <v>482302.06575855892</v>
      </c>
      <c r="BP70" s="158">
        <f t="shared" si="28"/>
        <v>78277.099143292391</v>
      </c>
      <c r="BQ70" s="158">
        <f t="shared" si="29"/>
        <v>2609.2366381097463</v>
      </c>
      <c r="BR70" s="158">
        <f t="shared" si="30"/>
        <v>3727.4809115853518</v>
      </c>
      <c r="BS70" s="158">
        <f t="shared" si="31"/>
        <v>2682295.2639768193</v>
      </c>
      <c r="BT70" s="158">
        <f t="shared" si="32"/>
        <v>3831850.3771097418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848162.4041380249</v>
      </c>
      <c r="E71" s="2">
        <f t="shared" si="19"/>
        <v>41883670.404138029</v>
      </c>
      <c r="F71" s="7">
        <v>60249</v>
      </c>
      <c r="G71" s="5">
        <v>12961860</v>
      </c>
      <c r="H71" s="7">
        <v>5242</v>
      </c>
      <c r="I71" s="2">
        <f>VLOOKUP(B71,CDM!$I$5:$N$15,3,FALSE)/12</f>
        <v>459568.97275676782</v>
      </c>
      <c r="J71" s="2">
        <f t="shared" si="18"/>
        <v>13421428.972756768</v>
      </c>
      <c r="K71" s="5">
        <v>72632384</v>
      </c>
      <c r="L71" s="2">
        <f>VLOOKUP(B71,CDM!$I$5:$N$15,4,FALSE)/12</f>
        <v>2131711.9193045753</v>
      </c>
      <c r="M71" s="85">
        <f t="shared" si="20"/>
        <v>74764095.919304579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58">
        <f t="shared" si="22"/>
        <v>695.17619220465122</v>
      </c>
      <c r="BK71" s="158">
        <f t="shared" si="23"/>
        <v>22.425038458214555</v>
      </c>
      <c r="BL71" s="157">
        <f t="shared" si="24"/>
        <v>1351086.1420689686</v>
      </c>
      <c r="BM71" s="158">
        <f t="shared" si="25"/>
        <v>2560.3641687822906</v>
      </c>
      <c r="BN71" s="158">
        <f t="shared" si="26"/>
        <v>82.592392541364205</v>
      </c>
      <c r="BO71" s="158">
        <f t="shared" si="27"/>
        <v>432949.32170183124</v>
      </c>
      <c r="BP71" s="158">
        <f t="shared" si="28"/>
        <v>73011.812421195878</v>
      </c>
      <c r="BQ71" s="158">
        <f t="shared" si="29"/>
        <v>2355.2197555224475</v>
      </c>
      <c r="BR71" s="158">
        <f t="shared" si="30"/>
        <v>3476.7529724378992</v>
      </c>
      <c r="BS71" s="158">
        <f t="shared" si="31"/>
        <v>2411745.0296549862</v>
      </c>
      <c r="BT71" s="158">
        <f t="shared" si="32"/>
        <v>3560195.0437764088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848162.4041380249</v>
      </c>
      <c r="E72" s="2">
        <f t="shared" si="19"/>
        <v>38353292.404138029</v>
      </c>
      <c r="F72" s="5">
        <v>60255</v>
      </c>
      <c r="G72" s="5">
        <v>13004522</v>
      </c>
      <c r="H72" s="5">
        <v>5234</v>
      </c>
      <c r="I72" s="2">
        <f>VLOOKUP(B72,CDM!$I$5:$N$15,3,FALSE)/12</f>
        <v>459568.97275676782</v>
      </c>
      <c r="J72" s="2">
        <f t="shared" si="18"/>
        <v>13464090.972756768</v>
      </c>
      <c r="K72" s="5">
        <v>71446240</v>
      </c>
      <c r="L72" s="2">
        <f>VLOOKUP(B72,CDM!$I$5:$N$15,4,FALSE)/12</f>
        <v>2131711.9193045753</v>
      </c>
      <c r="M72" s="85">
        <f t="shared" si="20"/>
        <v>73577951.919304579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58">
        <f t="shared" si="22"/>
        <v>636.51634560016646</v>
      </c>
      <c r="BK72" s="158">
        <f t="shared" si="23"/>
        <v>21.217211520005549</v>
      </c>
      <c r="BL72" s="157">
        <f t="shared" si="24"/>
        <v>1278443.0801379343</v>
      </c>
      <c r="BM72" s="158">
        <f t="shared" si="25"/>
        <v>2572.428538929455</v>
      </c>
      <c r="BN72" s="158">
        <f t="shared" si="26"/>
        <v>85.747617964315168</v>
      </c>
      <c r="BO72" s="158">
        <f t="shared" si="27"/>
        <v>448803.0324252256</v>
      </c>
      <c r="BP72" s="158">
        <f t="shared" si="28"/>
        <v>71643.575383938252</v>
      </c>
      <c r="BQ72" s="158">
        <f t="shared" si="29"/>
        <v>2388.1191794646084</v>
      </c>
      <c r="BR72" s="158">
        <f t="shared" si="30"/>
        <v>3411.5988278065834</v>
      </c>
      <c r="BS72" s="158">
        <f t="shared" si="31"/>
        <v>2452598.3973101526</v>
      </c>
      <c r="BT72" s="158">
        <f t="shared" si="32"/>
        <v>3503711.9961573607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848162.4041380249</v>
      </c>
      <c r="E73" s="2">
        <f t="shared" si="19"/>
        <v>41803813.404138029</v>
      </c>
      <c r="F73" s="7">
        <v>60262</v>
      </c>
      <c r="G73" s="5">
        <v>13905854</v>
      </c>
      <c r="H73" s="7">
        <v>5238</v>
      </c>
      <c r="I73" s="2">
        <f>VLOOKUP(B73,CDM!$I$5:$N$15,3,FALSE)/12</f>
        <v>459568.97275676782</v>
      </c>
      <c r="J73" s="2">
        <f t="shared" si="18"/>
        <v>14365422.972756768</v>
      </c>
      <c r="K73" s="5">
        <v>72220640</v>
      </c>
      <c r="L73" s="2">
        <f>VLOOKUP(B73,CDM!$I$5:$N$15,4,FALSE)/12</f>
        <v>2131711.9193045753</v>
      </c>
      <c r="M73" s="85">
        <f t="shared" si="20"/>
        <v>74352351.919304579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58">
        <f t="shared" si="22"/>
        <v>693.7010620978067</v>
      </c>
      <c r="BK73" s="158">
        <f t="shared" si="23"/>
        <v>22.377453616058279</v>
      </c>
      <c r="BL73" s="157">
        <f t="shared" si="24"/>
        <v>1348510.1098109041</v>
      </c>
      <c r="BM73" s="158">
        <f t="shared" si="25"/>
        <v>2742.5397046118305</v>
      </c>
      <c r="BN73" s="158">
        <f t="shared" si="26"/>
        <v>88.469022729413894</v>
      </c>
      <c r="BO73" s="158">
        <f t="shared" si="27"/>
        <v>463400.74105666991</v>
      </c>
      <c r="BP73" s="158">
        <f t="shared" si="28"/>
        <v>72256.901768031661</v>
      </c>
      <c r="BQ73" s="158">
        <f t="shared" si="29"/>
        <v>2330.8677989687631</v>
      </c>
      <c r="BR73" s="158">
        <f t="shared" si="30"/>
        <v>3440.8048460967457</v>
      </c>
      <c r="BS73" s="158">
        <f t="shared" si="31"/>
        <v>2398462.9651388573</v>
      </c>
      <c r="BT73" s="158">
        <f t="shared" si="32"/>
        <v>3540588.1866335515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702182.9509756678</v>
      </c>
      <c r="J74" s="2">
        <f t="shared" si="18"/>
        <v>15516489.950975668</v>
      </c>
      <c r="K74" s="5">
        <v>78060980</v>
      </c>
      <c r="L74" s="2">
        <f>VLOOKUP(B74,CDM!$I$5:$N$15,4,FALSE)/12</f>
        <v>2812165.8049401059</v>
      </c>
      <c r="M74" s="85">
        <f t="shared" si="20"/>
        <v>80873145.804940104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58">
        <f t="shared" si="22"/>
        <v>764.09221866299617</v>
      </c>
      <c r="BK74" s="158">
        <f t="shared" si="23"/>
        <v>24.648136085903101</v>
      </c>
      <c r="BL74" s="157">
        <f t="shared" si="24"/>
        <v>1486603.0317490739</v>
      </c>
      <c r="BM74" s="158">
        <f t="shared" si="25"/>
        <v>2957.7754386152628</v>
      </c>
      <c r="BN74" s="158">
        <f t="shared" si="26"/>
        <v>95.412110923073001</v>
      </c>
      <c r="BO74" s="158">
        <f t="shared" si="27"/>
        <v>500531.93390244088</v>
      </c>
      <c r="BP74" s="158">
        <f t="shared" si="28"/>
        <v>78441.460528554904</v>
      </c>
      <c r="BQ74" s="158">
        <f t="shared" si="29"/>
        <v>2530.369694469513</v>
      </c>
      <c r="BR74" s="158">
        <f t="shared" si="30"/>
        <v>3922.0730264277454</v>
      </c>
      <c r="BS74" s="158">
        <f t="shared" si="31"/>
        <v>2608811.1549980678</v>
      </c>
      <c r="BT74" s="158">
        <f t="shared" si="32"/>
        <v>4043657.2902470054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702182.9509756678</v>
      </c>
      <c r="J75" s="2">
        <f t="shared" si="18"/>
        <v>14724758.950975668</v>
      </c>
      <c r="K75" s="5">
        <v>73880261</v>
      </c>
      <c r="L75" s="2">
        <f>VLOOKUP(B75,CDM!$I$5:$N$15,4,FALSE)/12</f>
        <v>2812165.8049401059</v>
      </c>
      <c r="M75" s="85">
        <f t="shared" si="20"/>
        <v>76692426.804940104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58">
        <f t="shared" si="22"/>
        <v>672.90373046296281</v>
      </c>
      <c r="BK75" s="158">
        <f t="shared" si="23"/>
        <v>23.20357691251596</v>
      </c>
      <c r="BL75" s="157">
        <f t="shared" si="24"/>
        <v>1399407.7235938376</v>
      </c>
      <c r="BM75" s="158">
        <f t="shared" si="25"/>
        <v>2795.6633664278843</v>
      </c>
      <c r="BN75" s="158">
        <f t="shared" si="26"/>
        <v>96.402185049237389</v>
      </c>
      <c r="BO75" s="158">
        <f t="shared" si="27"/>
        <v>507750.30865433335</v>
      </c>
      <c r="BP75" s="158">
        <f t="shared" si="28"/>
        <v>74242.426723078519</v>
      </c>
      <c r="BQ75" s="158">
        <f t="shared" si="29"/>
        <v>2560.083680106156</v>
      </c>
      <c r="BR75" s="158">
        <f t="shared" si="30"/>
        <v>3712.1213361539258</v>
      </c>
      <c r="BS75" s="158">
        <f t="shared" si="31"/>
        <v>2644566.4415496588</v>
      </c>
      <c r="BT75" s="158">
        <f t="shared" si="32"/>
        <v>3834621.3402470052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702182.9509756678</v>
      </c>
      <c r="J76" s="2">
        <f t="shared" si="18"/>
        <v>14847791.950975668</v>
      </c>
      <c r="K76" s="5">
        <v>76236827</v>
      </c>
      <c r="L76" s="2">
        <f>VLOOKUP(B76,CDM!$I$5:$N$15,4,FALSE)/12</f>
        <v>2812165.8049401059</v>
      </c>
      <c r="M76" s="85">
        <f t="shared" si="20"/>
        <v>79048992.804940104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58">
        <f t="shared" si="22"/>
        <v>673.8542178641859</v>
      </c>
      <c r="BK76" s="158">
        <f t="shared" si="23"/>
        <v>21.737232834328577</v>
      </c>
      <c r="BL76" s="157">
        <f t="shared" si="24"/>
        <v>1311255.0962652029</v>
      </c>
      <c r="BM76" s="158">
        <f t="shared" si="25"/>
        <v>2818.4874622201341</v>
      </c>
      <c r="BN76" s="158">
        <f t="shared" si="26"/>
        <v>90.918950394197878</v>
      </c>
      <c r="BO76" s="158">
        <f t="shared" si="27"/>
        <v>478961.03067663446</v>
      </c>
      <c r="BP76" s="158">
        <f t="shared" si="28"/>
        <v>76449.702906131628</v>
      </c>
      <c r="BQ76" s="158">
        <f t="shared" si="29"/>
        <v>2466.1194485848914</v>
      </c>
      <c r="BR76" s="158">
        <f t="shared" si="30"/>
        <v>3640.4620431491253</v>
      </c>
      <c r="BS76" s="158">
        <f t="shared" si="31"/>
        <v>2549967.5098367776</v>
      </c>
      <c r="BT76" s="158">
        <f t="shared" si="32"/>
        <v>3764237.7526161955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702182.9509756678</v>
      </c>
      <c r="J77" s="2">
        <f t="shared" si="18"/>
        <v>13743186.950975668</v>
      </c>
      <c r="K77" s="5">
        <v>72510143</v>
      </c>
      <c r="L77" s="2">
        <f>VLOOKUP(B77,CDM!$I$5:$N$15,4,FALSE)/12</f>
        <v>2812165.8049401059</v>
      </c>
      <c r="M77" s="85">
        <f t="shared" si="20"/>
        <v>75322308.804940104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58">
        <f t="shared" si="22"/>
        <v>633.02189996885375</v>
      </c>
      <c r="BK77" s="158">
        <f t="shared" si="23"/>
        <v>21.100729998961793</v>
      </c>
      <c r="BL77" s="157">
        <f t="shared" si="24"/>
        <v>1272774.9328073761</v>
      </c>
      <c r="BM77" s="158">
        <f t="shared" si="25"/>
        <v>2609.3007311516362</v>
      </c>
      <c r="BN77" s="158">
        <f t="shared" si="26"/>
        <v>86.97669103838787</v>
      </c>
      <c r="BO77" s="158">
        <f t="shared" si="27"/>
        <v>458106.23169918894</v>
      </c>
      <c r="BP77" s="158">
        <f t="shared" si="28"/>
        <v>72775.177589314117</v>
      </c>
      <c r="BQ77" s="158">
        <f t="shared" si="29"/>
        <v>2425.8392529771372</v>
      </c>
      <c r="BR77" s="158">
        <f t="shared" si="30"/>
        <v>3465.484647110196</v>
      </c>
      <c r="BS77" s="158">
        <f t="shared" si="31"/>
        <v>2510743.6268313369</v>
      </c>
      <c r="BT77" s="158">
        <f t="shared" si="32"/>
        <v>3586776.6097590527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702182.9509756678</v>
      </c>
      <c r="J78" s="2">
        <f t="shared" si="18"/>
        <v>14047142.950975668</v>
      </c>
      <c r="K78" s="5">
        <v>74482255</v>
      </c>
      <c r="L78" s="2">
        <f>VLOOKUP(B78,CDM!$I$5:$N$15,4,FALSE)/12</f>
        <v>2812165.8049401059</v>
      </c>
      <c r="M78" s="85">
        <f t="shared" si="20"/>
        <v>77294420.804940104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58">
        <f t="shared" si="22"/>
        <v>707.21830667807455</v>
      </c>
      <c r="BK78" s="158">
        <f t="shared" si="23"/>
        <v>22.813493763808857</v>
      </c>
      <c r="BL78" s="157">
        <f t="shared" si="24"/>
        <v>1375767.741426493</v>
      </c>
      <c r="BM78" s="158">
        <f t="shared" si="25"/>
        <v>2653.4081886995973</v>
      </c>
      <c r="BN78" s="158">
        <f t="shared" si="26"/>
        <v>85.593812538696682</v>
      </c>
      <c r="BO78" s="158">
        <f t="shared" si="27"/>
        <v>453133.64357986028</v>
      </c>
      <c r="BP78" s="158">
        <f t="shared" si="28"/>
        <v>74680.599811536333</v>
      </c>
      <c r="BQ78" s="158">
        <f t="shared" si="29"/>
        <v>2409.0516068237525</v>
      </c>
      <c r="BR78" s="158">
        <f t="shared" si="30"/>
        <v>3556.2190386445873</v>
      </c>
      <c r="BS78" s="158">
        <f t="shared" si="31"/>
        <v>2493368.4130625841</v>
      </c>
      <c r="BT78" s="158">
        <f t="shared" si="32"/>
        <v>3680686.7049971479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702182.9509756678</v>
      </c>
      <c r="J79" s="2">
        <f t="shared" si="18"/>
        <v>14847585.950975668</v>
      </c>
      <c r="K79" s="5">
        <v>77899377</v>
      </c>
      <c r="L79" s="2">
        <f>VLOOKUP(B79,CDM!$I$5:$N$15,4,FALSE)/12</f>
        <v>2812165.8049401059</v>
      </c>
      <c r="M79" s="85">
        <f t="shared" si="20"/>
        <v>80711542.804940104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58">
        <f t="shared" si="22"/>
        <v>859.54030948168213</v>
      </c>
      <c r="BK79" s="158">
        <f t="shared" si="23"/>
        <v>28.651343649389403</v>
      </c>
      <c r="BL79" s="157">
        <f t="shared" si="24"/>
        <v>1727905.2328073762</v>
      </c>
      <c r="BM79" s="158">
        <f t="shared" si="25"/>
        <v>2820.5900362795719</v>
      </c>
      <c r="BN79" s="158">
        <f t="shared" si="26"/>
        <v>94.019667875985732</v>
      </c>
      <c r="BO79" s="158">
        <f t="shared" si="27"/>
        <v>494919.53169918893</v>
      </c>
      <c r="BP79" s="158">
        <f t="shared" si="28"/>
        <v>78133.148891519944</v>
      </c>
      <c r="BQ79" s="158">
        <f t="shared" si="29"/>
        <v>2604.438296383998</v>
      </c>
      <c r="BR79" s="158">
        <f t="shared" si="30"/>
        <v>3551.5067677963611</v>
      </c>
      <c r="BS79" s="158">
        <f t="shared" si="31"/>
        <v>2690384.7601646702</v>
      </c>
      <c r="BT79" s="158">
        <f t="shared" si="32"/>
        <v>3668706.491133641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702182.9509756678</v>
      </c>
      <c r="J80" s="2">
        <f t="shared" si="18"/>
        <v>16625848.950975668</v>
      </c>
      <c r="K80" s="5">
        <v>84011912</v>
      </c>
      <c r="L80" s="2">
        <f>VLOOKUP(B80,CDM!$I$5:$N$15,4,FALSE)/12</f>
        <v>2812165.8049401059</v>
      </c>
      <c r="M80" s="85">
        <f t="shared" si="20"/>
        <v>86824077.804940104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58">
        <f t="shared" si="22"/>
        <v>1043.7889402125898</v>
      </c>
      <c r="BK80" s="158">
        <f t="shared" si="23"/>
        <v>33.670610974599668</v>
      </c>
      <c r="BL80" s="157">
        <f t="shared" si="24"/>
        <v>2030674.5478781061</v>
      </c>
      <c r="BM80" s="158">
        <f t="shared" si="25"/>
        <v>3159.6064140964781</v>
      </c>
      <c r="BN80" s="158">
        <f t="shared" si="26"/>
        <v>101.9227875514993</v>
      </c>
      <c r="BO80" s="158">
        <f t="shared" si="27"/>
        <v>536317.70809598931</v>
      </c>
      <c r="BP80" s="158">
        <f t="shared" si="28"/>
        <v>83969.127470928535</v>
      </c>
      <c r="BQ80" s="158">
        <f t="shared" si="29"/>
        <v>2708.6815313202756</v>
      </c>
      <c r="BR80" s="158">
        <f t="shared" si="30"/>
        <v>4198.4563735464271</v>
      </c>
      <c r="BS80" s="158">
        <f t="shared" si="31"/>
        <v>2800776.7033851645</v>
      </c>
      <c r="BT80" s="158">
        <f t="shared" si="32"/>
        <v>4341203.890247005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702182.9509756678</v>
      </c>
      <c r="J81" s="2">
        <f t="shared" si="18"/>
        <v>16997943.950975668</v>
      </c>
      <c r="K81" s="5">
        <v>87167726</v>
      </c>
      <c r="L81" s="2">
        <f>VLOOKUP(B81,CDM!$I$5:$N$15,4,FALSE)/12</f>
        <v>2812165.8049401059</v>
      </c>
      <c r="M81" s="85">
        <f t="shared" si="20"/>
        <v>89979891.804940104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58">
        <f t="shared" si="22"/>
        <v>1019.5487318897708</v>
      </c>
      <c r="BK81" s="158">
        <f t="shared" si="23"/>
        <v>32.888668770637771</v>
      </c>
      <c r="BL81" s="157">
        <f t="shared" si="24"/>
        <v>1983153.8382006867</v>
      </c>
      <c r="BM81" s="158">
        <f t="shared" si="25"/>
        <v>3231.5482796531687</v>
      </c>
      <c r="BN81" s="158">
        <f t="shared" si="26"/>
        <v>104.24349289203771</v>
      </c>
      <c r="BO81" s="158">
        <f t="shared" si="27"/>
        <v>548320.77261211828</v>
      </c>
      <c r="BP81" s="158">
        <f t="shared" si="28"/>
        <v>87021.171958356004</v>
      </c>
      <c r="BQ81" s="158">
        <f t="shared" si="29"/>
        <v>2807.1345793018068</v>
      </c>
      <c r="BR81" s="158">
        <f t="shared" si="30"/>
        <v>3955.5078162889095</v>
      </c>
      <c r="BS81" s="158">
        <f t="shared" si="31"/>
        <v>2902577.1549980678</v>
      </c>
      <c r="BT81" s="158">
        <f t="shared" si="32"/>
        <v>4089995.0820427318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702182.9509756678</v>
      </c>
      <c r="J82" s="2">
        <f t="shared" si="18"/>
        <v>14679158.950975668</v>
      </c>
      <c r="K82" s="5">
        <v>77840725</v>
      </c>
      <c r="L82" s="2">
        <f>VLOOKUP(B82,CDM!$I$5:$N$15,4,FALSE)/12</f>
        <v>2812165.8049401059</v>
      </c>
      <c r="M82" s="85">
        <f t="shared" si="20"/>
        <v>80652890.804940104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58">
        <f t="shared" si="22"/>
        <v>845.02803355804519</v>
      </c>
      <c r="BK82" s="158">
        <f t="shared" si="23"/>
        <v>28.167601118601507</v>
      </c>
      <c r="BL82" s="157">
        <f t="shared" si="24"/>
        <v>1699069.699474043</v>
      </c>
      <c r="BM82" s="158">
        <f t="shared" si="25"/>
        <v>2783.8344303007143</v>
      </c>
      <c r="BN82" s="158">
        <f t="shared" si="26"/>
        <v>92.794481010023816</v>
      </c>
      <c r="BO82" s="158">
        <f t="shared" si="27"/>
        <v>489305.29836585559</v>
      </c>
      <c r="BP82" s="158">
        <f t="shared" si="28"/>
        <v>78076.37057593427</v>
      </c>
      <c r="BQ82" s="158">
        <f t="shared" si="29"/>
        <v>2602.5456858644757</v>
      </c>
      <c r="BR82" s="158">
        <f t="shared" si="30"/>
        <v>3717.9224083778222</v>
      </c>
      <c r="BS82" s="158">
        <f t="shared" si="31"/>
        <v>2688429.6934980033</v>
      </c>
      <c r="BT82" s="158">
        <f t="shared" si="32"/>
        <v>3840613.8478542906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702182.9509756678</v>
      </c>
      <c r="J83" s="2">
        <f t="shared" si="18"/>
        <v>13570265.950975668</v>
      </c>
      <c r="K83" s="5">
        <v>73150245</v>
      </c>
      <c r="L83" s="2">
        <f>VLOOKUP(B83,CDM!$I$5:$N$15,4,FALSE)/12</f>
        <v>2812165.8049401059</v>
      </c>
      <c r="M83" s="85">
        <f t="shared" si="20"/>
        <v>75962410.804940104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58">
        <f t="shared" si="22"/>
        <v>702.54402254971376</v>
      </c>
      <c r="BK83" s="158">
        <f t="shared" si="23"/>
        <v>22.662710404829475</v>
      </c>
      <c r="BL83" s="157">
        <f t="shared" si="24"/>
        <v>1367037.354329719</v>
      </c>
      <c r="BM83" s="158">
        <f t="shared" si="25"/>
        <v>2571.1000286047115</v>
      </c>
      <c r="BN83" s="158">
        <f t="shared" si="26"/>
        <v>82.938710600151978</v>
      </c>
      <c r="BO83" s="158">
        <f t="shared" si="27"/>
        <v>437750.51454760216</v>
      </c>
      <c r="BP83" s="158">
        <f t="shared" si="28"/>
        <v>73322.790352258788</v>
      </c>
      <c r="BQ83" s="158">
        <f t="shared" si="29"/>
        <v>2365.2513016857674</v>
      </c>
      <c r="BR83" s="158">
        <f t="shared" si="30"/>
        <v>3666.1395176129395</v>
      </c>
      <c r="BS83" s="158">
        <f t="shared" si="31"/>
        <v>2450400.3485464551</v>
      </c>
      <c r="BT83" s="158">
        <f t="shared" si="32"/>
        <v>3798120.5402470054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702182.9509756678</v>
      </c>
      <c r="J84" s="2">
        <f t="shared" si="18"/>
        <v>13638185.950975668</v>
      </c>
      <c r="K84" s="5">
        <v>71615105</v>
      </c>
      <c r="L84" s="2">
        <f>VLOOKUP(B84,CDM!$I$5:$N$15,4,FALSE)/12</f>
        <v>2812165.8049401059</v>
      </c>
      <c r="M84" s="85">
        <f t="shared" si="20"/>
        <v>74427270.804940104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58">
        <f t="shared" si="22"/>
        <v>636.91896568433651</v>
      </c>
      <c r="BK84" s="158">
        <f t="shared" si="23"/>
        <v>21.230632189477884</v>
      </c>
      <c r="BL84" s="157">
        <f t="shared" si="24"/>
        <v>1281162.4994740428</v>
      </c>
      <c r="BM84" s="158">
        <f t="shared" si="25"/>
        <v>2574.2140337817418</v>
      </c>
      <c r="BN84" s="158">
        <f t="shared" si="26"/>
        <v>85.807134459391392</v>
      </c>
      <c r="BO84" s="158">
        <f t="shared" si="27"/>
        <v>454606.19836585561</v>
      </c>
      <c r="BP84" s="158">
        <f t="shared" si="28"/>
        <v>71840.994985463418</v>
      </c>
      <c r="BQ84" s="158">
        <f t="shared" si="29"/>
        <v>2394.6998328487807</v>
      </c>
      <c r="BR84" s="158">
        <f t="shared" si="30"/>
        <v>3265.4997720665192</v>
      </c>
      <c r="BS84" s="158">
        <f t="shared" si="31"/>
        <v>2480909.0268313368</v>
      </c>
      <c r="BT84" s="158">
        <f t="shared" si="32"/>
        <v>3383057.7638609139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702182.9509756678</v>
      </c>
      <c r="J85" s="2">
        <f t="shared" si="18"/>
        <v>15093391.950975668</v>
      </c>
      <c r="K85" s="9">
        <v>73980352</v>
      </c>
      <c r="L85" s="2">
        <f>VLOOKUP(B85,CDM!$I$5:$N$15,4,FALSE)/12</f>
        <v>2812165.8049401059</v>
      </c>
      <c r="M85" s="85">
        <f t="shared" si="20"/>
        <v>76792517.804940104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58">
        <f t="shared" si="22"/>
        <v>730.23944102565383</v>
      </c>
      <c r="BK85" s="158">
        <f t="shared" si="23"/>
        <v>23.556111000827542</v>
      </c>
      <c r="BL85" s="157">
        <f t="shared" si="24"/>
        <v>1421681.9672329447</v>
      </c>
      <c r="BM85" s="158">
        <f t="shared" si="25"/>
        <v>2849.4226828347496</v>
      </c>
      <c r="BN85" s="158">
        <f t="shared" si="26"/>
        <v>91.916860736604832</v>
      </c>
      <c r="BO85" s="158">
        <f t="shared" si="27"/>
        <v>486883.61132179573</v>
      </c>
      <c r="BP85" s="158">
        <f t="shared" si="28"/>
        <v>74124.05193527037</v>
      </c>
      <c r="BQ85" s="158">
        <f t="shared" si="29"/>
        <v>2391.0984495248508</v>
      </c>
      <c r="BR85" s="158">
        <f t="shared" si="30"/>
        <v>3706.2025967635186</v>
      </c>
      <c r="BS85" s="158">
        <f t="shared" si="31"/>
        <v>2477177.9937077453</v>
      </c>
      <c r="BT85" s="158">
        <f t="shared" si="32"/>
        <v>3839625.890247005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2395318.9936043886</v>
      </c>
      <c r="E86" s="2">
        <f t="shared" si="19"/>
        <v>45513156.993604392</v>
      </c>
      <c r="F86" s="7">
        <v>60357</v>
      </c>
      <c r="G86" s="9">
        <v>15042631</v>
      </c>
      <c r="H86" s="7">
        <v>5303</v>
      </c>
      <c r="I86" s="2">
        <f>VLOOKUP(B86,CDM!$I$5:$N$15,3,FALSE)/12</f>
        <v>806318.82816770987</v>
      </c>
      <c r="J86" s="2">
        <f t="shared" si="18"/>
        <v>15848949.82816771</v>
      </c>
      <c r="K86" s="9">
        <v>76397192</v>
      </c>
      <c r="L86" s="2">
        <f>VLOOKUP(B86,CDM!$I$5:$N$15,4,FALSE)/12</f>
        <v>3383288.5545907989</v>
      </c>
      <c r="M86" s="85">
        <f t="shared" si="20"/>
        <v>79780480.554590791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58">
        <f t="shared" si="22"/>
        <v>754.06592431042611</v>
      </c>
      <c r="BK86" s="158">
        <f t="shared" si="23"/>
        <v>24.324707235820195</v>
      </c>
      <c r="BL86" s="157">
        <f t="shared" si="24"/>
        <v>1468166.3546323997</v>
      </c>
      <c r="BM86" s="158">
        <f t="shared" si="25"/>
        <v>2988.6761886041318</v>
      </c>
      <c r="BN86" s="158">
        <f t="shared" si="26"/>
        <v>96.408909309810696</v>
      </c>
      <c r="BO86" s="158">
        <f t="shared" si="27"/>
        <v>511256.44606992614</v>
      </c>
      <c r="BP86" s="158">
        <f t="shared" si="28"/>
        <v>77082.589907817193</v>
      </c>
      <c r="BQ86" s="158">
        <f t="shared" si="29"/>
        <v>2486.5351583166835</v>
      </c>
      <c r="BR86" s="158">
        <f t="shared" si="30"/>
        <v>3503.7540867189632</v>
      </c>
      <c r="BS86" s="158">
        <f t="shared" si="31"/>
        <v>2573563.8888577675</v>
      </c>
      <c r="BT86" s="158">
        <f t="shared" si="32"/>
        <v>3626385.4797541271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2395318.9936043886</v>
      </c>
      <c r="E87" s="2">
        <f t="shared" si="19"/>
        <v>39003163.993604392</v>
      </c>
      <c r="F87" s="5">
        <v>60440</v>
      </c>
      <c r="G87" s="9">
        <v>13349253</v>
      </c>
      <c r="H87" s="5">
        <v>5341</v>
      </c>
      <c r="I87" s="2">
        <f>VLOOKUP(B87,CDM!$I$5:$N$15,3,FALSE)/12</f>
        <v>806318.82816770987</v>
      </c>
      <c r="J87" s="2">
        <f t="shared" si="18"/>
        <v>14155571.82816771</v>
      </c>
      <c r="K87" s="9">
        <v>68237493</v>
      </c>
      <c r="L87" s="2">
        <f>VLOOKUP(B87,CDM!$I$5:$N$15,4,FALSE)/12</f>
        <v>3383288.5545907989</v>
      </c>
      <c r="M87" s="85">
        <f t="shared" si="20"/>
        <v>71620781.554590791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58">
        <f t="shared" si="22"/>
        <v>645.32038374593628</v>
      </c>
      <c r="BK87" s="158">
        <f t="shared" si="23"/>
        <v>23.047156562354868</v>
      </c>
      <c r="BL87" s="157">
        <f t="shared" si="24"/>
        <v>1392970.1426287282</v>
      </c>
      <c r="BM87" s="158">
        <f t="shared" si="25"/>
        <v>2650.3598255322431</v>
      </c>
      <c r="BN87" s="158">
        <f t="shared" si="26"/>
        <v>94.655708054722965</v>
      </c>
      <c r="BO87" s="158">
        <f t="shared" si="27"/>
        <v>505556.13672027539</v>
      </c>
      <c r="BP87" s="158">
        <f t="shared" si="28"/>
        <v>71692.474028619414</v>
      </c>
      <c r="BQ87" s="158">
        <f t="shared" si="29"/>
        <v>2560.4455010221218</v>
      </c>
      <c r="BR87" s="158">
        <f t="shared" si="30"/>
        <v>3773.2881067694429</v>
      </c>
      <c r="BS87" s="158">
        <f t="shared" si="31"/>
        <v>2557885.0555210998</v>
      </c>
      <c r="BT87" s="158">
        <f t="shared" si="32"/>
        <v>3769514.8186626732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2395318.9936043886</v>
      </c>
      <c r="E88" s="2">
        <f t="shared" si="19"/>
        <v>40659230.993604392</v>
      </c>
      <c r="F88" s="7">
        <v>60475</v>
      </c>
      <c r="G88" s="9">
        <v>14302608</v>
      </c>
      <c r="H88" s="7">
        <v>5342</v>
      </c>
      <c r="I88" s="2">
        <f>VLOOKUP(B88,CDM!$I$5:$N$15,3,FALSE)/12</f>
        <v>806318.82816770987</v>
      </c>
      <c r="J88" s="2">
        <f t="shared" si="18"/>
        <v>15108926.82816771</v>
      </c>
      <c r="K88" s="9">
        <v>75471623</v>
      </c>
      <c r="L88" s="2">
        <f>VLOOKUP(B88,CDM!$I$5:$N$15,4,FALSE)/12</f>
        <v>3383288.5545907989</v>
      </c>
      <c r="M88" s="85">
        <f t="shared" si="20"/>
        <v>78854911.554590791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58">
        <f t="shared" si="22"/>
        <v>672.33122767431814</v>
      </c>
      <c r="BK88" s="158">
        <f t="shared" si="23"/>
        <v>21.688104118526393</v>
      </c>
      <c r="BL88" s="157">
        <f t="shared" si="24"/>
        <v>1311588.0965678836</v>
      </c>
      <c r="BM88" s="158">
        <f t="shared" si="25"/>
        <v>2828.3277476914473</v>
      </c>
      <c r="BN88" s="158">
        <f t="shared" si="26"/>
        <v>91.236378957788617</v>
      </c>
      <c r="BO88" s="158">
        <f t="shared" si="27"/>
        <v>487384.73639250681</v>
      </c>
      <c r="BP88" s="158">
        <f t="shared" si="28"/>
        <v>78854.911554590784</v>
      </c>
      <c r="BQ88" s="158">
        <f t="shared" si="29"/>
        <v>2543.7068243416384</v>
      </c>
      <c r="BR88" s="158">
        <f t="shared" si="30"/>
        <v>3428.4744154169907</v>
      </c>
      <c r="BS88" s="158">
        <f t="shared" si="31"/>
        <v>2543706.8243416385</v>
      </c>
      <c r="BT88" s="158">
        <f t="shared" si="32"/>
        <v>3428474.4154169909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2395318.9936043886</v>
      </c>
      <c r="E89" s="2">
        <f t="shared" si="19"/>
        <v>36365727.993604392</v>
      </c>
      <c r="F89" s="7">
        <v>60471</v>
      </c>
      <c r="G89" s="9">
        <v>12843245</v>
      </c>
      <c r="H89" s="7">
        <v>5344</v>
      </c>
      <c r="I89" s="2">
        <f>VLOOKUP(B89,CDM!$I$5:$N$15,3,FALSE)/12</f>
        <v>806318.82816770987</v>
      </c>
      <c r="J89" s="2">
        <f t="shared" si="18"/>
        <v>13649563.82816771</v>
      </c>
      <c r="K89" s="9">
        <v>68114633</v>
      </c>
      <c r="L89" s="2">
        <f>VLOOKUP(B89,CDM!$I$5:$N$15,4,FALSE)/12</f>
        <v>3383288.5545907989</v>
      </c>
      <c r="M89" s="85">
        <f t="shared" si="20"/>
        <v>71497921.554590791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58">
        <f t="shared" si="22"/>
        <v>601.37467535850885</v>
      </c>
      <c r="BK89" s="158">
        <f t="shared" si="23"/>
        <v>20.045822511950295</v>
      </c>
      <c r="BL89" s="157">
        <f t="shared" si="24"/>
        <v>1212190.9331201464</v>
      </c>
      <c r="BM89" s="158">
        <f t="shared" si="25"/>
        <v>2554.184848085275</v>
      </c>
      <c r="BN89" s="158">
        <f t="shared" si="26"/>
        <v>85.139494936175836</v>
      </c>
      <c r="BO89" s="158">
        <f t="shared" si="27"/>
        <v>454985.4609389237</v>
      </c>
      <c r="BP89" s="158">
        <f t="shared" si="28"/>
        <v>71497.921554590794</v>
      </c>
      <c r="BQ89" s="158">
        <f t="shared" si="29"/>
        <v>2383.2640518196931</v>
      </c>
      <c r="BR89" s="158">
        <f t="shared" si="30"/>
        <v>3763.0485028731996</v>
      </c>
      <c r="BS89" s="158">
        <f t="shared" si="31"/>
        <v>2383264.0518196928</v>
      </c>
      <c r="BT89" s="158">
        <f t="shared" si="32"/>
        <v>3763048.5028731995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2395318.9936043886</v>
      </c>
      <c r="E90" s="2">
        <f t="shared" si="19"/>
        <v>39252488.993604392</v>
      </c>
      <c r="F90" s="5">
        <v>60529</v>
      </c>
      <c r="G90" s="9">
        <v>13045355</v>
      </c>
      <c r="H90" s="5">
        <v>5341</v>
      </c>
      <c r="I90" s="2">
        <f>VLOOKUP(B90,CDM!$I$5:$N$15,3,FALSE)/12</f>
        <v>806318.82816770987</v>
      </c>
      <c r="J90" s="2">
        <f t="shared" si="18"/>
        <v>13851673.82816771</v>
      </c>
      <c r="K90" s="9">
        <v>72074085</v>
      </c>
      <c r="L90" s="2">
        <f>VLOOKUP(B90,CDM!$I$5:$N$15,4,FALSE)/12</f>
        <v>3383288.5545907989</v>
      </c>
      <c r="M90" s="85">
        <f t="shared" si="20"/>
        <v>75457373.554590791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58">
        <f t="shared" si="22"/>
        <v>648.49062422317218</v>
      </c>
      <c r="BK90" s="158">
        <f t="shared" si="23"/>
        <v>20.919052394295878</v>
      </c>
      <c r="BL90" s="157">
        <f t="shared" si="24"/>
        <v>1266209.3223743353</v>
      </c>
      <c r="BM90" s="158">
        <f t="shared" si="25"/>
        <v>2593.4607429634357</v>
      </c>
      <c r="BN90" s="158">
        <f t="shared" si="26"/>
        <v>83.660023966562434</v>
      </c>
      <c r="BO90" s="158">
        <f t="shared" si="27"/>
        <v>446828.18800541002</v>
      </c>
      <c r="BP90" s="158">
        <f t="shared" si="28"/>
        <v>75684.426835096077</v>
      </c>
      <c r="BQ90" s="158">
        <f t="shared" si="29"/>
        <v>2441.4331237127767</v>
      </c>
      <c r="BR90" s="158">
        <f t="shared" si="30"/>
        <v>3440.2012197770946</v>
      </c>
      <c r="BS90" s="158">
        <f t="shared" si="31"/>
        <v>2434108.8243416385</v>
      </c>
      <c r="BT90" s="158">
        <f t="shared" si="32"/>
        <v>3429880.6161177633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2395318.9936043886</v>
      </c>
      <c r="E91" s="2">
        <f t="shared" si="19"/>
        <v>47628726.993604392</v>
      </c>
      <c r="F91" s="7">
        <v>60518</v>
      </c>
      <c r="G91" s="9">
        <v>13634874</v>
      </c>
      <c r="H91" s="7">
        <v>5339</v>
      </c>
      <c r="I91" s="2">
        <f>VLOOKUP(B91,CDM!$I$5:$N$15,3,FALSE)/12</f>
        <v>806318.82816770987</v>
      </c>
      <c r="J91" s="2">
        <f t="shared" si="18"/>
        <v>14441192.82816771</v>
      </c>
      <c r="K91" s="9">
        <v>75251236</v>
      </c>
      <c r="L91" s="2">
        <f>VLOOKUP(B91,CDM!$I$5:$N$15,4,FALSE)/12</f>
        <v>3383288.5545907989</v>
      </c>
      <c r="M91" s="85">
        <f t="shared" si="20"/>
        <v>78634524.554590791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58">
        <f t="shared" si="22"/>
        <v>787.01753186827705</v>
      </c>
      <c r="BK91" s="158">
        <f t="shared" si="23"/>
        <v>26.233917728942568</v>
      </c>
      <c r="BL91" s="157">
        <f t="shared" si="24"/>
        <v>1587624.2331201464</v>
      </c>
      <c r="BM91" s="158">
        <f t="shared" si="25"/>
        <v>2704.8497524195</v>
      </c>
      <c r="BN91" s="158">
        <f t="shared" si="26"/>
        <v>90.161658413983332</v>
      </c>
      <c r="BO91" s="158">
        <f t="shared" si="27"/>
        <v>481373.094272257</v>
      </c>
      <c r="BP91" s="158">
        <f t="shared" si="28"/>
        <v>78555.96858600479</v>
      </c>
      <c r="BQ91" s="158">
        <f t="shared" si="29"/>
        <v>2618.5322862001599</v>
      </c>
      <c r="BR91" s="158">
        <f t="shared" si="30"/>
        <v>3570.7258448183998</v>
      </c>
      <c r="BS91" s="158">
        <f t="shared" si="31"/>
        <v>2621150.8184863599</v>
      </c>
      <c r="BT91" s="158">
        <f t="shared" si="32"/>
        <v>3574296.5706632179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2395318.9936043886</v>
      </c>
      <c r="E92" s="2">
        <f t="shared" si="19"/>
        <v>55795161.993604392</v>
      </c>
      <c r="F92" s="7">
        <v>60509</v>
      </c>
      <c r="G92" s="9">
        <v>14948502</v>
      </c>
      <c r="H92" s="7">
        <v>5337</v>
      </c>
      <c r="I92" s="2">
        <f>VLOOKUP(B92,CDM!$I$5:$N$15,3,FALSE)/12</f>
        <v>806318.82816770987</v>
      </c>
      <c r="J92" s="2">
        <f t="shared" si="18"/>
        <v>15754820.82816771</v>
      </c>
      <c r="K92" s="9">
        <v>79040629</v>
      </c>
      <c r="L92" s="2">
        <f>VLOOKUP(B92,CDM!$I$5:$N$15,4,FALSE)/12</f>
        <v>3383288.5545907989</v>
      </c>
      <c r="M92" s="85">
        <f t="shared" si="20"/>
        <v>82423917.554590791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58">
        <f t="shared" si="22"/>
        <v>922.09691109759524</v>
      </c>
      <c r="BK92" s="158">
        <f t="shared" si="23"/>
        <v>29.745061648309523</v>
      </c>
      <c r="BL92" s="157">
        <f t="shared" si="24"/>
        <v>1799843.935277561</v>
      </c>
      <c r="BM92" s="158">
        <f t="shared" si="25"/>
        <v>2951.9994056900337</v>
      </c>
      <c r="BN92" s="158">
        <f t="shared" si="26"/>
        <v>95.225787280323672</v>
      </c>
      <c r="BO92" s="158">
        <f t="shared" si="27"/>
        <v>508220.02671508741</v>
      </c>
      <c r="BP92" s="158">
        <f t="shared" si="28"/>
        <v>82341.575978612178</v>
      </c>
      <c r="BQ92" s="158">
        <f t="shared" si="29"/>
        <v>2656.1798702778124</v>
      </c>
      <c r="BR92" s="158">
        <f t="shared" si="30"/>
        <v>4117.0787989306091</v>
      </c>
      <c r="BS92" s="158">
        <f t="shared" si="31"/>
        <v>2658836.0501480899</v>
      </c>
      <c r="BT92" s="158">
        <f t="shared" si="32"/>
        <v>4121195.8777295398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2395318.9936043886</v>
      </c>
      <c r="E93" s="2">
        <f t="shared" si="19"/>
        <v>52455127.993604392</v>
      </c>
      <c r="F93" s="5">
        <v>60503</v>
      </c>
      <c r="G93" s="9">
        <v>14562677</v>
      </c>
      <c r="H93" s="5">
        <v>5344</v>
      </c>
      <c r="I93" s="2">
        <f>VLOOKUP(B93,CDM!$I$5:$N$15,3,FALSE)/12</f>
        <v>806318.82816770987</v>
      </c>
      <c r="J93" s="2">
        <f t="shared" si="18"/>
        <v>15368995.82816771</v>
      </c>
      <c r="K93" s="9">
        <v>78939288</v>
      </c>
      <c r="L93" s="2">
        <f>VLOOKUP(B93,CDM!$I$5:$N$15,4,FALSE)/12</f>
        <v>3383288.5545907989</v>
      </c>
      <c r="M93" s="85">
        <f t="shared" si="20"/>
        <v>82322576.554590791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58">
        <f t="shared" si="22"/>
        <v>866.98391804711162</v>
      </c>
      <c r="BK93" s="158">
        <f t="shared" si="23"/>
        <v>27.96722316281005</v>
      </c>
      <c r="BL93" s="157">
        <f t="shared" si="24"/>
        <v>1692100.9030194965</v>
      </c>
      <c r="BM93" s="158">
        <f t="shared" si="25"/>
        <v>2875.934848085275</v>
      </c>
      <c r="BN93" s="158">
        <f t="shared" si="26"/>
        <v>92.772091873718551</v>
      </c>
      <c r="BO93" s="158">
        <f t="shared" si="27"/>
        <v>495774.05897315196</v>
      </c>
      <c r="BP93" s="158">
        <f t="shared" si="28"/>
        <v>82158.260034521751</v>
      </c>
      <c r="BQ93" s="158">
        <f t="shared" si="29"/>
        <v>2650.2664527265083</v>
      </c>
      <c r="BR93" s="158">
        <f t="shared" si="30"/>
        <v>3734.4663652055342</v>
      </c>
      <c r="BS93" s="158">
        <f t="shared" si="31"/>
        <v>2655566.9856319609</v>
      </c>
      <c r="BT93" s="158">
        <f t="shared" si="32"/>
        <v>3741935.297935945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2395318.9936043886</v>
      </c>
      <c r="E94" s="2">
        <f t="shared" si="19"/>
        <v>45869090.993604392</v>
      </c>
      <c r="F94" s="7">
        <v>60533</v>
      </c>
      <c r="G94" s="9">
        <v>13593689</v>
      </c>
      <c r="H94" s="7">
        <v>5350</v>
      </c>
      <c r="I94" s="2">
        <f>VLOOKUP(B94,CDM!$I$5:$N$15,3,FALSE)/12</f>
        <v>806318.82816770987</v>
      </c>
      <c r="J94" s="2">
        <f t="shared" si="18"/>
        <v>14400007.82816771</v>
      </c>
      <c r="K94" s="9">
        <v>74885800</v>
      </c>
      <c r="L94" s="2">
        <f>VLOOKUP(B94,CDM!$I$5:$N$15,4,FALSE)/12</f>
        <v>3383288.5545907989</v>
      </c>
      <c r="M94" s="85">
        <f t="shared" si="20"/>
        <v>78269088.554590791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58">
        <f t="shared" si="22"/>
        <v>757.75347320642277</v>
      </c>
      <c r="BK94" s="158">
        <f t="shared" si="23"/>
        <v>25.258449106880757</v>
      </c>
      <c r="BL94" s="157">
        <f t="shared" si="24"/>
        <v>1528969.699786813</v>
      </c>
      <c r="BM94" s="158">
        <f t="shared" si="25"/>
        <v>2691.5902482556467</v>
      </c>
      <c r="BN94" s="158">
        <f t="shared" si="26"/>
        <v>89.71967494185489</v>
      </c>
      <c r="BO94" s="158">
        <f t="shared" si="27"/>
        <v>480000.26093892369</v>
      </c>
      <c r="BP94" s="158">
        <f t="shared" si="28"/>
        <v>78190.897656933856</v>
      </c>
      <c r="BQ94" s="158">
        <f t="shared" si="29"/>
        <v>2606.3632552311287</v>
      </c>
      <c r="BR94" s="158">
        <f t="shared" si="30"/>
        <v>3909.5448828466929</v>
      </c>
      <c r="BS94" s="158">
        <f t="shared" si="31"/>
        <v>2608969.6184863597</v>
      </c>
      <c r="BT94" s="158">
        <f t="shared" si="32"/>
        <v>3913454.4277295396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2395318.9936043886</v>
      </c>
      <c r="E95" s="2">
        <f t="shared" si="19"/>
        <v>41241496.993604392</v>
      </c>
      <c r="F95" s="7">
        <v>60537</v>
      </c>
      <c r="G95" s="9">
        <v>13303779</v>
      </c>
      <c r="H95" s="7">
        <v>5350</v>
      </c>
      <c r="I95" s="2">
        <f>VLOOKUP(B95,CDM!$I$5:$N$15,3,FALSE)/12</f>
        <v>806318.82816770987</v>
      </c>
      <c r="J95" s="2">
        <f t="shared" si="18"/>
        <v>14110097.82816771</v>
      </c>
      <c r="K95" s="9">
        <v>73030053</v>
      </c>
      <c r="L95" s="2">
        <f>VLOOKUP(B95,CDM!$I$5:$N$15,4,FALSE)/12</f>
        <v>3383288.5545907989</v>
      </c>
      <c r="M95" s="85">
        <f t="shared" si="20"/>
        <v>76413341.554590791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58">
        <f t="shared" si="22"/>
        <v>681.26099730089686</v>
      </c>
      <c r="BK95" s="158">
        <f t="shared" si="23"/>
        <v>21.976161203254737</v>
      </c>
      <c r="BL95" s="157">
        <f t="shared" si="24"/>
        <v>1330370.870761432</v>
      </c>
      <c r="BM95" s="158">
        <f t="shared" si="25"/>
        <v>2637.4014632089179</v>
      </c>
      <c r="BN95" s="158">
        <f t="shared" si="26"/>
        <v>85.077466555126378</v>
      </c>
      <c r="BO95" s="158">
        <f t="shared" si="27"/>
        <v>455164.44606992614</v>
      </c>
      <c r="BP95" s="158">
        <f t="shared" si="28"/>
        <v>76260.819914761276</v>
      </c>
      <c r="BQ95" s="158">
        <f t="shared" si="29"/>
        <v>2460.026448863267</v>
      </c>
      <c r="BR95" s="158">
        <f t="shared" si="30"/>
        <v>3631.4676149886322</v>
      </c>
      <c r="BS95" s="158">
        <f t="shared" si="31"/>
        <v>2464946.5017609932</v>
      </c>
      <c r="BT95" s="158">
        <f t="shared" si="32"/>
        <v>3638730.5502186092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2395318.9936043886</v>
      </c>
      <c r="E96" s="2">
        <f t="shared" si="19"/>
        <v>39186018.993604392</v>
      </c>
      <c r="F96" s="5">
        <v>60558</v>
      </c>
      <c r="G96" s="9">
        <v>13353063</v>
      </c>
      <c r="H96" s="5">
        <v>5353</v>
      </c>
      <c r="I96" s="2">
        <f>VLOOKUP(B96,CDM!$I$5:$N$15,3,FALSE)/12</f>
        <v>806318.82816770987</v>
      </c>
      <c r="J96" s="2">
        <f t="shared" si="18"/>
        <v>14159381.82816771</v>
      </c>
      <c r="K96" s="9">
        <v>71461391</v>
      </c>
      <c r="L96" s="2">
        <f>VLOOKUP(B96,CDM!$I$5:$N$15,4,FALSE)/12</f>
        <v>3383288.5545907989</v>
      </c>
      <c r="M96" s="85">
        <f t="shared" si="20"/>
        <v>74844679.554590791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58">
        <f t="shared" si="22"/>
        <v>647.08244977714571</v>
      </c>
      <c r="BK96" s="158">
        <f t="shared" si="23"/>
        <v>21.569414992571524</v>
      </c>
      <c r="BL96" s="157">
        <f t="shared" si="24"/>
        <v>1306200.6331201463</v>
      </c>
      <c r="BM96" s="158">
        <f t="shared" si="25"/>
        <v>2645.1301752601739</v>
      </c>
      <c r="BN96" s="158">
        <f t="shared" si="26"/>
        <v>88.171005842005798</v>
      </c>
      <c r="BO96" s="158">
        <f t="shared" si="27"/>
        <v>471979.39427225699</v>
      </c>
      <c r="BP96" s="158">
        <f t="shared" si="28"/>
        <v>74620.817103280948</v>
      </c>
      <c r="BQ96" s="158">
        <f t="shared" si="29"/>
        <v>2487.3605701093647</v>
      </c>
      <c r="BR96" s="158">
        <f t="shared" si="30"/>
        <v>3391.8553228764067</v>
      </c>
      <c r="BS96" s="158">
        <f t="shared" si="31"/>
        <v>2494822.6518196929</v>
      </c>
      <c r="BT96" s="158">
        <f t="shared" si="32"/>
        <v>3402030.8888450358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2395318.9936043886</v>
      </c>
      <c r="E97" s="2">
        <f t="shared" si="19"/>
        <v>47202885.993604392</v>
      </c>
      <c r="F97" s="5">
        <v>60594</v>
      </c>
      <c r="G97" s="5">
        <v>14914509</v>
      </c>
      <c r="H97" s="5">
        <v>5356</v>
      </c>
      <c r="I97" s="2">
        <f>VLOOKUP(B97,CDM!$I$5:$N$15,3,FALSE)/12</f>
        <v>806318.82816770987</v>
      </c>
      <c r="J97" s="2">
        <f t="shared" si="18"/>
        <v>15720827.82816771</v>
      </c>
      <c r="K97" s="5">
        <v>72692802</v>
      </c>
      <c r="L97" s="2">
        <f>VLOOKUP(B97,CDM!$I$5:$N$15,4,FALSE)/12</f>
        <v>3383288.5545907989</v>
      </c>
      <c r="M97" s="85">
        <f t="shared" si="20"/>
        <v>76076090.554590791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58">
        <f t="shared" si="22"/>
        <v>779.00264041991602</v>
      </c>
      <c r="BK97" s="158">
        <f t="shared" si="23"/>
        <v>25.129117432900518</v>
      </c>
      <c r="BL97" s="157">
        <f t="shared" si="24"/>
        <v>1522673.741729174</v>
      </c>
      <c r="BM97" s="158">
        <f t="shared" si="25"/>
        <v>2935.1806998072648</v>
      </c>
      <c r="BN97" s="158">
        <f t="shared" si="26"/>
        <v>94.683248380879505</v>
      </c>
      <c r="BO97" s="158">
        <f t="shared" si="27"/>
        <v>507123.47832799068</v>
      </c>
      <c r="BP97" s="158">
        <f t="shared" si="28"/>
        <v>75848.5449198313</v>
      </c>
      <c r="BQ97" s="158">
        <f t="shared" si="29"/>
        <v>2446.727255478429</v>
      </c>
      <c r="BR97" s="158">
        <f t="shared" si="30"/>
        <v>3992.028679991121</v>
      </c>
      <c r="BS97" s="158">
        <f t="shared" si="31"/>
        <v>2454067.4372448642</v>
      </c>
      <c r="BT97" s="158">
        <f t="shared" si="32"/>
        <v>4004004.7660310944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3037702.3567513782</v>
      </c>
      <c r="E98" s="2">
        <f t="shared" si="19"/>
        <v>48557804.356751375</v>
      </c>
      <c r="F98" s="5">
        <v>60779</v>
      </c>
      <c r="G98" s="5">
        <v>15643746</v>
      </c>
      <c r="H98" s="5">
        <v>5365</v>
      </c>
      <c r="I98" s="2">
        <f>VLOOKUP(B98,CDM!$I$5:$N$15,3,FALSE)/12</f>
        <v>993596.71150296601</v>
      </c>
      <c r="J98" s="2">
        <f t="shared" si="18"/>
        <v>16637342.711502966</v>
      </c>
      <c r="K98" s="5">
        <v>77544300</v>
      </c>
      <c r="L98" s="2">
        <f>VLOOKUP(B98,CDM!$I$5:$N$15,4,FALSE)/12</f>
        <v>3904844.3543456518</v>
      </c>
      <c r="M98" s="85">
        <f t="shared" si="20"/>
        <v>81449144.354345649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58">
        <f t="shared" si="22"/>
        <v>798.92404213217355</v>
      </c>
      <c r="BK98" s="158">
        <f t="shared" si="23"/>
        <v>25.771743294586244</v>
      </c>
      <c r="BL98" s="157">
        <f t="shared" si="24"/>
        <v>1566380.7857016572</v>
      </c>
      <c r="BM98" s="158">
        <f t="shared" si="25"/>
        <v>3101.089042218633</v>
      </c>
      <c r="BN98" s="158">
        <f t="shared" si="26"/>
        <v>100.03513039414945</v>
      </c>
      <c r="BO98" s="158">
        <f t="shared" si="27"/>
        <v>536688.4745646118</v>
      </c>
      <c r="BP98" s="158">
        <f t="shared" si="28"/>
        <v>81286.571211921808</v>
      </c>
      <c r="BQ98" s="158">
        <f t="shared" si="29"/>
        <v>2622.1474584490907</v>
      </c>
      <c r="BR98" s="158">
        <f t="shared" si="30"/>
        <v>3694.8441459964456</v>
      </c>
      <c r="BS98" s="158">
        <f t="shared" si="31"/>
        <v>2627391.7533659888</v>
      </c>
      <c r="BT98" s="158">
        <f t="shared" si="32"/>
        <v>3702233.8342884388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3037702.3567513782</v>
      </c>
      <c r="E99" s="2">
        <f t="shared" si="19"/>
        <v>40484293.356751375</v>
      </c>
      <c r="F99" s="5">
        <v>60797</v>
      </c>
      <c r="G99" s="5">
        <v>13639150</v>
      </c>
      <c r="H99" s="5">
        <v>5367</v>
      </c>
      <c r="I99" s="2">
        <f>VLOOKUP(B99,CDM!$I$5:$N$15,3,FALSE)/12</f>
        <v>993596.71150296601</v>
      </c>
      <c r="J99" s="2">
        <f t="shared" si="18"/>
        <v>14632746.711502966</v>
      </c>
      <c r="K99" s="5">
        <v>68432722</v>
      </c>
      <c r="L99" s="2">
        <f>VLOOKUP(B99,CDM!$I$5:$N$15,4,FALSE)/12</f>
        <v>3904844.3543456518</v>
      </c>
      <c r="M99" s="85">
        <f t="shared" si="20"/>
        <v>72337566.354345649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58">
        <f t="shared" si="22"/>
        <v>665.89294466423303</v>
      </c>
      <c r="BK99" s="158">
        <f t="shared" si="23"/>
        <v>23.781890880865465</v>
      </c>
      <c r="BL99" s="157">
        <f t="shared" si="24"/>
        <v>1445867.6198839776</v>
      </c>
      <c r="BM99" s="158">
        <f t="shared" si="25"/>
        <v>2726.4294226761626</v>
      </c>
      <c r="BN99" s="158">
        <f t="shared" si="26"/>
        <v>97.372479381291527</v>
      </c>
      <c r="BO99" s="158">
        <f t="shared" si="27"/>
        <v>522598.09683939163</v>
      </c>
      <c r="BP99" s="158">
        <f t="shared" si="28"/>
        <v>72049.368878830326</v>
      </c>
      <c r="BQ99" s="158">
        <f t="shared" si="29"/>
        <v>2573.1917456725118</v>
      </c>
      <c r="BR99" s="158">
        <f t="shared" si="30"/>
        <v>3792.0720462542276</v>
      </c>
      <c r="BS99" s="158">
        <f t="shared" si="31"/>
        <v>2583484.5126552018</v>
      </c>
      <c r="BT99" s="158">
        <f t="shared" si="32"/>
        <v>3807240.3344392446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3037702.3567513782</v>
      </c>
      <c r="E100" s="2">
        <f t="shared" si="19"/>
        <v>41820071.356751375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993596.71150296601</v>
      </c>
      <c r="J100" s="2">
        <f t="shared" si="18"/>
        <v>15492131.711502966</v>
      </c>
      <c r="K100" s="5">
        <v>73851189</v>
      </c>
      <c r="L100" s="2">
        <f>VLOOKUP(B100,CDM!$I$5:$N$15,4,FALSE)/12</f>
        <v>3904844.3543456518</v>
      </c>
      <c r="M100" s="85">
        <f t="shared" si="20"/>
        <v>77756033.354345649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58">
        <f t="shared" si="22"/>
        <v>687.85274773432309</v>
      </c>
      <c r="BK100" s="158">
        <f t="shared" si="23"/>
        <v>22.188798314010423</v>
      </c>
      <c r="BL100" s="157">
        <f t="shared" si="24"/>
        <v>1349034.5598952055</v>
      </c>
      <c r="BM100" s="158">
        <f t="shared" si="25"/>
        <v>2878.5083075999564</v>
      </c>
      <c r="BN100" s="158">
        <f t="shared" si="26"/>
        <v>92.855106696772793</v>
      </c>
      <c r="BO100" s="158">
        <f t="shared" si="27"/>
        <v>499746.18424203113</v>
      </c>
      <c r="BP100" s="158">
        <f t="shared" si="28"/>
        <v>77138.921978517508</v>
      </c>
      <c r="BQ100" s="158">
        <f t="shared" si="29"/>
        <v>2488.3523218876617</v>
      </c>
      <c r="BR100" s="158">
        <f t="shared" si="30"/>
        <v>3673.2819989770242</v>
      </c>
      <c r="BS100" s="158">
        <f t="shared" si="31"/>
        <v>2508259.1404627627</v>
      </c>
      <c r="BT100" s="158">
        <f t="shared" si="32"/>
        <v>3702668.2549688406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3037702.3567513782</v>
      </c>
      <c r="E101" s="2">
        <f t="shared" si="19"/>
        <v>38863607.356751375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993596.71150296601</v>
      </c>
      <c r="J101" s="2">
        <f t="shared" si="18"/>
        <v>14434908.711502966</v>
      </c>
      <c r="K101" s="5">
        <v>70289177</v>
      </c>
      <c r="L101" s="2">
        <f>VLOOKUP(B101,CDM!$I$5:$N$15,4,FALSE)/12</f>
        <v>3904844.3543456518</v>
      </c>
      <c r="M101" s="85">
        <f t="shared" si="20"/>
        <v>74194021.354345649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58">
        <f t="shared" si="22"/>
        <v>639.2881852340995</v>
      </c>
      <c r="BK101" s="158">
        <f t="shared" si="23"/>
        <v>21.309606174469984</v>
      </c>
      <c r="BL101" s="157">
        <f t="shared" si="24"/>
        <v>1295453.5785583791</v>
      </c>
      <c r="BM101" s="158">
        <f t="shared" si="25"/>
        <v>2684.565503348143</v>
      </c>
      <c r="BN101" s="158">
        <f t="shared" si="26"/>
        <v>89.485516778271432</v>
      </c>
      <c r="BO101" s="158">
        <f t="shared" si="27"/>
        <v>481163.62371676549</v>
      </c>
      <c r="BP101" s="158">
        <f t="shared" si="28"/>
        <v>73751.512280661686</v>
      </c>
      <c r="BQ101" s="158">
        <f t="shared" si="29"/>
        <v>2458.383742688723</v>
      </c>
      <c r="BR101" s="158">
        <f t="shared" si="30"/>
        <v>3511.9767752696039</v>
      </c>
      <c r="BS101" s="158">
        <f t="shared" si="31"/>
        <v>2473134.045144855</v>
      </c>
      <c r="BT101" s="158">
        <f t="shared" si="32"/>
        <v>3533048.6359212212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3037702.3567513782</v>
      </c>
      <c r="E102" s="2">
        <f t="shared" si="19"/>
        <v>41888037.356751375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993596.71150296601</v>
      </c>
      <c r="J102" s="2">
        <f t="shared" si="18"/>
        <v>14790241.711502966</v>
      </c>
      <c r="K102" s="5">
        <v>72846017</v>
      </c>
      <c r="L102" s="2">
        <f>VLOOKUP(B102,CDM!$I$5:$N$15,4,FALSE)/12</f>
        <v>3904844.3543456518</v>
      </c>
      <c r="M102" s="85">
        <f t="shared" si="20"/>
        <v>76750861.354345649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58">
        <f t="shared" si="22"/>
        <v>688.69878262390876</v>
      </c>
      <c r="BK102" s="158">
        <f t="shared" si="23"/>
        <v>22.216089762061571</v>
      </c>
      <c r="BL102" s="157">
        <f t="shared" si="24"/>
        <v>1351227.0115081088</v>
      </c>
      <c r="BM102" s="158">
        <f t="shared" si="25"/>
        <v>2753.7221581647673</v>
      </c>
      <c r="BN102" s="158">
        <f t="shared" si="26"/>
        <v>88.829747037573142</v>
      </c>
      <c r="BO102" s="158">
        <f t="shared" si="27"/>
        <v>477104.57133880531</v>
      </c>
      <c r="BP102" s="158">
        <f t="shared" si="28"/>
        <v>76141.72753407307</v>
      </c>
      <c r="BQ102" s="158">
        <f t="shared" si="29"/>
        <v>2456.1847591636474</v>
      </c>
      <c r="BR102" s="158">
        <f t="shared" si="30"/>
        <v>3460.9876151851395</v>
      </c>
      <c r="BS102" s="158">
        <f t="shared" si="31"/>
        <v>2475834.2372369566</v>
      </c>
      <c r="BT102" s="158">
        <f t="shared" si="32"/>
        <v>3488675.5161066204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3037702.3567513782</v>
      </c>
      <c r="E103" s="2">
        <f t="shared" si="19"/>
        <v>52737113.356751375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993596.71150296601</v>
      </c>
      <c r="J103" s="2">
        <f t="shared" si="18"/>
        <v>15588790.711502966</v>
      </c>
      <c r="K103" s="5">
        <v>74459387</v>
      </c>
      <c r="L103" s="2">
        <f>VLOOKUP(B103,CDM!$I$5:$N$15,4,FALSE)/12</f>
        <v>3904844.3543456518</v>
      </c>
      <c r="M103" s="85">
        <f t="shared" si="20"/>
        <v>78364231.354345649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58">
        <f t="shared" si="22"/>
        <v>865.67815753039031</v>
      </c>
      <c r="BK103" s="158">
        <f t="shared" si="23"/>
        <v>28.855938584346344</v>
      </c>
      <c r="BL103" s="157">
        <f t="shared" si="24"/>
        <v>1757903.7785583793</v>
      </c>
      <c r="BM103" s="158">
        <f t="shared" si="25"/>
        <v>2867.1676865004533</v>
      </c>
      <c r="BN103" s="158">
        <f t="shared" si="26"/>
        <v>95.57225621668178</v>
      </c>
      <c r="BO103" s="158">
        <f t="shared" si="27"/>
        <v>519626.35705009883</v>
      </c>
      <c r="BP103" s="158">
        <f t="shared" si="28"/>
        <v>80787.867375614078</v>
      </c>
      <c r="BQ103" s="158">
        <f t="shared" si="29"/>
        <v>2692.9289125204691</v>
      </c>
      <c r="BR103" s="158">
        <f t="shared" si="30"/>
        <v>3847.0413036006703</v>
      </c>
      <c r="BS103" s="158">
        <f t="shared" si="31"/>
        <v>2612141.045144855</v>
      </c>
      <c r="BT103" s="158">
        <f t="shared" si="32"/>
        <v>3731630.0644926499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3037702.3567513782</v>
      </c>
      <c r="E104" s="2">
        <f t="shared" si="19"/>
        <v>65507958.356751375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993596.71150296601</v>
      </c>
      <c r="J104" s="2">
        <f t="shared" si="18"/>
        <v>17320094.711502966</v>
      </c>
      <c r="K104" s="5">
        <v>79813563</v>
      </c>
      <c r="L104" s="2">
        <f>VLOOKUP(B104,CDM!$I$5:$N$15,4,FALSE)/12</f>
        <v>3904844.3543456518</v>
      </c>
      <c r="M104" s="85">
        <f t="shared" si="20"/>
        <v>83718407.354345649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58">
        <f t="shared" si="22"/>
        <v>1074.8877388545448</v>
      </c>
      <c r="BK104" s="158">
        <f t="shared" si="23"/>
        <v>34.673798027565958</v>
      </c>
      <c r="BL104" s="157">
        <f t="shared" si="24"/>
        <v>2113159.9469919796</v>
      </c>
      <c r="BM104" s="158">
        <f t="shared" si="25"/>
        <v>3182.086112714122</v>
      </c>
      <c r="BN104" s="158">
        <f t="shared" si="26"/>
        <v>102.64793911981039</v>
      </c>
      <c r="BO104" s="158">
        <f t="shared" si="27"/>
        <v>558712.73262912792</v>
      </c>
      <c r="BP104" s="158">
        <f t="shared" si="28"/>
        <v>86307.636447779019</v>
      </c>
      <c r="BQ104" s="158">
        <f t="shared" si="29"/>
        <v>2784.117304767065</v>
      </c>
      <c r="BR104" s="158">
        <f t="shared" si="30"/>
        <v>4109.8874498942387</v>
      </c>
      <c r="BS104" s="158">
        <f t="shared" si="31"/>
        <v>2700593.7856240533</v>
      </c>
      <c r="BT104" s="158">
        <f t="shared" si="32"/>
        <v>3986590.826397412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3037702.3567513782</v>
      </c>
      <c r="E105" s="2">
        <f t="shared" si="19"/>
        <v>63722121.356751375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993596.71150296601</v>
      </c>
      <c r="J105" s="2">
        <f t="shared" si="18"/>
        <v>17125835.711502966</v>
      </c>
      <c r="K105" s="5">
        <v>79970235</v>
      </c>
      <c r="L105" s="2">
        <f>VLOOKUP(B105,CDM!$I$5:$N$15,4,FALSE)/12</f>
        <v>3904844.3543456518</v>
      </c>
      <c r="M105" s="85">
        <f t="shared" si="20"/>
        <v>83875079.354345649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58">
        <f t="shared" si="22"/>
        <v>1045.6534518666126</v>
      </c>
      <c r="BK105" s="158">
        <f t="shared" si="23"/>
        <v>33.730756511826215</v>
      </c>
      <c r="BL105" s="157">
        <f t="shared" si="24"/>
        <v>2055552.3018306894</v>
      </c>
      <c r="BM105" s="158">
        <f t="shared" si="25"/>
        <v>3133.156917581955</v>
      </c>
      <c r="BN105" s="158">
        <f t="shared" si="26"/>
        <v>101.06957798651467</v>
      </c>
      <c r="BO105" s="158">
        <f t="shared" si="27"/>
        <v>552446.31327428925</v>
      </c>
      <c r="BP105" s="158">
        <f t="shared" si="28"/>
        <v>86469.153973552209</v>
      </c>
      <c r="BQ105" s="158">
        <f t="shared" si="29"/>
        <v>2789.3275475339424</v>
      </c>
      <c r="BR105" s="158">
        <f t="shared" si="30"/>
        <v>3930.4160897069187</v>
      </c>
      <c r="BS105" s="158">
        <f t="shared" si="31"/>
        <v>2705647.7211079244</v>
      </c>
      <c r="BT105" s="158">
        <f t="shared" si="32"/>
        <v>3812503.6070157113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3037702.3567513782</v>
      </c>
      <c r="E106" s="2">
        <f t="shared" si="19"/>
        <v>51293687.356751375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993596.71150296601</v>
      </c>
      <c r="J106" s="2">
        <f t="shared" si="18"/>
        <v>15289545.711502966</v>
      </c>
      <c r="K106" s="5">
        <v>72439191</v>
      </c>
      <c r="L106" s="2">
        <f>VLOOKUP(B106,CDM!$I$5:$N$15,4,FALSE)/12</f>
        <v>3904844.3543456518</v>
      </c>
      <c r="M106" s="85">
        <f t="shared" si="20"/>
        <v>76344035.354345649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58">
        <f t="shared" si="22"/>
        <v>841.25247825679196</v>
      </c>
      <c r="BK106" s="158">
        <f t="shared" si="23"/>
        <v>28.041749275226397</v>
      </c>
      <c r="BL106" s="157">
        <f t="shared" si="24"/>
        <v>1709789.5785583791</v>
      </c>
      <c r="BM106" s="158">
        <f t="shared" si="25"/>
        <v>2797.2092410360347</v>
      </c>
      <c r="BN106" s="158">
        <f t="shared" si="26"/>
        <v>93.240308034534493</v>
      </c>
      <c r="BO106" s="158">
        <f t="shared" si="27"/>
        <v>509651.52371676551</v>
      </c>
      <c r="BP106" s="158">
        <f t="shared" si="28"/>
        <v>78381.966482901073</v>
      </c>
      <c r="BQ106" s="158">
        <f t="shared" si="29"/>
        <v>2612.7322160967024</v>
      </c>
      <c r="BR106" s="158">
        <f t="shared" si="30"/>
        <v>4125.3666569947936</v>
      </c>
      <c r="BS106" s="158">
        <f t="shared" si="31"/>
        <v>2544801.1784781883</v>
      </c>
      <c r="BT106" s="158">
        <f t="shared" si="32"/>
        <v>4018107.1239129291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3037702.3567513782</v>
      </c>
      <c r="E107" s="2">
        <f t="shared" si="19"/>
        <v>41037608.356751375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993596.71150296601</v>
      </c>
      <c r="J107" s="2">
        <f t="shared" si="18"/>
        <v>14360792.711502966</v>
      </c>
      <c r="K107" s="5">
        <v>68627728</v>
      </c>
      <c r="L107" s="2">
        <f>VLOOKUP(B107,CDM!$I$5:$N$15,4,FALSE)/12</f>
        <v>3904844.3543456518</v>
      </c>
      <c r="M107" s="85">
        <f t="shared" si="20"/>
        <v>72532572.354345649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58">
        <f t="shared" si="22"/>
        <v>672.83591875576099</v>
      </c>
      <c r="BK107" s="158">
        <f t="shared" si="23"/>
        <v>21.704384475992288</v>
      </c>
      <c r="BL107" s="157">
        <f t="shared" si="24"/>
        <v>1323793.8179597217</v>
      </c>
      <c r="BM107" s="158">
        <f t="shared" si="25"/>
        <v>2625.8534853726396</v>
      </c>
      <c r="BN107" s="158">
        <f t="shared" si="26"/>
        <v>84.704951141052888</v>
      </c>
      <c r="BO107" s="158">
        <f t="shared" si="27"/>
        <v>463251.37779041822</v>
      </c>
      <c r="BP107" s="158">
        <f t="shared" si="28"/>
        <v>74621.988018874123</v>
      </c>
      <c r="BQ107" s="158">
        <f t="shared" si="29"/>
        <v>2407.1609038346492</v>
      </c>
      <c r="BR107" s="158">
        <f t="shared" si="30"/>
        <v>3391.9085463124602</v>
      </c>
      <c r="BS107" s="158">
        <f t="shared" si="31"/>
        <v>2339760.398527279</v>
      </c>
      <c r="BT107" s="158">
        <f t="shared" si="32"/>
        <v>3296935.1070157113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3037702.3567513782</v>
      </c>
      <c r="E108" s="2">
        <f t="shared" si="19"/>
        <v>41154130.356751375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993596.71150296601</v>
      </c>
      <c r="J108" s="2">
        <f t="shared" si="18"/>
        <v>14828956.711502966</v>
      </c>
      <c r="K108" s="5">
        <v>68344175</v>
      </c>
      <c r="L108" s="2">
        <f>VLOOKUP(B108,CDM!$I$5:$N$15,4,FALSE)/12</f>
        <v>3904844.3543456518</v>
      </c>
      <c r="M108" s="85">
        <f t="shared" si="20"/>
        <v>72249019.354345649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58">
        <f t="shared" si="22"/>
        <v>674.3151899321881</v>
      </c>
      <c r="BK108" s="158">
        <f t="shared" si="23"/>
        <v>22.477172997739604</v>
      </c>
      <c r="BL108" s="157">
        <f t="shared" si="24"/>
        <v>1371804.3452250459</v>
      </c>
      <c r="BM108" s="158">
        <f t="shared" si="25"/>
        <v>2698.136228439404</v>
      </c>
      <c r="BN108" s="158">
        <f t="shared" si="26"/>
        <v>89.937874281313469</v>
      </c>
      <c r="BO108" s="158">
        <f t="shared" si="27"/>
        <v>494298.55705009884</v>
      </c>
      <c r="BP108" s="158">
        <f t="shared" si="28"/>
        <v>74330.266825458486</v>
      </c>
      <c r="BQ108" s="158">
        <f t="shared" si="29"/>
        <v>2477.675560848616</v>
      </c>
      <c r="BR108" s="158">
        <f t="shared" si="30"/>
        <v>3378.6484920662947</v>
      </c>
      <c r="BS108" s="158">
        <f t="shared" si="31"/>
        <v>2408300.6451448551</v>
      </c>
      <c r="BT108" s="158">
        <f t="shared" si="32"/>
        <v>3284046.3342884388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3037702.3567513782</v>
      </c>
      <c r="E109" s="2">
        <f t="shared" si="19"/>
        <v>46187584.356751375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993596.71150296601</v>
      </c>
      <c r="J109" s="2">
        <f t="shared" si="18"/>
        <v>15678882.711502966</v>
      </c>
      <c r="K109" s="5">
        <v>67665402</v>
      </c>
      <c r="L109" s="2">
        <f>VLOOKUP(B109,CDM!$I$5:$N$15,4,FALSE)/12</f>
        <v>3904844.3543456518</v>
      </c>
      <c r="M109" s="85">
        <f t="shared" si="20"/>
        <v>71570246.354345649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58">
        <f t="shared" si="22"/>
        <v>754.04607703706552</v>
      </c>
      <c r="BK109" s="158">
        <f t="shared" si="23"/>
        <v>24.324067001195662</v>
      </c>
      <c r="BL109" s="157">
        <f t="shared" si="24"/>
        <v>1489922.0760242378</v>
      </c>
      <c r="BM109" s="158">
        <f t="shared" si="25"/>
        <v>2853.8192048603869</v>
      </c>
      <c r="BN109" s="158">
        <f t="shared" si="26"/>
        <v>92.05868402775441</v>
      </c>
      <c r="BO109" s="158">
        <f t="shared" si="27"/>
        <v>505770.41004848276</v>
      </c>
      <c r="BP109" s="158">
        <f t="shared" si="28"/>
        <v>73480.745743681371</v>
      </c>
      <c r="BQ109" s="158">
        <f t="shared" si="29"/>
        <v>2370.3466368929476</v>
      </c>
      <c r="BR109" s="158">
        <f t="shared" si="30"/>
        <v>3867.407670720072</v>
      </c>
      <c r="BS109" s="158">
        <f t="shared" si="31"/>
        <v>2308717.6243337304</v>
      </c>
      <c r="BT109" s="158">
        <f t="shared" si="32"/>
        <v>3766855.0712813498</v>
      </c>
    </row>
    <row r="110" spans="1:72" x14ac:dyDescent="0.2">
      <c r="A110" s="3">
        <v>43466</v>
      </c>
      <c r="B110" s="4">
        <f t="shared" si="33"/>
        <v>2019</v>
      </c>
      <c r="C110" s="146">
        <v>44752329</v>
      </c>
      <c r="D110" s="170">
        <f>VLOOKUP(B110,CDM!$I$5:$N$15,2,FALSE)/12</f>
        <v>3193449.3684640508</v>
      </c>
      <c r="E110" s="170">
        <f t="shared" si="19"/>
        <v>47945778.368464053</v>
      </c>
      <c r="F110" s="164">
        <v>61267</v>
      </c>
      <c r="G110" s="164">
        <v>15650151</v>
      </c>
      <c r="H110" s="165">
        <v>5499</v>
      </c>
      <c r="I110" s="170">
        <f>VLOOKUP(B110,CDM!$I$5:$N$15,3,FALSE)/12</f>
        <v>1118662.4122603924</v>
      </c>
      <c r="J110" s="170">
        <f t="shared" ref="J110:J121" si="34">G110+I110</f>
        <v>16768813.412260393</v>
      </c>
      <c r="K110" s="166">
        <v>74411457</v>
      </c>
      <c r="L110" s="170">
        <f>VLOOKUP(B110,CDM!$I$5:$N$15,4,FALSE)/12</f>
        <v>4404868.149707472</v>
      </c>
      <c r="M110" s="85">
        <f t="shared" ref="M110:M121" si="35">K110+L110</f>
        <v>78816325.149707466</v>
      </c>
      <c r="N110" s="166">
        <v>179535</v>
      </c>
      <c r="O110" s="167">
        <v>974</v>
      </c>
      <c r="P110" s="167">
        <v>583065.5</v>
      </c>
      <c r="Q110" s="167">
        <v>1287.2</v>
      </c>
      <c r="R110" s="167">
        <v>17184</v>
      </c>
      <c r="S110" s="171">
        <v>262538</v>
      </c>
      <c r="T110" s="169">
        <v>24</v>
      </c>
      <c r="U110" s="169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58">
        <f t="shared" si="22"/>
        <v>782.57101487691671</v>
      </c>
      <c r="BK110" s="158">
        <f t="shared" si="23"/>
        <v>25.244226286352152</v>
      </c>
      <c r="BL110" s="157">
        <f t="shared" si="24"/>
        <v>1546638.0118859371</v>
      </c>
      <c r="BM110" s="158">
        <f t="shared" si="25"/>
        <v>3049.4296076123646</v>
      </c>
      <c r="BN110" s="158">
        <f t="shared" si="26"/>
        <v>98.368697019753697</v>
      </c>
      <c r="BO110" s="158">
        <f t="shared" si="27"/>
        <v>540929.4649116256</v>
      </c>
      <c r="BP110" s="158">
        <f t="shared" si="28"/>
        <v>80920.251693744838</v>
      </c>
      <c r="BQ110" s="158">
        <f t="shared" si="29"/>
        <v>2610.3306997982204</v>
      </c>
      <c r="BR110" s="158">
        <f t="shared" si="30"/>
        <v>3678.1932588065833</v>
      </c>
      <c r="BS110" s="158">
        <f t="shared" si="31"/>
        <v>2542462.1016034666</v>
      </c>
      <c r="BT110" s="158">
        <f t="shared" si="32"/>
        <v>3582560.2340776119</v>
      </c>
    </row>
    <row r="111" spans="1:72" x14ac:dyDescent="0.2">
      <c r="A111" s="3">
        <v>43497</v>
      </c>
      <c r="B111" s="4">
        <f t="shared" si="33"/>
        <v>2019</v>
      </c>
      <c r="C111" s="146">
        <v>39641060</v>
      </c>
      <c r="D111" s="170">
        <f>VLOOKUP(B111,CDM!$I$5:$N$15,2,FALSE)/12</f>
        <v>3193449.3684640508</v>
      </c>
      <c r="E111" s="170">
        <f t="shared" si="19"/>
        <v>42834509.368464053</v>
      </c>
      <c r="F111" s="164">
        <v>61283</v>
      </c>
      <c r="G111" s="164">
        <v>14388779</v>
      </c>
      <c r="H111" s="165">
        <v>5507</v>
      </c>
      <c r="I111" s="170">
        <f>VLOOKUP(B111,CDM!$I$5:$N$15,3,FALSE)/12</f>
        <v>1118662.4122603924</v>
      </c>
      <c r="J111" s="170">
        <f t="shared" si="34"/>
        <v>15507441.412260393</v>
      </c>
      <c r="K111" s="166">
        <v>66941377</v>
      </c>
      <c r="L111" s="170">
        <f>VLOOKUP(B111,CDM!$I$5:$N$15,4,FALSE)/12</f>
        <v>4404868.149707472</v>
      </c>
      <c r="M111" s="85">
        <f t="shared" si="35"/>
        <v>71346245.149707466</v>
      </c>
      <c r="N111" s="166">
        <v>190349</v>
      </c>
      <c r="O111" s="167">
        <v>972</v>
      </c>
      <c r="P111" s="167">
        <v>486224.5</v>
      </c>
      <c r="Q111" s="167">
        <v>1287.2</v>
      </c>
      <c r="R111" s="167">
        <v>17184</v>
      </c>
      <c r="S111" s="171">
        <v>261673</v>
      </c>
      <c r="T111" s="169">
        <v>24</v>
      </c>
      <c r="U111" s="169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58">
        <f t="shared" si="22"/>
        <v>698.96234467085571</v>
      </c>
      <c r="BK111" s="158">
        <f t="shared" si="23"/>
        <v>24.962940881101989</v>
      </c>
      <c r="BL111" s="157">
        <f t="shared" si="24"/>
        <v>1529803.9060165733</v>
      </c>
      <c r="BM111" s="158">
        <f t="shared" si="25"/>
        <v>2815.9508647649159</v>
      </c>
      <c r="BN111" s="158">
        <f t="shared" si="26"/>
        <v>100.56967374160413</v>
      </c>
      <c r="BO111" s="158">
        <f t="shared" si="27"/>
        <v>553837.19329501397</v>
      </c>
      <c r="BP111" s="158">
        <f t="shared" si="28"/>
        <v>73401.486779534433</v>
      </c>
      <c r="BQ111" s="158">
        <f t="shared" si="29"/>
        <v>2621.4816706976585</v>
      </c>
      <c r="BR111" s="158">
        <f t="shared" si="30"/>
        <v>3863.2361462912859</v>
      </c>
      <c r="BS111" s="158">
        <f t="shared" si="31"/>
        <v>2548080.1839181236</v>
      </c>
      <c r="BT111" s="158">
        <f t="shared" si="32"/>
        <v>3755065.5341951298</v>
      </c>
    </row>
    <row r="112" spans="1:72" x14ac:dyDescent="0.2">
      <c r="A112" s="3">
        <v>43525</v>
      </c>
      <c r="B112" s="4">
        <f t="shared" si="33"/>
        <v>2019</v>
      </c>
      <c r="C112" s="146">
        <v>39959681</v>
      </c>
      <c r="D112" s="170">
        <f>VLOOKUP(B112,CDM!$I$5:$N$15,2,FALSE)/12</f>
        <v>3193449.3684640508</v>
      </c>
      <c r="E112" s="170">
        <f t="shared" si="19"/>
        <v>43153130.368464053</v>
      </c>
      <c r="F112" s="164">
        <v>61278</v>
      </c>
      <c r="G112" s="164">
        <v>15138621</v>
      </c>
      <c r="H112" s="165">
        <v>5500</v>
      </c>
      <c r="I112" s="170">
        <f>VLOOKUP(B112,CDM!$I$5:$N$15,3,FALSE)/12</f>
        <v>1118662.4122603924</v>
      </c>
      <c r="J112" s="170">
        <f t="shared" si="34"/>
        <v>16257283.412260393</v>
      </c>
      <c r="K112" s="166">
        <v>71747602</v>
      </c>
      <c r="L112" s="170">
        <f>VLOOKUP(B112,CDM!$I$5:$N$15,4,FALSE)/12</f>
        <v>4404868.149707472</v>
      </c>
      <c r="M112" s="85">
        <f t="shared" si="35"/>
        <v>76152470.149707466</v>
      </c>
      <c r="N112" s="166">
        <v>186476</v>
      </c>
      <c r="O112" s="167">
        <v>972</v>
      </c>
      <c r="P112" s="167">
        <v>479831.6</v>
      </c>
      <c r="Q112" s="167">
        <v>1287.2</v>
      </c>
      <c r="R112" s="167">
        <v>17184</v>
      </c>
      <c r="S112" s="171">
        <v>263490</v>
      </c>
      <c r="T112" s="169">
        <v>24</v>
      </c>
      <c r="U112" s="169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58">
        <f t="shared" si="22"/>
        <v>704.21897530050023</v>
      </c>
      <c r="BK112" s="158">
        <f t="shared" si="23"/>
        <v>22.716741138725816</v>
      </c>
      <c r="BL112" s="157">
        <f t="shared" si="24"/>
        <v>1392036.4634988403</v>
      </c>
      <c r="BM112" s="158">
        <f t="shared" si="25"/>
        <v>2955.8697113200715</v>
      </c>
      <c r="BN112" s="158">
        <f t="shared" si="26"/>
        <v>95.35063584903456</v>
      </c>
      <c r="BO112" s="158">
        <f t="shared" si="27"/>
        <v>524428.49716969009</v>
      </c>
      <c r="BP112" s="158">
        <f t="shared" si="28"/>
        <v>78346.16270546036</v>
      </c>
      <c r="BQ112" s="158">
        <f t="shared" si="29"/>
        <v>2527.2955711438826</v>
      </c>
      <c r="BR112" s="158">
        <f t="shared" si="30"/>
        <v>3561.1892138845619</v>
      </c>
      <c r="BS112" s="158">
        <f t="shared" si="31"/>
        <v>2456531.2951518539</v>
      </c>
      <c r="BT112" s="158">
        <f t="shared" si="32"/>
        <v>3461475.9158957941</v>
      </c>
    </row>
    <row r="113" spans="1:72" x14ac:dyDescent="0.2">
      <c r="A113" s="3">
        <v>43556</v>
      </c>
      <c r="B113" s="4">
        <f t="shared" si="33"/>
        <v>2019</v>
      </c>
      <c r="C113" s="146">
        <v>34942768</v>
      </c>
      <c r="D113" s="170">
        <f>VLOOKUP(B113,CDM!$I$5:$N$15,2,FALSE)/12</f>
        <v>3193449.3684640508</v>
      </c>
      <c r="E113" s="170">
        <f t="shared" si="19"/>
        <v>38136217.368464053</v>
      </c>
      <c r="F113" s="164">
        <v>61471</v>
      </c>
      <c r="G113" s="164">
        <v>13349194</v>
      </c>
      <c r="H113" s="165">
        <v>5496</v>
      </c>
      <c r="I113" s="170">
        <f>VLOOKUP(B113,CDM!$I$5:$N$15,3,FALSE)/12</f>
        <v>1118662.4122603924</v>
      </c>
      <c r="J113" s="170">
        <f t="shared" si="34"/>
        <v>14467856.412260393</v>
      </c>
      <c r="K113" s="166">
        <v>65493567</v>
      </c>
      <c r="L113" s="170">
        <f>VLOOKUP(B113,CDM!$I$5:$N$15,4,FALSE)/12</f>
        <v>4404868.149707472</v>
      </c>
      <c r="M113" s="85">
        <f t="shared" si="35"/>
        <v>69898435.149707466</v>
      </c>
      <c r="N113" s="166">
        <v>182739</v>
      </c>
      <c r="O113" s="167">
        <v>973</v>
      </c>
      <c r="P113" s="167">
        <v>407082.6</v>
      </c>
      <c r="Q113" s="167">
        <v>1287.2</v>
      </c>
      <c r="R113" s="167">
        <v>17184</v>
      </c>
      <c r="S113" s="171">
        <v>261275</v>
      </c>
      <c r="T113" s="169">
        <v>24</v>
      </c>
      <c r="U113" s="169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58">
        <f t="shared" si="22"/>
        <v>620.39363876403593</v>
      </c>
      <c r="BK113" s="158">
        <f t="shared" si="23"/>
        <v>20.679787958801196</v>
      </c>
      <c r="BL113" s="157">
        <f t="shared" si="24"/>
        <v>1271207.2456154684</v>
      </c>
      <c r="BM113" s="158">
        <f t="shared" si="25"/>
        <v>2632.4338450255445</v>
      </c>
      <c r="BN113" s="158">
        <f t="shared" si="26"/>
        <v>87.747794834184816</v>
      </c>
      <c r="BO113" s="158">
        <f t="shared" si="27"/>
        <v>482261.88040867978</v>
      </c>
      <c r="BP113" s="158">
        <f t="shared" si="28"/>
        <v>71838.062846564717</v>
      </c>
      <c r="BQ113" s="158">
        <f t="shared" si="29"/>
        <v>2394.6020948854907</v>
      </c>
      <c r="BR113" s="158">
        <f t="shared" si="30"/>
        <v>3420.8601355507008</v>
      </c>
      <c r="BS113" s="158">
        <f t="shared" si="31"/>
        <v>2329947.8383235824</v>
      </c>
      <c r="BT113" s="158">
        <f t="shared" si="32"/>
        <v>3328496.9118908318</v>
      </c>
    </row>
    <row r="114" spans="1:72" x14ac:dyDescent="0.2">
      <c r="A114" s="3">
        <v>43586</v>
      </c>
      <c r="B114" s="4">
        <f t="shared" si="33"/>
        <v>2019</v>
      </c>
      <c r="C114" s="146">
        <v>35494086</v>
      </c>
      <c r="D114" s="170">
        <f>VLOOKUP(B114,CDM!$I$5:$N$15,2,FALSE)/12</f>
        <v>3193449.3684640508</v>
      </c>
      <c r="E114" s="170">
        <f t="shared" si="19"/>
        <v>38687535.368464053</v>
      </c>
      <c r="F114" s="164">
        <v>61467</v>
      </c>
      <c r="G114" s="164">
        <v>13091106</v>
      </c>
      <c r="H114" s="165">
        <v>5489</v>
      </c>
      <c r="I114" s="170">
        <f>VLOOKUP(B114,CDM!$I$5:$N$15,3,FALSE)/12</f>
        <v>1118662.4122603924</v>
      </c>
      <c r="J114" s="170">
        <f t="shared" si="34"/>
        <v>14209768.412260393</v>
      </c>
      <c r="K114" s="166">
        <v>66534124</v>
      </c>
      <c r="L114" s="170">
        <f>VLOOKUP(B114,CDM!$I$5:$N$15,4,FALSE)/12</f>
        <v>4404868.149707472</v>
      </c>
      <c r="M114" s="85">
        <f t="shared" si="35"/>
        <v>70938992.149707466</v>
      </c>
      <c r="N114" s="166">
        <v>180588</v>
      </c>
      <c r="O114" s="167">
        <v>977</v>
      </c>
      <c r="P114" s="167">
        <v>370589.6</v>
      </c>
      <c r="Q114" s="167">
        <v>1287.2</v>
      </c>
      <c r="R114" s="167">
        <v>17184</v>
      </c>
      <c r="S114" s="171">
        <v>261806</v>
      </c>
      <c r="T114" s="169">
        <v>24</v>
      </c>
      <c r="U114" s="169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58">
        <f t="shared" si="22"/>
        <v>629.40334437119191</v>
      </c>
      <c r="BK114" s="158">
        <f t="shared" si="23"/>
        <v>20.303333689393288</v>
      </c>
      <c r="BL114" s="157">
        <f t="shared" si="24"/>
        <v>1247985.0118859371</v>
      </c>
      <c r="BM114" s="158">
        <f t="shared" si="25"/>
        <v>2588.7718003753675</v>
      </c>
      <c r="BN114" s="158">
        <f t="shared" si="26"/>
        <v>83.508767754044115</v>
      </c>
      <c r="BO114" s="158">
        <f t="shared" si="27"/>
        <v>458379.62620194815</v>
      </c>
      <c r="BP114" s="158">
        <f t="shared" si="28"/>
        <v>72608.999129690346</v>
      </c>
      <c r="BQ114" s="158">
        <f t="shared" si="29"/>
        <v>2342.2257783771079</v>
      </c>
      <c r="BR114" s="158">
        <f t="shared" si="30"/>
        <v>3630.4499564845173</v>
      </c>
      <c r="BS114" s="158">
        <f t="shared" si="31"/>
        <v>2288354.5854744343</v>
      </c>
      <c r="BT114" s="158">
        <f t="shared" si="32"/>
        <v>3546949.6074853735</v>
      </c>
    </row>
    <row r="115" spans="1:72" x14ac:dyDescent="0.2">
      <c r="A115" s="3">
        <v>43617</v>
      </c>
      <c r="B115" s="4">
        <f t="shared" si="33"/>
        <v>2019</v>
      </c>
      <c r="C115" s="146">
        <v>42615902</v>
      </c>
      <c r="D115" s="170">
        <f>VLOOKUP(B115,CDM!$I$5:$N$15,2,FALSE)/12</f>
        <v>3193449.3684640508</v>
      </c>
      <c r="E115" s="170">
        <f t="shared" si="19"/>
        <v>45809351.368464053</v>
      </c>
      <c r="F115" s="164">
        <v>61472</v>
      </c>
      <c r="G115" s="164">
        <v>13624072</v>
      </c>
      <c r="H115" s="165">
        <v>5489</v>
      </c>
      <c r="I115" s="170">
        <f>VLOOKUP(B115,CDM!$I$5:$N$15,3,FALSE)/12</f>
        <v>1118662.4122603924</v>
      </c>
      <c r="J115" s="170">
        <f t="shared" si="34"/>
        <v>14742734.412260393</v>
      </c>
      <c r="K115" s="166">
        <v>67552624</v>
      </c>
      <c r="L115" s="170">
        <f>VLOOKUP(B115,CDM!$I$5:$N$15,4,FALSE)/12</f>
        <v>4404868.149707472</v>
      </c>
      <c r="M115" s="85">
        <f t="shared" si="35"/>
        <v>71957492.149707466</v>
      </c>
      <c r="N115" s="166">
        <v>184356</v>
      </c>
      <c r="O115" s="167">
        <v>982</v>
      </c>
      <c r="P115" s="167">
        <v>334161.40000000002</v>
      </c>
      <c r="Q115" s="167">
        <v>1287.2</v>
      </c>
      <c r="R115" s="167">
        <v>17184</v>
      </c>
      <c r="S115" s="171">
        <v>261241</v>
      </c>
      <c r="T115" s="169">
        <v>24</v>
      </c>
      <c r="U115" s="169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58">
        <f t="shared" si="22"/>
        <v>745.20678306324919</v>
      </c>
      <c r="BK115" s="158">
        <f t="shared" si="23"/>
        <v>24.840226102108307</v>
      </c>
      <c r="BL115" s="157">
        <f t="shared" si="24"/>
        <v>1526978.3789488017</v>
      </c>
      <c r="BM115" s="158">
        <f t="shared" si="25"/>
        <v>2685.8689036728715</v>
      </c>
      <c r="BN115" s="158">
        <f t="shared" si="26"/>
        <v>89.52896345576238</v>
      </c>
      <c r="BO115" s="158">
        <f t="shared" si="27"/>
        <v>491424.48040867975</v>
      </c>
      <c r="BP115" s="158">
        <f t="shared" si="28"/>
        <v>73276.46858422349</v>
      </c>
      <c r="BQ115" s="158">
        <f t="shared" si="29"/>
        <v>2442.5489528074495</v>
      </c>
      <c r="BR115" s="158">
        <f t="shared" si="30"/>
        <v>3330.7485720101586</v>
      </c>
      <c r="BS115" s="158">
        <f t="shared" si="31"/>
        <v>2398583.0716569154</v>
      </c>
      <c r="BT115" s="158">
        <f t="shared" si="32"/>
        <v>3270795.0977139757</v>
      </c>
    </row>
    <row r="116" spans="1:72" x14ac:dyDescent="0.2">
      <c r="A116" s="3">
        <v>43647</v>
      </c>
      <c r="B116" s="4">
        <f t="shared" si="33"/>
        <v>2019</v>
      </c>
      <c r="C116" s="146">
        <v>60513434</v>
      </c>
      <c r="D116" s="170">
        <f>VLOOKUP(B116,CDM!$I$5:$N$15,2,FALSE)/12</f>
        <v>3193449.3684640508</v>
      </c>
      <c r="E116" s="170">
        <f t="shared" si="19"/>
        <v>63706883.368464053</v>
      </c>
      <c r="F116" s="164">
        <v>61470</v>
      </c>
      <c r="G116" s="164">
        <v>16138863</v>
      </c>
      <c r="H116" s="165">
        <v>5495</v>
      </c>
      <c r="I116" s="170">
        <f>VLOOKUP(B116,CDM!$I$5:$N$15,3,FALSE)/12</f>
        <v>1118662.4122603924</v>
      </c>
      <c r="J116" s="170">
        <f t="shared" si="34"/>
        <v>17257525.412260391</v>
      </c>
      <c r="K116" s="166">
        <v>78868328</v>
      </c>
      <c r="L116" s="170">
        <f>VLOOKUP(B116,CDM!$I$5:$N$15,4,FALSE)/12</f>
        <v>4404868.149707472</v>
      </c>
      <c r="M116" s="85">
        <f t="shared" si="35"/>
        <v>83273196.149707466</v>
      </c>
      <c r="N116" s="166">
        <v>199980</v>
      </c>
      <c r="O116" s="167">
        <v>982</v>
      </c>
      <c r="P116" s="167">
        <v>358876.3</v>
      </c>
      <c r="Q116" s="167">
        <v>1287.2</v>
      </c>
      <c r="R116" s="167">
        <v>17184</v>
      </c>
      <c r="S116" s="171">
        <v>261806</v>
      </c>
      <c r="T116" s="169">
        <v>24</v>
      </c>
      <c r="U116" s="169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58">
        <f t="shared" si="22"/>
        <v>1036.3898384327974</v>
      </c>
      <c r="BK116" s="158">
        <f t="shared" si="23"/>
        <v>33.431930272025724</v>
      </c>
      <c r="BL116" s="157">
        <f t="shared" si="24"/>
        <v>2055060.7538214209</v>
      </c>
      <c r="BM116" s="158">
        <f t="shared" si="25"/>
        <v>3140.5869722038929</v>
      </c>
      <c r="BN116" s="158">
        <f t="shared" si="26"/>
        <v>101.30925716786751</v>
      </c>
      <c r="BO116" s="158">
        <f t="shared" si="27"/>
        <v>556694.36813743191</v>
      </c>
      <c r="BP116" s="158">
        <f t="shared" si="28"/>
        <v>84799.588747156275</v>
      </c>
      <c r="BQ116" s="158">
        <f t="shared" si="29"/>
        <v>2735.4706047469767</v>
      </c>
      <c r="BR116" s="158">
        <f t="shared" si="30"/>
        <v>3854.526761234376</v>
      </c>
      <c r="BS116" s="158">
        <f t="shared" si="31"/>
        <v>2686232.133861531</v>
      </c>
      <c r="BT116" s="158">
        <f t="shared" si="32"/>
        <v>3785145.2795321574</v>
      </c>
    </row>
    <row r="117" spans="1:72" x14ac:dyDescent="0.2">
      <c r="A117" s="3">
        <v>43678</v>
      </c>
      <c r="B117" s="4">
        <f t="shared" si="33"/>
        <v>2019</v>
      </c>
      <c r="C117" s="146">
        <v>55597872</v>
      </c>
      <c r="D117" s="170">
        <f>VLOOKUP(B117,CDM!$I$5:$N$15,2,FALSE)/12</f>
        <v>3193449.3684640508</v>
      </c>
      <c r="E117" s="170">
        <f t="shared" si="19"/>
        <v>58791321.368464053</v>
      </c>
      <c r="F117" s="164">
        <v>61464</v>
      </c>
      <c r="G117" s="164">
        <v>15404829</v>
      </c>
      <c r="H117" s="165">
        <v>5492</v>
      </c>
      <c r="I117" s="170">
        <f>VLOOKUP(B117,CDM!$I$5:$N$15,3,FALSE)/12</f>
        <v>1118662.4122603924</v>
      </c>
      <c r="J117" s="170">
        <f t="shared" si="34"/>
        <v>16523491.412260393</v>
      </c>
      <c r="K117" s="166">
        <v>75469633</v>
      </c>
      <c r="L117" s="170">
        <f>VLOOKUP(B117,CDM!$I$5:$N$15,4,FALSE)/12</f>
        <v>4404868.149707472</v>
      </c>
      <c r="M117" s="85">
        <f t="shared" si="35"/>
        <v>79874501.149707466</v>
      </c>
      <c r="N117" s="166">
        <v>205692</v>
      </c>
      <c r="O117" s="167">
        <v>983</v>
      </c>
      <c r="P117" s="167">
        <v>403671.4</v>
      </c>
      <c r="Q117" s="167">
        <v>1287.2</v>
      </c>
      <c r="R117" s="167">
        <v>17184</v>
      </c>
      <c r="S117" s="171">
        <v>261523</v>
      </c>
      <c r="T117" s="169">
        <v>24</v>
      </c>
      <c r="U117" s="169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58">
        <f t="shared" si="22"/>
        <v>956.51635702954661</v>
      </c>
      <c r="BK117" s="158">
        <f t="shared" si="23"/>
        <v>30.855366355791826</v>
      </c>
      <c r="BL117" s="157">
        <f t="shared" si="24"/>
        <v>1896494.2376923887</v>
      </c>
      <c r="BM117" s="158">
        <f t="shared" si="25"/>
        <v>3008.6473802367796</v>
      </c>
      <c r="BN117" s="158">
        <f t="shared" si="26"/>
        <v>97.053141297960636</v>
      </c>
      <c r="BO117" s="158">
        <f t="shared" si="27"/>
        <v>533015.85200839979</v>
      </c>
      <c r="BP117" s="158">
        <f t="shared" si="28"/>
        <v>81255.850610078807</v>
      </c>
      <c r="BQ117" s="158">
        <f t="shared" si="29"/>
        <v>2621.1564712928648</v>
      </c>
      <c r="BR117" s="158">
        <f t="shared" si="30"/>
        <v>4062.7925305039403</v>
      </c>
      <c r="BS117" s="158">
        <f t="shared" si="31"/>
        <v>2576596.8112808862</v>
      </c>
      <c r="BT117" s="158">
        <f t="shared" si="32"/>
        <v>3993725.0574853732</v>
      </c>
    </row>
    <row r="118" spans="1:72" x14ac:dyDescent="0.2">
      <c r="A118" s="3">
        <v>43709</v>
      </c>
      <c r="B118" s="4">
        <f t="shared" ref="B118:B121" si="45">YEAR(A118)</f>
        <v>2019</v>
      </c>
      <c r="C118" s="146">
        <v>41652448</v>
      </c>
      <c r="D118" s="170">
        <f>VLOOKUP(B118,CDM!$I$5:$N$15,2,FALSE)/12</f>
        <v>3193449.3684640508</v>
      </c>
      <c r="E118" s="170">
        <f t="shared" si="19"/>
        <v>44845897.368464053</v>
      </c>
      <c r="F118" s="164">
        <v>61464</v>
      </c>
      <c r="G118" s="164">
        <v>13545211</v>
      </c>
      <c r="H118" s="165">
        <v>5496</v>
      </c>
      <c r="I118" s="170">
        <f>VLOOKUP(B118,CDM!$I$5:$N$15,3,FALSE)/12</f>
        <v>1118662.4122603924</v>
      </c>
      <c r="J118" s="170">
        <f t="shared" si="34"/>
        <v>14663873.412260393</v>
      </c>
      <c r="K118" s="166">
        <v>68830744</v>
      </c>
      <c r="L118" s="170">
        <f>VLOOKUP(B118,CDM!$I$5:$N$15,4,FALSE)/12</f>
        <v>4404868.149707472</v>
      </c>
      <c r="M118" s="85">
        <f t="shared" si="35"/>
        <v>73235612.149707466</v>
      </c>
      <c r="N118" s="166">
        <v>201400</v>
      </c>
      <c r="O118" s="167">
        <v>981</v>
      </c>
      <c r="P118" s="167">
        <v>445569.9</v>
      </c>
      <c r="Q118" s="167">
        <v>1287.2</v>
      </c>
      <c r="R118" s="167">
        <v>17184</v>
      </c>
      <c r="S118" s="171">
        <v>261241</v>
      </c>
      <c r="T118" s="169">
        <v>24</v>
      </c>
      <c r="U118" s="169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58">
        <f t="shared" si="22"/>
        <v>729.62868294390296</v>
      </c>
      <c r="BK118" s="158">
        <f t="shared" si="23"/>
        <v>24.3209560981301</v>
      </c>
      <c r="BL118" s="157">
        <f t="shared" si="24"/>
        <v>1494863.2456154684</v>
      </c>
      <c r="BM118" s="158">
        <f t="shared" si="25"/>
        <v>2668.0992380386451</v>
      </c>
      <c r="BN118" s="158">
        <f t="shared" si="26"/>
        <v>88.93664126795484</v>
      </c>
      <c r="BO118" s="158">
        <f t="shared" si="27"/>
        <v>488795.78040867974</v>
      </c>
      <c r="BP118" s="158">
        <f t="shared" si="28"/>
        <v>74654.038888590687</v>
      </c>
      <c r="BQ118" s="158">
        <f t="shared" si="29"/>
        <v>2488.4679629530228</v>
      </c>
      <c r="BR118" s="158">
        <f t="shared" si="30"/>
        <v>3554.9542327900326</v>
      </c>
      <c r="BS118" s="158">
        <f t="shared" si="31"/>
        <v>2441187.0716569154</v>
      </c>
      <c r="BT118" s="158">
        <f t="shared" si="32"/>
        <v>3487410.1023670221</v>
      </c>
    </row>
    <row r="119" spans="1:72" x14ac:dyDescent="0.2">
      <c r="A119" s="3">
        <v>43739</v>
      </c>
      <c r="B119" s="4">
        <f t="shared" si="45"/>
        <v>2019</v>
      </c>
      <c r="C119" s="146">
        <v>36759662</v>
      </c>
      <c r="D119" s="170">
        <f>VLOOKUP(B119,CDM!$I$5:$N$15,2,FALSE)/12</f>
        <v>3193449.3684640508</v>
      </c>
      <c r="E119" s="170">
        <f t="shared" ref="E119:E121" si="47">C119+D119</f>
        <v>39953111.368464053</v>
      </c>
      <c r="F119" s="164">
        <v>61500</v>
      </c>
      <c r="G119" s="164">
        <v>12862432</v>
      </c>
      <c r="H119" s="165">
        <v>5495</v>
      </c>
      <c r="I119" s="170">
        <f>VLOOKUP(B119,CDM!$I$5:$N$15,3,FALSE)/12</f>
        <v>1118662.4122603924</v>
      </c>
      <c r="J119" s="170">
        <f t="shared" si="34"/>
        <v>13981094.412260393</v>
      </c>
      <c r="K119" s="166">
        <v>66661539</v>
      </c>
      <c r="L119" s="170">
        <f>VLOOKUP(B119,CDM!$I$5:$N$15,4,FALSE)/12</f>
        <v>4404868.149707472</v>
      </c>
      <c r="M119" s="85">
        <f t="shared" si="35"/>
        <v>71066407.149707466</v>
      </c>
      <c r="N119" s="166">
        <v>195686</v>
      </c>
      <c r="O119" s="167">
        <v>980</v>
      </c>
      <c r="P119" s="167">
        <v>519107</v>
      </c>
      <c r="Q119" s="167">
        <v>1287</v>
      </c>
      <c r="R119" s="167">
        <v>17184</v>
      </c>
      <c r="S119" s="171">
        <v>261806</v>
      </c>
      <c r="T119" s="169">
        <v>24</v>
      </c>
      <c r="U119" s="169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58">
        <f t="shared" si="22"/>
        <v>649.64408729209845</v>
      </c>
      <c r="BK119" s="158">
        <f t="shared" si="23"/>
        <v>20.956260880390271</v>
      </c>
      <c r="BL119" s="157">
        <f t="shared" si="24"/>
        <v>1288810.0441440018</v>
      </c>
      <c r="BM119" s="158">
        <f t="shared" si="25"/>
        <v>2544.3301933139933</v>
      </c>
      <c r="BN119" s="158">
        <f t="shared" si="26"/>
        <v>82.075167526257843</v>
      </c>
      <c r="BO119" s="158">
        <f t="shared" si="27"/>
        <v>451003.04555678688</v>
      </c>
      <c r="BP119" s="158">
        <f t="shared" si="28"/>
        <v>72516.741989497415</v>
      </c>
      <c r="BQ119" s="158">
        <f t="shared" si="29"/>
        <v>2339.2497415966909</v>
      </c>
      <c r="BR119" s="158">
        <f t="shared" si="30"/>
        <v>3453.1781899760672</v>
      </c>
      <c r="BS119" s="158">
        <f t="shared" si="31"/>
        <v>2292464.7467647572</v>
      </c>
      <c r="BT119" s="158">
        <f t="shared" si="32"/>
        <v>3384114.6261765459</v>
      </c>
    </row>
    <row r="120" spans="1:72" x14ac:dyDescent="0.2">
      <c r="A120" s="3">
        <v>43770</v>
      </c>
      <c r="B120" s="4">
        <f t="shared" si="45"/>
        <v>2019</v>
      </c>
      <c r="C120" s="146">
        <v>37785130</v>
      </c>
      <c r="D120" s="170">
        <f>VLOOKUP(B120,CDM!$I$5:$N$15,2,FALSE)/12</f>
        <v>3193449.3684640508</v>
      </c>
      <c r="E120" s="170">
        <f t="shared" si="47"/>
        <v>40978579.368464053</v>
      </c>
      <c r="F120" s="164">
        <v>61496</v>
      </c>
      <c r="G120" s="164">
        <v>13334890</v>
      </c>
      <c r="H120" s="165">
        <v>5456</v>
      </c>
      <c r="I120" s="170">
        <f>VLOOKUP(B120,CDM!$I$5:$N$15,3,FALSE)/12</f>
        <v>1118662.4122603924</v>
      </c>
      <c r="J120" s="170">
        <f t="shared" si="34"/>
        <v>14453552.412260393</v>
      </c>
      <c r="K120" s="166">
        <v>67091476</v>
      </c>
      <c r="L120" s="170">
        <f>VLOOKUP(B120,CDM!$I$5:$N$15,4,FALSE)/12</f>
        <v>4404868.149707472</v>
      </c>
      <c r="M120" s="85">
        <f t="shared" si="35"/>
        <v>71496344.149707466</v>
      </c>
      <c r="N120" s="166">
        <v>196909</v>
      </c>
      <c r="O120" s="167">
        <v>1020</v>
      </c>
      <c r="P120" s="167">
        <v>552268</v>
      </c>
      <c r="Q120" s="167">
        <v>1287</v>
      </c>
      <c r="R120" s="167">
        <v>17184</v>
      </c>
      <c r="S120" s="171">
        <v>261241</v>
      </c>
      <c r="T120" s="169">
        <v>24</v>
      </c>
      <c r="U120" s="169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58">
        <f t="shared" si="22"/>
        <v>666.36170431351718</v>
      </c>
      <c r="BK120" s="158">
        <f t="shared" si="23"/>
        <v>22.212056810450573</v>
      </c>
      <c r="BL120" s="157">
        <f t="shared" si="24"/>
        <v>1365952.6456154685</v>
      </c>
      <c r="BM120" s="158">
        <f t="shared" si="25"/>
        <v>2649.1115125110691</v>
      </c>
      <c r="BN120" s="158">
        <f t="shared" si="26"/>
        <v>88.30371708370231</v>
      </c>
      <c r="BO120" s="158">
        <f t="shared" si="27"/>
        <v>481785.08040867973</v>
      </c>
      <c r="BP120" s="158">
        <f t="shared" si="28"/>
        <v>70094.455048732809</v>
      </c>
      <c r="BQ120" s="158">
        <f t="shared" si="29"/>
        <v>2336.4818349577604</v>
      </c>
      <c r="BR120" s="158">
        <f t="shared" si="30"/>
        <v>3337.8311927968002</v>
      </c>
      <c r="BS120" s="158">
        <f t="shared" si="31"/>
        <v>2383211.4716569157</v>
      </c>
      <c r="BT120" s="158">
        <f t="shared" si="32"/>
        <v>3404587.8166527366</v>
      </c>
    </row>
    <row r="121" spans="1:72" x14ac:dyDescent="0.2">
      <c r="A121" s="3">
        <v>43800</v>
      </c>
      <c r="B121" s="4">
        <f t="shared" si="45"/>
        <v>2019</v>
      </c>
      <c r="C121" s="146">
        <v>42866511</v>
      </c>
      <c r="D121" s="170">
        <f>VLOOKUP(B121,CDM!$I$5:$N$15,2,FALSE)/12</f>
        <v>3193449.3684640508</v>
      </c>
      <c r="E121" s="170">
        <f t="shared" si="47"/>
        <v>46059960.368464053</v>
      </c>
      <c r="F121" s="164">
        <v>61500</v>
      </c>
      <c r="G121" s="164">
        <v>14175336</v>
      </c>
      <c r="H121" s="165">
        <v>5460</v>
      </c>
      <c r="I121" s="170">
        <f>VLOOKUP(B121,CDM!$I$5:$N$15,3,FALSE)/12</f>
        <v>1118662.4122603924</v>
      </c>
      <c r="J121" s="170">
        <f t="shared" si="34"/>
        <v>15293998.412260393</v>
      </c>
      <c r="K121" s="166">
        <v>67934124</v>
      </c>
      <c r="L121" s="170">
        <f>VLOOKUP(B121,CDM!$I$5:$N$15,4,FALSE)/12</f>
        <v>4404868.149707472</v>
      </c>
      <c r="M121" s="85">
        <f t="shared" si="35"/>
        <v>72338992.149707466</v>
      </c>
      <c r="N121" s="166">
        <v>171774</v>
      </c>
      <c r="O121" s="167">
        <v>1022</v>
      </c>
      <c r="P121" s="167">
        <v>597205.1</v>
      </c>
      <c r="Q121" s="167">
        <v>1287</v>
      </c>
      <c r="R121" s="167">
        <v>17184</v>
      </c>
      <c r="S121" s="171">
        <v>264551</v>
      </c>
      <c r="T121" s="169">
        <v>24</v>
      </c>
      <c r="U121" s="169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58">
        <f t="shared" si="22"/>
        <v>748.94244501567562</v>
      </c>
      <c r="BK121" s="158">
        <f t="shared" si="23"/>
        <v>24.159433710183084</v>
      </c>
      <c r="BL121" s="157">
        <f t="shared" si="24"/>
        <v>1485805.1731762597</v>
      </c>
      <c r="BM121" s="158">
        <f t="shared" si="25"/>
        <v>2801.0986103041014</v>
      </c>
      <c r="BN121" s="158">
        <f t="shared" si="26"/>
        <v>90.358019687229074</v>
      </c>
      <c r="BO121" s="158">
        <f t="shared" si="27"/>
        <v>493354.78749227076</v>
      </c>
      <c r="BP121" s="158">
        <f t="shared" si="28"/>
        <v>70781.792710085589</v>
      </c>
      <c r="BQ121" s="158">
        <f t="shared" si="29"/>
        <v>2283.2836358092127</v>
      </c>
      <c r="BR121" s="158">
        <f t="shared" si="30"/>
        <v>3370.5615576231235</v>
      </c>
      <c r="BS121" s="158">
        <f t="shared" si="31"/>
        <v>2333515.8757970151</v>
      </c>
      <c r="BT121" s="158">
        <f t="shared" si="32"/>
        <v>3444713.9118908318</v>
      </c>
    </row>
    <row r="122" spans="1:72" x14ac:dyDescent="0.2">
      <c r="A122" s="3"/>
      <c r="B122" s="4"/>
      <c r="C122" s="189"/>
      <c r="D122" s="201"/>
      <c r="E122" s="201"/>
      <c r="F122" s="191"/>
      <c r="G122" s="192"/>
      <c r="H122" s="193"/>
      <c r="I122" s="201"/>
      <c r="J122" s="201"/>
      <c r="K122" s="194"/>
      <c r="L122" s="201"/>
      <c r="M122" s="85"/>
      <c r="N122" s="195"/>
      <c r="O122" s="196"/>
      <c r="P122" s="198"/>
      <c r="Q122" s="198"/>
      <c r="R122" s="198"/>
      <c r="S122" s="204"/>
      <c r="T122" s="200"/>
      <c r="U122" s="200"/>
    </row>
    <row r="123" spans="1:72" x14ac:dyDescent="0.2">
      <c r="A123" s="3"/>
      <c r="B123" s="4"/>
      <c r="C123" s="189"/>
      <c r="D123" s="201"/>
      <c r="E123" s="201"/>
      <c r="F123" s="191"/>
      <c r="G123" s="192"/>
      <c r="H123" s="193"/>
      <c r="I123" s="201"/>
      <c r="J123" s="201"/>
      <c r="K123" s="194"/>
      <c r="L123" s="201"/>
      <c r="M123" s="85"/>
      <c r="N123" s="195"/>
      <c r="O123" s="196"/>
      <c r="P123" s="198"/>
      <c r="Q123" s="198"/>
      <c r="R123" s="198"/>
      <c r="S123" s="204"/>
      <c r="T123" s="200"/>
      <c r="U123" s="200"/>
    </row>
    <row r="124" spans="1:72" x14ac:dyDescent="0.2">
      <c r="A124" s="3"/>
      <c r="B124" s="4"/>
      <c r="C124" s="189"/>
      <c r="D124" s="201"/>
      <c r="E124" s="201"/>
      <c r="F124" s="191"/>
      <c r="G124" s="192"/>
      <c r="H124" s="193"/>
      <c r="I124" s="201"/>
      <c r="J124" s="201"/>
      <c r="K124" s="194"/>
      <c r="L124" s="201"/>
      <c r="M124" s="85"/>
      <c r="N124" s="195"/>
      <c r="O124" s="196"/>
      <c r="P124" s="198"/>
      <c r="Q124" s="198"/>
      <c r="R124" s="198"/>
      <c r="S124" s="204"/>
      <c r="T124" s="200"/>
      <c r="U124" s="200"/>
    </row>
    <row r="125" spans="1:72" x14ac:dyDescent="0.2">
      <c r="A125" s="3"/>
      <c r="B125" s="4"/>
      <c r="C125" s="189"/>
      <c r="D125" s="201"/>
      <c r="E125" s="201"/>
      <c r="F125" s="191"/>
      <c r="G125" s="192"/>
      <c r="H125" s="193"/>
      <c r="I125" s="201"/>
      <c r="J125" s="201"/>
      <c r="K125" s="194"/>
      <c r="L125" s="201"/>
      <c r="M125" s="85"/>
      <c r="N125" s="195"/>
      <c r="O125" s="196"/>
      <c r="P125" s="198"/>
      <c r="Q125" s="198"/>
      <c r="R125" s="198"/>
      <c r="S125" s="204"/>
      <c r="T125" s="200"/>
      <c r="U125" s="200"/>
    </row>
    <row r="126" spans="1:72" x14ac:dyDescent="0.2">
      <c r="A126" s="3"/>
      <c r="B126" s="4"/>
      <c r="C126" s="189"/>
      <c r="D126" s="201"/>
      <c r="E126" s="201"/>
      <c r="F126" s="191"/>
      <c r="G126" s="192"/>
      <c r="H126" s="193"/>
      <c r="I126" s="201"/>
      <c r="J126" s="201"/>
      <c r="K126" s="194"/>
      <c r="L126" s="201"/>
      <c r="M126" s="85"/>
      <c r="N126" s="195"/>
      <c r="O126" s="196"/>
      <c r="P126" s="198"/>
      <c r="Q126" s="198"/>
      <c r="R126" s="198"/>
      <c r="S126" s="204"/>
      <c r="T126" s="200"/>
      <c r="U126" s="200"/>
    </row>
    <row r="127" spans="1:72" x14ac:dyDescent="0.2">
      <c r="A127" s="3"/>
      <c r="B127" s="4"/>
      <c r="C127" s="189"/>
      <c r="D127" s="201"/>
      <c r="E127" s="201"/>
      <c r="F127" s="191"/>
      <c r="G127" s="192"/>
      <c r="H127" s="193"/>
      <c r="I127" s="201"/>
      <c r="J127" s="201"/>
      <c r="K127" s="194"/>
      <c r="L127" s="201"/>
      <c r="M127" s="85"/>
      <c r="N127" s="195"/>
      <c r="O127" s="196"/>
      <c r="P127" s="198"/>
      <c r="Q127" s="198"/>
      <c r="R127" s="198"/>
      <c r="S127" s="204"/>
      <c r="T127" s="200"/>
      <c r="U127" s="200"/>
    </row>
    <row r="128" spans="1:72" x14ac:dyDescent="0.2">
      <c r="A128" s="3"/>
      <c r="B128" s="4"/>
      <c r="F128" s="191"/>
      <c r="H128" s="193"/>
      <c r="O128" s="196"/>
      <c r="P128" s="197"/>
      <c r="Q128" s="197"/>
      <c r="R128" s="197"/>
      <c r="S128" s="199"/>
      <c r="T128" s="200"/>
      <c r="U128" s="199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A305"/>
  <sheetViews>
    <sheetView topLeftCell="A127" workbookViewId="0">
      <selection activeCell="D147" sqref="D147"/>
    </sheetView>
  </sheetViews>
  <sheetFormatPr defaultRowHeight="12.75" x14ac:dyDescent="0.2"/>
  <cols>
    <col min="1" max="1" width="11.33203125" style="199" bestFit="1" customWidth="1"/>
    <col min="2" max="10" width="9.33203125" style="199"/>
    <col min="11" max="11" width="12" style="199" customWidth="1"/>
    <col min="12" max="12" width="13.6640625" style="199" customWidth="1"/>
    <col min="13" max="13" width="14" style="199" bestFit="1" customWidth="1"/>
    <col min="14" max="14" width="13.5" style="199" bestFit="1" customWidth="1"/>
    <col min="15" max="15" width="13" style="199" bestFit="1" customWidth="1"/>
    <col min="16" max="16" width="18.83203125" style="199" customWidth="1"/>
    <col min="17" max="17" width="9.33203125" style="199"/>
    <col min="18" max="18" width="9.33203125" style="215"/>
    <col min="19" max="19" width="12.5" style="215" customWidth="1"/>
    <col min="20" max="20" width="14.33203125" style="215" bestFit="1" customWidth="1"/>
    <col min="21" max="21" width="11.33203125" style="215" customWidth="1"/>
    <col min="22" max="23" width="14.33203125" style="215" bestFit="1" customWidth="1"/>
    <col min="24" max="25" width="9.5" style="215" bestFit="1" customWidth="1"/>
    <col min="26" max="26" width="9.33203125" style="215"/>
    <col min="27" max="16384" width="9.33203125" style="199"/>
  </cols>
  <sheetData>
    <row r="1" spans="1:27" x14ac:dyDescent="0.2">
      <c r="A1" s="199" t="s">
        <v>16</v>
      </c>
      <c r="B1" s="199" t="s">
        <v>0</v>
      </c>
      <c r="C1" s="199" t="s">
        <v>17</v>
      </c>
      <c r="D1" s="199" t="s">
        <v>18</v>
      </c>
      <c r="E1" s="199" t="s">
        <v>21</v>
      </c>
      <c r="F1" s="199" t="s">
        <v>19</v>
      </c>
      <c r="G1" s="199" t="s">
        <v>22</v>
      </c>
      <c r="H1" s="199" t="s">
        <v>20</v>
      </c>
      <c r="I1" s="199" t="s">
        <v>23</v>
      </c>
      <c r="R1" s="177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199">
        <v>591636.5</v>
      </c>
      <c r="D2" s="141">
        <v>6541.6</v>
      </c>
      <c r="E2" s="141">
        <v>6506.5</v>
      </c>
      <c r="F2" s="141">
        <v>2842.1</v>
      </c>
      <c r="G2" s="141">
        <v>2835.9</v>
      </c>
      <c r="H2" s="141">
        <v>361.3</v>
      </c>
      <c r="I2" s="141">
        <v>358.8</v>
      </c>
      <c r="K2" s="199" t="s">
        <v>274</v>
      </c>
      <c r="R2" s="199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199">
        <v>591636.5</v>
      </c>
      <c r="D3" s="141">
        <v>6506</v>
      </c>
      <c r="E3" s="141">
        <v>6436.2</v>
      </c>
      <c r="F3" s="141">
        <v>2838</v>
      </c>
      <c r="G3" s="141">
        <v>2820.5</v>
      </c>
      <c r="H3" s="141">
        <v>364.6</v>
      </c>
      <c r="I3" s="141">
        <v>357.3</v>
      </c>
      <c r="K3" s="247" t="s">
        <v>223</v>
      </c>
      <c r="L3" s="247"/>
      <c r="M3" s="247"/>
      <c r="N3" s="247"/>
      <c r="O3" s="247"/>
      <c r="P3" s="247"/>
      <c r="R3" s="199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199">
        <v>591636.5</v>
      </c>
      <c r="D4" s="141">
        <v>6466.8</v>
      </c>
      <c r="E4" s="141">
        <v>6363.8</v>
      </c>
      <c r="F4" s="141">
        <v>2839.9</v>
      </c>
      <c r="G4" s="141">
        <v>2804.5</v>
      </c>
      <c r="H4" s="141">
        <v>369.7</v>
      </c>
      <c r="I4" s="141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199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199">
        <v>591636.5</v>
      </c>
      <c r="D5" s="141">
        <v>6445.5</v>
      </c>
      <c r="E5" s="141">
        <v>6359.6</v>
      </c>
      <c r="F5" s="141">
        <v>2843.4</v>
      </c>
      <c r="G5" s="141">
        <v>2816.6</v>
      </c>
      <c r="H5" s="141">
        <v>374.2</v>
      </c>
      <c r="I5" s="141">
        <v>366.2</v>
      </c>
      <c r="K5" s="15" t="s">
        <v>30</v>
      </c>
      <c r="L5" s="16">
        <v>43873</v>
      </c>
      <c r="M5" s="16">
        <v>43816</v>
      </c>
      <c r="N5" s="16">
        <v>43843</v>
      </c>
      <c r="O5" s="16">
        <v>43800</v>
      </c>
      <c r="P5" s="17"/>
      <c r="R5" s="199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199">
        <v>591636.5</v>
      </c>
      <c r="D6" s="141">
        <v>6420.3</v>
      </c>
      <c r="E6" s="141">
        <v>6382.1</v>
      </c>
      <c r="F6" s="141">
        <v>2837.3</v>
      </c>
      <c r="G6" s="141">
        <v>2824.5</v>
      </c>
      <c r="H6" s="141">
        <v>376.7</v>
      </c>
      <c r="I6" s="141">
        <v>374.5</v>
      </c>
      <c r="K6" s="15" t="s">
        <v>24</v>
      </c>
      <c r="L6" s="18"/>
      <c r="N6" s="18"/>
      <c r="O6" s="18"/>
      <c r="P6" s="18"/>
      <c r="R6" s="199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199">
        <v>591636.5</v>
      </c>
      <c r="D7" s="141">
        <v>6393.2</v>
      </c>
      <c r="E7" s="141">
        <v>6429.4</v>
      </c>
      <c r="F7" s="141">
        <v>2810.4</v>
      </c>
      <c r="G7" s="141">
        <v>2820.1</v>
      </c>
      <c r="H7" s="141">
        <v>373.4</v>
      </c>
      <c r="I7" s="141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199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199">
        <v>591636.5</v>
      </c>
      <c r="D8" s="141">
        <v>6390.2</v>
      </c>
      <c r="E8" s="141">
        <v>6467</v>
      </c>
      <c r="F8" s="141">
        <v>2796.2</v>
      </c>
      <c r="G8" s="141">
        <v>2818</v>
      </c>
      <c r="H8" s="141">
        <v>370</v>
      </c>
      <c r="I8" s="141">
        <v>375.1</v>
      </c>
      <c r="K8" s="15">
        <v>2020</v>
      </c>
      <c r="L8" s="18">
        <v>1.9E-2</v>
      </c>
      <c r="M8" s="18">
        <v>1.4E-2</v>
      </c>
      <c r="N8" s="18">
        <v>1.2E-2</v>
      </c>
      <c r="O8" s="18">
        <v>1.4E-2</v>
      </c>
      <c r="P8" s="18">
        <f>AVERAGE(L8,M8,N8,O8)</f>
        <v>1.4749999999999999E-2</v>
      </c>
      <c r="R8" s="199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199">
        <v>591636.5</v>
      </c>
      <c r="D9" s="141">
        <v>6401</v>
      </c>
      <c r="E9" s="141">
        <v>6487.6</v>
      </c>
      <c r="F9" s="141">
        <v>2791.5</v>
      </c>
      <c r="G9" s="141">
        <v>2817</v>
      </c>
      <c r="H9" s="141">
        <v>365.6</v>
      </c>
      <c r="I9" s="141">
        <v>372.7</v>
      </c>
      <c r="K9" s="199">
        <v>2021</v>
      </c>
      <c r="L9" s="18">
        <v>1.2E-2</v>
      </c>
      <c r="M9" s="18">
        <v>0.01</v>
      </c>
      <c r="N9" s="18">
        <v>0.01</v>
      </c>
      <c r="O9" s="18">
        <v>8.0000000000000002E-3</v>
      </c>
      <c r="P9" s="18">
        <f>AVERAGE(L9,M9,N9,O9)</f>
        <v>0.01</v>
      </c>
      <c r="R9" s="199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199">
        <v>591636.5</v>
      </c>
      <c r="D10" s="141">
        <v>6421.2</v>
      </c>
      <c r="E10" s="141">
        <v>6470.2</v>
      </c>
      <c r="F10" s="141">
        <v>2796.5</v>
      </c>
      <c r="G10" s="141">
        <v>2808.4</v>
      </c>
      <c r="H10" s="141">
        <v>367.1</v>
      </c>
      <c r="I10" s="141">
        <v>371.5</v>
      </c>
      <c r="L10" s="18"/>
      <c r="N10" s="18"/>
      <c r="O10" s="18"/>
      <c r="P10" s="18"/>
      <c r="R10" s="199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199">
        <v>591636.5</v>
      </c>
      <c r="D11" s="141">
        <v>6438.2</v>
      </c>
      <c r="E11" s="141">
        <v>6472.1</v>
      </c>
      <c r="F11" s="141">
        <v>2803.9</v>
      </c>
      <c r="G11" s="141">
        <v>2811.8</v>
      </c>
      <c r="H11" s="141">
        <v>370.5</v>
      </c>
      <c r="I11" s="141">
        <v>374.6</v>
      </c>
      <c r="K11" s="15" t="s">
        <v>17</v>
      </c>
      <c r="L11" s="16">
        <v>43873</v>
      </c>
      <c r="M11" s="16">
        <v>43816</v>
      </c>
      <c r="N11" s="16">
        <v>43843</v>
      </c>
      <c r="O11" s="16">
        <v>43800</v>
      </c>
      <c r="P11" s="18"/>
      <c r="R11" s="199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199">
        <v>591636.5</v>
      </c>
      <c r="D12" s="141">
        <v>6454</v>
      </c>
      <c r="E12" s="141">
        <v>6465.6</v>
      </c>
      <c r="F12" s="141">
        <v>2815.8</v>
      </c>
      <c r="G12" s="141">
        <v>2817.5</v>
      </c>
      <c r="H12" s="141">
        <v>373</v>
      </c>
      <c r="I12" s="141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199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199">
        <v>591636.5</v>
      </c>
      <c r="D13" s="141">
        <v>6458.5</v>
      </c>
      <c r="E13" s="141">
        <v>6467.5</v>
      </c>
      <c r="F13" s="141">
        <v>2823.8</v>
      </c>
      <c r="G13" s="141">
        <v>2834.8</v>
      </c>
      <c r="H13" s="141">
        <v>370.8</v>
      </c>
      <c r="I13" s="141">
        <v>370.8</v>
      </c>
      <c r="K13" s="15">
        <v>2020</v>
      </c>
      <c r="L13" s="18">
        <v>1.7999999999999999E-2</v>
      </c>
      <c r="M13" s="18">
        <v>1.7000000000000001E-2</v>
      </c>
      <c r="N13" s="18">
        <v>1.4999999999999999E-2</v>
      </c>
      <c r="O13" s="18">
        <v>1.6E-2</v>
      </c>
      <c r="P13" s="18">
        <f>AVERAGE(L13,M13,N13,O13)</f>
        <v>1.6500000000000001E-2</v>
      </c>
      <c r="R13" s="199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199">
        <v>609770.30000000005</v>
      </c>
      <c r="D14" s="141">
        <v>6466.9</v>
      </c>
      <c r="E14" s="141">
        <v>6434.5</v>
      </c>
      <c r="F14" s="141">
        <v>2836.8</v>
      </c>
      <c r="G14" s="141">
        <v>2831.9</v>
      </c>
      <c r="H14" s="141">
        <v>368.4</v>
      </c>
      <c r="I14" s="141">
        <v>365.5</v>
      </c>
      <c r="K14" s="15">
        <v>2021</v>
      </c>
      <c r="L14" s="18">
        <v>1.7999999999999999E-2</v>
      </c>
      <c r="M14" s="18">
        <v>1.7000000000000001E-2</v>
      </c>
      <c r="N14" s="18">
        <v>1.7999999999999999E-2</v>
      </c>
      <c r="O14" s="18">
        <v>1.6E-2</v>
      </c>
      <c r="P14" s="18">
        <f>AVERAGE(L14,M14,N14,O14)</f>
        <v>1.7250000000000001E-2</v>
      </c>
      <c r="R14" s="199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199">
        <v>609770.30000000005</v>
      </c>
      <c r="D15" s="141">
        <v>6471</v>
      </c>
      <c r="E15" s="141">
        <v>6404.1</v>
      </c>
      <c r="F15" s="141">
        <v>2842.3</v>
      </c>
      <c r="G15" s="141">
        <v>2825.6</v>
      </c>
      <c r="H15" s="141">
        <v>366.3</v>
      </c>
      <c r="I15" s="141">
        <v>360.3</v>
      </c>
      <c r="R15" s="199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199">
        <v>609770.30000000005</v>
      </c>
      <c r="D16" s="141">
        <v>6477.5</v>
      </c>
      <c r="E16" s="141">
        <v>6377.2</v>
      </c>
      <c r="F16" s="141">
        <v>2849.8</v>
      </c>
      <c r="G16" s="141">
        <v>2813.8</v>
      </c>
      <c r="H16" s="141">
        <v>367.5</v>
      </c>
      <c r="I16" s="141">
        <v>359.4</v>
      </c>
      <c r="R16" s="199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199">
        <v>609770.30000000005</v>
      </c>
      <c r="D17" s="141">
        <v>6485</v>
      </c>
      <c r="E17" s="141">
        <v>6401.7</v>
      </c>
      <c r="F17" s="141">
        <v>2844.4</v>
      </c>
      <c r="G17" s="141">
        <v>2815.5</v>
      </c>
      <c r="H17" s="141">
        <v>364.7</v>
      </c>
      <c r="I17" s="141">
        <v>358.4</v>
      </c>
      <c r="K17" s="236"/>
      <c r="L17" s="236"/>
      <c r="M17" s="236"/>
      <c r="N17" s="236"/>
      <c r="O17" s="236"/>
      <c r="P17" s="236"/>
      <c r="R17" s="199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199">
        <v>609770.30000000005</v>
      </c>
      <c r="D18" s="141">
        <v>6506.8</v>
      </c>
      <c r="E18" s="141">
        <v>6468.9</v>
      </c>
      <c r="F18" s="141">
        <v>2847.5</v>
      </c>
      <c r="G18" s="141">
        <v>2831.7</v>
      </c>
      <c r="H18" s="141">
        <v>364.3</v>
      </c>
      <c r="I18" s="141">
        <v>362.4</v>
      </c>
      <c r="N18" s="16"/>
      <c r="O18" s="13"/>
      <c r="R18" s="199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199">
        <v>609770.30000000005</v>
      </c>
      <c r="D19" s="141">
        <v>6540.8</v>
      </c>
      <c r="E19" s="141">
        <v>6578.9</v>
      </c>
      <c r="F19" s="141">
        <v>2859.9</v>
      </c>
      <c r="G19" s="141">
        <v>2867.7</v>
      </c>
      <c r="H19" s="141">
        <v>367.2</v>
      </c>
      <c r="I19" s="141">
        <v>370.1</v>
      </c>
      <c r="K19" s="15"/>
      <c r="L19" s="18"/>
      <c r="M19" s="18"/>
      <c r="N19" s="18"/>
      <c r="O19" s="18"/>
      <c r="P19" s="18"/>
      <c r="R19" s="199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199">
        <v>609770.30000000005</v>
      </c>
      <c r="D20" s="141">
        <v>6561</v>
      </c>
      <c r="E20" s="141">
        <v>6640.9</v>
      </c>
      <c r="F20" s="141">
        <v>2878.7</v>
      </c>
      <c r="G20" s="141">
        <v>2899.6</v>
      </c>
      <c r="H20" s="141">
        <v>372.2</v>
      </c>
      <c r="I20" s="141">
        <v>375.7</v>
      </c>
      <c r="K20" s="15"/>
      <c r="L20" s="18"/>
      <c r="M20" s="18"/>
      <c r="N20" s="18"/>
      <c r="O20" s="18"/>
      <c r="P20" s="18"/>
      <c r="R20" s="199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199">
        <v>609770.30000000005</v>
      </c>
      <c r="D21" s="141">
        <v>6568.9</v>
      </c>
      <c r="E21" s="141">
        <v>6662.6</v>
      </c>
      <c r="F21" s="141">
        <v>2895.3</v>
      </c>
      <c r="G21" s="141">
        <v>2928.4</v>
      </c>
      <c r="H21" s="141">
        <v>377</v>
      </c>
      <c r="I21" s="141">
        <v>379.1</v>
      </c>
      <c r="K21" s="145"/>
      <c r="L21" s="143"/>
      <c r="M21" s="143"/>
      <c r="N21" s="144"/>
      <c r="O21" s="144"/>
      <c r="R21" s="199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199">
        <v>609770.30000000005</v>
      </c>
      <c r="D22" s="141">
        <v>6556</v>
      </c>
      <c r="E22" s="141">
        <v>6611.2</v>
      </c>
      <c r="F22" s="141">
        <v>2891.8</v>
      </c>
      <c r="G22" s="141">
        <v>2912</v>
      </c>
      <c r="H22" s="141">
        <v>377.3</v>
      </c>
      <c r="I22" s="141">
        <v>376.7</v>
      </c>
      <c r="L22" s="16"/>
      <c r="M22" s="16"/>
      <c r="N22" s="16"/>
      <c r="O22" s="13"/>
      <c r="R22" s="199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199">
        <v>609770.30000000005</v>
      </c>
      <c r="D23" s="141">
        <v>6551.6</v>
      </c>
      <c r="E23" s="141">
        <v>6587.1</v>
      </c>
      <c r="F23" s="141">
        <v>2893.7</v>
      </c>
      <c r="G23" s="141">
        <v>2907.8</v>
      </c>
      <c r="H23" s="141">
        <v>373.6</v>
      </c>
      <c r="I23" s="141">
        <v>372.9</v>
      </c>
      <c r="K23" s="15"/>
      <c r="L23" s="18"/>
      <c r="M23" s="18"/>
      <c r="N23" s="18"/>
      <c r="O23" s="18"/>
      <c r="P23" s="18"/>
      <c r="R23" s="199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199">
        <v>609770.30000000005</v>
      </c>
      <c r="D24" s="141">
        <v>6555.7</v>
      </c>
      <c r="E24" s="141">
        <v>6566.6</v>
      </c>
      <c r="F24" s="141">
        <v>2893.6</v>
      </c>
      <c r="G24" s="141">
        <v>2895.2</v>
      </c>
      <c r="H24" s="141">
        <v>372.3</v>
      </c>
      <c r="I24" s="141">
        <v>371.5</v>
      </c>
      <c r="K24" s="15"/>
      <c r="L24" s="18"/>
      <c r="M24" s="18"/>
      <c r="N24" s="18"/>
      <c r="O24" s="18"/>
      <c r="P24" s="18"/>
      <c r="R24" s="199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199">
        <v>609770.30000000005</v>
      </c>
      <c r="D25" s="141">
        <v>6578.3</v>
      </c>
      <c r="E25" s="141">
        <v>6584.1</v>
      </c>
      <c r="F25" s="141">
        <v>2918.5</v>
      </c>
      <c r="G25" s="141">
        <v>2927.8</v>
      </c>
      <c r="H25" s="141">
        <v>370.9</v>
      </c>
      <c r="I25" s="141">
        <v>370.2</v>
      </c>
      <c r="O25" s="142"/>
      <c r="R25" s="199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199">
        <v>625936.9</v>
      </c>
      <c r="D26" s="141">
        <v>6606.3</v>
      </c>
      <c r="E26" s="141">
        <v>6571.2</v>
      </c>
      <c r="F26" s="141">
        <v>2938.5</v>
      </c>
      <c r="G26" s="141">
        <v>2934.1</v>
      </c>
      <c r="H26" s="141">
        <v>372.1</v>
      </c>
      <c r="I26" s="141">
        <v>369.4</v>
      </c>
      <c r="R26" s="199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199">
        <v>625936.9</v>
      </c>
      <c r="D27" s="141">
        <v>6619.5</v>
      </c>
      <c r="E27" s="141">
        <v>6548.1</v>
      </c>
      <c r="F27" s="141">
        <v>2947.4</v>
      </c>
      <c r="G27" s="141">
        <v>2929.4</v>
      </c>
      <c r="H27" s="141">
        <v>369.6</v>
      </c>
      <c r="I27" s="141">
        <v>365.4</v>
      </c>
      <c r="R27" s="199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199">
        <v>625936.9</v>
      </c>
      <c r="D28" s="141">
        <v>6628.6</v>
      </c>
      <c r="E28" s="141">
        <v>6523.7</v>
      </c>
      <c r="F28" s="141">
        <v>2938.7</v>
      </c>
      <c r="G28" s="141">
        <v>2901.9</v>
      </c>
      <c r="H28" s="141">
        <v>369.8</v>
      </c>
      <c r="I28" s="141">
        <v>363.6</v>
      </c>
      <c r="K28" s="15"/>
      <c r="R28" s="199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199">
        <v>625936.9</v>
      </c>
      <c r="D29" s="141">
        <v>6635.5</v>
      </c>
      <c r="E29" s="141">
        <v>6550</v>
      </c>
      <c r="F29" s="141">
        <v>2929.9</v>
      </c>
      <c r="G29" s="141">
        <v>2898.7</v>
      </c>
      <c r="H29" s="141">
        <v>372</v>
      </c>
      <c r="I29" s="141">
        <v>367.1</v>
      </c>
      <c r="P29" s="228"/>
      <c r="R29" s="199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199">
        <v>625936.9</v>
      </c>
      <c r="D30" s="141">
        <v>6645.8</v>
      </c>
      <c r="E30" s="141">
        <v>6612</v>
      </c>
      <c r="F30" s="141">
        <v>2930.2</v>
      </c>
      <c r="G30" s="141">
        <v>2912</v>
      </c>
      <c r="H30" s="141">
        <v>375</v>
      </c>
      <c r="I30" s="141">
        <v>374.6</v>
      </c>
      <c r="R30" s="199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199">
        <v>625936.9</v>
      </c>
      <c r="D31" s="141">
        <v>6662</v>
      </c>
      <c r="E31" s="141">
        <v>6706.8</v>
      </c>
      <c r="F31" s="141">
        <v>2934.9</v>
      </c>
      <c r="G31" s="141">
        <v>2941</v>
      </c>
      <c r="H31" s="141">
        <v>375.2</v>
      </c>
      <c r="I31" s="141">
        <v>379.2</v>
      </c>
      <c r="P31" s="142"/>
      <c r="R31" s="199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199">
        <v>625936.9</v>
      </c>
      <c r="D32" s="141">
        <v>6665.8</v>
      </c>
      <c r="E32" s="141">
        <v>6755.3</v>
      </c>
      <c r="F32" s="141">
        <v>2928.1</v>
      </c>
      <c r="G32" s="141">
        <v>2949.3</v>
      </c>
      <c r="H32" s="141">
        <v>375.3</v>
      </c>
      <c r="I32" s="141">
        <v>379.4</v>
      </c>
      <c r="P32" s="142"/>
      <c r="R32" s="199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199">
        <v>625936.9</v>
      </c>
      <c r="D33" s="141">
        <v>6677.5</v>
      </c>
      <c r="E33" s="141">
        <v>6778</v>
      </c>
      <c r="F33" s="141">
        <v>2922.7</v>
      </c>
      <c r="G33" s="141">
        <v>2957.5</v>
      </c>
      <c r="H33" s="141">
        <v>371.4</v>
      </c>
      <c r="I33" s="141">
        <v>372.8</v>
      </c>
      <c r="R33" s="199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199">
        <v>625936.9</v>
      </c>
      <c r="D34" s="141">
        <v>6674.4</v>
      </c>
      <c r="E34" s="141">
        <v>6734.6</v>
      </c>
      <c r="F34" s="141">
        <v>2918.3</v>
      </c>
      <c r="G34" s="141">
        <v>2940.6</v>
      </c>
      <c r="H34" s="141">
        <v>372.6</v>
      </c>
      <c r="I34" s="141">
        <v>371.1</v>
      </c>
      <c r="R34" s="199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199">
        <v>625936.9</v>
      </c>
      <c r="D35" s="141">
        <v>6668.1</v>
      </c>
      <c r="E35" s="141">
        <v>6702.2</v>
      </c>
      <c r="F35" s="141">
        <v>2912.1</v>
      </c>
      <c r="G35" s="141">
        <v>2925.9</v>
      </c>
      <c r="H35" s="141">
        <v>374.6</v>
      </c>
      <c r="I35" s="141">
        <v>373.4</v>
      </c>
      <c r="R35" s="199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199">
        <v>625936.9</v>
      </c>
      <c r="D36" s="141">
        <v>6662.8</v>
      </c>
      <c r="E36" s="141">
        <v>6669.4</v>
      </c>
      <c r="F36" s="141">
        <v>2908.5</v>
      </c>
      <c r="G36" s="141">
        <v>2909.9</v>
      </c>
      <c r="H36" s="141">
        <v>383.7</v>
      </c>
      <c r="I36" s="141">
        <v>381.7</v>
      </c>
      <c r="R36" s="199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199">
        <v>625936.9</v>
      </c>
      <c r="D37" s="141">
        <v>6667.5</v>
      </c>
      <c r="E37" s="141">
        <v>6668.3</v>
      </c>
      <c r="F37" s="141">
        <v>2903</v>
      </c>
      <c r="G37" s="141">
        <v>2910.1</v>
      </c>
      <c r="H37" s="141">
        <v>387.6</v>
      </c>
      <c r="I37" s="141">
        <v>386.4</v>
      </c>
      <c r="N37" s="16"/>
      <c r="R37" s="199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199">
        <v>634944.30000000005</v>
      </c>
      <c r="D38" s="141">
        <v>6673.6</v>
      </c>
      <c r="E38" s="141">
        <v>6635.9</v>
      </c>
      <c r="F38" s="141">
        <v>2903.3</v>
      </c>
      <c r="G38" s="141">
        <v>2898.2</v>
      </c>
      <c r="H38" s="141">
        <v>390.1</v>
      </c>
      <c r="I38" s="141">
        <v>387.2</v>
      </c>
      <c r="N38" s="142"/>
      <c r="P38" s="48"/>
      <c r="R38" s="199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199">
        <v>634944.30000000005</v>
      </c>
      <c r="D39" s="141">
        <v>6670.7</v>
      </c>
      <c r="E39" s="141">
        <v>6598</v>
      </c>
      <c r="F39" s="141">
        <v>2901.2</v>
      </c>
      <c r="G39" s="141">
        <v>2881</v>
      </c>
      <c r="H39" s="141">
        <v>388.4</v>
      </c>
      <c r="I39" s="141">
        <v>385.8</v>
      </c>
      <c r="N39" s="142"/>
      <c r="P39" s="48"/>
      <c r="Q39" s="219"/>
      <c r="R39" s="199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199">
        <v>634944.30000000005</v>
      </c>
      <c r="D40" s="141">
        <v>6674</v>
      </c>
      <c r="E40" s="141">
        <v>6569.8</v>
      </c>
      <c r="F40" s="141">
        <v>2907.4</v>
      </c>
      <c r="G40" s="141">
        <v>2869.6</v>
      </c>
      <c r="H40" s="141">
        <v>385</v>
      </c>
      <c r="I40" s="141">
        <v>380.7</v>
      </c>
      <c r="N40" s="176"/>
      <c r="P40" s="48"/>
      <c r="Q40" s="219"/>
      <c r="R40" s="199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199">
        <v>634944.30000000005</v>
      </c>
      <c r="D41" s="141">
        <v>6685.8</v>
      </c>
      <c r="E41" s="141">
        <v>6603.3</v>
      </c>
      <c r="F41" s="141">
        <v>2912.5</v>
      </c>
      <c r="G41" s="141">
        <v>2883</v>
      </c>
      <c r="H41" s="141">
        <v>382.5</v>
      </c>
      <c r="I41" s="141">
        <v>378.9</v>
      </c>
      <c r="N41" s="142"/>
      <c r="P41" s="48"/>
      <c r="Q41" s="219"/>
      <c r="R41" s="199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199">
        <v>634944.30000000005</v>
      </c>
      <c r="D42" s="141">
        <v>6690.1</v>
      </c>
      <c r="E42" s="141">
        <v>6658.1</v>
      </c>
      <c r="F42" s="141">
        <v>2917.9</v>
      </c>
      <c r="G42" s="141">
        <v>2902.3</v>
      </c>
      <c r="H42" s="141">
        <v>376.3</v>
      </c>
      <c r="I42" s="141">
        <v>375.1</v>
      </c>
      <c r="N42" s="142"/>
      <c r="P42" s="48"/>
      <c r="Q42" s="219"/>
      <c r="R42" s="199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199">
        <v>634944.30000000005</v>
      </c>
      <c r="D43" s="141">
        <v>6693.3</v>
      </c>
      <c r="E43" s="141">
        <v>6737.2</v>
      </c>
      <c r="F43" s="141">
        <v>2928.6</v>
      </c>
      <c r="G43" s="141">
        <v>2937.8</v>
      </c>
      <c r="H43" s="141">
        <v>371.5</v>
      </c>
      <c r="I43" s="141">
        <v>373.8</v>
      </c>
      <c r="R43" s="199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199">
        <v>634944.30000000005</v>
      </c>
      <c r="D44" s="141">
        <v>6694.6</v>
      </c>
      <c r="E44" s="141">
        <v>6778.6</v>
      </c>
      <c r="F44" s="141">
        <v>2949.2</v>
      </c>
      <c r="G44" s="141">
        <v>2965.9</v>
      </c>
      <c r="H44" s="141">
        <v>368.7</v>
      </c>
      <c r="I44" s="141">
        <v>372.6</v>
      </c>
      <c r="P44" s="48"/>
      <c r="Q44" s="48"/>
      <c r="R44" s="199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199">
        <v>634944.30000000005</v>
      </c>
      <c r="D45" s="141">
        <v>6703.3</v>
      </c>
      <c r="E45" s="141">
        <v>6797.9</v>
      </c>
      <c r="F45" s="141">
        <v>2968.4</v>
      </c>
      <c r="G45" s="141">
        <v>2997.9</v>
      </c>
      <c r="H45" s="141">
        <v>371.3</v>
      </c>
      <c r="I45" s="141">
        <v>374.1</v>
      </c>
      <c r="P45" s="142"/>
      <c r="Q45" s="142"/>
      <c r="R45" s="199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199">
        <v>634944.30000000005</v>
      </c>
      <c r="D46" s="141">
        <v>6707.4</v>
      </c>
      <c r="E46" s="141">
        <v>6763.1</v>
      </c>
      <c r="F46" s="141">
        <v>2985.6</v>
      </c>
      <c r="G46" s="141">
        <v>3001.5</v>
      </c>
      <c r="H46" s="141">
        <v>376.3</v>
      </c>
      <c r="I46" s="141">
        <v>376.1</v>
      </c>
      <c r="P46" s="142"/>
      <c r="R46" s="199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199">
        <v>634944.30000000005</v>
      </c>
      <c r="D47" s="141">
        <v>6710</v>
      </c>
      <c r="E47" s="141">
        <v>6740.9</v>
      </c>
      <c r="F47" s="141">
        <v>3002.1</v>
      </c>
      <c r="G47" s="141">
        <v>3012.7</v>
      </c>
      <c r="H47" s="141">
        <v>377.5</v>
      </c>
      <c r="I47" s="141">
        <v>375.9</v>
      </c>
      <c r="R47" s="199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199">
        <v>634944.30000000005</v>
      </c>
      <c r="D48" s="141">
        <v>6722.4</v>
      </c>
      <c r="E48" s="141">
        <v>6727.4</v>
      </c>
      <c r="F48" s="141">
        <v>3019.5</v>
      </c>
      <c r="G48" s="141">
        <v>3019</v>
      </c>
      <c r="H48" s="141">
        <v>377.9</v>
      </c>
      <c r="I48" s="141">
        <v>373.6</v>
      </c>
      <c r="R48" s="199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199">
        <v>634944.30000000005</v>
      </c>
      <c r="D49" s="141">
        <v>6740.6</v>
      </c>
      <c r="E49" s="141">
        <v>6740.2</v>
      </c>
      <c r="F49" s="141">
        <v>3030.3</v>
      </c>
      <c r="G49" s="141">
        <v>3033.6</v>
      </c>
      <c r="H49" s="141">
        <v>378.6</v>
      </c>
      <c r="I49" s="141">
        <v>375.8</v>
      </c>
      <c r="R49" s="199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199">
        <v>643937</v>
      </c>
      <c r="D50" s="141">
        <v>6758.8</v>
      </c>
      <c r="E50" s="141">
        <v>6721.7</v>
      </c>
      <c r="F50" s="141">
        <v>3038</v>
      </c>
      <c r="G50" s="141">
        <v>3030.3</v>
      </c>
      <c r="H50" s="141">
        <v>380.4</v>
      </c>
      <c r="I50" s="141">
        <v>378.6</v>
      </c>
      <c r="R50" s="199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199">
        <v>643937</v>
      </c>
      <c r="D51" s="141">
        <v>6775.5</v>
      </c>
      <c r="E51" s="141">
        <v>6702</v>
      </c>
      <c r="F51" s="141">
        <v>3041.7</v>
      </c>
      <c r="G51" s="141">
        <v>3018.2</v>
      </c>
      <c r="H51" s="141">
        <v>381.8</v>
      </c>
      <c r="I51" s="141">
        <v>382.7</v>
      </c>
      <c r="R51" s="199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199">
        <v>643937</v>
      </c>
      <c r="D52" s="141">
        <v>6781.1</v>
      </c>
      <c r="E52" s="141">
        <v>6675.8</v>
      </c>
      <c r="F52" s="141">
        <v>3045.3</v>
      </c>
      <c r="G52" s="141">
        <v>3007</v>
      </c>
      <c r="H52" s="141">
        <v>380.1</v>
      </c>
      <c r="I52" s="141">
        <v>379.3</v>
      </c>
      <c r="R52" s="199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199">
        <v>643937</v>
      </c>
      <c r="D53" s="141">
        <v>6788.9</v>
      </c>
      <c r="E53" s="141">
        <v>6703.7</v>
      </c>
      <c r="F53" s="141">
        <v>3057</v>
      </c>
      <c r="G53" s="141">
        <v>3026.3</v>
      </c>
      <c r="H53" s="141">
        <v>377.1</v>
      </c>
      <c r="I53" s="141">
        <v>375.4</v>
      </c>
      <c r="R53" s="199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199">
        <v>643937</v>
      </c>
      <c r="D54" s="141">
        <v>6801.1</v>
      </c>
      <c r="E54" s="141">
        <v>6770.3</v>
      </c>
      <c r="F54" s="141">
        <v>3073.7</v>
      </c>
      <c r="G54" s="141">
        <v>3059.1</v>
      </c>
      <c r="H54" s="141">
        <v>378.2</v>
      </c>
      <c r="I54" s="141">
        <v>376.4</v>
      </c>
      <c r="R54" s="199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199">
        <v>643937</v>
      </c>
      <c r="D55" s="141">
        <v>6815.2</v>
      </c>
      <c r="E55" s="141">
        <v>6861.8</v>
      </c>
      <c r="F55" s="141">
        <v>3092.4</v>
      </c>
      <c r="G55" s="141">
        <v>3103.8</v>
      </c>
      <c r="H55" s="141">
        <v>376.8</v>
      </c>
      <c r="I55" s="141">
        <v>378.6</v>
      </c>
      <c r="R55" s="199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199">
        <v>643937</v>
      </c>
      <c r="D56" s="141">
        <v>6826.2</v>
      </c>
      <c r="E56" s="141">
        <v>6917.1</v>
      </c>
      <c r="F56" s="141">
        <v>3100</v>
      </c>
      <c r="G56" s="141">
        <v>3122.7</v>
      </c>
      <c r="H56" s="141">
        <v>375.3</v>
      </c>
      <c r="I56" s="141">
        <v>378.7</v>
      </c>
      <c r="R56" s="199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199">
        <v>643937</v>
      </c>
      <c r="D57" s="141">
        <v>6833.9</v>
      </c>
      <c r="E57" s="141">
        <v>6934.7</v>
      </c>
      <c r="F57" s="141">
        <v>3110.2</v>
      </c>
      <c r="G57" s="141">
        <v>3145.2</v>
      </c>
      <c r="H57" s="141">
        <v>364.2</v>
      </c>
      <c r="I57" s="141">
        <v>368.3</v>
      </c>
      <c r="R57" s="199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199">
        <v>643937</v>
      </c>
      <c r="D58" s="141">
        <v>6843.3</v>
      </c>
      <c r="E58" s="141">
        <v>6906.9</v>
      </c>
      <c r="F58" s="141">
        <v>3116.8</v>
      </c>
      <c r="G58" s="141">
        <v>3143.4</v>
      </c>
      <c r="H58" s="141">
        <v>362.4</v>
      </c>
      <c r="I58" s="141">
        <v>364.6</v>
      </c>
      <c r="R58" s="199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199">
        <v>643937</v>
      </c>
      <c r="D59" s="141">
        <v>6850.3</v>
      </c>
      <c r="E59" s="141">
        <v>6889</v>
      </c>
      <c r="F59" s="141">
        <v>3116</v>
      </c>
      <c r="G59" s="141">
        <v>3136</v>
      </c>
      <c r="H59" s="141">
        <v>363.6</v>
      </c>
      <c r="I59" s="141">
        <v>366.5</v>
      </c>
      <c r="R59" s="199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199">
        <v>643937</v>
      </c>
      <c r="D60" s="141">
        <v>6854</v>
      </c>
      <c r="E60" s="141">
        <v>6863.8</v>
      </c>
      <c r="F60" s="141">
        <v>3113.4</v>
      </c>
      <c r="G60" s="141">
        <v>3119.8</v>
      </c>
      <c r="H60" s="141">
        <v>369.8</v>
      </c>
      <c r="I60" s="141">
        <v>371.8</v>
      </c>
      <c r="R60" s="199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199">
        <v>643937</v>
      </c>
      <c r="D61" s="141">
        <v>6850.4</v>
      </c>
      <c r="E61" s="141">
        <v>6849.3</v>
      </c>
      <c r="F61" s="141">
        <v>3108.4</v>
      </c>
      <c r="G61" s="141">
        <v>3114.3</v>
      </c>
      <c r="H61" s="141">
        <v>373.6</v>
      </c>
      <c r="I61" s="141">
        <v>376.6</v>
      </c>
      <c r="R61" s="199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199">
        <v>659861.19999999995</v>
      </c>
      <c r="D62" s="141">
        <v>6848.3</v>
      </c>
      <c r="E62" s="141">
        <v>6806.1</v>
      </c>
      <c r="F62" s="141">
        <v>3105.1</v>
      </c>
      <c r="G62" s="141">
        <v>3097</v>
      </c>
      <c r="H62" s="141">
        <v>375.1</v>
      </c>
      <c r="I62" s="141">
        <v>376.3</v>
      </c>
      <c r="R62" s="199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199">
        <v>659861.19999999995</v>
      </c>
      <c r="D63" s="141">
        <v>6850</v>
      </c>
      <c r="E63" s="141">
        <v>6772.3</v>
      </c>
      <c r="F63" s="141">
        <v>3109.9</v>
      </c>
      <c r="G63" s="141">
        <v>3085.6</v>
      </c>
      <c r="H63" s="141">
        <v>379.9</v>
      </c>
      <c r="I63" s="141">
        <v>382.3</v>
      </c>
      <c r="R63" s="199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199">
        <v>659861.19999999995</v>
      </c>
      <c r="D64" s="141">
        <v>6856.4</v>
      </c>
      <c r="E64" s="141">
        <v>6751.3</v>
      </c>
      <c r="F64" s="141">
        <v>3115.2</v>
      </c>
      <c r="G64" s="141">
        <v>3073.7</v>
      </c>
      <c r="H64" s="141">
        <v>382.2</v>
      </c>
      <c r="I64" s="141">
        <v>382.2</v>
      </c>
      <c r="R64" s="199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199">
        <v>659861.19999999995</v>
      </c>
      <c r="D65" s="141">
        <v>6869.6</v>
      </c>
      <c r="E65" s="141">
        <v>6785</v>
      </c>
      <c r="F65" s="141">
        <v>3126.8</v>
      </c>
      <c r="G65" s="141">
        <v>3095.4</v>
      </c>
      <c r="H65" s="141">
        <v>383.2</v>
      </c>
      <c r="I65" s="141">
        <v>382.5</v>
      </c>
      <c r="R65" s="199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199">
        <v>659861.19999999995</v>
      </c>
      <c r="D66" s="141">
        <v>6870.6</v>
      </c>
      <c r="E66" s="141">
        <v>6842.6</v>
      </c>
      <c r="F66" s="141">
        <v>3114.3</v>
      </c>
      <c r="G66" s="141">
        <v>3103</v>
      </c>
      <c r="H66" s="141">
        <v>381.5</v>
      </c>
      <c r="I66" s="141">
        <v>379.7</v>
      </c>
      <c r="R66" s="199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199">
        <v>659861.19999999995</v>
      </c>
      <c r="D67" s="141">
        <v>6865.4</v>
      </c>
      <c r="E67" s="141">
        <v>6912.9</v>
      </c>
      <c r="F67" s="141">
        <v>3091.8</v>
      </c>
      <c r="G67" s="141">
        <v>3107.5</v>
      </c>
      <c r="H67" s="141">
        <v>382</v>
      </c>
      <c r="I67" s="141">
        <v>383.3</v>
      </c>
      <c r="R67" s="199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199">
        <v>659861.19999999995</v>
      </c>
      <c r="D68" s="141">
        <v>6864.4</v>
      </c>
      <c r="E68" s="141">
        <v>6957.8</v>
      </c>
      <c r="F68" s="141">
        <v>3067.1</v>
      </c>
      <c r="G68" s="141">
        <v>3095.5</v>
      </c>
      <c r="H68" s="141">
        <v>383.8</v>
      </c>
      <c r="I68" s="141">
        <v>386.4</v>
      </c>
      <c r="R68" s="199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199">
        <v>659861.19999999995</v>
      </c>
      <c r="D69" s="141">
        <v>6869.9</v>
      </c>
      <c r="E69" s="141">
        <v>6969.7</v>
      </c>
      <c r="F69" s="141">
        <v>3056.5</v>
      </c>
      <c r="G69" s="141">
        <v>3094.2</v>
      </c>
      <c r="H69" s="141">
        <v>385.2</v>
      </c>
      <c r="I69" s="141">
        <v>388.9</v>
      </c>
      <c r="R69" s="199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199">
        <v>659861.19999999995</v>
      </c>
      <c r="D70" s="141">
        <v>6884.5</v>
      </c>
      <c r="E70" s="141">
        <v>6944.1</v>
      </c>
      <c r="F70" s="141">
        <v>3058.5</v>
      </c>
      <c r="G70" s="141">
        <v>3085.3</v>
      </c>
      <c r="H70" s="141">
        <v>385.2</v>
      </c>
      <c r="I70" s="141">
        <v>386.9</v>
      </c>
      <c r="R70" s="199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199">
        <v>659861.19999999995</v>
      </c>
      <c r="D71" s="141">
        <v>6901.5</v>
      </c>
      <c r="E71" s="141">
        <v>6936.6</v>
      </c>
      <c r="F71" s="141">
        <v>3072.7</v>
      </c>
      <c r="G71" s="141">
        <v>3089.4</v>
      </c>
      <c r="H71" s="141">
        <v>385.1</v>
      </c>
      <c r="I71" s="141">
        <v>387.2</v>
      </c>
      <c r="R71" s="199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199">
        <v>659861.19999999995</v>
      </c>
      <c r="D72" s="141">
        <v>6907.5</v>
      </c>
      <c r="E72" s="141">
        <v>6914.3</v>
      </c>
      <c r="F72" s="141">
        <v>3082</v>
      </c>
      <c r="G72" s="141">
        <v>3084.8</v>
      </c>
      <c r="H72" s="141">
        <v>383</v>
      </c>
      <c r="I72" s="141">
        <v>384.2</v>
      </c>
      <c r="R72" s="199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199">
        <v>659861.19999999995</v>
      </c>
      <c r="D73" s="141">
        <v>6903.1</v>
      </c>
      <c r="E73" s="141">
        <v>6903.2</v>
      </c>
      <c r="F73" s="141">
        <v>3080.1</v>
      </c>
      <c r="G73" s="141">
        <v>3082.8</v>
      </c>
      <c r="H73" s="141">
        <v>380</v>
      </c>
      <c r="I73" s="141">
        <v>382.5</v>
      </c>
      <c r="R73" s="199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199">
        <v>677384</v>
      </c>
      <c r="D74" s="141">
        <v>6885.7</v>
      </c>
      <c r="E74" s="141">
        <v>6845.1</v>
      </c>
      <c r="F74" s="141">
        <v>3076.8</v>
      </c>
      <c r="G74" s="141">
        <v>3066.1</v>
      </c>
      <c r="H74" s="141">
        <v>379.5</v>
      </c>
      <c r="I74" s="141">
        <v>379.3</v>
      </c>
      <c r="R74" s="199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199">
        <v>677384</v>
      </c>
      <c r="D75" s="141">
        <v>6885.3</v>
      </c>
      <c r="E75" s="141">
        <v>6810.3</v>
      </c>
      <c r="F75" s="141">
        <v>3085.5</v>
      </c>
      <c r="G75" s="141">
        <v>3057.4</v>
      </c>
      <c r="H75" s="141">
        <v>378.6</v>
      </c>
      <c r="I75" s="141">
        <v>376.2</v>
      </c>
      <c r="R75" s="199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199">
        <v>677384</v>
      </c>
      <c r="D76" s="141">
        <v>6892.1</v>
      </c>
      <c r="E76" s="141">
        <v>6783.7</v>
      </c>
      <c r="F76" s="141">
        <v>3108.7</v>
      </c>
      <c r="G76" s="141">
        <v>3060.7</v>
      </c>
      <c r="H76" s="141">
        <v>379.4</v>
      </c>
      <c r="I76" s="141">
        <v>373.1</v>
      </c>
      <c r="R76" s="199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199">
        <v>677384</v>
      </c>
      <c r="D77" s="141">
        <v>6897.3</v>
      </c>
      <c r="E77" s="141">
        <v>6805.6</v>
      </c>
      <c r="F77" s="141">
        <v>3122.7</v>
      </c>
      <c r="G77" s="141">
        <v>3086.6</v>
      </c>
      <c r="H77" s="141">
        <v>379.6</v>
      </c>
      <c r="I77" s="141">
        <v>374.7</v>
      </c>
      <c r="R77" s="199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199">
        <v>677384</v>
      </c>
      <c r="D78" s="141">
        <v>6906.5</v>
      </c>
      <c r="E78" s="141">
        <v>6870.9</v>
      </c>
      <c r="F78" s="141">
        <v>3142.3</v>
      </c>
      <c r="G78" s="141">
        <v>3130.7</v>
      </c>
      <c r="H78" s="141">
        <v>385</v>
      </c>
      <c r="I78" s="141">
        <v>382.4</v>
      </c>
      <c r="R78" s="199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199">
        <v>677384</v>
      </c>
      <c r="D79" s="141">
        <v>6921.3</v>
      </c>
      <c r="E79" s="141">
        <v>6965.8</v>
      </c>
      <c r="F79" s="141">
        <v>3163.2</v>
      </c>
      <c r="G79" s="141">
        <v>3182.8</v>
      </c>
      <c r="H79" s="141">
        <v>387.9</v>
      </c>
      <c r="I79" s="141">
        <v>389.3</v>
      </c>
      <c r="R79" s="199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199">
        <v>677384</v>
      </c>
      <c r="D80" s="141">
        <v>6941.2</v>
      </c>
      <c r="E80" s="141">
        <v>7032.3</v>
      </c>
      <c r="F80" s="141">
        <v>3194.9</v>
      </c>
      <c r="G80" s="141">
        <v>3226.4</v>
      </c>
      <c r="H80" s="141">
        <v>392.4</v>
      </c>
      <c r="I80" s="141">
        <v>395.3</v>
      </c>
      <c r="R80" s="199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199">
        <v>677384</v>
      </c>
      <c r="D81" s="141">
        <v>6949.2</v>
      </c>
      <c r="E81" s="141">
        <v>7045.7</v>
      </c>
      <c r="F81" s="141">
        <v>3214.6</v>
      </c>
      <c r="G81" s="141">
        <v>3251.2</v>
      </c>
      <c r="H81" s="141">
        <v>392.6</v>
      </c>
      <c r="I81" s="141">
        <v>397.2</v>
      </c>
      <c r="R81" s="199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199">
        <v>677384</v>
      </c>
      <c r="D82" s="141">
        <v>6941.1</v>
      </c>
      <c r="E82" s="141">
        <v>6994.9</v>
      </c>
      <c r="F82" s="141">
        <v>3220.3</v>
      </c>
      <c r="G82" s="141">
        <v>3243.3</v>
      </c>
      <c r="H82" s="141">
        <v>390.5</v>
      </c>
      <c r="I82" s="141">
        <v>393.9</v>
      </c>
      <c r="R82" s="199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199">
        <v>677384</v>
      </c>
      <c r="D83" s="141">
        <v>6934.8</v>
      </c>
      <c r="E83" s="141">
        <v>6969</v>
      </c>
      <c r="F83" s="141">
        <v>3216.5</v>
      </c>
      <c r="G83" s="141">
        <v>3229.5</v>
      </c>
      <c r="H83" s="141">
        <v>385.6</v>
      </c>
      <c r="I83" s="141">
        <v>388.2</v>
      </c>
      <c r="R83" s="199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199">
        <v>677384</v>
      </c>
      <c r="D84" s="141">
        <v>6928.3</v>
      </c>
      <c r="E84" s="141">
        <v>6936.9</v>
      </c>
      <c r="F84" s="141">
        <v>3211.5</v>
      </c>
      <c r="G84" s="141">
        <v>3211.5</v>
      </c>
      <c r="H84" s="141">
        <v>384.5</v>
      </c>
      <c r="I84" s="141">
        <v>385.6</v>
      </c>
      <c r="R84" s="199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199">
        <v>677384</v>
      </c>
      <c r="D85" s="141">
        <v>6942.8</v>
      </c>
      <c r="E85" s="141">
        <v>6948.2</v>
      </c>
      <c r="F85" s="141">
        <v>3220.1</v>
      </c>
      <c r="G85" s="141">
        <v>3220</v>
      </c>
      <c r="H85" s="141">
        <v>383.7</v>
      </c>
      <c r="I85" s="141">
        <v>385.4</v>
      </c>
      <c r="R85" s="199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199">
        <v>692620.80000000005</v>
      </c>
      <c r="D86" s="141">
        <v>6957.7</v>
      </c>
      <c r="E86" s="141">
        <v>6919.2</v>
      </c>
      <c r="F86" s="141">
        <v>3227</v>
      </c>
      <c r="G86" s="141">
        <v>3213.9</v>
      </c>
      <c r="H86" s="141">
        <v>382.6</v>
      </c>
      <c r="I86" s="141">
        <v>381.7</v>
      </c>
      <c r="R86" s="199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199">
        <v>692620.80000000005</v>
      </c>
      <c r="D87" s="141">
        <v>6970.6</v>
      </c>
      <c r="E87" s="141">
        <v>6896.8</v>
      </c>
      <c r="F87" s="141">
        <v>3221.1</v>
      </c>
      <c r="G87" s="141">
        <v>3193.2</v>
      </c>
      <c r="H87" s="141">
        <v>384.2</v>
      </c>
      <c r="I87" s="141">
        <v>380.8</v>
      </c>
      <c r="R87" s="199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199">
        <v>692620.80000000005</v>
      </c>
      <c r="D88" s="141">
        <v>6978.1</v>
      </c>
      <c r="E88" s="141">
        <v>6872.4</v>
      </c>
      <c r="F88" s="141">
        <v>3210.6</v>
      </c>
      <c r="G88" s="141">
        <v>3165.9</v>
      </c>
      <c r="H88" s="141">
        <v>385.2</v>
      </c>
      <c r="I88" s="141">
        <v>378.9</v>
      </c>
      <c r="R88" s="199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199">
        <v>692620.80000000005</v>
      </c>
      <c r="D89" s="141">
        <v>6981.8</v>
      </c>
      <c r="E89" s="141">
        <v>6890.3</v>
      </c>
      <c r="F89" s="141">
        <v>3208.5</v>
      </c>
      <c r="G89" s="141">
        <v>3172.5</v>
      </c>
      <c r="H89" s="141">
        <v>387.9</v>
      </c>
      <c r="I89" s="141">
        <v>383.7</v>
      </c>
      <c r="R89" s="199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199">
        <v>692620.80000000005</v>
      </c>
      <c r="D90" s="141">
        <v>6994.4</v>
      </c>
      <c r="E90" s="141">
        <v>6962.5</v>
      </c>
      <c r="F90" s="141">
        <v>3217.7</v>
      </c>
      <c r="G90" s="141">
        <v>3207.8</v>
      </c>
      <c r="H90" s="141">
        <v>383.2</v>
      </c>
      <c r="I90" s="141">
        <v>382.3</v>
      </c>
      <c r="R90" s="199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199">
        <v>692620.80000000005</v>
      </c>
      <c r="D91" s="141">
        <v>7001.9</v>
      </c>
      <c r="E91" s="141">
        <v>7047.3</v>
      </c>
      <c r="F91" s="141">
        <v>3230.3</v>
      </c>
      <c r="G91" s="141">
        <v>3251.8</v>
      </c>
      <c r="H91" s="141">
        <v>382.1</v>
      </c>
      <c r="I91" s="141">
        <v>384.6</v>
      </c>
      <c r="R91" s="199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199">
        <v>692620.80000000005</v>
      </c>
      <c r="D92" s="141">
        <v>6995.7</v>
      </c>
      <c r="E92" s="141">
        <v>7090.8</v>
      </c>
      <c r="F92" s="141">
        <v>3229.4</v>
      </c>
      <c r="G92" s="141">
        <v>3265.5</v>
      </c>
      <c r="H92" s="141">
        <v>379.1</v>
      </c>
      <c r="I92" s="141">
        <v>382.2</v>
      </c>
      <c r="R92" s="199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199">
        <v>692620.80000000005</v>
      </c>
      <c r="D93" s="141">
        <v>6990.6</v>
      </c>
      <c r="E93" s="141">
        <v>7083.3</v>
      </c>
      <c r="F93" s="141">
        <v>3224.8</v>
      </c>
      <c r="G93" s="141">
        <v>3263</v>
      </c>
      <c r="H93" s="141">
        <v>379.5</v>
      </c>
      <c r="I93" s="141">
        <v>380.6</v>
      </c>
      <c r="R93" s="199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199">
        <v>692620.80000000005</v>
      </c>
      <c r="D94" s="141">
        <v>6988.9</v>
      </c>
      <c r="E94" s="141">
        <v>7037</v>
      </c>
      <c r="F94" s="141">
        <v>3216.9</v>
      </c>
      <c r="G94" s="141">
        <v>3236.1</v>
      </c>
      <c r="H94" s="141">
        <v>382.3</v>
      </c>
      <c r="I94" s="141">
        <v>381.7</v>
      </c>
      <c r="R94" s="199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199">
        <v>692620.80000000005</v>
      </c>
      <c r="D95" s="141">
        <v>7006.2</v>
      </c>
      <c r="E95" s="141">
        <v>7033.4</v>
      </c>
      <c r="F95" s="141">
        <v>3209.8</v>
      </c>
      <c r="G95" s="141">
        <v>3217.5</v>
      </c>
      <c r="H95" s="141">
        <v>386.2</v>
      </c>
      <c r="I95" s="141">
        <v>384.6</v>
      </c>
      <c r="R95" s="199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199">
        <v>692620.80000000005</v>
      </c>
      <c r="D96" s="141">
        <v>7018.5</v>
      </c>
      <c r="E96" s="141">
        <v>7026.9</v>
      </c>
      <c r="F96" s="141">
        <v>3207.3</v>
      </c>
      <c r="G96" s="141">
        <v>3203.3</v>
      </c>
      <c r="H96" s="141">
        <v>392.2</v>
      </c>
      <c r="I96" s="141">
        <v>391.8</v>
      </c>
      <c r="R96" s="199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199">
        <v>692620.80000000005</v>
      </c>
      <c r="D97" s="141">
        <v>7028.8</v>
      </c>
      <c r="E97" s="141">
        <v>7041.6</v>
      </c>
      <c r="F97" s="141">
        <v>3203.9</v>
      </c>
      <c r="G97" s="141">
        <v>3206.3</v>
      </c>
      <c r="H97" s="141">
        <v>397.1</v>
      </c>
      <c r="I97" s="141">
        <v>398</v>
      </c>
      <c r="R97" s="199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199">
        <v>713254.1</v>
      </c>
      <c r="D98" s="141">
        <v>7045.6</v>
      </c>
      <c r="E98" s="141">
        <v>7018.6</v>
      </c>
      <c r="F98" s="141">
        <v>3213.3</v>
      </c>
      <c r="G98" s="141">
        <v>3203.7</v>
      </c>
      <c r="H98" s="141">
        <v>398.1</v>
      </c>
      <c r="I98" s="141">
        <v>397.6</v>
      </c>
      <c r="R98" s="199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199">
        <v>713254.1</v>
      </c>
      <c r="D99" s="141">
        <v>7060.7</v>
      </c>
      <c r="E99" s="141">
        <v>6996</v>
      </c>
      <c r="F99" s="141">
        <v>3230.3</v>
      </c>
      <c r="G99" s="141">
        <v>3206.5</v>
      </c>
      <c r="H99" s="141">
        <v>398.6</v>
      </c>
      <c r="I99" s="141">
        <v>396.1</v>
      </c>
      <c r="R99" s="199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199">
        <v>713254.1</v>
      </c>
      <c r="D100" s="141">
        <v>7074.2</v>
      </c>
      <c r="E100" s="141">
        <v>6972</v>
      </c>
      <c r="F100" s="141">
        <v>3247.6</v>
      </c>
      <c r="G100" s="141">
        <v>3204.7</v>
      </c>
      <c r="H100" s="141">
        <v>402</v>
      </c>
      <c r="I100" s="141">
        <v>396.5</v>
      </c>
      <c r="R100" s="199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199">
        <v>713254.1</v>
      </c>
      <c r="D101" s="141">
        <v>7074.8</v>
      </c>
      <c r="E101" s="141">
        <v>6982.8</v>
      </c>
      <c r="F101" s="141">
        <v>3257.7</v>
      </c>
      <c r="G101" s="141">
        <v>3222.4</v>
      </c>
      <c r="H101" s="141">
        <v>411</v>
      </c>
      <c r="I101" s="141">
        <v>406.8</v>
      </c>
      <c r="R101" s="199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199">
        <v>713254.1</v>
      </c>
      <c r="D102" s="141">
        <v>7080.7</v>
      </c>
      <c r="E102" s="141">
        <v>7047.4</v>
      </c>
      <c r="F102" s="141">
        <v>3266.8</v>
      </c>
      <c r="G102" s="141">
        <v>3255.9</v>
      </c>
      <c r="H102" s="141">
        <v>416.7</v>
      </c>
      <c r="I102" s="141">
        <v>414.8</v>
      </c>
      <c r="R102" s="199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199">
        <v>713254.1</v>
      </c>
      <c r="D103" s="141">
        <v>7085.4</v>
      </c>
      <c r="E103" s="141">
        <v>7129.6</v>
      </c>
      <c r="F103" s="141">
        <v>3268.7</v>
      </c>
      <c r="G103" s="141">
        <v>3289.1</v>
      </c>
      <c r="H103" s="141">
        <v>417.8</v>
      </c>
      <c r="I103" s="141">
        <v>419.3</v>
      </c>
      <c r="R103" s="199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199">
        <v>713254.1</v>
      </c>
      <c r="D104" s="141">
        <v>7099.9</v>
      </c>
      <c r="E104" s="141">
        <v>7195</v>
      </c>
      <c r="F104" s="141">
        <v>3270</v>
      </c>
      <c r="G104" s="141">
        <v>3308.7</v>
      </c>
      <c r="H104" s="141">
        <v>421.3</v>
      </c>
      <c r="I104" s="141">
        <v>422.9</v>
      </c>
      <c r="R104" s="199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199">
        <v>713254.1</v>
      </c>
      <c r="D105" s="141">
        <v>7121.3</v>
      </c>
      <c r="E105" s="141">
        <v>7213.7</v>
      </c>
      <c r="F105" s="141">
        <v>3278.6</v>
      </c>
      <c r="G105" s="141">
        <v>3315.2</v>
      </c>
      <c r="H105" s="141">
        <v>427.8</v>
      </c>
      <c r="I105" s="141">
        <v>429.1</v>
      </c>
      <c r="R105" s="199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199">
        <v>713254.1</v>
      </c>
      <c r="D106" s="141">
        <v>7150.1</v>
      </c>
      <c r="E106" s="141">
        <v>7197</v>
      </c>
      <c r="F106" s="141">
        <v>3297.7</v>
      </c>
      <c r="G106" s="141">
        <v>3313.7</v>
      </c>
      <c r="H106" s="141">
        <v>432.9</v>
      </c>
      <c r="I106" s="141">
        <v>432.4</v>
      </c>
      <c r="R106" s="199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199">
        <v>713254.1</v>
      </c>
      <c r="D107" s="141">
        <v>7170.5</v>
      </c>
      <c r="E107" s="141">
        <v>7193.7</v>
      </c>
      <c r="F107" s="141">
        <v>3320.8</v>
      </c>
      <c r="G107" s="141">
        <v>3320.5</v>
      </c>
      <c r="H107" s="141">
        <v>430.7</v>
      </c>
      <c r="I107" s="141">
        <v>430.3</v>
      </c>
      <c r="R107" s="199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199">
        <v>713254.1</v>
      </c>
      <c r="D108" s="141">
        <v>7189.6</v>
      </c>
      <c r="E108" s="141">
        <v>7194.2</v>
      </c>
      <c r="F108" s="141">
        <v>3335.4</v>
      </c>
      <c r="G108" s="141">
        <v>3326.2</v>
      </c>
      <c r="H108" s="141">
        <v>426.2</v>
      </c>
      <c r="I108" s="141">
        <v>426.2</v>
      </c>
      <c r="R108" s="199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199">
        <v>713254.1</v>
      </c>
      <c r="D109" s="141">
        <v>7203.1</v>
      </c>
      <c r="E109" s="141">
        <v>7213.4</v>
      </c>
      <c r="F109" s="141">
        <v>3352.3</v>
      </c>
      <c r="G109" s="141">
        <v>3351</v>
      </c>
      <c r="H109" s="141">
        <v>421.4</v>
      </c>
      <c r="I109" s="141">
        <v>423.3</v>
      </c>
      <c r="R109" s="199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199">
        <v>730276.2</v>
      </c>
      <c r="D110" s="141">
        <v>7199.8</v>
      </c>
      <c r="E110" s="141">
        <v>7172.6</v>
      </c>
      <c r="F110" s="141">
        <v>3357.1</v>
      </c>
      <c r="G110" s="141">
        <v>3347.1</v>
      </c>
      <c r="H110" s="141">
        <v>420.4</v>
      </c>
      <c r="I110" s="141">
        <v>420.7</v>
      </c>
      <c r="R110" s="199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199">
        <v>730276.2</v>
      </c>
      <c r="D111" s="141">
        <v>7189.2</v>
      </c>
      <c r="E111" s="141">
        <v>7125.8</v>
      </c>
      <c r="F111" s="141">
        <v>3356.1</v>
      </c>
      <c r="G111" s="141">
        <v>3334.6</v>
      </c>
      <c r="H111" s="141">
        <v>415.9</v>
      </c>
      <c r="I111" s="141">
        <v>413.8</v>
      </c>
      <c r="R111" s="199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199">
        <v>730276.2</v>
      </c>
      <c r="D112" s="141">
        <v>7185</v>
      </c>
      <c r="E112" s="141">
        <v>7082.3</v>
      </c>
      <c r="F112" s="141">
        <v>3345.3</v>
      </c>
      <c r="G112" s="141">
        <v>3305.7</v>
      </c>
      <c r="H112" s="141">
        <v>413.4</v>
      </c>
      <c r="I112" s="141">
        <v>407.7</v>
      </c>
      <c r="R112" s="199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199">
        <v>730276.2</v>
      </c>
      <c r="D113" s="141">
        <v>7198.2</v>
      </c>
      <c r="E113" s="141">
        <v>7108.4</v>
      </c>
      <c r="F113" s="141">
        <v>3338.5</v>
      </c>
      <c r="G113" s="141">
        <v>3307.1</v>
      </c>
      <c r="H113" s="141">
        <v>410</v>
      </c>
      <c r="I113" s="141">
        <v>403.8</v>
      </c>
      <c r="R113" s="199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199">
        <v>730276.2</v>
      </c>
      <c r="D114" s="141">
        <v>7208.1</v>
      </c>
      <c r="E114" s="141">
        <v>7174.7</v>
      </c>
      <c r="F114" s="141">
        <v>3335</v>
      </c>
      <c r="G114" s="141">
        <v>3326.5</v>
      </c>
      <c r="H114" s="141">
        <v>412.2</v>
      </c>
      <c r="I114" s="141">
        <v>408.1</v>
      </c>
      <c r="R114" s="199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199">
        <v>730276.2</v>
      </c>
      <c r="D115" s="141">
        <v>7224.1</v>
      </c>
      <c r="E115" s="141">
        <v>7269.2</v>
      </c>
      <c r="F115" s="141">
        <v>3341.9</v>
      </c>
      <c r="G115" s="141">
        <v>3363.4</v>
      </c>
      <c r="H115" s="141">
        <v>414.9</v>
      </c>
      <c r="I115" s="141">
        <v>414.3</v>
      </c>
      <c r="R115" s="199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199">
        <v>730276.2</v>
      </c>
      <c r="D116" s="141">
        <v>7258.6</v>
      </c>
      <c r="E116" s="141">
        <v>7352.5</v>
      </c>
      <c r="F116" s="141">
        <v>3357.7</v>
      </c>
      <c r="G116" s="141">
        <v>3397.6</v>
      </c>
      <c r="H116" s="141">
        <v>416.4</v>
      </c>
      <c r="I116" s="141">
        <v>418.9</v>
      </c>
      <c r="R116" s="199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199">
        <v>730276.2</v>
      </c>
      <c r="D117" s="141">
        <v>7264.8</v>
      </c>
      <c r="E117" s="141">
        <v>7356</v>
      </c>
      <c r="F117" s="141">
        <v>3354.6</v>
      </c>
      <c r="G117" s="141">
        <v>3390.3</v>
      </c>
      <c r="H117" s="141">
        <v>413.1</v>
      </c>
      <c r="I117" s="141">
        <v>416.3</v>
      </c>
      <c r="R117" s="199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199">
        <v>730276.2</v>
      </c>
      <c r="D118" s="141">
        <v>7268.1</v>
      </c>
      <c r="E118" s="141">
        <v>7315.2</v>
      </c>
      <c r="F118" s="141">
        <v>3347.2</v>
      </c>
      <c r="G118" s="141">
        <v>3361.9</v>
      </c>
      <c r="H118" s="141">
        <v>411.2</v>
      </c>
      <c r="I118" s="141">
        <v>412.4</v>
      </c>
      <c r="R118" s="199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199">
        <v>730276.2</v>
      </c>
      <c r="D119" s="141">
        <v>7253</v>
      </c>
      <c r="E119" s="141">
        <v>7274.4</v>
      </c>
      <c r="F119" s="141">
        <v>3346.6</v>
      </c>
      <c r="G119" s="141">
        <v>3341.9</v>
      </c>
      <c r="H119" s="141">
        <v>411.9</v>
      </c>
      <c r="I119" s="141">
        <v>412.1</v>
      </c>
      <c r="R119" s="199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199">
        <v>730276.2</v>
      </c>
      <c r="D120" s="141">
        <v>7273.5</v>
      </c>
      <c r="E120" s="141">
        <v>7279</v>
      </c>
      <c r="F120" s="141">
        <v>3365.9</v>
      </c>
      <c r="G120" s="141">
        <v>3354.2</v>
      </c>
      <c r="H120" s="141">
        <v>416</v>
      </c>
      <c r="I120" s="141">
        <v>415.5</v>
      </c>
      <c r="R120" s="199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199">
        <v>730276.2</v>
      </c>
      <c r="D121" s="141">
        <v>7289.2</v>
      </c>
      <c r="E121" s="141">
        <v>7302.7</v>
      </c>
      <c r="F121" s="141">
        <v>3382.8</v>
      </c>
      <c r="G121" s="141">
        <v>3380.9</v>
      </c>
      <c r="H121" s="141">
        <v>419.2</v>
      </c>
      <c r="I121" s="141">
        <v>420.7</v>
      </c>
      <c r="R121" s="199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199">
        <v>744439.6</v>
      </c>
      <c r="D122" s="141">
        <v>7315.7</v>
      </c>
      <c r="E122" s="141">
        <v>7293.3</v>
      </c>
      <c r="F122" s="141">
        <v>3394.9</v>
      </c>
      <c r="G122" s="141">
        <v>3386.2</v>
      </c>
      <c r="H122" s="141">
        <v>420.6</v>
      </c>
      <c r="I122" s="141">
        <v>420.6</v>
      </c>
      <c r="R122" s="199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199">
        <v>744439.6</v>
      </c>
      <c r="D123" s="141">
        <v>7346.7</v>
      </c>
      <c r="E123" s="141">
        <v>7286.5</v>
      </c>
      <c r="F123" s="141">
        <v>3412.3</v>
      </c>
      <c r="G123" s="141">
        <v>3393.3</v>
      </c>
      <c r="H123" s="141">
        <v>421.7</v>
      </c>
      <c r="I123" s="141">
        <v>419.8</v>
      </c>
      <c r="R123" s="199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199">
        <v>744439.6</v>
      </c>
      <c r="D124" s="141">
        <v>7371</v>
      </c>
      <c r="E124" s="141">
        <v>7268.2</v>
      </c>
      <c r="F124" s="141">
        <v>3430.6</v>
      </c>
      <c r="G124" s="141">
        <v>3393.6</v>
      </c>
      <c r="H124" s="141">
        <v>420.5</v>
      </c>
      <c r="I124" s="141">
        <v>415.1</v>
      </c>
      <c r="R124" s="199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199">
        <v>744439.6</v>
      </c>
      <c r="D125" s="141">
        <v>7395.4</v>
      </c>
      <c r="E125" s="141">
        <v>7304.3</v>
      </c>
      <c r="F125" s="141">
        <v>3447.9</v>
      </c>
      <c r="G125" s="141">
        <v>3418.2</v>
      </c>
      <c r="H125" s="141">
        <v>417.5</v>
      </c>
      <c r="I125" s="141">
        <v>411.2</v>
      </c>
      <c r="L125" s="220"/>
      <c r="R125" s="199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199">
        <v>744439.6</v>
      </c>
      <c r="D126" s="141">
        <v>7412.6</v>
      </c>
      <c r="E126" s="141">
        <v>7376.9</v>
      </c>
      <c r="F126" s="141">
        <v>3461.7</v>
      </c>
      <c r="G126" s="141">
        <v>3452.9</v>
      </c>
      <c r="H126" s="141">
        <v>415.7</v>
      </c>
      <c r="I126" s="141">
        <v>411.2</v>
      </c>
      <c r="L126" s="220"/>
      <c r="R126" s="199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199">
        <v>744439.6</v>
      </c>
      <c r="D127" s="141">
        <v>7430.3</v>
      </c>
      <c r="E127" s="141">
        <v>7472.1</v>
      </c>
      <c r="F127" s="141">
        <v>3472.4</v>
      </c>
      <c r="G127" s="141">
        <v>3492.2</v>
      </c>
      <c r="H127" s="141">
        <v>416.3</v>
      </c>
      <c r="I127" s="141">
        <v>415.4</v>
      </c>
      <c r="L127" s="220"/>
      <c r="R127" s="199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199">
        <v>744439.6</v>
      </c>
      <c r="D128" s="141">
        <v>7432.9</v>
      </c>
      <c r="E128" s="141">
        <v>7524.4</v>
      </c>
      <c r="F128" s="141">
        <v>3487.5</v>
      </c>
      <c r="G128" s="141">
        <v>3526.4</v>
      </c>
      <c r="H128" s="141">
        <v>415.9</v>
      </c>
      <c r="I128" s="141">
        <v>417.8</v>
      </c>
      <c r="R128" s="199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199">
        <v>744439.6</v>
      </c>
      <c r="D129" s="141">
        <v>7449.6</v>
      </c>
      <c r="E129" s="141">
        <v>7540.9</v>
      </c>
      <c r="F129" s="141">
        <v>3500.1</v>
      </c>
      <c r="G129" s="141">
        <v>3533.8</v>
      </c>
      <c r="H129" s="141">
        <v>418.8</v>
      </c>
      <c r="I129" s="141">
        <v>422.3</v>
      </c>
      <c r="R129" s="199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199">
        <v>744439.6</v>
      </c>
      <c r="D130" s="141">
        <v>7478.3</v>
      </c>
      <c r="E130" s="141">
        <v>7535</v>
      </c>
      <c r="F130" s="141">
        <v>3522.9</v>
      </c>
      <c r="G130" s="141">
        <v>3545.3</v>
      </c>
      <c r="H130" s="141">
        <v>419.9</v>
      </c>
      <c r="I130" s="141">
        <v>423.1</v>
      </c>
      <c r="R130" s="199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199">
        <v>744439.6</v>
      </c>
      <c r="D131" s="141">
        <v>7504</v>
      </c>
      <c r="E131" s="141">
        <v>7538.5</v>
      </c>
      <c r="F131" s="141">
        <v>3525.5</v>
      </c>
      <c r="G131" s="141">
        <v>3530.2</v>
      </c>
      <c r="H131" s="141">
        <v>427.3</v>
      </c>
      <c r="I131" s="141">
        <v>433.4</v>
      </c>
      <c r="R131" s="199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199">
        <v>744439.6</v>
      </c>
      <c r="D132" s="141">
        <v>7517.3</v>
      </c>
      <c r="E132" s="141">
        <v>7530.1</v>
      </c>
      <c r="F132" s="141">
        <v>3531.7</v>
      </c>
      <c r="G132" s="141">
        <v>3530.8</v>
      </c>
      <c r="H132" s="141">
        <v>427.5</v>
      </c>
      <c r="I132" s="141">
        <v>434.3</v>
      </c>
      <c r="R132" s="199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199">
        <v>744439.6</v>
      </c>
      <c r="D133" s="141">
        <v>7525</v>
      </c>
      <c r="E133" s="141">
        <v>7535.2</v>
      </c>
      <c r="F133" s="141">
        <v>3532</v>
      </c>
      <c r="G133" s="141">
        <v>3534.9</v>
      </c>
      <c r="H133" s="141">
        <v>429.5</v>
      </c>
      <c r="I133" s="141">
        <v>437.6</v>
      </c>
      <c r="R133" s="199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756722.85339999991</v>
      </c>
      <c r="D134" s="141">
        <v>7542</v>
      </c>
      <c r="E134" s="141">
        <v>7512.5</v>
      </c>
      <c r="F134" s="141">
        <v>3555.9</v>
      </c>
      <c r="G134" s="141">
        <v>3552.2</v>
      </c>
      <c r="H134" s="141">
        <v>426.7</v>
      </c>
      <c r="I134" s="141">
        <v>430.1</v>
      </c>
      <c r="K134" s="186"/>
      <c r="L134" s="26"/>
      <c r="M134" s="26"/>
      <c r="N134" s="26"/>
      <c r="O134" s="26"/>
      <c r="P134" s="26"/>
      <c r="R134" s="199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756722.85339999991</v>
      </c>
      <c r="D135" s="141">
        <v>7551.9</v>
      </c>
      <c r="E135" s="141">
        <v>7488.9</v>
      </c>
      <c r="F135" s="141">
        <v>3562.1</v>
      </c>
      <c r="G135" s="141">
        <v>3548.8</v>
      </c>
      <c r="H135" s="141">
        <v>427.9</v>
      </c>
      <c r="I135" s="141">
        <v>427.9</v>
      </c>
      <c r="K135" s="186"/>
      <c r="L135" s="26"/>
      <c r="M135" s="26"/>
      <c r="N135" s="26"/>
      <c r="O135" s="26"/>
      <c r="P135" s="26"/>
      <c r="R135" s="199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0" si="3">C124*(1+$P$13)</f>
        <v>756722.85339999991</v>
      </c>
      <c r="D136" s="141">
        <v>7421.9</v>
      </c>
      <c r="E136" s="141">
        <v>7317</v>
      </c>
      <c r="F136" s="141">
        <v>3489.5</v>
      </c>
      <c r="G136" s="141">
        <v>3454.3</v>
      </c>
      <c r="H136" s="141">
        <v>424</v>
      </c>
      <c r="I136" s="141">
        <v>417</v>
      </c>
      <c r="K136" s="186"/>
      <c r="L136" s="26"/>
      <c r="M136" s="26"/>
      <c r="N136" s="26"/>
      <c r="O136" s="26"/>
      <c r="P136" s="26"/>
      <c r="R136" s="199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756722.85339999991</v>
      </c>
      <c r="D137" s="141">
        <v>7056.8</v>
      </c>
      <c r="E137" s="141">
        <v>6968.7</v>
      </c>
      <c r="F137" s="141">
        <v>3298.9</v>
      </c>
      <c r="G137" s="141">
        <v>3268.1</v>
      </c>
      <c r="H137" s="141">
        <v>407.4</v>
      </c>
      <c r="I137" s="141">
        <v>399</v>
      </c>
      <c r="K137" s="186"/>
      <c r="L137" s="26"/>
      <c r="M137" s="26"/>
      <c r="N137" s="26"/>
      <c r="O137" s="26"/>
      <c r="P137" s="26"/>
      <c r="R137" s="199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756722.85339999991</v>
      </c>
      <c r="D138" s="141">
        <v>6671.4</v>
      </c>
      <c r="E138" s="141">
        <v>6632</v>
      </c>
      <c r="F138" s="141">
        <v>3089.7</v>
      </c>
      <c r="G138" s="141">
        <v>3077.6</v>
      </c>
      <c r="H138" s="141">
        <v>382</v>
      </c>
      <c r="I138" s="141">
        <v>374</v>
      </c>
      <c r="K138" s="186"/>
      <c r="L138" s="26"/>
      <c r="M138" s="26"/>
      <c r="N138" s="26"/>
      <c r="O138" s="26"/>
      <c r="P138" s="26"/>
      <c r="R138" s="199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756722.85339999991</v>
      </c>
      <c r="D139" s="141">
        <v>6546.1</v>
      </c>
      <c r="E139" s="141">
        <v>6583</v>
      </c>
      <c r="F139" s="141">
        <v>3022.6</v>
      </c>
      <c r="G139" s="141">
        <v>3040</v>
      </c>
      <c r="H139" s="141">
        <v>371</v>
      </c>
      <c r="I139" s="141">
        <v>368.4</v>
      </c>
      <c r="K139" s="186"/>
      <c r="L139" s="26"/>
      <c r="M139" s="26"/>
      <c r="N139" s="26"/>
      <c r="O139" s="26"/>
      <c r="P139" s="26"/>
      <c r="R139" s="199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756722.85339999991</v>
      </c>
      <c r="D140" s="141">
        <v>6700.8</v>
      </c>
      <c r="E140" s="141">
        <v>6777</v>
      </c>
      <c r="F140" s="141">
        <v>3082.3</v>
      </c>
      <c r="G140" s="141">
        <v>3119.9</v>
      </c>
      <c r="H140" s="141">
        <v>380.3</v>
      </c>
      <c r="I140" s="141">
        <v>379.6</v>
      </c>
      <c r="K140" s="186"/>
      <c r="L140" s="26"/>
      <c r="M140" s="26"/>
      <c r="N140" s="26"/>
      <c r="O140" s="26"/>
      <c r="P140" s="26"/>
      <c r="R140" s="199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>C129*(1+$P$13)</f>
        <v>756722.85339999991</v>
      </c>
      <c r="D141" s="25">
        <f>D129*(1+$P$8)</f>
        <v>7559.481600000001</v>
      </c>
      <c r="E141" s="25">
        <f t="shared" ref="E141:I141" si="4">E129*(1+$P$8)</f>
        <v>7652.128275</v>
      </c>
      <c r="F141" s="25">
        <f t="shared" si="4"/>
        <v>3551.7264749999999</v>
      </c>
      <c r="G141" s="25">
        <f t="shared" si="4"/>
        <v>3585.9235500000004</v>
      </c>
      <c r="H141" s="25">
        <f t="shared" si="4"/>
        <v>424.97730000000001</v>
      </c>
      <c r="I141" s="25">
        <f t="shared" si="4"/>
        <v>428.52892500000002</v>
      </c>
      <c r="K141" s="186"/>
      <c r="L141" s="186"/>
      <c r="M141" s="186"/>
      <c r="N141" s="186"/>
      <c r="O141" s="186"/>
      <c r="P141" s="186"/>
      <c r="R141" s="199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ref="C142:C145" si="5">C130*(1+$P$13)</f>
        <v>756722.85339999991</v>
      </c>
      <c r="D142" s="25">
        <f t="shared" ref="D142:I145" si="6">D130*(1+$P$8)</f>
        <v>7588.6049250000005</v>
      </c>
      <c r="E142" s="25">
        <f t="shared" si="6"/>
        <v>7646.1412500000006</v>
      </c>
      <c r="F142" s="25">
        <f t="shared" si="6"/>
        <v>3574.8627750000001</v>
      </c>
      <c r="G142" s="25">
        <f t="shared" si="6"/>
        <v>3597.5931750000004</v>
      </c>
      <c r="H142" s="25">
        <f t="shared" si="6"/>
        <v>426.093525</v>
      </c>
      <c r="I142" s="25">
        <f t="shared" si="6"/>
        <v>429.34072500000002</v>
      </c>
      <c r="K142" s="186"/>
      <c r="L142" s="186"/>
      <c r="M142" s="186"/>
      <c r="N142" s="186"/>
      <c r="O142" s="186"/>
      <c r="P142" s="186"/>
      <c r="R142" s="199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5"/>
        <v>756722.85339999991</v>
      </c>
      <c r="D143" s="25">
        <f t="shared" si="6"/>
        <v>7614.6840000000002</v>
      </c>
      <c r="E143" s="25">
        <f t="shared" si="6"/>
        <v>7649.6928750000006</v>
      </c>
      <c r="F143" s="25">
        <f t="shared" si="6"/>
        <v>3577.5011250000002</v>
      </c>
      <c r="G143" s="25">
        <f t="shared" si="6"/>
        <v>3582.27045</v>
      </c>
      <c r="H143" s="25">
        <f t="shared" si="6"/>
        <v>433.60267500000003</v>
      </c>
      <c r="I143" s="25">
        <f t="shared" si="6"/>
        <v>439.79264999999998</v>
      </c>
      <c r="K143" s="186"/>
      <c r="L143" s="186"/>
      <c r="M143" s="186"/>
      <c r="N143" s="186"/>
      <c r="O143" s="186"/>
      <c r="P143" s="186"/>
      <c r="R143" s="199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5"/>
        <v>756722.85339999991</v>
      </c>
      <c r="D144" s="25">
        <f t="shared" si="6"/>
        <v>7628.1801750000004</v>
      </c>
      <c r="E144" s="25">
        <f t="shared" si="6"/>
        <v>7641.1689750000005</v>
      </c>
      <c r="F144" s="25">
        <f t="shared" si="6"/>
        <v>3583.7925749999999</v>
      </c>
      <c r="G144" s="25">
        <f t="shared" si="6"/>
        <v>3582.8793000000005</v>
      </c>
      <c r="H144" s="25">
        <f t="shared" si="6"/>
        <v>433.80562500000002</v>
      </c>
      <c r="I144" s="25">
        <f t="shared" si="6"/>
        <v>440.70592500000004</v>
      </c>
      <c r="K144" s="186"/>
      <c r="L144" s="186"/>
      <c r="M144" s="186"/>
      <c r="N144" s="186"/>
      <c r="O144" s="186"/>
      <c r="P144" s="186"/>
      <c r="R144" s="199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5"/>
        <v>756722.85339999991</v>
      </c>
      <c r="D145" s="25">
        <f t="shared" si="6"/>
        <v>7635.9937500000005</v>
      </c>
      <c r="E145" s="25">
        <f t="shared" si="6"/>
        <v>7646.3442000000005</v>
      </c>
      <c r="F145" s="25">
        <f t="shared" si="6"/>
        <v>3584.0970000000002</v>
      </c>
      <c r="G145" s="25">
        <f t="shared" si="6"/>
        <v>3587.0397750000002</v>
      </c>
      <c r="H145" s="25">
        <f t="shared" si="6"/>
        <v>435.83512500000001</v>
      </c>
      <c r="I145" s="25">
        <f t="shared" si="6"/>
        <v>444.05460000000005</v>
      </c>
      <c r="K145" s="186"/>
      <c r="L145" s="186"/>
      <c r="M145" s="186"/>
      <c r="N145" s="186"/>
      <c r="O145" s="186"/>
      <c r="P145" s="186"/>
      <c r="R145" s="199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C134*(1+$P$14)</f>
        <v>769776.32262114994</v>
      </c>
      <c r="D146" s="25">
        <f>D134*(1+$P$9)</f>
        <v>7617.42</v>
      </c>
      <c r="E146" s="25">
        <f t="shared" ref="E146:I146" si="7">E134*(1+$P$9)</f>
        <v>7587.625</v>
      </c>
      <c r="F146" s="25">
        <f t="shared" si="7"/>
        <v>3591.4590000000003</v>
      </c>
      <c r="G146" s="25">
        <f t="shared" si="7"/>
        <v>3587.7219999999998</v>
      </c>
      <c r="H146" s="25">
        <f t="shared" si="7"/>
        <v>430.96699999999998</v>
      </c>
      <c r="I146" s="25">
        <f t="shared" si="7"/>
        <v>434.40100000000001</v>
      </c>
      <c r="K146" s="186"/>
      <c r="L146" s="186"/>
      <c r="M146" s="186"/>
      <c r="N146" s="186"/>
      <c r="O146" s="186"/>
      <c r="P146" s="186"/>
      <c r="R146" s="199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8">C135*(1+$P$14)</f>
        <v>769776.32262114994</v>
      </c>
      <c r="D147" s="25">
        <f t="shared" ref="D147:I157" si="9">D135*(1+$P$9)</f>
        <v>7627.4189999999999</v>
      </c>
      <c r="E147" s="25">
        <f t="shared" si="9"/>
        <v>7563.7889999999998</v>
      </c>
      <c r="F147" s="25">
        <f t="shared" si="9"/>
        <v>3597.721</v>
      </c>
      <c r="G147" s="25">
        <f t="shared" si="9"/>
        <v>3584.288</v>
      </c>
      <c r="H147" s="25">
        <f t="shared" si="9"/>
        <v>432.17899999999997</v>
      </c>
      <c r="I147" s="25">
        <f t="shared" si="9"/>
        <v>432.17899999999997</v>
      </c>
      <c r="K147" s="186"/>
      <c r="L147" s="186"/>
      <c r="M147" s="186"/>
      <c r="N147" s="186"/>
      <c r="O147" s="186"/>
      <c r="P147" s="186"/>
      <c r="R147" s="199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8"/>
        <v>769776.32262114994</v>
      </c>
      <c r="D148" s="25">
        <f t="shared" si="9"/>
        <v>7496.1189999999997</v>
      </c>
      <c r="E148" s="25">
        <f t="shared" si="9"/>
        <v>7390.17</v>
      </c>
      <c r="F148" s="25">
        <f t="shared" si="9"/>
        <v>3524.395</v>
      </c>
      <c r="G148" s="25">
        <f t="shared" si="9"/>
        <v>3488.8430000000003</v>
      </c>
      <c r="H148" s="25">
        <f t="shared" si="9"/>
        <v>428.24</v>
      </c>
      <c r="I148" s="25">
        <f t="shared" si="9"/>
        <v>421.17</v>
      </c>
      <c r="K148" s="186"/>
      <c r="L148" s="186"/>
      <c r="M148" s="186"/>
      <c r="N148" s="186"/>
      <c r="O148" s="186"/>
      <c r="P148" s="186"/>
      <c r="R148" s="199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8"/>
        <v>769776.32262114994</v>
      </c>
      <c r="D149" s="25">
        <f t="shared" si="9"/>
        <v>7127.3680000000004</v>
      </c>
      <c r="E149" s="25">
        <f t="shared" si="9"/>
        <v>7038.3869999999997</v>
      </c>
      <c r="F149" s="25">
        <f t="shared" si="9"/>
        <v>3331.8890000000001</v>
      </c>
      <c r="G149" s="25">
        <f t="shared" si="9"/>
        <v>3300.7809999999999</v>
      </c>
      <c r="H149" s="25">
        <f t="shared" si="9"/>
        <v>411.47399999999999</v>
      </c>
      <c r="I149" s="25">
        <f t="shared" si="9"/>
        <v>402.99</v>
      </c>
      <c r="K149" s="186"/>
      <c r="L149" s="186"/>
      <c r="M149" s="186"/>
      <c r="N149" s="186"/>
      <c r="O149" s="186"/>
      <c r="P149" s="186"/>
      <c r="R149" s="199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8"/>
        <v>769776.32262114994</v>
      </c>
      <c r="D150" s="25">
        <f t="shared" si="9"/>
        <v>6738.1139999999996</v>
      </c>
      <c r="E150" s="25">
        <f t="shared" si="9"/>
        <v>6698.32</v>
      </c>
      <c r="F150" s="25">
        <f t="shared" si="9"/>
        <v>3120.5969999999998</v>
      </c>
      <c r="G150" s="25">
        <f t="shared" si="9"/>
        <v>3108.3759999999997</v>
      </c>
      <c r="H150" s="25">
        <f t="shared" si="9"/>
        <v>385.82</v>
      </c>
      <c r="I150" s="25">
        <f t="shared" si="9"/>
        <v>377.74</v>
      </c>
      <c r="K150" s="186"/>
      <c r="L150" s="186"/>
      <c r="M150" s="186"/>
      <c r="N150" s="186"/>
      <c r="O150" s="186"/>
      <c r="P150" s="186"/>
      <c r="R150" s="199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8"/>
        <v>769776.32262114994</v>
      </c>
      <c r="D151" s="25">
        <f t="shared" si="9"/>
        <v>6611.5610000000006</v>
      </c>
      <c r="E151" s="25">
        <f t="shared" si="9"/>
        <v>6648.83</v>
      </c>
      <c r="F151" s="25">
        <f t="shared" si="9"/>
        <v>3052.826</v>
      </c>
      <c r="G151" s="25">
        <f t="shared" si="9"/>
        <v>3070.4</v>
      </c>
      <c r="H151" s="25">
        <f t="shared" si="9"/>
        <v>374.71</v>
      </c>
      <c r="I151" s="25">
        <f t="shared" si="9"/>
        <v>372.084</v>
      </c>
      <c r="K151" s="186"/>
      <c r="L151" s="186"/>
      <c r="M151" s="186"/>
      <c r="N151" s="186"/>
      <c r="O151" s="186"/>
      <c r="P151" s="186"/>
      <c r="R151" s="199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8"/>
        <v>769776.32262114994</v>
      </c>
      <c r="D152" s="25">
        <f t="shared" si="9"/>
        <v>6767.808</v>
      </c>
      <c r="E152" s="25">
        <f t="shared" si="9"/>
        <v>6844.77</v>
      </c>
      <c r="F152" s="25">
        <f t="shared" si="9"/>
        <v>3113.123</v>
      </c>
      <c r="G152" s="25">
        <f t="shared" si="9"/>
        <v>3151.0990000000002</v>
      </c>
      <c r="H152" s="25">
        <f t="shared" si="9"/>
        <v>384.10300000000001</v>
      </c>
      <c r="I152" s="25">
        <f t="shared" si="9"/>
        <v>383.39600000000002</v>
      </c>
      <c r="K152" s="186"/>
      <c r="L152" s="186"/>
      <c r="M152" s="186"/>
      <c r="N152" s="186"/>
      <c r="O152" s="186"/>
      <c r="P152" s="186"/>
      <c r="R152" s="199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8"/>
        <v>769776.32262114994</v>
      </c>
      <c r="D153" s="25">
        <f t="shared" si="9"/>
        <v>7635.0764160000008</v>
      </c>
      <c r="E153" s="25">
        <f t="shared" si="9"/>
        <v>7728.64955775</v>
      </c>
      <c r="F153" s="25">
        <f t="shared" si="9"/>
        <v>3587.2437397499998</v>
      </c>
      <c r="G153" s="25">
        <f t="shared" si="9"/>
        <v>3621.7827855000005</v>
      </c>
      <c r="H153" s="25">
        <f t="shared" si="9"/>
        <v>429.22707300000002</v>
      </c>
      <c r="I153" s="25">
        <f t="shared" si="9"/>
        <v>432.81421425000002</v>
      </c>
      <c r="K153" s="186"/>
      <c r="L153" s="186"/>
      <c r="M153" s="186"/>
      <c r="N153" s="186"/>
      <c r="O153" s="186"/>
      <c r="P153" s="186"/>
      <c r="R153" s="199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8"/>
        <v>769776.32262114994</v>
      </c>
      <c r="D154" s="25">
        <f t="shared" si="9"/>
        <v>7664.4909742500004</v>
      </c>
      <c r="E154" s="25">
        <f t="shared" si="9"/>
        <v>7722.6026625000004</v>
      </c>
      <c r="F154" s="25">
        <f t="shared" si="9"/>
        <v>3610.6114027500003</v>
      </c>
      <c r="G154" s="25">
        <f t="shared" si="9"/>
        <v>3633.5691067500006</v>
      </c>
      <c r="H154" s="25">
        <f t="shared" si="9"/>
        <v>430.35446024999999</v>
      </c>
      <c r="I154" s="25">
        <f t="shared" si="9"/>
        <v>433.63413225000005</v>
      </c>
      <c r="K154" s="186"/>
      <c r="L154" s="186"/>
      <c r="M154" s="186"/>
      <c r="N154" s="186"/>
      <c r="O154" s="186"/>
      <c r="P154" s="186"/>
      <c r="R154" s="199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8"/>
        <v>769776.32262114994</v>
      </c>
      <c r="D155" s="25">
        <f t="shared" si="9"/>
        <v>7690.8308400000005</v>
      </c>
      <c r="E155" s="25">
        <f t="shared" si="9"/>
        <v>7726.1898037500005</v>
      </c>
      <c r="F155" s="25">
        <f t="shared" si="9"/>
        <v>3613.2761362500005</v>
      </c>
      <c r="G155" s="25">
        <f t="shared" si="9"/>
        <v>3618.0931544999999</v>
      </c>
      <c r="H155" s="25">
        <f t="shared" si="9"/>
        <v>437.93870175000006</v>
      </c>
      <c r="I155" s="25">
        <f t="shared" si="9"/>
        <v>444.19057649999996</v>
      </c>
      <c r="K155" s="186"/>
      <c r="L155" s="186"/>
      <c r="M155" s="186"/>
      <c r="N155" s="186"/>
      <c r="O155" s="186"/>
      <c r="P155" s="186"/>
      <c r="R155" s="199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8"/>
        <v>769776.32262114994</v>
      </c>
      <c r="D156" s="25">
        <f t="shared" si="9"/>
        <v>7704.4619767500008</v>
      </c>
      <c r="E156" s="25">
        <f t="shared" si="9"/>
        <v>7717.5806647500003</v>
      </c>
      <c r="F156" s="25">
        <f t="shared" si="9"/>
        <v>3619.63050075</v>
      </c>
      <c r="G156" s="25">
        <f t="shared" si="9"/>
        <v>3618.7080930000006</v>
      </c>
      <c r="H156" s="25">
        <f t="shared" si="9"/>
        <v>438.14368125000004</v>
      </c>
      <c r="I156" s="25">
        <f t="shared" si="9"/>
        <v>445.11298425000007</v>
      </c>
      <c r="K156" s="186"/>
      <c r="L156" s="186"/>
      <c r="M156" s="186"/>
      <c r="N156" s="186"/>
      <c r="O156" s="186"/>
      <c r="P156" s="186"/>
      <c r="R156" s="199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8"/>
        <v>769776.32262114994</v>
      </c>
      <c r="D157" s="25">
        <f>D145*(1+$P$9)</f>
        <v>7712.3536875000009</v>
      </c>
      <c r="E157" s="25">
        <f t="shared" si="9"/>
        <v>7722.8076420000007</v>
      </c>
      <c r="F157" s="25">
        <f t="shared" si="9"/>
        <v>3619.9379700000004</v>
      </c>
      <c r="G157" s="25">
        <f t="shared" si="9"/>
        <v>3622.9101727500001</v>
      </c>
      <c r="H157" s="25">
        <f t="shared" si="9"/>
        <v>440.19347625</v>
      </c>
      <c r="I157" s="25">
        <f t="shared" si="9"/>
        <v>448.49514600000003</v>
      </c>
      <c r="K157" s="186"/>
      <c r="L157" s="186"/>
      <c r="M157" s="186"/>
      <c r="N157" s="186"/>
      <c r="O157" s="186"/>
      <c r="P157" s="186"/>
      <c r="R157" s="199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R158" s="199"/>
      <c r="S158" s="199"/>
      <c r="T158" s="199"/>
      <c r="U158" s="199"/>
      <c r="V158" s="199"/>
      <c r="W158" s="199"/>
      <c r="X158" s="199"/>
      <c r="Y158" s="199"/>
      <c r="Z158" s="199"/>
    </row>
    <row r="159" spans="1:27" x14ac:dyDescent="0.2">
      <c r="K159" s="26"/>
      <c r="L159" s="26"/>
      <c r="M159" s="26"/>
      <c r="N159" s="26"/>
      <c r="O159" s="26"/>
      <c r="P159" s="26"/>
      <c r="R159" s="199"/>
      <c r="S159" s="199"/>
      <c r="T159" s="199"/>
      <c r="U159" s="199"/>
      <c r="V159" s="199"/>
      <c r="W159" s="199"/>
      <c r="X159" s="199"/>
      <c r="Y159" s="199"/>
      <c r="Z159" s="199"/>
    </row>
    <row r="160" spans="1:27" x14ac:dyDescent="0.2">
      <c r="D160" s="214"/>
      <c r="K160" s="26"/>
      <c r="L160" s="26"/>
      <c r="M160" s="26"/>
      <c r="N160" s="26"/>
      <c r="O160" s="26"/>
      <c r="P160" s="26"/>
      <c r="R160" s="199"/>
      <c r="S160" s="199"/>
      <c r="T160" s="199"/>
      <c r="U160" s="199"/>
      <c r="V160" s="199"/>
      <c r="W160" s="199"/>
      <c r="X160" s="199"/>
      <c r="Y160" s="199"/>
      <c r="Z160" s="199"/>
    </row>
    <row r="161" spans="4:26" x14ac:dyDescent="0.2">
      <c r="D161" s="20"/>
      <c r="R161" s="199"/>
      <c r="S161" s="199"/>
      <c r="T161" s="199"/>
      <c r="U161" s="199"/>
      <c r="V161" s="199"/>
      <c r="W161" s="199"/>
      <c r="X161" s="199"/>
      <c r="Y161" s="199"/>
      <c r="Z161" s="199"/>
    </row>
    <row r="162" spans="4:26" x14ac:dyDescent="0.2">
      <c r="R162" s="199"/>
      <c r="S162" s="199"/>
      <c r="T162" s="199"/>
      <c r="U162" s="199"/>
      <c r="V162" s="199"/>
      <c r="W162" s="199"/>
      <c r="X162" s="199"/>
      <c r="Y162" s="199"/>
      <c r="Z162" s="199"/>
    </row>
    <row r="163" spans="4:26" x14ac:dyDescent="0.2">
      <c r="R163" s="199"/>
      <c r="S163" s="199"/>
      <c r="T163" s="199"/>
      <c r="U163" s="199"/>
      <c r="V163" s="199"/>
      <c r="W163" s="199"/>
      <c r="X163" s="199"/>
      <c r="Y163" s="199"/>
      <c r="Z163" s="199"/>
    </row>
    <row r="164" spans="4:26" x14ac:dyDescent="0.2">
      <c r="R164" s="199"/>
      <c r="S164" s="199"/>
      <c r="T164" s="199"/>
      <c r="U164" s="199"/>
      <c r="V164" s="199"/>
      <c r="W164" s="199"/>
      <c r="X164" s="199"/>
      <c r="Y164" s="199"/>
      <c r="Z164" s="199"/>
    </row>
    <row r="167" spans="4:26" ht="18.75" x14ac:dyDescent="0.2">
      <c r="S167" s="216"/>
      <c r="T167" s="217"/>
      <c r="U167" s="217"/>
      <c r="V167" s="217"/>
      <c r="W167" s="217"/>
      <c r="X167" s="218"/>
      <c r="Y167" s="218"/>
    </row>
    <row r="168" spans="4:26" ht="18.75" x14ac:dyDescent="0.2">
      <c r="S168" s="216"/>
      <c r="T168" s="217"/>
      <c r="U168" s="217"/>
      <c r="V168" s="217"/>
      <c r="W168" s="217"/>
      <c r="X168" s="218"/>
      <c r="Y168" s="218"/>
    </row>
    <row r="169" spans="4:26" ht="18.75" x14ac:dyDescent="0.2">
      <c r="S169" s="216"/>
      <c r="T169" s="217"/>
      <c r="U169" s="217"/>
      <c r="V169" s="217"/>
      <c r="W169" s="217"/>
      <c r="X169" s="218"/>
      <c r="Y169" s="218"/>
    </row>
    <row r="170" spans="4:26" ht="18.75" x14ac:dyDescent="0.2">
      <c r="S170" s="216"/>
      <c r="T170" s="217"/>
      <c r="U170" s="217"/>
      <c r="V170" s="217"/>
      <c r="W170" s="217"/>
      <c r="X170" s="218"/>
      <c r="Y170" s="218"/>
    </row>
    <row r="171" spans="4:26" ht="18.75" x14ac:dyDescent="0.2">
      <c r="S171" s="216"/>
      <c r="T171" s="217"/>
      <c r="U171" s="217"/>
      <c r="V171" s="217"/>
      <c r="W171" s="217"/>
      <c r="X171" s="218"/>
      <c r="Y171" s="218"/>
    </row>
    <row r="172" spans="4:26" ht="18.75" x14ac:dyDescent="0.2">
      <c r="S172" s="216"/>
      <c r="T172" s="217"/>
      <c r="U172" s="217"/>
      <c r="V172" s="217"/>
      <c r="W172" s="217"/>
      <c r="X172" s="218"/>
      <c r="Y172" s="218"/>
    </row>
    <row r="173" spans="4:26" ht="18.75" x14ac:dyDescent="0.2">
      <c r="S173" s="216"/>
      <c r="T173" s="217"/>
      <c r="U173" s="217"/>
      <c r="V173" s="217"/>
      <c r="W173" s="217"/>
      <c r="X173" s="218"/>
      <c r="Y173" s="218"/>
    </row>
    <row r="174" spans="4:26" ht="18.75" x14ac:dyDescent="0.2">
      <c r="S174" s="216"/>
      <c r="T174" s="217"/>
      <c r="U174" s="217"/>
      <c r="V174" s="217"/>
      <c r="W174" s="217"/>
      <c r="X174" s="218"/>
      <c r="Y174" s="218"/>
    </row>
    <row r="175" spans="4:26" ht="18.75" x14ac:dyDescent="0.2">
      <c r="S175" s="216"/>
      <c r="T175" s="217"/>
      <c r="U175" s="217"/>
      <c r="V175" s="217"/>
      <c r="W175" s="217"/>
      <c r="X175" s="218"/>
      <c r="Y175" s="218"/>
    </row>
    <row r="176" spans="4:26" ht="18.75" x14ac:dyDescent="0.2">
      <c r="S176" s="216"/>
      <c r="T176" s="217"/>
      <c r="U176" s="217"/>
      <c r="V176" s="217"/>
      <c r="W176" s="217"/>
      <c r="X176" s="218"/>
      <c r="Y176" s="218"/>
    </row>
    <row r="177" spans="19:25" ht="18.75" x14ac:dyDescent="0.2">
      <c r="S177" s="216"/>
      <c r="T177" s="217"/>
      <c r="U177" s="217"/>
      <c r="V177" s="217"/>
      <c r="W177" s="217"/>
      <c r="X177" s="218"/>
      <c r="Y177" s="218"/>
    </row>
    <row r="178" spans="19:25" ht="18.75" x14ac:dyDescent="0.2">
      <c r="S178" s="216"/>
      <c r="T178" s="217"/>
      <c r="U178" s="217"/>
      <c r="V178" s="217"/>
      <c r="W178" s="217"/>
      <c r="X178" s="218"/>
      <c r="Y178" s="218"/>
    </row>
    <row r="179" spans="19:25" ht="18.75" x14ac:dyDescent="0.2">
      <c r="S179" s="216"/>
      <c r="T179" s="217"/>
      <c r="U179" s="217"/>
      <c r="V179" s="217"/>
      <c r="W179" s="217"/>
      <c r="X179" s="218"/>
      <c r="Y179" s="218"/>
    </row>
    <row r="180" spans="19:25" ht="18.75" x14ac:dyDescent="0.2">
      <c r="S180" s="216"/>
      <c r="T180" s="217"/>
      <c r="U180" s="217"/>
      <c r="V180" s="217"/>
      <c r="W180" s="217"/>
      <c r="X180" s="218"/>
      <c r="Y180" s="218"/>
    </row>
    <row r="181" spans="19:25" ht="18.75" x14ac:dyDescent="0.2">
      <c r="S181" s="216"/>
      <c r="T181" s="217"/>
      <c r="U181" s="217"/>
      <c r="V181" s="217"/>
      <c r="W181" s="217"/>
      <c r="X181" s="218"/>
      <c r="Y181" s="218"/>
    </row>
    <row r="182" spans="19:25" ht="18.75" x14ac:dyDescent="0.2">
      <c r="S182" s="216"/>
      <c r="T182" s="217"/>
      <c r="U182" s="217"/>
      <c r="V182" s="217"/>
      <c r="W182" s="217"/>
      <c r="X182" s="218"/>
      <c r="Y182" s="218"/>
    </row>
    <row r="183" spans="19:25" ht="18.75" x14ac:dyDescent="0.2">
      <c r="S183" s="216"/>
      <c r="T183" s="217"/>
      <c r="U183" s="217"/>
      <c r="V183" s="217"/>
      <c r="W183" s="217"/>
      <c r="X183" s="218"/>
      <c r="Y183" s="218"/>
    </row>
    <row r="184" spans="19:25" ht="18.75" x14ac:dyDescent="0.2">
      <c r="S184" s="216"/>
      <c r="T184" s="217"/>
      <c r="U184" s="217"/>
      <c r="V184" s="217"/>
      <c r="W184" s="217"/>
      <c r="X184" s="218"/>
      <c r="Y184" s="218"/>
    </row>
    <row r="185" spans="19:25" ht="18.75" x14ac:dyDescent="0.2">
      <c r="S185" s="216"/>
      <c r="T185" s="217"/>
      <c r="U185" s="217"/>
      <c r="V185" s="217"/>
      <c r="W185" s="217"/>
      <c r="X185" s="218"/>
      <c r="Y185" s="218"/>
    </row>
    <row r="186" spans="19:25" ht="18.75" x14ac:dyDescent="0.2">
      <c r="S186" s="216"/>
      <c r="T186" s="217"/>
      <c r="U186" s="217"/>
      <c r="V186" s="217"/>
      <c r="W186" s="217"/>
      <c r="X186" s="218"/>
      <c r="Y186" s="218"/>
    </row>
    <row r="187" spans="19:25" ht="18.75" x14ac:dyDescent="0.2">
      <c r="S187" s="216"/>
      <c r="T187" s="217"/>
      <c r="U187" s="217"/>
      <c r="V187" s="217"/>
      <c r="W187" s="217"/>
      <c r="X187" s="218"/>
      <c r="Y187" s="218"/>
    </row>
    <row r="188" spans="19:25" ht="18.75" x14ac:dyDescent="0.2">
      <c r="S188" s="216"/>
      <c r="T188" s="217"/>
      <c r="U188" s="217"/>
      <c r="V188" s="217"/>
      <c r="W188" s="217"/>
      <c r="X188" s="218"/>
      <c r="Y188" s="218"/>
    </row>
    <row r="189" spans="19:25" ht="18.75" x14ac:dyDescent="0.2">
      <c r="S189" s="216"/>
      <c r="T189" s="217"/>
      <c r="U189" s="217"/>
      <c r="V189" s="217"/>
      <c r="W189" s="217"/>
      <c r="X189" s="218"/>
      <c r="Y189" s="218"/>
    </row>
    <row r="190" spans="19:25" ht="18.75" x14ac:dyDescent="0.2">
      <c r="S190" s="216"/>
      <c r="T190" s="217"/>
      <c r="U190" s="217"/>
      <c r="V190" s="217"/>
      <c r="W190" s="217"/>
      <c r="X190" s="218"/>
      <c r="Y190" s="218"/>
    </row>
    <row r="191" spans="19:25" ht="18.75" x14ac:dyDescent="0.2">
      <c r="S191" s="216"/>
      <c r="T191" s="217"/>
      <c r="U191" s="217"/>
      <c r="V191" s="217"/>
      <c r="W191" s="217"/>
      <c r="X191" s="218"/>
      <c r="Y191" s="218"/>
    </row>
    <row r="192" spans="19:25" ht="18.75" x14ac:dyDescent="0.2">
      <c r="S192" s="216"/>
      <c r="T192" s="217"/>
      <c r="U192" s="217"/>
      <c r="V192" s="217"/>
      <c r="W192" s="217"/>
      <c r="X192" s="218"/>
      <c r="Y192" s="218"/>
    </row>
    <row r="193" spans="19:25" ht="18.75" x14ac:dyDescent="0.2">
      <c r="S193" s="216"/>
      <c r="T193" s="217"/>
      <c r="U193" s="217"/>
      <c r="V193" s="217"/>
      <c r="W193" s="217"/>
      <c r="X193" s="218"/>
      <c r="Y193" s="218"/>
    </row>
    <row r="194" spans="19:25" ht="18.75" x14ac:dyDescent="0.2">
      <c r="S194" s="216"/>
      <c r="T194" s="217"/>
      <c r="U194" s="217"/>
      <c r="V194" s="217"/>
      <c r="W194" s="217"/>
      <c r="X194" s="218"/>
      <c r="Y194" s="218"/>
    </row>
    <row r="195" spans="19:25" ht="18.75" x14ac:dyDescent="0.2">
      <c r="S195" s="216"/>
      <c r="T195" s="217"/>
      <c r="U195" s="217"/>
      <c r="V195" s="217"/>
      <c r="W195" s="217"/>
      <c r="X195" s="218"/>
      <c r="Y195" s="218"/>
    </row>
    <row r="196" spans="19:25" ht="18.75" x14ac:dyDescent="0.2">
      <c r="S196" s="216"/>
      <c r="T196" s="217"/>
      <c r="U196" s="217"/>
      <c r="V196" s="217"/>
      <c r="W196" s="217"/>
      <c r="X196" s="218"/>
      <c r="Y196" s="218"/>
    </row>
    <row r="197" spans="19:25" ht="18.75" x14ac:dyDescent="0.2">
      <c r="S197" s="216"/>
      <c r="T197" s="217"/>
      <c r="U197" s="217"/>
      <c r="V197" s="217"/>
      <c r="W197" s="217"/>
      <c r="X197" s="218"/>
      <c r="Y197" s="218"/>
    </row>
    <row r="198" spans="19:25" ht="18.75" x14ac:dyDescent="0.2">
      <c r="S198" s="216"/>
      <c r="T198" s="217"/>
      <c r="U198" s="217"/>
      <c r="V198" s="217"/>
      <c r="W198" s="217"/>
      <c r="X198" s="218"/>
      <c r="Y198" s="218"/>
    </row>
    <row r="199" spans="19:25" ht="18.75" x14ac:dyDescent="0.2">
      <c r="S199" s="216"/>
      <c r="T199" s="217"/>
      <c r="U199" s="217"/>
      <c r="V199" s="217"/>
      <c r="W199" s="217"/>
      <c r="X199" s="218"/>
      <c r="Y199" s="218"/>
    </row>
    <row r="200" spans="19:25" ht="18.75" x14ac:dyDescent="0.2">
      <c r="S200" s="216"/>
      <c r="T200" s="217"/>
      <c r="U200" s="217"/>
      <c r="V200" s="217"/>
      <c r="W200" s="217"/>
      <c r="X200" s="218"/>
      <c r="Y200" s="218"/>
    </row>
    <row r="201" spans="19:25" ht="18.75" x14ac:dyDescent="0.2">
      <c r="S201" s="216"/>
      <c r="T201" s="217"/>
      <c r="U201" s="217"/>
      <c r="V201" s="217"/>
      <c r="W201" s="217"/>
      <c r="X201" s="218"/>
      <c r="Y201" s="218"/>
    </row>
    <row r="202" spans="19:25" ht="18.75" x14ac:dyDescent="0.2">
      <c r="S202" s="216"/>
      <c r="T202" s="217"/>
      <c r="U202" s="217"/>
      <c r="V202" s="217"/>
      <c r="W202" s="217"/>
      <c r="X202" s="218"/>
      <c r="Y202" s="218"/>
    </row>
    <row r="203" spans="19:25" ht="18.75" x14ac:dyDescent="0.2">
      <c r="S203" s="216"/>
      <c r="T203" s="217"/>
      <c r="U203" s="217"/>
      <c r="V203" s="217"/>
      <c r="W203" s="217"/>
      <c r="X203" s="218"/>
      <c r="Y203" s="218"/>
    </row>
    <row r="204" spans="19:25" ht="18.75" x14ac:dyDescent="0.2">
      <c r="S204" s="216"/>
      <c r="T204" s="217"/>
      <c r="U204" s="217"/>
      <c r="V204" s="217"/>
      <c r="W204" s="217"/>
      <c r="X204" s="218"/>
      <c r="Y204" s="218"/>
    </row>
    <row r="205" spans="19:25" ht="18.75" x14ac:dyDescent="0.2">
      <c r="S205" s="216"/>
      <c r="T205" s="217"/>
      <c r="U205" s="217"/>
      <c r="V205" s="217"/>
      <c r="W205" s="217"/>
      <c r="X205" s="218"/>
      <c r="Y205" s="218"/>
    </row>
    <row r="206" spans="19:25" ht="18.75" x14ac:dyDescent="0.2">
      <c r="S206" s="216"/>
      <c r="T206" s="217"/>
      <c r="U206" s="217"/>
      <c r="V206" s="217"/>
      <c r="W206" s="217"/>
      <c r="X206" s="218"/>
      <c r="Y206" s="218"/>
    </row>
    <row r="207" spans="19:25" ht="18.75" x14ac:dyDescent="0.2">
      <c r="S207" s="216"/>
      <c r="T207" s="217"/>
      <c r="U207" s="217"/>
      <c r="V207" s="217"/>
      <c r="W207" s="217"/>
      <c r="X207" s="218"/>
      <c r="Y207" s="218"/>
    </row>
    <row r="208" spans="19:25" ht="18.75" x14ac:dyDescent="0.2">
      <c r="S208" s="216"/>
      <c r="T208" s="217"/>
      <c r="U208" s="217"/>
      <c r="V208" s="217"/>
      <c r="W208" s="217"/>
      <c r="X208" s="218"/>
      <c r="Y208" s="218"/>
    </row>
    <row r="209" spans="19:25" ht="18.75" x14ac:dyDescent="0.2">
      <c r="S209" s="216"/>
      <c r="T209" s="217"/>
      <c r="U209" s="217"/>
      <c r="V209" s="217"/>
      <c r="W209" s="217"/>
      <c r="X209" s="218"/>
      <c r="Y209" s="218"/>
    </row>
    <row r="210" spans="19:25" ht="18.75" x14ac:dyDescent="0.2">
      <c r="S210" s="216"/>
      <c r="T210" s="217"/>
      <c r="U210" s="217"/>
      <c r="V210" s="217"/>
      <c r="W210" s="217"/>
      <c r="X210" s="218"/>
      <c r="Y210" s="218"/>
    </row>
    <row r="211" spans="19:25" ht="18.75" x14ac:dyDescent="0.2">
      <c r="S211" s="216"/>
      <c r="T211" s="217"/>
      <c r="U211" s="217"/>
      <c r="V211" s="217"/>
      <c r="W211" s="217"/>
      <c r="X211" s="218"/>
      <c r="Y211" s="218"/>
    </row>
    <row r="212" spans="19:25" ht="18.75" x14ac:dyDescent="0.2">
      <c r="S212" s="216"/>
      <c r="T212" s="217"/>
      <c r="U212" s="217"/>
      <c r="V212" s="217"/>
      <c r="W212" s="217"/>
      <c r="X212" s="218"/>
      <c r="Y212" s="218"/>
    </row>
    <row r="213" spans="19:25" ht="18.75" x14ac:dyDescent="0.2">
      <c r="S213" s="216"/>
      <c r="T213" s="217"/>
      <c r="U213" s="217"/>
      <c r="V213" s="217"/>
      <c r="W213" s="217"/>
      <c r="X213" s="218"/>
      <c r="Y213" s="218"/>
    </row>
    <row r="214" spans="19:25" ht="18.75" x14ac:dyDescent="0.2">
      <c r="S214" s="216"/>
      <c r="T214" s="217"/>
      <c r="U214" s="217"/>
      <c r="V214" s="217"/>
      <c r="W214" s="217"/>
      <c r="X214" s="218"/>
      <c r="Y214" s="218"/>
    </row>
    <row r="215" spans="19:25" ht="18.75" x14ac:dyDescent="0.2">
      <c r="S215" s="216"/>
      <c r="T215" s="217"/>
      <c r="U215" s="217"/>
      <c r="V215" s="217"/>
      <c r="W215" s="217"/>
      <c r="X215" s="218"/>
      <c r="Y215" s="218"/>
    </row>
    <row r="216" spans="19:25" ht="18.75" x14ac:dyDescent="0.2">
      <c r="S216" s="216"/>
      <c r="T216" s="217"/>
      <c r="U216" s="217"/>
      <c r="V216" s="217"/>
      <c r="W216" s="217"/>
      <c r="X216" s="218"/>
      <c r="Y216" s="218"/>
    </row>
    <row r="217" spans="19:25" ht="18.75" x14ac:dyDescent="0.2">
      <c r="S217" s="216"/>
      <c r="T217" s="217"/>
      <c r="U217" s="217"/>
      <c r="V217" s="217"/>
      <c r="W217" s="217"/>
      <c r="X217" s="218"/>
      <c r="Y217" s="218"/>
    </row>
    <row r="218" spans="19:25" ht="18.75" x14ac:dyDescent="0.2">
      <c r="S218" s="216"/>
      <c r="T218" s="217"/>
      <c r="U218" s="217"/>
      <c r="V218" s="217"/>
      <c r="W218" s="217"/>
      <c r="X218" s="218"/>
      <c r="Y218" s="218"/>
    </row>
    <row r="219" spans="19:25" ht="18.75" x14ac:dyDescent="0.2">
      <c r="S219" s="216"/>
      <c r="T219" s="217"/>
      <c r="U219" s="217"/>
      <c r="V219" s="217"/>
      <c r="W219" s="217"/>
      <c r="X219" s="218"/>
      <c r="Y219" s="218"/>
    </row>
    <row r="220" spans="19:25" ht="18.75" x14ac:dyDescent="0.2">
      <c r="S220" s="216"/>
      <c r="T220" s="217"/>
      <c r="U220" s="217"/>
      <c r="V220" s="217"/>
      <c r="W220" s="217"/>
      <c r="X220" s="218"/>
      <c r="Y220" s="218"/>
    </row>
    <row r="221" spans="19:25" ht="18.75" x14ac:dyDescent="0.2">
      <c r="S221" s="216"/>
      <c r="T221" s="217"/>
      <c r="U221" s="217"/>
      <c r="V221" s="217"/>
      <c r="W221" s="217"/>
      <c r="X221" s="218"/>
      <c r="Y221" s="218"/>
    </row>
    <row r="222" spans="19:25" ht="18.75" x14ac:dyDescent="0.2">
      <c r="S222" s="216"/>
      <c r="T222" s="217"/>
      <c r="U222" s="217"/>
      <c r="V222" s="217"/>
      <c r="W222" s="217"/>
      <c r="X222" s="218"/>
      <c r="Y222" s="218"/>
    </row>
    <row r="223" spans="19:25" ht="18.75" x14ac:dyDescent="0.2">
      <c r="S223" s="216"/>
      <c r="T223" s="217"/>
      <c r="U223" s="217"/>
      <c r="V223" s="217"/>
      <c r="W223" s="217"/>
      <c r="X223" s="218"/>
      <c r="Y223" s="218"/>
    </row>
    <row r="224" spans="19:25" ht="18.75" x14ac:dyDescent="0.2">
      <c r="S224" s="216"/>
      <c r="T224" s="217"/>
      <c r="U224" s="217"/>
      <c r="V224" s="217"/>
      <c r="W224" s="217"/>
      <c r="X224" s="218"/>
      <c r="Y224" s="218"/>
    </row>
    <row r="225" spans="19:25" ht="18.75" x14ac:dyDescent="0.2">
      <c r="S225" s="216"/>
      <c r="T225" s="217"/>
      <c r="U225" s="217"/>
      <c r="V225" s="217"/>
      <c r="W225" s="217"/>
      <c r="X225" s="218"/>
      <c r="Y225" s="218"/>
    </row>
    <row r="226" spans="19:25" ht="18.75" x14ac:dyDescent="0.2">
      <c r="S226" s="216"/>
      <c r="T226" s="217"/>
      <c r="U226" s="217"/>
      <c r="V226" s="217"/>
      <c r="W226" s="217"/>
      <c r="X226" s="218"/>
      <c r="Y226" s="218"/>
    </row>
    <row r="227" spans="19:25" ht="18.75" x14ac:dyDescent="0.2">
      <c r="S227" s="216"/>
      <c r="T227" s="217"/>
      <c r="U227" s="217"/>
      <c r="V227" s="217"/>
      <c r="W227" s="217"/>
      <c r="X227" s="218"/>
      <c r="Y227" s="218"/>
    </row>
    <row r="228" spans="19:25" ht="18.75" x14ac:dyDescent="0.2">
      <c r="S228" s="216"/>
      <c r="T228" s="217"/>
      <c r="U228" s="217"/>
      <c r="V228" s="217"/>
      <c r="W228" s="217"/>
      <c r="X228" s="218"/>
      <c r="Y228" s="218"/>
    </row>
    <row r="229" spans="19:25" ht="18.75" x14ac:dyDescent="0.2">
      <c r="S229" s="216"/>
      <c r="T229" s="217"/>
      <c r="U229" s="217"/>
      <c r="V229" s="217"/>
      <c r="W229" s="217"/>
      <c r="X229" s="218"/>
      <c r="Y229" s="218"/>
    </row>
    <row r="230" spans="19:25" ht="18.75" x14ac:dyDescent="0.2">
      <c r="S230" s="216"/>
      <c r="T230" s="217"/>
      <c r="U230" s="217"/>
      <c r="V230" s="217"/>
      <c r="W230" s="217"/>
      <c r="X230" s="218"/>
      <c r="Y230" s="218"/>
    </row>
    <row r="231" spans="19:25" ht="18.75" x14ac:dyDescent="0.2">
      <c r="S231" s="216"/>
      <c r="T231" s="217"/>
      <c r="U231" s="217"/>
      <c r="V231" s="217"/>
      <c r="W231" s="217"/>
      <c r="X231" s="218"/>
      <c r="Y231" s="218"/>
    </row>
    <row r="232" spans="19:25" ht="18.75" x14ac:dyDescent="0.2">
      <c r="S232" s="216"/>
      <c r="T232" s="217"/>
      <c r="U232" s="217"/>
      <c r="V232" s="217"/>
      <c r="W232" s="217"/>
      <c r="X232" s="218"/>
      <c r="Y232" s="218"/>
    </row>
    <row r="233" spans="19:25" ht="18.75" x14ac:dyDescent="0.2">
      <c r="S233" s="216"/>
      <c r="T233" s="217"/>
      <c r="U233" s="217"/>
      <c r="V233" s="217"/>
      <c r="W233" s="217"/>
      <c r="X233" s="218"/>
      <c r="Y233" s="218"/>
    </row>
    <row r="234" spans="19:25" ht="18.75" x14ac:dyDescent="0.2">
      <c r="S234" s="216"/>
      <c r="T234" s="217"/>
      <c r="U234" s="217"/>
      <c r="V234" s="217"/>
      <c r="W234" s="217"/>
      <c r="X234" s="218"/>
      <c r="Y234" s="218"/>
    </row>
    <row r="235" spans="19:25" ht="18.75" x14ac:dyDescent="0.2">
      <c r="S235" s="216"/>
      <c r="T235" s="217"/>
      <c r="U235" s="217"/>
      <c r="V235" s="217"/>
      <c r="W235" s="217"/>
      <c r="X235" s="218"/>
      <c r="Y235" s="218"/>
    </row>
    <row r="236" spans="19:25" ht="18.75" x14ac:dyDescent="0.2">
      <c r="S236" s="216"/>
      <c r="T236" s="217"/>
      <c r="U236" s="217"/>
      <c r="V236" s="217"/>
      <c r="W236" s="217"/>
      <c r="X236" s="218"/>
      <c r="Y236" s="218"/>
    </row>
    <row r="237" spans="19:25" ht="18.75" x14ac:dyDescent="0.2">
      <c r="S237" s="216"/>
      <c r="T237" s="217"/>
      <c r="U237" s="217"/>
      <c r="V237" s="217"/>
      <c r="W237" s="217"/>
      <c r="X237" s="218"/>
      <c r="Y237" s="218"/>
    </row>
    <row r="238" spans="19:25" ht="18.75" x14ac:dyDescent="0.2">
      <c r="S238" s="216"/>
      <c r="T238" s="217"/>
      <c r="U238" s="217"/>
      <c r="V238" s="217"/>
      <c r="W238" s="217"/>
      <c r="X238" s="218"/>
      <c r="Y238" s="218"/>
    </row>
    <row r="239" spans="19:25" ht="18.75" x14ac:dyDescent="0.2">
      <c r="S239" s="216"/>
      <c r="T239" s="217"/>
      <c r="U239" s="217"/>
      <c r="V239" s="217"/>
      <c r="W239" s="217"/>
      <c r="X239" s="218"/>
      <c r="Y239" s="218"/>
    </row>
    <row r="240" spans="19:25" ht="18.75" x14ac:dyDescent="0.2">
      <c r="S240" s="216"/>
      <c r="T240" s="217"/>
      <c r="U240" s="217"/>
      <c r="V240" s="217"/>
      <c r="W240" s="217"/>
      <c r="X240" s="218"/>
      <c r="Y240" s="218"/>
    </row>
    <row r="241" spans="19:25" ht="18.75" x14ac:dyDescent="0.2">
      <c r="S241" s="216"/>
      <c r="T241" s="217"/>
      <c r="U241" s="217"/>
      <c r="V241" s="217"/>
      <c r="W241" s="217"/>
      <c r="X241" s="218"/>
      <c r="Y241" s="218"/>
    </row>
    <row r="242" spans="19:25" ht="18.75" x14ac:dyDescent="0.2">
      <c r="S242" s="216"/>
      <c r="T242" s="217"/>
      <c r="U242" s="217"/>
      <c r="V242" s="217"/>
      <c r="W242" s="217"/>
      <c r="X242" s="218"/>
      <c r="Y242" s="218"/>
    </row>
    <row r="243" spans="19:25" ht="18.75" x14ac:dyDescent="0.2">
      <c r="S243" s="216"/>
      <c r="T243" s="217"/>
      <c r="U243" s="217"/>
      <c r="V243" s="217"/>
      <c r="W243" s="217"/>
      <c r="X243" s="218"/>
      <c r="Y243" s="218"/>
    </row>
    <row r="244" spans="19:25" ht="18.75" x14ac:dyDescent="0.2">
      <c r="S244" s="216"/>
      <c r="T244" s="217"/>
      <c r="U244" s="217"/>
      <c r="V244" s="217"/>
      <c r="W244" s="217"/>
      <c r="X244" s="218"/>
      <c r="Y244" s="218"/>
    </row>
    <row r="245" spans="19:25" ht="18.75" x14ac:dyDescent="0.2">
      <c r="S245" s="216"/>
      <c r="T245" s="217"/>
      <c r="U245" s="217"/>
      <c r="V245" s="217"/>
      <c r="W245" s="217"/>
      <c r="X245" s="218"/>
      <c r="Y245" s="218"/>
    </row>
    <row r="246" spans="19:25" ht="18.75" x14ac:dyDescent="0.2">
      <c r="S246" s="216"/>
      <c r="T246" s="217"/>
      <c r="U246" s="217"/>
      <c r="V246" s="217"/>
      <c r="W246" s="217"/>
      <c r="X246" s="218"/>
      <c r="Y246" s="218"/>
    </row>
    <row r="247" spans="19:25" ht="18.75" x14ac:dyDescent="0.2">
      <c r="S247" s="216"/>
      <c r="T247" s="217"/>
      <c r="U247" s="217"/>
      <c r="V247" s="217"/>
      <c r="W247" s="217"/>
      <c r="X247" s="218"/>
      <c r="Y247" s="218"/>
    </row>
    <row r="248" spans="19:25" ht="18.75" x14ac:dyDescent="0.2">
      <c r="S248" s="216"/>
      <c r="T248" s="217"/>
      <c r="U248" s="217"/>
      <c r="V248" s="217"/>
      <c r="W248" s="217"/>
      <c r="X248" s="218"/>
      <c r="Y248" s="218"/>
    </row>
    <row r="249" spans="19:25" ht="18.75" x14ac:dyDescent="0.2">
      <c r="S249" s="216"/>
      <c r="T249" s="217"/>
      <c r="U249" s="217"/>
      <c r="V249" s="217"/>
      <c r="W249" s="217"/>
      <c r="X249" s="218"/>
      <c r="Y249" s="218"/>
    </row>
    <row r="250" spans="19:25" ht="18.75" x14ac:dyDescent="0.2">
      <c r="S250" s="216"/>
      <c r="T250" s="217"/>
      <c r="U250" s="217"/>
      <c r="V250" s="217"/>
      <c r="W250" s="217"/>
      <c r="X250" s="218"/>
      <c r="Y250" s="218"/>
    </row>
    <row r="251" spans="19:25" ht="18.75" x14ac:dyDescent="0.2">
      <c r="S251" s="216"/>
      <c r="T251" s="217"/>
      <c r="U251" s="217"/>
      <c r="V251" s="217"/>
      <c r="W251" s="217"/>
      <c r="X251" s="218"/>
      <c r="Y251" s="218"/>
    </row>
    <row r="252" spans="19:25" ht="18.75" x14ac:dyDescent="0.2">
      <c r="S252" s="216"/>
      <c r="T252" s="217"/>
      <c r="U252" s="217"/>
      <c r="V252" s="217"/>
      <c r="W252" s="217"/>
      <c r="X252" s="218"/>
      <c r="Y252" s="218"/>
    </row>
    <row r="253" spans="19:25" ht="18.75" x14ac:dyDescent="0.2">
      <c r="S253" s="216"/>
      <c r="T253" s="217"/>
      <c r="U253" s="217"/>
      <c r="V253" s="217"/>
      <c r="W253" s="217"/>
      <c r="X253" s="218"/>
      <c r="Y253" s="218"/>
    </row>
    <row r="254" spans="19:25" ht="18.75" x14ac:dyDescent="0.2">
      <c r="S254" s="216"/>
      <c r="T254" s="217"/>
      <c r="U254" s="217"/>
      <c r="V254" s="217"/>
      <c r="W254" s="217"/>
      <c r="X254" s="218"/>
      <c r="Y254" s="218"/>
    </row>
    <row r="255" spans="19:25" ht="18.75" x14ac:dyDescent="0.2">
      <c r="S255" s="216"/>
      <c r="T255" s="217"/>
      <c r="U255" s="217"/>
      <c r="V255" s="217"/>
      <c r="W255" s="217"/>
      <c r="X255" s="218"/>
      <c r="Y255" s="218"/>
    </row>
    <row r="256" spans="19:25" ht="18.75" x14ac:dyDescent="0.2">
      <c r="S256" s="216"/>
      <c r="T256" s="217"/>
      <c r="U256" s="217"/>
      <c r="V256" s="217"/>
      <c r="W256" s="217"/>
      <c r="X256" s="218"/>
      <c r="Y256" s="218"/>
    </row>
    <row r="257" spans="19:25" ht="18.75" x14ac:dyDescent="0.2">
      <c r="S257" s="216"/>
      <c r="T257" s="217"/>
      <c r="U257" s="217"/>
      <c r="V257" s="217"/>
      <c r="W257" s="217"/>
      <c r="X257" s="218"/>
      <c r="Y257" s="218"/>
    </row>
    <row r="258" spans="19:25" ht="18.75" x14ac:dyDescent="0.2">
      <c r="S258" s="216"/>
      <c r="T258" s="217"/>
      <c r="U258" s="217"/>
      <c r="V258" s="217"/>
      <c r="W258" s="217"/>
      <c r="X258" s="218"/>
      <c r="Y258" s="218"/>
    </row>
    <row r="259" spans="19:25" ht="18.75" x14ac:dyDescent="0.2">
      <c r="S259" s="216"/>
      <c r="T259" s="217"/>
      <c r="U259" s="217"/>
      <c r="V259" s="217"/>
      <c r="W259" s="217"/>
      <c r="X259" s="218"/>
      <c r="Y259" s="218"/>
    </row>
    <row r="260" spans="19:25" ht="18.75" x14ac:dyDescent="0.2">
      <c r="S260" s="216"/>
      <c r="T260" s="217"/>
      <c r="U260" s="217"/>
      <c r="V260" s="217"/>
      <c r="W260" s="217"/>
      <c r="X260" s="218"/>
      <c r="Y260" s="218"/>
    </row>
    <row r="261" spans="19:25" ht="18.75" x14ac:dyDescent="0.2">
      <c r="S261" s="216"/>
      <c r="T261" s="217"/>
      <c r="U261" s="217"/>
      <c r="V261" s="217"/>
      <c r="W261" s="217"/>
      <c r="X261" s="218"/>
      <c r="Y261" s="218"/>
    </row>
    <row r="262" spans="19:25" ht="18.75" x14ac:dyDescent="0.2">
      <c r="S262" s="216"/>
      <c r="T262" s="217"/>
      <c r="U262" s="217"/>
      <c r="V262" s="217"/>
      <c r="W262" s="217"/>
      <c r="X262" s="218"/>
      <c r="Y262" s="218"/>
    </row>
    <row r="263" spans="19:25" ht="18.75" x14ac:dyDescent="0.2">
      <c r="S263" s="216"/>
      <c r="T263" s="217"/>
      <c r="U263" s="217"/>
      <c r="V263" s="217"/>
      <c r="W263" s="217"/>
      <c r="X263" s="218"/>
      <c r="Y263" s="218"/>
    </row>
    <row r="264" spans="19:25" ht="18.75" x14ac:dyDescent="0.2">
      <c r="S264" s="216"/>
      <c r="T264" s="217"/>
      <c r="U264" s="217"/>
      <c r="V264" s="217"/>
      <c r="W264" s="217"/>
      <c r="X264" s="218"/>
      <c r="Y264" s="218"/>
    </row>
    <row r="265" spans="19:25" ht="18.75" x14ac:dyDescent="0.2">
      <c r="S265" s="216"/>
      <c r="T265" s="217"/>
      <c r="U265" s="217"/>
      <c r="V265" s="217"/>
      <c r="W265" s="217"/>
      <c r="X265" s="218"/>
      <c r="Y265" s="218"/>
    </row>
    <row r="266" spans="19:25" ht="18.75" x14ac:dyDescent="0.2">
      <c r="S266" s="216"/>
      <c r="T266" s="217"/>
      <c r="U266" s="217"/>
      <c r="V266" s="217"/>
      <c r="W266" s="217"/>
      <c r="X266" s="218"/>
      <c r="Y266" s="218"/>
    </row>
    <row r="267" spans="19:25" ht="18.75" x14ac:dyDescent="0.2">
      <c r="S267" s="216"/>
      <c r="T267" s="217"/>
      <c r="U267" s="217"/>
      <c r="V267" s="217"/>
      <c r="W267" s="217"/>
      <c r="X267" s="218"/>
      <c r="Y267" s="218"/>
    </row>
    <row r="268" spans="19:25" ht="18.75" x14ac:dyDescent="0.2">
      <c r="S268" s="216"/>
      <c r="T268" s="217"/>
      <c r="U268" s="217"/>
      <c r="V268" s="217"/>
      <c r="W268" s="217"/>
      <c r="X268" s="218"/>
      <c r="Y268" s="218"/>
    </row>
    <row r="269" spans="19:25" ht="18.75" x14ac:dyDescent="0.2">
      <c r="S269" s="216"/>
      <c r="T269" s="217"/>
      <c r="U269" s="217"/>
      <c r="V269" s="217"/>
      <c r="W269" s="217"/>
      <c r="X269" s="218"/>
      <c r="Y269" s="218"/>
    </row>
    <row r="270" spans="19:25" ht="18.75" x14ac:dyDescent="0.2">
      <c r="S270" s="216"/>
      <c r="T270" s="217"/>
      <c r="U270" s="217"/>
      <c r="V270" s="217"/>
      <c r="W270" s="217"/>
      <c r="X270" s="218"/>
      <c r="Y270" s="218"/>
    </row>
    <row r="271" spans="19:25" ht="18.75" x14ac:dyDescent="0.2">
      <c r="S271" s="216"/>
      <c r="T271" s="217"/>
      <c r="U271" s="217"/>
      <c r="V271" s="217"/>
      <c r="W271" s="217"/>
      <c r="X271" s="218"/>
      <c r="Y271" s="218"/>
    </row>
    <row r="272" spans="19:25" ht="18.75" x14ac:dyDescent="0.2">
      <c r="S272" s="216"/>
      <c r="T272" s="217"/>
      <c r="U272" s="217"/>
      <c r="V272" s="217"/>
      <c r="W272" s="217"/>
      <c r="X272" s="218"/>
      <c r="Y272" s="218"/>
    </row>
    <row r="273" spans="19:25" ht="18.75" x14ac:dyDescent="0.2">
      <c r="S273" s="216"/>
      <c r="T273" s="217"/>
      <c r="U273" s="217"/>
      <c r="V273" s="217"/>
      <c r="W273" s="217"/>
      <c r="X273" s="218"/>
      <c r="Y273" s="218"/>
    </row>
    <row r="274" spans="19:25" ht="18.75" x14ac:dyDescent="0.2">
      <c r="S274" s="216"/>
      <c r="T274" s="217"/>
      <c r="U274" s="217"/>
      <c r="V274" s="217"/>
      <c r="W274" s="217"/>
      <c r="X274" s="218"/>
      <c r="Y274" s="218"/>
    </row>
    <row r="275" spans="19:25" ht="18.75" x14ac:dyDescent="0.2">
      <c r="S275" s="216"/>
      <c r="T275" s="217"/>
      <c r="U275" s="217"/>
      <c r="V275" s="217"/>
      <c r="W275" s="217"/>
      <c r="X275" s="218"/>
      <c r="Y275" s="218"/>
    </row>
    <row r="276" spans="19:25" ht="18.75" x14ac:dyDescent="0.2">
      <c r="S276" s="216"/>
      <c r="T276" s="217"/>
      <c r="U276" s="217"/>
      <c r="V276" s="217"/>
      <c r="W276" s="217"/>
      <c r="X276" s="218"/>
      <c r="Y276" s="218"/>
    </row>
    <row r="277" spans="19:25" ht="18.75" x14ac:dyDescent="0.2">
      <c r="S277" s="216"/>
      <c r="T277" s="217"/>
      <c r="U277" s="217"/>
      <c r="V277" s="217"/>
      <c r="W277" s="217"/>
      <c r="X277" s="218"/>
      <c r="Y277" s="218"/>
    </row>
    <row r="278" spans="19:25" ht="18.75" x14ac:dyDescent="0.2">
      <c r="S278" s="216"/>
      <c r="T278" s="217"/>
      <c r="U278" s="217"/>
      <c r="V278" s="217"/>
      <c r="W278" s="217"/>
      <c r="X278" s="218"/>
      <c r="Y278" s="218"/>
    </row>
    <row r="279" spans="19:25" ht="18.75" x14ac:dyDescent="0.2">
      <c r="S279" s="216"/>
      <c r="T279" s="217"/>
      <c r="U279" s="217"/>
      <c r="V279" s="217"/>
      <c r="W279" s="217"/>
      <c r="X279" s="218"/>
      <c r="Y279" s="218"/>
    </row>
    <row r="280" spans="19:25" ht="18.75" x14ac:dyDescent="0.2">
      <c r="S280" s="216"/>
      <c r="T280" s="217"/>
      <c r="U280" s="217"/>
      <c r="V280" s="217"/>
      <c r="W280" s="217"/>
      <c r="X280" s="218"/>
      <c r="Y280" s="218"/>
    </row>
    <row r="281" spans="19:25" ht="18.75" x14ac:dyDescent="0.2">
      <c r="S281" s="216"/>
      <c r="T281" s="217"/>
      <c r="U281" s="217"/>
      <c r="V281" s="217"/>
      <c r="W281" s="217"/>
      <c r="X281" s="218"/>
      <c r="Y281" s="218"/>
    </row>
    <row r="282" spans="19:25" ht="18.75" x14ac:dyDescent="0.2">
      <c r="S282" s="216"/>
      <c r="T282" s="217"/>
      <c r="U282" s="217"/>
      <c r="V282" s="217"/>
      <c r="W282" s="217"/>
      <c r="X282" s="218"/>
      <c r="Y282" s="218"/>
    </row>
    <row r="283" spans="19:25" ht="18.75" x14ac:dyDescent="0.2">
      <c r="S283" s="216"/>
      <c r="T283" s="217"/>
      <c r="U283" s="217"/>
      <c r="V283" s="217"/>
      <c r="W283" s="217"/>
      <c r="X283" s="218"/>
      <c r="Y283" s="218"/>
    </row>
    <row r="284" spans="19:25" ht="18.75" x14ac:dyDescent="0.2">
      <c r="S284" s="216"/>
      <c r="T284" s="217"/>
      <c r="U284" s="217"/>
      <c r="V284" s="217"/>
      <c r="W284" s="217"/>
      <c r="X284" s="218"/>
      <c r="Y284" s="218"/>
    </row>
    <row r="285" spans="19:25" ht="18.75" x14ac:dyDescent="0.2">
      <c r="S285" s="216"/>
      <c r="T285" s="217"/>
      <c r="U285" s="217"/>
      <c r="V285" s="217"/>
      <c r="W285" s="217"/>
      <c r="X285" s="218"/>
      <c r="Y285" s="218"/>
    </row>
    <row r="286" spans="19:25" ht="18.75" x14ac:dyDescent="0.2">
      <c r="S286" s="216"/>
      <c r="T286" s="217"/>
      <c r="U286" s="217"/>
      <c r="V286" s="217"/>
      <c r="W286" s="217"/>
      <c r="X286" s="218"/>
      <c r="Y286" s="218"/>
    </row>
    <row r="287" spans="19:25" ht="18.75" x14ac:dyDescent="0.2">
      <c r="S287" s="216"/>
      <c r="T287" s="217"/>
      <c r="U287" s="217"/>
      <c r="V287" s="217"/>
      <c r="W287" s="217"/>
      <c r="X287" s="218"/>
      <c r="Y287" s="218"/>
    </row>
    <row r="288" spans="19:25" ht="18.75" x14ac:dyDescent="0.2">
      <c r="S288" s="216"/>
      <c r="T288" s="217"/>
      <c r="U288" s="217"/>
      <c r="V288" s="217"/>
      <c r="W288" s="217"/>
      <c r="X288" s="218"/>
      <c r="Y288" s="218"/>
    </row>
    <row r="289" spans="19:25" ht="18.75" x14ac:dyDescent="0.2">
      <c r="S289" s="216"/>
      <c r="T289" s="217"/>
      <c r="U289" s="217"/>
      <c r="V289" s="217"/>
      <c r="W289" s="217"/>
      <c r="X289" s="218"/>
      <c r="Y289" s="218"/>
    </row>
    <row r="290" spans="19:25" ht="18.75" x14ac:dyDescent="0.2">
      <c r="S290" s="216"/>
      <c r="T290" s="217"/>
      <c r="U290" s="217"/>
      <c r="V290" s="217"/>
      <c r="W290" s="217"/>
      <c r="X290" s="218"/>
      <c r="Y290" s="218"/>
    </row>
    <row r="291" spans="19:25" ht="18.75" x14ac:dyDescent="0.2">
      <c r="S291" s="216"/>
      <c r="T291" s="217"/>
      <c r="U291" s="217"/>
      <c r="V291" s="217"/>
      <c r="W291" s="217"/>
      <c r="X291" s="218"/>
      <c r="Y291" s="218"/>
    </row>
    <row r="292" spans="19:25" ht="18.75" x14ac:dyDescent="0.2">
      <c r="S292" s="216"/>
      <c r="T292" s="217"/>
      <c r="U292" s="217"/>
      <c r="V292" s="217"/>
      <c r="W292" s="217"/>
      <c r="X292" s="218"/>
      <c r="Y292" s="218"/>
    </row>
    <row r="293" spans="19:25" ht="18.75" x14ac:dyDescent="0.2">
      <c r="S293" s="216"/>
      <c r="T293" s="217"/>
      <c r="U293" s="217"/>
      <c r="V293" s="217"/>
      <c r="W293" s="217"/>
      <c r="X293" s="218"/>
      <c r="Y293" s="218"/>
    </row>
    <row r="294" spans="19:25" ht="18.75" x14ac:dyDescent="0.2">
      <c r="S294" s="216"/>
      <c r="T294" s="217"/>
      <c r="U294" s="217"/>
      <c r="V294" s="217"/>
      <c r="W294" s="217"/>
      <c r="X294" s="218"/>
      <c r="Y294" s="218"/>
    </row>
    <row r="295" spans="19:25" ht="18.75" x14ac:dyDescent="0.2">
      <c r="S295" s="216"/>
      <c r="T295" s="217"/>
      <c r="U295" s="217"/>
      <c r="V295" s="217"/>
      <c r="W295" s="217"/>
      <c r="X295" s="218"/>
      <c r="Y295" s="218"/>
    </row>
    <row r="296" spans="19:25" ht="18.75" x14ac:dyDescent="0.2">
      <c r="S296" s="216"/>
      <c r="T296" s="217"/>
      <c r="U296" s="217"/>
      <c r="V296" s="217"/>
      <c r="W296" s="217"/>
      <c r="X296" s="218"/>
      <c r="Y296" s="218"/>
    </row>
    <row r="297" spans="19:25" ht="18.75" x14ac:dyDescent="0.2">
      <c r="S297" s="216"/>
      <c r="T297" s="217"/>
      <c r="U297" s="217"/>
      <c r="V297" s="217"/>
      <c r="W297" s="217"/>
      <c r="X297" s="218"/>
      <c r="Y297" s="218"/>
    </row>
    <row r="298" spans="19:25" ht="18.75" x14ac:dyDescent="0.2">
      <c r="S298" s="216"/>
      <c r="T298" s="217"/>
      <c r="U298" s="217"/>
      <c r="V298" s="217"/>
      <c r="W298" s="217"/>
      <c r="X298" s="218"/>
      <c r="Y298" s="218"/>
    </row>
    <row r="299" spans="19:25" ht="18.75" x14ac:dyDescent="0.2">
      <c r="S299" s="216"/>
      <c r="T299" s="217"/>
      <c r="U299" s="217"/>
      <c r="V299" s="217"/>
      <c r="W299" s="217"/>
      <c r="X299" s="218"/>
      <c r="Y299" s="218"/>
    </row>
    <row r="300" spans="19:25" ht="18.75" x14ac:dyDescent="0.2">
      <c r="S300" s="216"/>
      <c r="T300" s="217"/>
      <c r="U300" s="217"/>
      <c r="V300" s="217"/>
      <c r="W300" s="217"/>
      <c r="X300" s="218"/>
      <c r="Y300" s="218"/>
    </row>
    <row r="301" spans="19:25" ht="18.75" x14ac:dyDescent="0.2">
      <c r="S301" s="216"/>
      <c r="T301" s="217"/>
      <c r="U301" s="217"/>
      <c r="V301" s="217"/>
      <c r="W301" s="217"/>
      <c r="X301" s="218"/>
      <c r="Y301" s="218"/>
    </row>
    <row r="302" spans="19:25" ht="18.75" x14ac:dyDescent="0.2">
      <c r="S302" s="216"/>
      <c r="T302" s="217"/>
      <c r="U302" s="217"/>
      <c r="V302" s="217"/>
      <c r="W302" s="217"/>
      <c r="X302" s="218"/>
      <c r="Y302" s="218"/>
    </row>
    <row r="303" spans="19:25" ht="18.75" x14ac:dyDescent="0.2">
      <c r="S303" s="216"/>
      <c r="T303" s="217"/>
      <c r="U303" s="217"/>
      <c r="V303" s="217"/>
      <c r="W303" s="217"/>
      <c r="X303" s="218"/>
      <c r="Y303" s="218"/>
    </row>
    <row r="304" spans="19:25" ht="18.75" x14ac:dyDescent="0.2">
      <c r="S304" s="216"/>
      <c r="T304" s="217"/>
      <c r="U304" s="217"/>
      <c r="V304" s="217"/>
      <c r="W304" s="217"/>
      <c r="X304" s="218"/>
      <c r="Y304" s="218"/>
    </row>
    <row r="305" spans="19:25" ht="18.75" x14ac:dyDescent="0.2">
      <c r="S305" s="216"/>
      <c r="T305" s="217"/>
      <c r="U305" s="217"/>
      <c r="V305" s="217"/>
      <c r="W305" s="217"/>
      <c r="X305" s="218"/>
      <c r="Y305" s="218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116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0" bestFit="1" customWidth="1"/>
    <col min="2" max="2" width="10.33203125" style="200" customWidth="1"/>
    <col min="3" max="3" width="19.1640625" style="201" bestFit="1" customWidth="1"/>
    <col min="4" max="5" width="19.1640625" style="201" customWidth="1"/>
    <col min="6" max="6" width="17.83203125" style="204" bestFit="1" customWidth="1"/>
    <col min="7" max="8" width="17.5" style="204" bestFit="1" customWidth="1"/>
    <col min="9" max="9" width="17.83203125" style="200" bestFit="1" customWidth="1"/>
    <col min="10" max="10" width="17.83203125" style="200" customWidth="1"/>
    <col min="11" max="11" width="18.1640625" style="204" bestFit="1" customWidth="1"/>
    <col min="12" max="13" width="18.1640625" style="204" customWidth="1"/>
    <col min="14" max="14" width="16.83203125" style="204" customWidth="1"/>
    <col min="15" max="15" width="18.1640625" style="204" bestFit="1" customWidth="1"/>
    <col min="16" max="16" width="19.5" style="204" bestFit="1" customWidth="1"/>
    <col min="17" max="17" width="18.33203125" style="204" customWidth="1"/>
    <col min="18" max="18" width="20" style="204" bestFit="1" customWidth="1"/>
    <col min="19" max="19" width="12.33203125" style="204" bestFit="1" customWidth="1"/>
    <col min="20" max="20" width="15.5" style="200" bestFit="1" customWidth="1"/>
    <col min="21" max="21" width="18.33203125" style="200" bestFit="1" customWidth="1"/>
    <col min="22" max="28" width="8.83203125" style="37"/>
    <col min="29" max="43" width="8.83203125" style="38"/>
    <col min="44" max="61" width="8.83203125" style="200"/>
    <col min="62" max="62" width="10.6640625" style="200" customWidth="1"/>
    <col min="63" max="63" width="8.83203125" style="200"/>
    <col min="64" max="64" width="12.83203125" style="200" customWidth="1"/>
    <col min="65" max="65" width="10.83203125" style="200" bestFit="1" customWidth="1"/>
    <col min="66" max="66" width="8.83203125" style="200"/>
    <col min="67" max="68" width="12" style="200" bestFit="1" customWidth="1"/>
    <col min="69" max="70" width="10.83203125" style="200" bestFit="1" customWidth="1"/>
    <col min="71" max="72" width="14" style="200" bestFit="1" customWidth="1"/>
    <col min="73" max="16384" width="8.83203125" style="200"/>
  </cols>
  <sheetData>
    <row r="1" spans="1:72" x14ac:dyDescent="0.2">
      <c r="A1" s="200" t="s">
        <v>16</v>
      </c>
      <c r="B1" s="200" t="s">
        <v>0</v>
      </c>
      <c r="C1" s="201" t="s">
        <v>1</v>
      </c>
      <c r="D1" s="201" t="s">
        <v>47</v>
      </c>
      <c r="E1" s="201" t="s">
        <v>49</v>
      </c>
      <c r="F1" s="204" t="s">
        <v>9</v>
      </c>
      <c r="G1" s="207" t="s">
        <v>2</v>
      </c>
      <c r="H1" s="207" t="s">
        <v>10</v>
      </c>
      <c r="I1" s="201" t="s">
        <v>3</v>
      </c>
      <c r="J1" s="201" t="s">
        <v>48</v>
      </c>
      <c r="K1" s="207" t="s">
        <v>4</v>
      </c>
      <c r="L1" s="207" t="s">
        <v>50</v>
      </c>
      <c r="M1" s="207" t="s">
        <v>51</v>
      </c>
      <c r="N1" s="207" t="s">
        <v>5</v>
      </c>
      <c r="O1" s="207" t="s">
        <v>11</v>
      </c>
      <c r="P1" s="207" t="s">
        <v>6</v>
      </c>
      <c r="Q1" s="207" t="s">
        <v>7</v>
      </c>
      <c r="R1" s="207" t="s">
        <v>13</v>
      </c>
      <c r="S1" s="207" t="s">
        <v>8</v>
      </c>
      <c r="T1" s="201" t="s">
        <v>12</v>
      </c>
      <c r="U1" s="200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0" t="s">
        <v>69</v>
      </c>
      <c r="BH1" s="40" t="s">
        <v>70</v>
      </c>
      <c r="BI1" s="40" t="s">
        <v>71</v>
      </c>
      <c r="BJ1" s="200" t="s">
        <v>200</v>
      </c>
      <c r="BK1" s="200" t="s">
        <v>201</v>
      </c>
      <c r="BL1" s="200" t="s">
        <v>208</v>
      </c>
      <c r="BM1" s="200" t="s">
        <v>202</v>
      </c>
      <c r="BN1" s="200" t="s">
        <v>203</v>
      </c>
      <c r="BO1" s="200" t="s">
        <v>209</v>
      </c>
      <c r="BP1" s="200" t="s">
        <v>204</v>
      </c>
      <c r="BQ1" s="200" t="s">
        <v>205</v>
      </c>
      <c r="BR1" s="200" t="s">
        <v>206</v>
      </c>
      <c r="BS1" s="200" t="s">
        <v>210</v>
      </c>
      <c r="BT1" s="200" t="s">
        <v>211</v>
      </c>
    </row>
    <row r="2" spans="1:72" x14ac:dyDescent="0.2">
      <c r="A2" s="202">
        <v>40179</v>
      </c>
      <c r="B2" s="203">
        <f t="shared" ref="B2:B65" si="0">YEAR(A2)</f>
        <v>2010</v>
      </c>
      <c r="C2" s="201">
        <v>49397907</v>
      </c>
      <c r="D2" s="201">
        <f>VLOOKUP(B2,CDM!$I$5:$N$15,2,FALSE)/12</f>
        <v>0</v>
      </c>
      <c r="E2" s="201">
        <f t="shared" ref="E2:E65" si="1">C2+D2</f>
        <v>49397907</v>
      </c>
      <c r="F2" s="206">
        <v>57642</v>
      </c>
      <c r="G2" s="204">
        <v>15762767</v>
      </c>
      <c r="H2" s="206">
        <v>4982</v>
      </c>
      <c r="I2" s="201">
        <f>VLOOKUP(B2,CDM!$I$5:$N$15,3,FALSE)/12</f>
        <v>0</v>
      </c>
      <c r="J2" s="201">
        <f t="shared" ref="J2:J65" si="2">G2+I2</f>
        <v>15762767</v>
      </c>
      <c r="K2" s="204">
        <v>77865432</v>
      </c>
      <c r="L2" s="201">
        <f>VLOOKUP(B2,CDM!$I$5:$N$15,4,FALSE)/12</f>
        <v>0</v>
      </c>
      <c r="M2" s="85">
        <f t="shared" ref="M2:M65" si="3">K2+L2</f>
        <v>77865432</v>
      </c>
      <c r="N2" s="204">
        <v>193851</v>
      </c>
      <c r="O2" s="206">
        <v>979</v>
      </c>
      <c r="P2" s="204">
        <v>975753</v>
      </c>
      <c r="Q2" s="204">
        <v>2155</v>
      </c>
      <c r="R2" s="206">
        <v>14457</v>
      </c>
      <c r="S2" s="204">
        <v>292706</v>
      </c>
      <c r="T2" s="200">
        <v>0</v>
      </c>
      <c r="U2" s="200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199">
        <v>1</v>
      </c>
      <c r="AS2" s="199">
        <v>0</v>
      </c>
      <c r="AT2" s="199">
        <v>0</v>
      </c>
      <c r="AU2" s="199">
        <v>0</v>
      </c>
      <c r="AV2" s="199">
        <v>0</v>
      </c>
      <c r="AW2" s="199">
        <v>0</v>
      </c>
      <c r="AX2" s="199">
        <v>0</v>
      </c>
      <c r="AY2" s="199">
        <v>0</v>
      </c>
      <c r="AZ2" s="199">
        <v>0</v>
      </c>
      <c r="BA2" s="199">
        <v>0</v>
      </c>
      <c r="BB2" s="199">
        <v>0</v>
      </c>
      <c r="BC2" s="199">
        <v>0</v>
      </c>
      <c r="BD2" s="199">
        <v>0</v>
      </c>
      <c r="BE2" s="199">
        <v>0</v>
      </c>
      <c r="BF2" s="199">
        <v>0</v>
      </c>
      <c r="BG2" s="200">
        <v>1</v>
      </c>
      <c r="BH2" s="199">
        <v>31</v>
      </c>
      <c r="BI2" s="199">
        <v>20</v>
      </c>
      <c r="BJ2" s="158">
        <f>E2/F2</f>
        <v>856.97767253044651</v>
      </c>
      <c r="BK2" s="158">
        <f>BJ2/BH2</f>
        <v>27.644441049369242</v>
      </c>
      <c r="BL2" s="157">
        <f>E2/BH2</f>
        <v>1593480.8709677418</v>
      </c>
      <c r="BM2" s="158">
        <f>J2/H2</f>
        <v>3163.9435969490164</v>
      </c>
      <c r="BN2" s="158">
        <f>BM2/BH2</f>
        <v>102.06269667577472</v>
      </c>
      <c r="BO2" s="158">
        <f>J2/BH2</f>
        <v>508476.3548387097</v>
      </c>
      <c r="BP2" s="158">
        <f>M2/O2</f>
        <v>79535.681307456587</v>
      </c>
      <c r="BQ2" s="158">
        <f>BP2/BH2</f>
        <v>2565.6671389502126</v>
      </c>
      <c r="BR2" s="158">
        <f>BP2/BI2</f>
        <v>3976.7840653728294</v>
      </c>
      <c r="BS2" s="158">
        <f>M2/BH2</f>
        <v>2511788.1290322579</v>
      </c>
      <c r="BT2" s="158">
        <f>M2/BI2</f>
        <v>3893271.6</v>
      </c>
    </row>
    <row r="3" spans="1:72" x14ac:dyDescent="0.2">
      <c r="A3" s="202">
        <v>40210</v>
      </c>
      <c r="B3" s="203">
        <f t="shared" si="0"/>
        <v>2010</v>
      </c>
      <c r="C3" s="201">
        <v>40768686</v>
      </c>
      <c r="D3" s="201">
        <f>VLOOKUP(B3,CDM!$I$5:$N$15,2,FALSE)/12</f>
        <v>0</v>
      </c>
      <c r="E3" s="201">
        <f t="shared" si="1"/>
        <v>40768686</v>
      </c>
      <c r="F3" s="206">
        <v>57677</v>
      </c>
      <c r="G3" s="204">
        <v>14456043</v>
      </c>
      <c r="H3" s="206">
        <v>4991</v>
      </c>
      <c r="I3" s="201">
        <f>VLOOKUP(B3,CDM!$I$5:$N$15,3,FALSE)/12</f>
        <v>0</v>
      </c>
      <c r="J3" s="201">
        <f t="shared" si="2"/>
        <v>14456043</v>
      </c>
      <c r="K3" s="204">
        <v>70892677</v>
      </c>
      <c r="L3" s="201">
        <f>VLOOKUP(B3,CDM!$I$5:$N$15,4,FALSE)/12</f>
        <v>0</v>
      </c>
      <c r="M3" s="85">
        <f t="shared" si="3"/>
        <v>70892677</v>
      </c>
      <c r="N3" s="204">
        <v>190226</v>
      </c>
      <c r="O3" s="206">
        <v>978</v>
      </c>
      <c r="P3" s="204">
        <v>824273</v>
      </c>
      <c r="Q3" s="204">
        <v>2184</v>
      </c>
      <c r="R3" s="206">
        <v>14457</v>
      </c>
      <c r="S3" s="204">
        <v>291806</v>
      </c>
      <c r="T3" s="200">
        <v>0</v>
      </c>
      <c r="U3" s="200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199">
        <v>0</v>
      </c>
      <c r="AS3" s="199">
        <v>1</v>
      </c>
      <c r="AT3" s="199">
        <v>0</v>
      </c>
      <c r="AU3" s="199">
        <v>0</v>
      </c>
      <c r="AV3" s="199">
        <v>0</v>
      </c>
      <c r="AW3" s="199">
        <v>0</v>
      </c>
      <c r="AX3" s="199">
        <v>0</v>
      </c>
      <c r="AY3" s="199">
        <v>0</v>
      </c>
      <c r="AZ3" s="199">
        <v>0</v>
      </c>
      <c r="BA3" s="199">
        <v>0</v>
      </c>
      <c r="BB3" s="199">
        <v>0</v>
      </c>
      <c r="BC3" s="199">
        <v>0</v>
      </c>
      <c r="BD3" s="199">
        <v>0</v>
      </c>
      <c r="BE3" s="199">
        <v>0</v>
      </c>
      <c r="BF3" s="199">
        <v>0</v>
      </c>
      <c r="BG3" s="200">
        <f t="shared" ref="BG3:BG66" si="4">1+BG2</f>
        <v>2</v>
      </c>
      <c r="BH3" s="199">
        <v>28</v>
      </c>
      <c r="BI3" s="199">
        <v>19</v>
      </c>
      <c r="BJ3" s="158">
        <f t="shared" ref="BJ3:BJ66" si="5">E3/F3</f>
        <v>706.84477347989662</v>
      </c>
      <c r="BK3" s="158">
        <f t="shared" ref="BK3:BK66" si="6">BJ3/BH3</f>
        <v>25.244456195710594</v>
      </c>
      <c r="BL3" s="157">
        <f t="shared" ref="BL3:BL66" si="7">E3/BH3</f>
        <v>1456024.5</v>
      </c>
      <c r="BM3" s="158">
        <f t="shared" ref="BM3:BM66" si="8">J3/H3</f>
        <v>2896.422159887798</v>
      </c>
      <c r="BN3" s="158">
        <f t="shared" ref="BN3:BN66" si="9">BM3/BH3</f>
        <v>103.44364856742136</v>
      </c>
      <c r="BO3" s="158">
        <f t="shared" ref="BO3:BO66" si="10">J3/BH3</f>
        <v>516287.25</v>
      </c>
      <c r="BP3" s="158">
        <f t="shared" ref="BP3:BP66" si="11">M3/O3</f>
        <v>72487.399795501027</v>
      </c>
      <c r="BQ3" s="158">
        <f t="shared" ref="BQ3:BQ66" si="12">BP3/BH3</f>
        <v>2588.8357069821795</v>
      </c>
      <c r="BR3" s="158">
        <f t="shared" ref="BR3:BR66" si="13">BP3/BI3</f>
        <v>3815.1263050263697</v>
      </c>
      <c r="BS3" s="158">
        <f t="shared" ref="BS3:BS66" si="14">M3/BH3</f>
        <v>2531881.3214285714</v>
      </c>
      <c r="BT3" s="158">
        <f t="shared" ref="BT3:BT66" si="15">M3/BI3</f>
        <v>3731193.5263157897</v>
      </c>
    </row>
    <row r="4" spans="1:72" x14ac:dyDescent="0.2">
      <c r="A4" s="202">
        <v>40238</v>
      </c>
      <c r="B4" s="203">
        <f t="shared" si="0"/>
        <v>2010</v>
      </c>
      <c r="C4" s="201">
        <v>40910014</v>
      </c>
      <c r="D4" s="201">
        <f>VLOOKUP(B4,CDM!$I$5:$N$15,2,FALSE)/12</f>
        <v>0</v>
      </c>
      <c r="E4" s="201">
        <f t="shared" si="1"/>
        <v>40910014</v>
      </c>
      <c r="F4" s="204">
        <v>57709</v>
      </c>
      <c r="G4" s="204">
        <v>14266604</v>
      </c>
      <c r="H4" s="204">
        <v>4993</v>
      </c>
      <c r="I4" s="201">
        <f>VLOOKUP(B4,CDM!$I$5:$N$15,3,FALSE)/12</f>
        <v>0</v>
      </c>
      <c r="J4" s="201">
        <f t="shared" si="2"/>
        <v>14266604</v>
      </c>
      <c r="K4" s="204">
        <v>76083324</v>
      </c>
      <c r="L4" s="201">
        <f>VLOOKUP(B4,CDM!$I$5:$N$15,4,FALSE)/12</f>
        <v>0</v>
      </c>
      <c r="M4" s="85">
        <f t="shared" si="3"/>
        <v>76083324</v>
      </c>
      <c r="N4" s="204">
        <v>199292</v>
      </c>
      <c r="O4" s="204">
        <v>983</v>
      </c>
      <c r="P4" s="204">
        <v>823304</v>
      </c>
      <c r="Q4" s="204">
        <v>2202</v>
      </c>
      <c r="R4" s="204">
        <v>14599</v>
      </c>
      <c r="S4" s="204">
        <v>293979</v>
      </c>
      <c r="T4" s="200">
        <v>0</v>
      </c>
      <c r="U4" s="200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199">
        <v>0</v>
      </c>
      <c r="AS4" s="199">
        <v>0</v>
      </c>
      <c r="AT4" s="199">
        <v>1</v>
      </c>
      <c r="AU4" s="199">
        <v>0</v>
      </c>
      <c r="AV4" s="199">
        <v>0</v>
      </c>
      <c r="AW4" s="199">
        <v>0</v>
      </c>
      <c r="AX4" s="199">
        <v>0</v>
      </c>
      <c r="AY4" s="199">
        <v>0</v>
      </c>
      <c r="AZ4" s="199">
        <v>0</v>
      </c>
      <c r="BA4" s="199">
        <v>0</v>
      </c>
      <c r="BB4" s="199">
        <v>0</v>
      </c>
      <c r="BC4" s="199">
        <v>0</v>
      </c>
      <c r="BD4" s="199">
        <v>1</v>
      </c>
      <c r="BE4" s="199">
        <v>0</v>
      </c>
      <c r="BF4" s="199">
        <v>1</v>
      </c>
      <c r="BG4" s="200">
        <f t="shared" si="4"/>
        <v>3</v>
      </c>
      <c r="BH4" s="199">
        <v>31</v>
      </c>
      <c r="BI4" s="199">
        <v>23</v>
      </c>
      <c r="BJ4" s="158">
        <f t="shared" si="5"/>
        <v>708.90180041241399</v>
      </c>
      <c r="BK4" s="158">
        <f t="shared" si="6"/>
        <v>22.867800013303675</v>
      </c>
      <c r="BL4" s="157">
        <f t="shared" si="7"/>
        <v>1319677.8709677418</v>
      </c>
      <c r="BM4" s="158">
        <f t="shared" si="8"/>
        <v>2857.3210494692571</v>
      </c>
      <c r="BN4" s="158">
        <f t="shared" si="9"/>
        <v>92.171646757072807</v>
      </c>
      <c r="BO4" s="158">
        <f t="shared" si="10"/>
        <v>460213.03225806454</v>
      </c>
      <c r="BP4" s="158">
        <f t="shared" si="11"/>
        <v>77399.108850457778</v>
      </c>
      <c r="BQ4" s="158">
        <f t="shared" si="12"/>
        <v>2496.7454467889606</v>
      </c>
      <c r="BR4" s="158">
        <f t="shared" si="13"/>
        <v>3365.1786456720774</v>
      </c>
      <c r="BS4" s="158">
        <f t="shared" si="14"/>
        <v>2454300.7741935486</v>
      </c>
      <c r="BT4" s="158">
        <f t="shared" si="15"/>
        <v>3307970.6086956523</v>
      </c>
    </row>
    <row r="5" spans="1:72" x14ac:dyDescent="0.2">
      <c r="A5" s="202">
        <v>40269</v>
      </c>
      <c r="B5" s="203">
        <f t="shared" si="0"/>
        <v>2010</v>
      </c>
      <c r="C5" s="201">
        <v>36681881</v>
      </c>
      <c r="D5" s="201">
        <f>VLOOKUP(B5,CDM!$I$5:$N$15,2,FALSE)/12</f>
        <v>0</v>
      </c>
      <c r="E5" s="201">
        <f t="shared" si="1"/>
        <v>36681881</v>
      </c>
      <c r="F5" s="206">
        <v>57751</v>
      </c>
      <c r="G5" s="204">
        <v>12709245</v>
      </c>
      <c r="H5" s="206">
        <v>4962</v>
      </c>
      <c r="I5" s="201">
        <f>VLOOKUP(B5,CDM!$I$5:$N$15,3,FALSE)/12</f>
        <v>0</v>
      </c>
      <c r="J5" s="201">
        <f t="shared" si="2"/>
        <v>12709245</v>
      </c>
      <c r="K5" s="204">
        <v>70016664</v>
      </c>
      <c r="L5" s="201">
        <f>VLOOKUP(B5,CDM!$I$5:$N$15,4,FALSE)/12</f>
        <v>0</v>
      </c>
      <c r="M5" s="85">
        <f t="shared" si="3"/>
        <v>70016664</v>
      </c>
      <c r="N5" s="204">
        <v>181890</v>
      </c>
      <c r="O5" s="206">
        <v>994</v>
      </c>
      <c r="P5" s="204">
        <v>698785</v>
      </c>
      <c r="Q5" s="204">
        <v>2202</v>
      </c>
      <c r="R5" s="206">
        <v>14701</v>
      </c>
      <c r="S5" s="204">
        <v>291851</v>
      </c>
      <c r="T5" s="200">
        <v>0</v>
      </c>
      <c r="U5" s="200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199">
        <v>0</v>
      </c>
      <c r="AS5" s="199">
        <v>0</v>
      </c>
      <c r="AT5" s="199">
        <v>0</v>
      </c>
      <c r="AU5" s="199">
        <v>1</v>
      </c>
      <c r="AV5" s="199">
        <v>0</v>
      </c>
      <c r="AW5" s="199">
        <v>0</v>
      </c>
      <c r="AX5" s="199">
        <v>0</v>
      </c>
      <c r="AY5" s="199">
        <v>0</v>
      </c>
      <c r="AZ5" s="199">
        <v>0</v>
      </c>
      <c r="BA5" s="199">
        <v>0</v>
      </c>
      <c r="BB5" s="199">
        <v>0</v>
      </c>
      <c r="BC5" s="199">
        <v>0</v>
      </c>
      <c r="BD5" s="199">
        <v>1</v>
      </c>
      <c r="BE5" s="199">
        <v>0</v>
      </c>
      <c r="BF5" s="199">
        <v>1</v>
      </c>
      <c r="BG5" s="200">
        <f t="shared" si="4"/>
        <v>4</v>
      </c>
      <c r="BH5" s="199">
        <v>30</v>
      </c>
      <c r="BI5" s="199">
        <v>20</v>
      </c>
      <c r="BJ5" s="158">
        <f t="shared" si="5"/>
        <v>635.1730879118976</v>
      </c>
      <c r="BK5" s="158">
        <f t="shared" si="6"/>
        <v>21.172436263729921</v>
      </c>
      <c r="BL5" s="157">
        <f t="shared" si="7"/>
        <v>1222729.3666666667</v>
      </c>
      <c r="BM5" s="158">
        <f t="shared" si="8"/>
        <v>2561.3149939540508</v>
      </c>
      <c r="BN5" s="158">
        <f t="shared" si="9"/>
        <v>85.377166465135033</v>
      </c>
      <c r="BO5" s="158">
        <f t="shared" si="10"/>
        <v>423641.5</v>
      </c>
      <c r="BP5" s="158">
        <f t="shared" si="11"/>
        <v>70439.299798792752</v>
      </c>
      <c r="BQ5" s="158">
        <f t="shared" si="12"/>
        <v>2347.9766599597583</v>
      </c>
      <c r="BR5" s="158">
        <f t="shared" si="13"/>
        <v>3521.9649899396377</v>
      </c>
      <c r="BS5" s="158">
        <f t="shared" si="14"/>
        <v>2333888.7999999998</v>
      </c>
      <c r="BT5" s="158">
        <f t="shared" si="15"/>
        <v>3500833.2</v>
      </c>
    </row>
    <row r="6" spans="1:72" x14ac:dyDescent="0.2">
      <c r="A6" s="202">
        <v>40299</v>
      </c>
      <c r="B6" s="203">
        <f t="shared" si="0"/>
        <v>2010</v>
      </c>
      <c r="C6" s="201">
        <v>44687288</v>
      </c>
      <c r="D6" s="201">
        <f>VLOOKUP(B6,CDM!$I$5:$N$15,2,FALSE)/12</f>
        <v>0</v>
      </c>
      <c r="E6" s="201">
        <f t="shared" si="1"/>
        <v>44687288</v>
      </c>
      <c r="F6" s="206">
        <v>57814</v>
      </c>
      <c r="G6" s="204">
        <v>13617876</v>
      </c>
      <c r="H6" s="206">
        <v>4969</v>
      </c>
      <c r="I6" s="201">
        <f>VLOOKUP(B6,CDM!$I$5:$N$15,3,FALSE)/12</f>
        <v>0</v>
      </c>
      <c r="J6" s="201">
        <f t="shared" si="2"/>
        <v>13617876</v>
      </c>
      <c r="K6" s="204">
        <v>75214102</v>
      </c>
      <c r="L6" s="201">
        <f>VLOOKUP(B6,CDM!$I$5:$N$15,4,FALSE)/12</f>
        <v>0</v>
      </c>
      <c r="M6" s="85">
        <f t="shared" si="3"/>
        <v>75214102</v>
      </c>
      <c r="N6" s="204">
        <v>191949</v>
      </c>
      <c r="O6" s="206">
        <v>996</v>
      </c>
      <c r="P6" s="204">
        <v>635554</v>
      </c>
      <c r="Q6" s="204">
        <v>2202</v>
      </c>
      <c r="R6" s="206">
        <v>14701</v>
      </c>
      <c r="S6" s="204">
        <v>292854</v>
      </c>
      <c r="T6" s="200">
        <v>0</v>
      </c>
      <c r="U6" s="200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199">
        <v>0</v>
      </c>
      <c r="AS6" s="199">
        <v>0</v>
      </c>
      <c r="AT6" s="199">
        <v>0</v>
      </c>
      <c r="AU6" s="199">
        <v>0</v>
      </c>
      <c r="AV6" s="199">
        <v>1</v>
      </c>
      <c r="AW6" s="199">
        <v>0</v>
      </c>
      <c r="AX6" s="199">
        <v>0</v>
      </c>
      <c r="AY6" s="199">
        <v>0</v>
      </c>
      <c r="AZ6" s="199">
        <v>0</v>
      </c>
      <c r="BA6" s="199">
        <v>0</v>
      </c>
      <c r="BB6" s="199">
        <v>0</v>
      </c>
      <c r="BC6" s="199">
        <v>0</v>
      </c>
      <c r="BD6" s="199">
        <v>1</v>
      </c>
      <c r="BE6" s="199">
        <v>0</v>
      </c>
      <c r="BF6" s="199">
        <v>1</v>
      </c>
      <c r="BG6" s="200">
        <f t="shared" si="4"/>
        <v>5</v>
      </c>
      <c r="BH6" s="199">
        <v>31</v>
      </c>
      <c r="BI6" s="199">
        <v>20</v>
      </c>
      <c r="BJ6" s="158">
        <f t="shared" si="5"/>
        <v>772.94925104645938</v>
      </c>
      <c r="BK6" s="158">
        <f t="shared" si="6"/>
        <v>24.933846807950303</v>
      </c>
      <c r="BL6" s="157">
        <f t="shared" si="7"/>
        <v>1441525.4193548388</v>
      </c>
      <c r="BM6" s="158">
        <f t="shared" si="8"/>
        <v>2740.5667136244715</v>
      </c>
      <c r="BN6" s="158">
        <f t="shared" si="9"/>
        <v>88.405377858853925</v>
      </c>
      <c r="BO6" s="158">
        <f t="shared" si="10"/>
        <v>439286.32258064515</v>
      </c>
      <c r="BP6" s="158">
        <f t="shared" si="11"/>
        <v>75516.166666666672</v>
      </c>
      <c r="BQ6" s="158">
        <f t="shared" si="12"/>
        <v>2436.005376344086</v>
      </c>
      <c r="BR6" s="158">
        <f t="shared" si="13"/>
        <v>3775.8083333333334</v>
      </c>
      <c r="BS6" s="158">
        <f t="shared" si="14"/>
        <v>2426261.3548387098</v>
      </c>
      <c r="BT6" s="158">
        <f t="shared" si="15"/>
        <v>3760705.1</v>
      </c>
    </row>
    <row r="7" spans="1:72" x14ac:dyDescent="0.2">
      <c r="A7" s="202">
        <v>40330</v>
      </c>
      <c r="B7" s="203">
        <f t="shared" si="0"/>
        <v>2010</v>
      </c>
      <c r="C7" s="201">
        <v>51533466</v>
      </c>
      <c r="D7" s="201">
        <f>VLOOKUP(B7,CDM!$I$5:$N$15,2,FALSE)/12</f>
        <v>0</v>
      </c>
      <c r="E7" s="201">
        <f t="shared" si="1"/>
        <v>51533466</v>
      </c>
      <c r="F7" s="204">
        <v>57809</v>
      </c>
      <c r="G7" s="204">
        <v>14352297</v>
      </c>
      <c r="H7" s="204">
        <v>4976</v>
      </c>
      <c r="I7" s="201">
        <f>VLOOKUP(B7,CDM!$I$5:$N$15,3,FALSE)/12</f>
        <v>0</v>
      </c>
      <c r="J7" s="201">
        <f t="shared" si="2"/>
        <v>14352297</v>
      </c>
      <c r="K7" s="204">
        <v>78113215</v>
      </c>
      <c r="L7" s="201">
        <f>VLOOKUP(B7,CDM!$I$5:$N$15,4,FALSE)/12</f>
        <v>0</v>
      </c>
      <c r="M7" s="85">
        <f t="shared" si="3"/>
        <v>78113215</v>
      </c>
      <c r="N7" s="204">
        <v>218312</v>
      </c>
      <c r="O7" s="204">
        <v>997</v>
      </c>
      <c r="P7" s="204">
        <v>571953</v>
      </c>
      <c r="Q7" s="204">
        <v>2202</v>
      </c>
      <c r="R7" s="204">
        <v>14701</v>
      </c>
      <c r="S7" s="204">
        <v>292127</v>
      </c>
      <c r="T7" s="200">
        <v>0</v>
      </c>
      <c r="U7" s="200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1</v>
      </c>
      <c r="AX7" s="199">
        <v>0</v>
      </c>
      <c r="AY7" s="199">
        <v>0</v>
      </c>
      <c r="AZ7" s="199">
        <v>0</v>
      </c>
      <c r="BA7" s="199">
        <v>0</v>
      </c>
      <c r="BB7" s="199">
        <v>0</v>
      </c>
      <c r="BC7" s="199">
        <v>0</v>
      </c>
      <c r="BD7" s="199">
        <v>0</v>
      </c>
      <c r="BE7" s="199">
        <v>0</v>
      </c>
      <c r="BF7" s="199">
        <v>0</v>
      </c>
      <c r="BG7" s="200">
        <f t="shared" si="4"/>
        <v>6</v>
      </c>
      <c r="BH7" s="199">
        <v>30</v>
      </c>
      <c r="BI7" s="199">
        <v>22</v>
      </c>
      <c r="BJ7" s="158">
        <f t="shared" si="5"/>
        <v>891.44365064263354</v>
      </c>
      <c r="BK7" s="158">
        <f t="shared" si="6"/>
        <v>29.71478835475445</v>
      </c>
      <c r="BL7" s="157">
        <f t="shared" si="7"/>
        <v>1717782.2</v>
      </c>
      <c r="BM7" s="158">
        <f t="shared" si="8"/>
        <v>2884.3040594855306</v>
      </c>
      <c r="BN7" s="158">
        <f t="shared" si="9"/>
        <v>96.143468649517686</v>
      </c>
      <c r="BO7" s="158">
        <f t="shared" si="10"/>
        <v>478409.9</v>
      </c>
      <c r="BP7" s="158">
        <f t="shared" si="11"/>
        <v>78348.259779338012</v>
      </c>
      <c r="BQ7" s="158">
        <f t="shared" si="12"/>
        <v>2611.6086593112673</v>
      </c>
      <c r="BR7" s="158">
        <f t="shared" si="13"/>
        <v>3561.284535424455</v>
      </c>
      <c r="BS7" s="158">
        <f t="shared" si="14"/>
        <v>2603773.8333333335</v>
      </c>
      <c r="BT7" s="158">
        <f t="shared" si="15"/>
        <v>3550600.6818181816</v>
      </c>
    </row>
    <row r="8" spans="1:72" x14ac:dyDescent="0.2">
      <c r="A8" s="202">
        <v>40360</v>
      </c>
      <c r="B8" s="203">
        <f t="shared" si="0"/>
        <v>2010</v>
      </c>
      <c r="C8" s="201">
        <v>61497459</v>
      </c>
      <c r="D8" s="201">
        <f>VLOOKUP(B8,CDM!$I$5:$N$15,2,FALSE)/12</f>
        <v>0</v>
      </c>
      <c r="E8" s="201">
        <f t="shared" si="1"/>
        <v>61497459</v>
      </c>
      <c r="F8" s="206">
        <v>57987</v>
      </c>
      <c r="G8" s="204">
        <v>16022256</v>
      </c>
      <c r="H8" s="206">
        <v>4982</v>
      </c>
      <c r="I8" s="201">
        <f>VLOOKUP(B8,CDM!$I$5:$N$15,3,FALSE)/12</f>
        <v>0</v>
      </c>
      <c r="J8" s="201">
        <f t="shared" si="2"/>
        <v>16022256</v>
      </c>
      <c r="K8" s="204">
        <v>83811408</v>
      </c>
      <c r="L8" s="201">
        <f>VLOOKUP(B8,CDM!$I$5:$N$15,4,FALSE)/12</f>
        <v>0</v>
      </c>
      <c r="M8" s="85">
        <f t="shared" si="3"/>
        <v>83811408</v>
      </c>
      <c r="N8" s="204">
        <v>209550</v>
      </c>
      <c r="O8" s="206">
        <v>995</v>
      </c>
      <c r="P8" s="204">
        <v>612762</v>
      </c>
      <c r="Q8" s="204">
        <v>2202</v>
      </c>
      <c r="R8" s="206">
        <v>14701</v>
      </c>
      <c r="S8" s="204">
        <v>292850</v>
      </c>
      <c r="T8" s="200">
        <v>0</v>
      </c>
      <c r="U8" s="200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  <c r="AX8" s="199">
        <v>1</v>
      </c>
      <c r="AY8" s="199">
        <v>0</v>
      </c>
      <c r="AZ8" s="199">
        <v>0</v>
      </c>
      <c r="BA8" s="199">
        <v>0</v>
      </c>
      <c r="BB8" s="199">
        <v>0</v>
      </c>
      <c r="BC8" s="199">
        <v>0</v>
      </c>
      <c r="BD8" s="199">
        <v>0</v>
      </c>
      <c r="BE8" s="199">
        <v>0</v>
      </c>
      <c r="BF8" s="199">
        <v>0</v>
      </c>
      <c r="BG8" s="200">
        <f t="shared" si="4"/>
        <v>7</v>
      </c>
      <c r="BH8" s="199">
        <v>31</v>
      </c>
      <c r="BI8" s="199">
        <v>21</v>
      </c>
      <c r="BJ8" s="158">
        <f t="shared" si="5"/>
        <v>1060.5387241968028</v>
      </c>
      <c r="BK8" s="158">
        <f t="shared" si="6"/>
        <v>34.210926586993637</v>
      </c>
      <c r="BL8" s="157">
        <f t="shared" si="7"/>
        <v>1983789</v>
      </c>
      <c r="BM8" s="158">
        <f t="shared" si="8"/>
        <v>3216.0289040545968</v>
      </c>
      <c r="BN8" s="158">
        <f t="shared" si="9"/>
        <v>103.74286787272892</v>
      </c>
      <c r="BO8" s="158">
        <f t="shared" si="10"/>
        <v>516846.96774193546</v>
      </c>
      <c r="BP8" s="158">
        <f t="shared" si="11"/>
        <v>84232.570854271355</v>
      </c>
      <c r="BQ8" s="158">
        <f t="shared" si="12"/>
        <v>2717.1797049764955</v>
      </c>
      <c r="BR8" s="158">
        <f t="shared" si="13"/>
        <v>4011.0748025843504</v>
      </c>
      <c r="BS8" s="158">
        <f t="shared" si="14"/>
        <v>2703593.8064516131</v>
      </c>
      <c r="BT8" s="158">
        <f t="shared" si="15"/>
        <v>3991019.4285714286</v>
      </c>
    </row>
    <row r="9" spans="1:72" x14ac:dyDescent="0.2">
      <c r="A9" s="202">
        <v>40391</v>
      </c>
      <c r="B9" s="203">
        <f t="shared" si="0"/>
        <v>2010</v>
      </c>
      <c r="C9" s="201">
        <v>57219511</v>
      </c>
      <c r="D9" s="201">
        <f>VLOOKUP(B9,CDM!$I$5:$N$15,2,FALSE)/12</f>
        <v>0</v>
      </c>
      <c r="E9" s="201">
        <f t="shared" si="1"/>
        <v>57219511</v>
      </c>
      <c r="F9" s="206">
        <v>58018</v>
      </c>
      <c r="G9" s="204">
        <v>15750964</v>
      </c>
      <c r="H9" s="206">
        <v>4983</v>
      </c>
      <c r="I9" s="201">
        <f>VLOOKUP(B9,CDM!$I$5:$N$15,3,FALSE)/12</f>
        <v>0</v>
      </c>
      <c r="J9" s="201">
        <f t="shared" si="2"/>
        <v>15750964</v>
      </c>
      <c r="K9" s="204">
        <v>83014987</v>
      </c>
      <c r="L9" s="201">
        <f>VLOOKUP(B9,CDM!$I$5:$N$15,4,FALSE)/12</f>
        <v>0</v>
      </c>
      <c r="M9" s="85">
        <f t="shared" si="3"/>
        <v>83014987</v>
      </c>
      <c r="N9" s="204">
        <v>213330</v>
      </c>
      <c r="O9" s="206">
        <v>998</v>
      </c>
      <c r="P9" s="204">
        <v>688288</v>
      </c>
      <c r="Q9" s="204">
        <v>2202</v>
      </c>
      <c r="R9" s="206">
        <v>14701</v>
      </c>
      <c r="S9" s="204">
        <v>292538</v>
      </c>
      <c r="T9" s="200">
        <v>0</v>
      </c>
      <c r="U9" s="200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  <c r="AX9" s="199">
        <v>0</v>
      </c>
      <c r="AY9" s="199">
        <v>1</v>
      </c>
      <c r="AZ9" s="199">
        <v>0</v>
      </c>
      <c r="BA9" s="199">
        <v>0</v>
      </c>
      <c r="BB9" s="199">
        <v>0</v>
      </c>
      <c r="BC9" s="199">
        <v>0</v>
      </c>
      <c r="BD9" s="199">
        <v>0</v>
      </c>
      <c r="BE9" s="199">
        <v>0</v>
      </c>
      <c r="BF9" s="199">
        <v>0</v>
      </c>
      <c r="BG9" s="200">
        <f t="shared" si="4"/>
        <v>8</v>
      </c>
      <c r="BH9" s="199">
        <v>31</v>
      </c>
      <c r="BI9" s="199">
        <v>21</v>
      </c>
      <c r="BJ9" s="158">
        <f t="shared" si="5"/>
        <v>986.23721948360856</v>
      </c>
      <c r="BK9" s="158">
        <f t="shared" si="6"/>
        <v>31.814103854309952</v>
      </c>
      <c r="BL9" s="157">
        <f t="shared" si="7"/>
        <v>1845790.6774193549</v>
      </c>
      <c r="BM9" s="158">
        <f t="shared" si="8"/>
        <v>3160.9399959863536</v>
      </c>
      <c r="BN9" s="158">
        <f t="shared" si="9"/>
        <v>101.96580632214044</v>
      </c>
      <c r="BO9" s="158">
        <f t="shared" si="10"/>
        <v>508095.61290322582</v>
      </c>
      <c r="BP9" s="158">
        <f t="shared" si="11"/>
        <v>83181.349699398794</v>
      </c>
      <c r="BQ9" s="158">
        <f t="shared" si="12"/>
        <v>2683.2693451418968</v>
      </c>
      <c r="BR9" s="158">
        <f t="shared" si="13"/>
        <v>3961.0166523523235</v>
      </c>
      <c r="BS9" s="158">
        <f t="shared" si="14"/>
        <v>2677902.8064516131</v>
      </c>
      <c r="BT9" s="158">
        <f t="shared" si="15"/>
        <v>3953094.6190476189</v>
      </c>
    </row>
    <row r="10" spans="1:72" x14ac:dyDescent="0.2">
      <c r="A10" s="202">
        <v>40422</v>
      </c>
      <c r="B10" s="203">
        <f t="shared" si="0"/>
        <v>2010</v>
      </c>
      <c r="C10" s="201">
        <v>45833578</v>
      </c>
      <c r="D10" s="201">
        <f>VLOOKUP(B10,CDM!$I$5:$N$15,2,FALSE)/12</f>
        <v>0</v>
      </c>
      <c r="E10" s="201">
        <f t="shared" si="1"/>
        <v>45833578</v>
      </c>
      <c r="F10" s="204">
        <v>58071</v>
      </c>
      <c r="G10" s="204">
        <v>13403453</v>
      </c>
      <c r="H10" s="204">
        <v>4981</v>
      </c>
      <c r="I10" s="201">
        <f>VLOOKUP(B10,CDM!$I$5:$N$15,3,FALSE)/12</f>
        <v>0</v>
      </c>
      <c r="J10" s="201">
        <f t="shared" si="2"/>
        <v>13403453</v>
      </c>
      <c r="K10" s="204">
        <v>73574953</v>
      </c>
      <c r="L10" s="201">
        <f>VLOOKUP(B10,CDM!$I$5:$N$15,4,FALSE)/12</f>
        <v>0</v>
      </c>
      <c r="M10" s="85">
        <f t="shared" si="3"/>
        <v>73574953</v>
      </c>
      <c r="N10" s="204">
        <v>223610</v>
      </c>
      <c r="O10" s="204">
        <v>1000</v>
      </c>
      <c r="P10" s="204">
        <v>759741</v>
      </c>
      <c r="Q10" s="204">
        <v>2202</v>
      </c>
      <c r="R10" s="204">
        <v>14701</v>
      </c>
      <c r="S10" s="204">
        <v>292222</v>
      </c>
      <c r="T10" s="200">
        <v>0</v>
      </c>
      <c r="U10" s="200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199">
        <v>0</v>
      </c>
      <c r="AS10" s="199">
        <v>0</v>
      </c>
      <c r="AT10" s="199">
        <v>0</v>
      </c>
      <c r="AU10" s="199">
        <v>0</v>
      </c>
      <c r="AV10" s="199">
        <v>0</v>
      </c>
      <c r="AW10" s="199">
        <v>0</v>
      </c>
      <c r="AX10" s="199">
        <v>0</v>
      </c>
      <c r="AY10" s="199">
        <v>0</v>
      </c>
      <c r="AZ10" s="199">
        <v>1</v>
      </c>
      <c r="BA10" s="199">
        <v>0</v>
      </c>
      <c r="BB10" s="199">
        <v>0</v>
      </c>
      <c r="BC10" s="199">
        <v>0</v>
      </c>
      <c r="BD10" s="199">
        <v>0</v>
      </c>
      <c r="BE10" s="199">
        <v>1</v>
      </c>
      <c r="BF10" s="199">
        <v>1</v>
      </c>
      <c r="BG10" s="200">
        <f t="shared" si="4"/>
        <v>9</v>
      </c>
      <c r="BH10" s="199">
        <v>30</v>
      </c>
      <c r="BI10" s="199">
        <v>21</v>
      </c>
      <c r="BJ10" s="158">
        <f t="shared" si="5"/>
        <v>789.26793063663445</v>
      </c>
      <c r="BK10" s="158">
        <f t="shared" si="6"/>
        <v>26.308931021221149</v>
      </c>
      <c r="BL10" s="157">
        <f t="shared" si="7"/>
        <v>1527785.9333333333</v>
      </c>
      <c r="BM10" s="158">
        <f t="shared" si="8"/>
        <v>2690.9160811082111</v>
      </c>
      <c r="BN10" s="158">
        <f t="shared" si="9"/>
        <v>89.697202703607033</v>
      </c>
      <c r="BO10" s="158">
        <f t="shared" si="10"/>
        <v>446781.76666666666</v>
      </c>
      <c r="BP10" s="158">
        <f t="shared" si="11"/>
        <v>73574.952999999994</v>
      </c>
      <c r="BQ10" s="158">
        <f t="shared" si="12"/>
        <v>2452.4984333333332</v>
      </c>
      <c r="BR10" s="158">
        <f t="shared" si="13"/>
        <v>3503.5691904761902</v>
      </c>
      <c r="BS10" s="158">
        <f t="shared" si="14"/>
        <v>2452498.4333333331</v>
      </c>
      <c r="BT10" s="158">
        <f t="shared" si="15"/>
        <v>3503569.1904761903</v>
      </c>
    </row>
    <row r="11" spans="1:72" x14ac:dyDescent="0.2">
      <c r="A11" s="202">
        <v>40452</v>
      </c>
      <c r="B11" s="203">
        <f t="shared" si="0"/>
        <v>2010</v>
      </c>
      <c r="C11" s="201">
        <v>41340554</v>
      </c>
      <c r="D11" s="201">
        <f>VLOOKUP(B11,CDM!$I$5:$N$15,2,FALSE)/12</f>
        <v>0</v>
      </c>
      <c r="E11" s="201">
        <f t="shared" si="1"/>
        <v>41340554</v>
      </c>
      <c r="F11" s="206">
        <v>58121</v>
      </c>
      <c r="G11" s="204">
        <v>13142565</v>
      </c>
      <c r="H11" s="206">
        <v>4981</v>
      </c>
      <c r="I11" s="201">
        <f>VLOOKUP(B11,CDM!$I$5:$N$15,3,FALSE)/12</f>
        <v>0</v>
      </c>
      <c r="J11" s="201">
        <f t="shared" si="2"/>
        <v>13142565</v>
      </c>
      <c r="K11" s="204">
        <v>71065323</v>
      </c>
      <c r="L11" s="201">
        <f>VLOOKUP(B11,CDM!$I$5:$N$15,4,FALSE)/12</f>
        <v>0</v>
      </c>
      <c r="M11" s="85">
        <f t="shared" si="3"/>
        <v>71065323</v>
      </c>
      <c r="N11" s="204">
        <v>210107</v>
      </c>
      <c r="O11" s="206">
        <v>1006</v>
      </c>
      <c r="P11" s="204">
        <v>885728</v>
      </c>
      <c r="Q11" s="204">
        <v>2202</v>
      </c>
      <c r="R11" s="206">
        <v>14701</v>
      </c>
      <c r="S11" s="204">
        <v>292554</v>
      </c>
      <c r="T11" s="200">
        <v>0</v>
      </c>
      <c r="U11" s="200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  <c r="AX11" s="199">
        <v>0</v>
      </c>
      <c r="AY11" s="199">
        <v>0</v>
      </c>
      <c r="AZ11" s="199">
        <v>0</v>
      </c>
      <c r="BA11" s="199">
        <v>1</v>
      </c>
      <c r="BB11" s="199">
        <v>0</v>
      </c>
      <c r="BC11" s="199">
        <v>0</v>
      </c>
      <c r="BD11" s="199">
        <v>0</v>
      </c>
      <c r="BE11" s="199">
        <v>1</v>
      </c>
      <c r="BF11" s="199">
        <v>1</v>
      </c>
      <c r="BG11" s="200">
        <f t="shared" si="4"/>
        <v>10</v>
      </c>
      <c r="BH11" s="199">
        <v>31</v>
      </c>
      <c r="BI11" s="199">
        <v>20</v>
      </c>
      <c r="BJ11" s="158">
        <f t="shared" si="5"/>
        <v>711.28428623045022</v>
      </c>
      <c r="BK11" s="158">
        <f t="shared" si="6"/>
        <v>22.944654394530652</v>
      </c>
      <c r="BL11" s="157">
        <f t="shared" si="7"/>
        <v>1333566.2580645161</v>
      </c>
      <c r="BM11" s="158">
        <f t="shared" si="8"/>
        <v>2638.5394499096565</v>
      </c>
      <c r="BN11" s="158">
        <f t="shared" si="9"/>
        <v>85.114175803537307</v>
      </c>
      <c r="BO11" s="158">
        <f t="shared" si="10"/>
        <v>423953.70967741933</v>
      </c>
      <c r="BP11" s="158">
        <f t="shared" si="11"/>
        <v>70641.474155069576</v>
      </c>
      <c r="BQ11" s="158">
        <f t="shared" si="12"/>
        <v>2278.757230808696</v>
      </c>
      <c r="BR11" s="158">
        <f t="shared" si="13"/>
        <v>3532.0737077534786</v>
      </c>
      <c r="BS11" s="158">
        <f t="shared" si="14"/>
        <v>2292429.7741935486</v>
      </c>
      <c r="BT11" s="158">
        <f t="shared" si="15"/>
        <v>3553266.15</v>
      </c>
    </row>
    <row r="12" spans="1:72" x14ac:dyDescent="0.2">
      <c r="A12" s="202">
        <v>40483</v>
      </c>
      <c r="B12" s="203">
        <f t="shared" si="0"/>
        <v>2010</v>
      </c>
      <c r="C12" s="201">
        <v>39815993</v>
      </c>
      <c r="D12" s="201">
        <f>VLOOKUP(B12,CDM!$I$5:$N$15,2,FALSE)/12</f>
        <v>0</v>
      </c>
      <c r="E12" s="201">
        <f t="shared" si="1"/>
        <v>39815993</v>
      </c>
      <c r="F12" s="206">
        <v>58162</v>
      </c>
      <c r="G12" s="204">
        <v>13574075</v>
      </c>
      <c r="H12" s="206">
        <v>5023</v>
      </c>
      <c r="I12" s="201">
        <f>VLOOKUP(B12,CDM!$I$5:$N$15,3,FALSE)/12</f>
        <v>0</v>
      </c>
      <c r="J12" s="201">
        <f t="shared" si="2"/>
        <v>13574075</v>
      </c>
      <c r="K12" s="204">
        <v>71655511</v>
      </c>
      <c r="L12" s="201">
        <f>VLOOKUP(B12,CDM!$I$5:$N$15,4,FALSE)/12</f>
        <v>0</v>
      </c>
      <c r="M12" s="85">
        <f t="shared" si="3"/>
        <v>71655511</v>
      </c>
      <c r="N12" s="204">
        <v>196628</v>
      </c>
      <c r="O12" s="206">
        <v>1007</v>
      </c>
      <c r="P12" s="204">
        <v>943199</v>
      </c>
      <c r="Q12" s="204">
        <v>2202</v>
      </c>
      <c r="R12" s="206">
        <v>14701</v>
      </c>
      <c r="S12" s="204">
        <v>292222</v>
      </c>
      <c r="T12" s="200">
        <v>0</v>
      </c>
      <c r="U12" s="200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  <c r="AX12" s="199">
        <v>0</v>
      </c>
      <c r="AY12" s="199">
        <v>0</v>
      </c>
      <c r="AZ12" s="199">
        <v>0</v>
      </c>
      <c r="BA12" s="199">
        <v>0</v>
      </c>
      <c r="BB12" s="199">
        <v>1</v>
      </c>
      <c r="BC12" s="199">
        <v>0</v>
      </c>
      <c r="BD12" s="199">
        <v>0</v>
      </c>
      <c r="BE12" s="199">
        <v>1</v>
      </c>
      <c r="BF12" s="199">
        <v>1</v>
      </c>
      <c r="BG12" s="200">
        <f t="shared" si="4"/>
        <v>11</v>
      </c>
      <c r="BH12" s="199">
        <v>30</v>
      </c>
      <c r="BI12" s="199">
        <v>22</v>
      </c>
      <c r="BJ12" s="158">
        <f t="shared" si="5"/>
        <v>684.57056153502288</v>
      </c>
      <c r="BK12" s="158">
        <f t="shared" si="6"/>
        <v>22.819018717834094</v>
      </c>
      <c r="BL12" s="157">
        <f t="shared" si="7"/>
        <v>1327199.7666666666</v>
      </c>
      <c r="BM12" s="158">
        <f t="shared" si="8"/>
        <v>2702.3840334461479</v>
      </c>
      <c r="BN12" s="158">
        <f t="shared" si="9"/>
        <v>90.07946778153827</v>
      </c>
      <c r="BO12" s="158">
        <f t="shared" si="10"/>
        <v>452469.16666666669</v>
      </c>
      <c r="BP12" s="158">
        <f t="shared" si="11"/>
        <v>71157.40913604766</v>
      </c>
      <c r="BQ12" s="158">
        <f t="shared" si="12"/>
        <v>2371.9136378682551</v>
      </c>
      <c r="BR12" s="158">
        <f t="shared" si="13"/>
        <v>3234.4276880021662</v>
      </c>
      <c r="BS12" s="158">
        <f t="shared" si="14"/>
        <v>2388517.0333333332</v>
      </c>
      <c r="BT12" s="158">
        <f t="shared" si="15"/>
        <v>3257068.6818181816</v>
      </c>
    </row>
    <row r="13" spans="1:72" x14ac:dyDescent="0.2">
      <c r="A13" s="202">
        <v>40513</v>
      </c>
      <c r="B13" s="203">
        <f t="shared" si="0"/>
        <v>2010</v>
      </c>
      <c r="C13" s="201">
        <v>47209999</v>
      </c>
      <c r="D13" s="201">
        <f>VLOOKUP(B13,CDM!$I$5:$N$15,2,FALSE)/12</f>
        <v>0</v>
      </c>
      <c r="E13" s="201">
        <f t="shared" si="1"/>
        <v>47209999</v>
      </c>
      <c r="F13" s="204">
        <v>58247</v>
      </c>
      <c r="G13" s="204">
        <v>15142180</v>
      </c>
      <c r="H13" s="204">
        <v>5036</v>
      </c>
      <c r="I13" s="201">
        <f>VLOOKUP(B13,CDM!$I$5:$N$15,3,FALSE)/12</f>
        <v>0</v>
      </c>
      <c r="J13" s="201">
        <f t="shared" si="2"/>
        <v>15142180</v>
      </c>
      <c r="K13" s="204">
        <v>74889412</v>
      </c>
      <c r="L13" s="201">
        <f>VLOOKUP(B13,CDM!$I$5:$N$15,4,FALSE)/12</f>
        <v>0</v>
      </c>
      <c r="M13" s="85">
        <f t="shared" si="3"/>
        <v>74889412</v>
      </c>
      <c r="N13" s="204">
        <v>174261</v>
      </c>
      <c r="O13" s="204">
        <v>1013</v>
      </c>
      <c r="P13" s="204">
        <v>1048047</v>
      </c>
      <c r="Q13" s="204">
        <v>2259</v>
      </c>
      <c r="R13" s="204">
        <v>14701</v>
      </c>
      <c r="S13" s="204">
        <v>294842</v>
      </c>
      <c r="T13" s="200">
        <v>0</v>
      </c>
      <c r="U13" s="200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  <c r="AX13" s="199">
        <v>0</v>
      </c>
      <c r="AY13" s="199">
        <v>0</v>
      </c>
      <c r="AZ13" s="199">
        <v>0</v>
      </c>
      <c r="BA13" s="199">
        <v>0</v>
      </c>
      <c r="BB13" s="199">
        <v>0</v>
      </c>
      <c r="BC13" s="199">
        <v>1</v>
      </c>
      <c r="BD13" s="199">
        <v>0</v>
      </c>
      <c r="BE13" s="199">
        <v>0</v>
      </c>
      <c r="BF13" s="199">
        <v>0</v>
      </c>
      <c r="BG13" s="200">
        <f t="shared" si="4"/>
        <v>12</v>
      </c>
      <c r="BH13" s="199">
        <v>31</v>
      </c>
      <c r="BI13" s="199">
        <v>21</v>
      </c>
      <c r="BJ13" s="158">
        <f t="shared" si="5"/>
        <v>810.51382903840545</v>
      </c>
      <c r="BK13" s="158">
        <f t="shared" si="6"/>
        <v>26.145607388335659</v>
      </c>
      <c r="BL13" s="157">
        <f t="shared" si="7"/>
        <v>1522903.1935483871</v>
      </c>
      <c r="BM13" s="158">
        <f t="shared" si="8"/>
        <v>3006.7871326449563</v>
      </c>
      <c r="BN13" s="158">
        <f t="shared" si="9"/>
        <v>96.993133311127622</v>
      </c>
      <c r="BO13" s="158">
        <f t="shared" si="10"/>
        <v>488457.41935483873</v>
      </c>
      <c r="BP13" s="158">
        <f t="shared" si="11"/>
        <v>73928.343534057261</v>
      </c>
      <c r="BQ13" s="158">
        <f t="shared" si="12"/>
        <v>2384.7852752921699</v>
      </c>
      <c r="BR13" s="158">
        <f t="shared" si="13"/>
        <v>3520.3973111455839</v>
      </c>
      <c r="BS13" s="158">
        <f t="shared" si="14"/>
        <v>2415787.4838709678</v>
      </c>
      <c r="BT13" s="158">
        <f t="shared" si="15"/>
        <v>3566162.4761904762</v>
      </c>
    </row>
    <row r="14" spans="1:72" x14ac:dyDescent="0.2">
      <c r="A14" s="202">
        <v>40544</v>
      </c>
      <c r="B14" s="203">
        <f t="shared" si="0"/>
        <v>2011</v>
      </c>
      <c r="C14" s="201">
        <v>49366174</v>
      </c>
      <c r="D14" s="201">
        <f>VLOOKUP(B14,CDM!$I$5:$N$15,2,FALSE)/12</f>
        <v>90742.476147318026</v>
      </c>
      <c r="E14" s="201">
        <f t="shared" si="1"/>
        <v>49456916.476147316</v>
      </c>
      <c r="F14" s="206">
        <v>58273</v>
      </c>
      <c r="G14" s="204">
        <v>15948894</v>
      </c>
      <c r="H14" s="206">
        <v>5045</v>
      </c>
      <c r="I14" s="201">
        <f>VLOOKUP(B14,CDM!$I$5:$N$15,3,FALSE)/12</f>
        <v>46233.334936942432</v>
      </c>
      <c r="J14" s="201">
        <f t="shared" si="2"/>
        <v>15995127.334936943</v>
      </c>
      <c r="K14" s="204">
        <v>79314255</v>
      </c>
      <c r="L14" s="201">
        <f>VLOOKUP(B14,CDM!$I$5:$N$15,4,FALSE)/12</f>
        <v>184951.0927690852</v>
      </c>
      <c r="M14" s="85">
        <f t="shared" si="3"/>
        <v>79499206.092769086</v>
      </c>
      <c r="N14" s="204">
        <v>192635</v>
      </c>
      <c r="O14" s="206">
        <v>1021</v>
      </c>
      <c r="P14" s="204">
        <v>1026582</v>
      </c>
      <c r="Q14" s="204">
        <v>2268</v>
      </c>
      <c r="R14" s="206">
        <v>14927</v>
      </c>
      <c r="S14" s="204">
        <v>292859</v>
      </c>
      <c r="T14" s="200">
        <v>0</v>
      </c>
      <c r="U14" s="200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199">
        <v>1</v>
      </c>
      <c r="AS14" s="199">
        <v>0</v>
      </c>
      <c r="AT14" s="199">
        <v>0</v>
      </c>
      <c r="AU14" s="199">
        <v>0</v>
      </c>
      <c r="AV14" s="199">
        <v>0</v>
      </c>
      <c r="AW14" s="199">
        <v>0</v>
      </c>
      <c r="AX14" s="199">
        <v>0</v>
      </c>
      <c r="AY14" s="199">
        <v>0</v>
      </c>
      <c r="AZ14" s="199">
        <v>0</v>
      </c>
      <c r="BA14" s="199">
        <v>0</v>
      </c>
      <c r="BB14" s="199">
        <v>0</v>
      </c>
      <c r="BC14" s="199">
        <v>0</v>
      </c>
      <c r="BD14" s="199">
        <v>0</v>
      </c>
      <c r="BE14" s="199">
        <v>0</v>
      </c>
      <c r="BF14" s="199">
        <v>0</v>
      </c>
      <c r="BG14" s="200">
        <f t="shared" si="4"/>
        <v>13</v>
      </c>
      <c r="BH14" s="199">
        <v>31</v>
      </c>
      <c r="BI14" s="199">
        <v>20</v>
      </c>
      <c r="BJ14" s="158">
        <f t="shared" si="5"/>
        <v>848.71066319131182</v>
      </c>
      <c r="BK14" s="158">
        <f t="shared" si="6"/>
        <v>27.377763328751993</v>
      </c>
      <c r="BL14" s="157">
        <f t="shared" si="7"/>
        <v>1595384.4024563651</v>
      </c>
      <c r="BM14" s="158">
        <f t="shared" si="8"/>
        <v>3170.4910475593542</v>
      </c>
      <c r="BN14" s="158">
        <f t="shared" si="9"/>
        <v>102.27390475997917</v>
      </c>
      <c r="BO14" s="158">
        <f t="shared" si="10"/>
        <v>515971.84951409494</v>
      </c>
      <c r="BP14" s="158">
        <f t="shared" si="11"/>
        <v>77864.060815640638</v>
      </c>
      <c r="BQ14" s="158">
        <f t="shared" si="12"/>
        <v>2511.7438972787304</v>
      </c>
      <c r="BR14" s="158">
        <f t="shared" si="13"/>
        <v>3893.2030407820321</v>
      </c>
      <c r="BS14" s="158">
        <f t="shared" si="14"/>
        <v>2564490.5191215836</v>
      </c>
      <c r="BT14" s="158">
        <f t="shared" si="15"/>
        <v>3974960.3046384542</v>
      </c>
    </row>
    <row r="15" spans="1:72" x14ac:dyDescent="0.2">
      <c r="A15" s="202">
        <v>40575</v>
      </c>
      <c r="B15" s="203">
        <f t="shared" si="0"/>
        <v>2011</v>
      </c>
      <c r="C15" s="201">
        <v>41646640</v>
      </c>
      <c r="D15" s="201">
        <f>VLOOKUP(B15,CDM!$I$5:$N$15,2,FALSE)/12</f>
        <v>90742.476147318026</v>
      </c>
      <c r="E15" s="201">
        <f t="shared" si="1"/>
        <v>41737382.476147316</v>
      </c>
      <c r="F15" s="206">
        <v>58299</v>
      </c>
      <c r="G15" s="204">
        <v>14508851</v>
      </c>
      <c r="H15" s="206">
        <v>5089</v>
      </c>
      <c r="I15" s="201">
        <f>VLOOKUP(B15,CDM!$I$5:$N$15,3,FALSE)/12</f>
        <v>46233.334936942432</v>
      </c>
      <c r="J15" s="201">
        <f t="shared" si="2"/>
        <v>14555084.334936943</v>
      </c>
      <c r="K15" s="204">
        <v>71604165</v>
      </c>
      <c r="L15" s="201">
        <f>VLOOKUP(B15,CDM!$I$5:$N$15,4,FALSE)/12</f>
        <v>184951.0927690852</v>
      </c>
      <c r="M15" s="85">
        <f t="shared" si="3"/>
        <v>71789116.092769086</v>
      </c>
      <c r="N15" s="204">
        <v>189352</v>
      </c>
      <c r="O15" s="206">
        <v>977</v>
      </c>
      <c r="P15" s="204">
        <v>858134</v>
      </c>
      <c r="Q15" s="204">
        <v>2277</v>
      </c>
      <c r="R15" s="206">
        <v>14976</v>
      </c>
      <c r="S15" s="204">
        <v>276643</v>
      </c>
      <c r="T15" s="200">
        <v>0</v>
      </c>
      <c r="U15" s="200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199">
        <v>0</v>
      </c>
      <c r="AS15" s="199">
        <v>1</v>
      </c>
      <c r="AT15" s="199">
        <v>0</v>
      </c>
      <c r="AU15" s="199">
        <v>0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  <c r="BA15" s="199">
        <v>0</v>
      </c>
      <c r="BB15" s="199">
        <v>0</v>
      </c>
      <c r="BC15" s="199">
        <v>0</v>
      </c>
      <c r="BD15" s="199">
        <v>0</v>
      </c>
      <c r="BE15" s="199">
        <v>0</v>
      </c>
      <c r="BF15" s="199">
        <v>0</v>
      </c>
      <c r="BG15" s="200">
        <f t="shared" si="4"/>
        <v>14</v>
      </c>
      <c r="BH15" s="199">
        <v>28</v>
      </c>
      <c r="BI15" s="199">
        <v>19</v>
      </c>
      <c r="BJ15" s="158">
        <f t="shared" si="5"/>
        <v>715.91935498288683</v>
      </c>
      <c r="BK15" s="158">
        <f t="shared" si="6"/>
        <v>25.568548392245958</v>
      </c>
      <c r="BL15" s="157">
        <f t="shared" si="7"/>
        <v>1490620.8027195469</v>
      </c>
      <c r="BM15" s="158">
        <f t="shared" si="8"/>
        <v>2860.1069630451843</v>
      </c>
      <c r="BN15" s="158">
        <f t="shared" si="9"/>
        <v>102.14667725161372</v>
      </c>
      <c r="BO15" s="158">
        <f t="shared" si="10"/>
        <v>519824.44053346227</v>
      </c>
      <c r="BP15" s="158">
        <f t="shared" si="11"/>
        <v>73479.136225966315</v>
      </c>
      <c r="BQ15" s="158">
        <f t="shared" si="12"/>
        <v>2624.2548652130827</v>
      </c>
      <c r="BR15" s="158">
        <f t="shared" si="13"/>
        <v>3867.3229592613848</v>
      </c>
      <c r="BS15" s="158">
        <f t="shared" si="14"/>
        <v>2563897.0033131815</v>
      </c>
      <c r="BT15" s="158">
        <f t="shared" si="15"/>
        <v>3778374.5311983731</v>
      </c>
    </row>
    <row r="16" spans="1:72" x14ac:dyDescent="0.2">
      <c r="A16" s="202">
        <v>40603</v>
      </c>
      <c r="B16" s="203">
        <f t="shared" si="0"/>
        <v>2011</v>
      </c>
      <c r="C16" s="201">
        <v>42432747</v>
      </c>
      <c r="D16" s="201">
        <f>VLOOKUP(B16,CDM!$I$5:$N$15,2,FALSE)/12</f>
        <v>90742.476147318026</v>
      </c>
      <c r="E16" s="201">
        <f t="shared" si="1"/>
        <v>42523489.476147316</v>
      </c>
      <c r="F16" s="204">
        <v>58318</v>
      </c>
      <c r="G16" s="204">
        <v>15118512</v>
      </c>
      <c r="H16" s="204">
        <v>5088</v>
      </c>
      <c r="I16" s="201">
        <f>VLOOKUP(B16,CDM!$I$5:$N$15,3,FALSE)/12</f>
        <v>46233.334936942432</v>
      </c>
      <c r="J16" s="201">
        <f t="shared" si="2"/>
        <v>15164745.334936943</v>
      </c>
      <c r="K16" s="204">
        <v>79168308</v>
      </c>
      <c r="L16" s="201">
        <f>VLOOKUP(B16,CDM!$I$5:$N$15,4,FALSE)/12</f>
        <v>184951.0927690852</v>
      </c>
      <c r="M16" s="85">
        <f t="shared" si="3"/>
        <v>79353259.092769086</v>
      </c>
      <c r="N16" s="204">
        <v>199423</v>
      </c>
      <c r="O16" s="204">
        <v>979</v>
      </c>
      <c r="P16" s="204">
        <v>851260</v>
      </c>
      <c r="Q16" s="204">
        <v>2277</v>
      </c>
      <c r="R16" s="204">
        <v>15036</v>
      </c>
      <c r="S16" s="204">
        <v>278717</v>
      </c>
      <c r="T16" s="200">
        <v>0</v>
      </c>
      <c r="U16" s="200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199">
        <v>0</v>
      </c>
      <c r="AS16" s="199">
        <v>0</v>
      </c>
      <c r="AT16" s="199">
        <v>1</v>
      </c>
      <c r="AU16" s="199">
        <v>0</v>
      </c>
      <c r="AV16" s="199">
        <v>0</v>
      </c>
      <c r="AW16" s="199">
        <v>0</v>
      </c>
      <c r="AX16" s="199">
        <v>0</v>
      </c>
      <c r="AY16" s="199">
        <v>0</v>
      </c>
      <c r="AZ16" s="199">
        <v>0</v>
      </c>
      <c r="BA16" s="199">
        <v>0</v>
      </c>
      <c r="BB16" s="199">
        <v>0</v>
      </c>
      <c r="BC16" s="199">
        <v>0</v>
      </c>
      <c r="BD16" s="199">
        <v>1</v>
      </c>
      <c r="BE16" s="199">
        <v>0</v>
      </c>
      <c r="BF16" s="199">
        <v>1</v>
      </c>
      <c r="BG16" s="200">
        <f t="shared" si="4"/>
        <v>15</v>
      </c>
      <c r="BH16" s="199">
        <v>31</v>
      </c>
      <c r="BI16" s="199">
        <v>23</v>
      </c>
      <c r="BJ16" s="158">
        <f t="shared" si="5"/>
        <v>729.16577173681048</v>
      </c>
      <c r="BK16" s="158">
        <f t="shared" si="6"/>
        <v>23.521476507639047</v>
      </c>
      <c r="BL16" s="157">
        <f t="shared" si="7"/>
        <v>1371725.466972494</v>
      </c>
      <c r="BM16" s="158">
        <f t="shared" si="8"/>
        <v>2980.4924007344621</v>
      </c>
      <c r="BN16" s="158">
        <f t="shared" si="9"/>
        <v>96.144916152724576</v>
      </c>
      <c r="BO16" s="158">
        <f t="shared" si="10"/>
        <v>489185.3333850627</v>
      </c>
      <c r="BP16" s="158">
        <f t="shared" si="11"/>
        <v>81055.422975249327</v>
      </c>
      <c r="BQ16" s="158">
        <f t="shared" si="12"/>
        <v>2614.6910637177202</v>
      </c>
      <c r="BR16" s="158">
        <f t="shared" si="13"/>
        <v>3524.1488250108405</v>
      </c>
      <c r="BS16" s="158">
        <f t="shared" si="14"/>
        <v>2559782.551379648</v>
      </c>
      <c r="BT16" s="158">
        <f t="shared" si="15"/>
        <v>3450141.6996856122</v>
      </c>
    </row>
    <row r="17" spans="1:72" x14ac:dyDescent="0.2">
      <c r="A17" s="202">
        <v>40634</v>
      </c>
      <c r="B17" s="203">
        <f t="shared" si="0"/>
        <v>2011</v>
      </c>
      <c r="C17" s="201">
        <v>38424019</v>
      </c>
      <c r="D17" s="201">
        <f>VLOOKUP(B17,CDM!$I$5:$N$15,2,FALSE)/12</f>
        <v>90742.476147318026</v>
      </c>
      <c r="E17" s="201">
        <f t="shared" si="1"/>
        <v>38514761.476147316</v>
      </c>
      <c r="F17" s="206">
        <v>58345</v>
      </c>
      <c r="G17" s="204">
        <v>13472398</v>
      </c>
      <c r="H17" s="206">
        <v>5085</v>
      </c>
      <c r="I17" s="201">
        <f>VLOOKUP(B17,CDM!$I$5:$N$15,3,FALSE)/12</f>
        <v>46233.334936942432</v>
      </c>
      <c r="J17" s="201">
        <f t="shared" si="2"/>
        <v>13518631.334936943</v>
      </c>
      <c r="K17" s="204">
        <v>71394821</v>
      </c>
      <c r="L17" s="201">
        <f>VLOOKUP(B17,CDM!$I$5:$N$15,4,FALSE)/12</f>
        <v>184951.0927690852</v>
      </c>
      <c r="M17" s="85">
        <f t="shared" si="3"/>
        <v>71579772.092769086</v>
      </c>
      <c r="N17" s="204">
        <v>177390</v>
      </c>
      <c r="O17" s="206">
        <v>980</v>
      </c>
      <c r="P17" s="204">
        <v>722513</v>
      </c>
      <c r="Q17" s="204">
        <v>2277</v>
      </c>
      <c r="R17" s="206">
        <v>15036</v>
      </c>
      <c r="S17" s="204">
        <v>276431</v>
      </c>
      <c r="T17" s="200">
        <v>0</v>
      </c>
      <c r="U17" s="200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199">
        <v>0</v>
      </c>
      <c r="AS17" s="199">
        <v>0</v>
      </c>
      <c r="AT17" s="199">
        <v>0</v>
      </c>
      <c r="AU17" s="199">
        <v>1</v>
      </c>
      <c r="AV17" s="199">
        <v>0</v>
      </c>
      <c r="AW17" s="199">
        <v>0</v>
      </c>
      <c r="AX17" s="199">
        <v>0</v>
      </c>
      <c r="AY17" s="199">
        <v>0</v>
      </c>
      <c r="AZ17" s="199">
        <v>0</v>
      </c>
      <c r="BA17" s="199">
        <v>0</v>
      </c>
      <c r="BB17" s="199">
        <v>0</v>
      </c>
      <c r="BC17" s="199">
        <v>0</v>
      </c>
      <c r="BD17" s="199">
        <v>1</v>
      </c>
      <c r="BE17" s="199">
        <v>0</v>
      </c>
      <c r="BF17" s="199">
        <v>1</v>
      </c>
      <c r="BG17" s="200">
        <f t="shared" si="4"/>
        <v>16</v>
      </c>
      <c r="BH17" s="199">
        <v>30</v>
      </c>
      <c r="BI17" s="199">
        <v>19</v>
      </c>
      <c r="BJ17" s="158">
        <f t="shared" si="5"/>
        <v>660.12102967087696</v>
      </c>
      <c r="BK17" s="158">
        <f t="shared" si="6"/>
        <v>22.004034322362564</v>
      </c>
      <c r="BL17" s="157">
        <f t="shared" si="7"/>
        <v>1283825.3825382439</v>
      </c>
      <c r="BM17" s="158">
        <f t="shared" si="8"/>
        <v>2658.5312359758</v>
      </c>
      <c r="BN17" s="158">
        <f t="shared" si="9"/>
        <v>88.617707865859998</v>
      </c>
      <c r="BO17" s="158">
        <f t="shared" si="10"/>
        <v>450621.04449789808</v>
      </c>
      <c r="BP17" s="158">
        <f t="shared" si="11"/>
        <v>73040.583768131721</v>
      </c>
      <c r="BQ17" s="158">
        <f t="shared" si="12"/>
        <v>2434.6861256043908</v>
      </c>
      <c r="BR17" s="158">
        <f t="shared" si="13"/>
        <v>3844.241250954301</v>
      </c>
      <c r="BS17" s="158">
        <f t="shared" si="14"/>
        <v>2385992.4030923028</v>
      </c>
      <c r="BT17" s="158">
        <f t="shared" si="15"/>
        <v>3767356.4259352149</v>
      </c>
    </row>
    <row r="18" spans="1:72" x14ac:dyDescent="0.2">
      <c r="A18" s="202">
        <v>40664</v>
      </c>
      <c r="B18" s="203">
        <f t="shared" si="0"/>
        <v>2011</v>
      </c>
      <c r="C18" s="201">
        <v>42408613</v>
      </c>
      <c r="D18" s="201">
        <f>VLOOKUP(B18,CDM!$I$5:$N$15,2,FALSE)/12</f>
        <v>90742.476147318026</v>
      </c>
      <c r="E18" s="201">
        <f t="shared" si="1"/>
        <v>42499355.476147316</v>
      </c>
      <c r="F18" s="206">
        <v>58385</v>
      </c>
      <c r="G18" s="204">
        <v>13580628</v>
      </c>
      <c r="H18" s="206">
        <v>5078</v>
      </c>
      <c r="I18" s="201">
        <f>VLOOKUP(B18,CDM!$I$5:$N$15,3,FALSE)/12</f>
        <v>46233.334936942432</v>
      </c>
      <c r="J18" s="201">
        <f t="shared" si="2"/>
        <v>13626861.334936943</v>
      </c>
      <c r="K18" s="204">
        <v>74077734</v>
      </c>
      <c r="L18" s="201">
        <f>VLOOKUP(B18,CDM!$I$5:$N$15,4,FALSE)/12</f>
        <v>184951.0927690852</v>
      </c>
      <c r="M18" s="85">
        <f t="shared" si="3"/>
        <v>74262685.092769086</v>
      </c>
      <c r="N18" s="204">
        <v>196574</v>
      </c>
      <c r="O18" s="206">
        <v>982</v>
      </c>
      <c r="P18" s="204">
        <v>657139</v>
      </c>
      <c r="Q18" s="204">
        <v>2277</v>
      </c>
      <c r="R18" s="206">
        <v>15036</v>
      </c>
      <c r="S18" s="204">
        <v>271003</v>
      </c>
      <c r="T18" s="200">
        <v>0</v>
      </c>
      <c r="U18" s="200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199">
        <v>0</v>
      </c>
      <c r="AS18" s="199">
        <v>0</v>
      </c>
      <c r="AT18" s="199">
        <v>0</v>
      </c>
      <c r="AU18" s="199">
        <v>0</v>
      </c>
      <c r="AV18" s="199">
        <v>1</v>
      </c>
      <c r="AW18" s="199">
        <v>0</v>
      </c>
      <c r="AX18" s="199">
        <v>0</v>
      </c>
      <c r="AY18" s="199">
        <v>0</v>
      </c>
      <c r="AZ18" s="199">
        <v>0</v>
      </c>
      <c r="BA18" s="199">
        <v>0</v>
      </c>
      <c r="BB18" s="199">
        <v>0</v>
      </c>
      <c r="BC18" s="199">
        <v>0</v>
      </c>
      <c r="BD18" s="199">
        <v>1</v>
      </c>
      <c r="BE18" s="199">
        <v>0</v>
      </c>
      <c r="BF18" s="199">
        <v>1</v>
      </c>
      <c r="BG18" s="200">
        <f t="shared" si="4"/>
        <v>17</v>
      </c>
      <c r="BH18" s="199">
        <v>31</v>
      </c>
      <c r="BI18" s="199">
        <v>21</v>
      </c>
      <c r="BJ18" s="158">
        <f t="shared" si="5"/>
        <v>727.91565429729064</v>
      </c>
      <c r="BK18" s="158">
        <f t="shared" si="6"/>
        <v>23.481150138622279</v>
      </c>
      <c r="BL18" s="157">
        <f t="shared" si="7"/>
        <v>1370946.9508434618</v>
      </c>
      <c r="BM18" s="158">
        <f t="shared" si="8"/>
        <v>2683.5095184988072</v>
      </c>
      <c r="BN18" s="158">
        <f t="shared" si="9"/>
        <v>86.564823177380873</v>
      </c>
      <c r="BO18" s="158">
        <f t="shared" si="10"/>
        <v>439576.17209474009</v>
      </c>
      <c r="BP18" s="158">
        <f t="shared" si="11"/>
        <v>75623.915573084611</v>
      </c>
      <c r="BQ18" s="158">
        <f t="shared" si="12"/>
        <v>2439.4811475188585</v>
      </c>
      <c r="BR18" s="158">
        <f t="shared" si="13"/>
        <v>3601.1388368135531</v>
      </c>
      <c r="BS18" s="158">
        <f t="shared" si="14"/>
        <v>2395570.4868635191</v>
      </c>
      <c r="BT18" s="158">
        <f t="shared" si="15"/>
        <v>3536318.3377509089</v>
      </c>
    </row>
    <row r="19" spans="1:72" x14ac:dyDescent="0.2">
      <c r="A19" s="202">
        <v>40695</v>
      </c>
      <c r="B19" s="203">
        <f t="shared" si="0"/>
        <v>2011</v>
      </c>
      <c r="C19" s="201">
        <v>49689088</v>
      </c>
      <c r="D19" s="201">
        <f>VLOOKUP(B19,CDM!$I$5:$N$15,2,FALSE)/12</f>
        <v>90742.476147318026</v>
      </c>
      <c r="E19" s="201">
        <f t="shared" si="1"/>
        <v>49779830.476147316</v>
      </c>
      <c r="F19" s="204">
        <v>58495</v>
      </c>
      <c r="G19" s="204">
        <v>14441555</v>
      </c>
      <c r="H19" s="204">
        <v>5082</v>
      </c>
      <c r="I19" s="201">
        <f>VLOOKUP(B19,CDM!$I$5:$N$15,3,FALSE)/12</f>
        <v>46233.334936942432</v>
      </c>
      <c r="J19" s="201">
        <f t="shared" si="2"/>
        <v>14487788.334936943</v>
      </c>
      <c r="K19" s="204">
        <v>76932742</v>
      </c>
      <c r="L19" s="201">
        <f>VLOOKUP(B19,CDM!$I$5:$N$15,4,FALSE)/12</f>
        <v>184951.0927690852</v>
      </c>
      <c r="M19" s="85">
        <f t="shared" si="3"/>
        <v>77117693.092769086</v>
      </c>
      <c r="N19" s="204">
        <v>200273</v>
      </c>
      <c r="O19" s="204">
        <v>985</v>
      </c>
      <c r="P19" s="204">
        <v>591348</v>
      </c>
      <c r="Q19" s="204">
        <v>2277</v>
      </c>
      <c r="R19" s="204">
        <v>15036</v>
      </c>
      <c r="S19" s="204">
        <v>270213</v>
      </c>
      <c r="T19" s="200">
        <v>0</v>
      </c>
      <c r="U19" s="200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1</v>
      </c>
      <c r="AX19" s="199">
        <v>0</v>
      </c>
      <c r="AY19" s="199">
        <v>0</v>
      </c>
      <c r="AZ19" s="199">
        <v>0</v>
      </c>
      <c r="BA19" s="199">
        <v>0</v>
      </c>
      <c r="BB19" s="199">
        <v>0</v>
      </c>
      <c r="BC19" s="199">
        <v>0</v>
      </c>
      <c r="BD19" s="199">
        <v>0</v>
      </c>
      <c r="BE19" s="199">
        <v>0</v>
      </c>
      <c r="BF19" s="199">
        <v>0</v>
      </c>
      <c r="BG19" s="200">
        <f t="shared" si="4"/>
        <v>18</v>
      </c>
      <c r="BH19" s="199">
        <v>30</v>
      </c>
      <c r="BI19" s="199">
        <v>22</v>
      </c>
      <c r="BJ19" s="158">
        <f t="shared" si="5"/>
        <v>851.01000899474002</v>
      </c>
      <c r="BK19" s="158">
        <f t="shared" si="6"/>
        <v>28.367000299824667</v>
      </c>
      <c r="BL19" s="157">
        <f t="shared" si="7"/>
        <v>1659327.6825382439</v>
      </c>
      <c r="BM19" s="158">
        <f t="shared" si="8"/>
        <v>2850.8044736200204</v>
      </c>
      <c r="BN19" s="158">
        <f t="shared" si="9"/>
        <v>95.026815787334016</v>
      </c>
      <c r="BO19" s="158">
        <f t="shared" si="10"/>
        <v>482926.27783123142</v>
      </c>
      <c r="BP19" s="158">
        <f t="shared" si="11"/>
        <v>78292.074205856945</v>
      </c>
      <c r="BQ19" s="158">
        <f t="shared" si="12"/>
        <v>2609.7358068618983</v>
      </c>
      <c r="BR19" s="158">
        <f t="shared" si="13"/>
        <v>3558.7306457207701</v>
      </c>
      <c r="BS19" s="158">
        <f t="shared" si="14"/>
        <v>2570589.7697589695</v>
      </c>
      <c r="BT19" s="158">
        <f t="shared" si="15"/>
        <v>3505349.6860349583</v>
      </c>
    </row>
    <row r="20" spans="1:72" x14ac:dyDescent="0.2">
      <c r="A20" s="202">
        <v>40725</v>
      </c>
      <c r="B20" s="203">
        <f t="shared" si="0"/>
        <v>2011</v>
      </c>
      <c r="C20" s="201">
        <v>61625002</v>
      </c>
      <c r="D20" s="201">
        <f>VLOOKUP(B20,CDM!$I$5:$N$15,2,FALSE)/12</f>
        <v>90742.476147318026</v>
      </c>
      <c r="E20" s="201">
        <f t="shared" si="1"/>
        <v>61715744.476147316</v>
      </c>
      <c r="F20" s="206">
        <v>58515</v>
      </c>
      <c r="G20" s="204">
        <v>16563549</v>
      </c>
      <c r="H20" s="206">
        <v>5096</v>
      </c>
      <c r="I20" s="201">
        <f>VLOOKUP(B20,CDM!$I$5:$N$15,3,FALSE)/12</f>
        <v>46233.334936942432</v>
      </c>
      <c r="J20" s="201">
        <f t="shared" si="2"/>
        <v>16609782.334936943</v>
      </c>
      <c r="K20" s="204">
        <v>84466569</v>
      </c>
      <c r="L20" s="201">
        <f>VLOOKUP(B20,CDM!$I$5:$N$15,4,FALSE)/12</f>
        <v>184951.0927690852</v>
      </c>
      <c r="M20" s="85">
        <f t="shared" si="3"/>
        <v>84651520.092769086</v>
      </c>
      <c r="N20" s="204">
        <v>214167</v>
      </c>
      <c r="O20" s="206">
        <v>983</v>
      </c>
      <c r="P20" s="204">
        <v>634718</v>
      </c>
      <c r="Q20" s="204">
        <v>2277</v>
      </c>
      <c r="R20" s="206">
        <v>15036</v>
      </c>
      <c r="S20" s="204">
        <v>271583</v>
      </c>
      <c r="T20" s="200">
        <v>0</v>
      </c>
      <c r="U20" s="200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  <c r="AX20" s="199">
        <v>1</v>
      </c>
      <c r="AY20" s="199">
        <v>0</v>
      </c>
      <c r="AZ20" s="199">
        <v>0</v>
      </c>
      <c r="BA20" s="199">
        <v>0</v>
      </c>
      <c r="BB20" s="199">
        <v>0</v>
      </c>
      <c r="BC20" s="199">
        <v>0</v>
      </c>
      <c r="BD20" s="199">
        <v>0</v>
      </c>
      <c r="BE20" s="199">
        <v>0</v>
      </c>
      <c r="BF20" s="199">
        <v>0</v>
      </c>
      <c r="BG20" s="200">
        <f t="shared" si="4"/>
        <v>19</v>
      </c>
      <c r="BH20" s="199">
        <v>31</v>
      </c>
      <c r="BI20" s="199">
        <v>20</v>
      </c>
      <c r="BJ20" s="158">
        <f t="shared" si="5"/>
        <v>1054.6995552618528</v>
      </c>
      <c r="BK20" s="158">
        <f t="shared" si="6"/>
        <v>34.022566298769441</v>
      </c>
      <c r="BL20" s="157">
        <f t="shared" si="7"/>
        <v>1990830.466972494</v>
      </c>
      <c r="BM20" s="158">
        <f t="shared" si="8"/>
        <v>3259.3764393518336</v>
      </c>
      <c r="BN20" s="158">
        <f t="shared" si="9"/>
        <v>105.14117546296238</v>
      </c>
      <c r="BO20" s="158">
        <f t="shared" si="10"/>
        <v>535799.43015925621</v>
      </c>
      <c r="BP20" s="158">
        <f t="shared" si="11"/>
        <v>86115.483309022471</v>
      </c>
      <c r="BQ20" s="158">
        <f t="shared" si="12"/>
        <v>2777.9188164200796</v>
      </c>
      <c r="BR20" s="158">
        <f t="shared" si="13"/>
        <v>4305.7741654511237</v>
      </c>
      <c r="BS20" s="158">
        <f t="shared" si="14"/>
        <v>2730694.1965409382</v>
      </c>
      <c r="BT20" s="158">
        <f t="shared" si="15"/>
        <v>4232576.0046384539</v>
      </c>
    </row>
    <row r="21" spans="1:72" x14ac:dyDescent="0.2">
      <c r="A21" s="202">
        <v>40756</v>
      </c>
      <c r="B21" s="203">
        <f t="shared" si="0"/>
        <v>2011</v>
      </c>
      <c r="C21" s="201">
        <v>56052529</v>
      </c>
      <c r="D21" s="201">
        <f>VLOOKUP(B21,CDM!$I$5:$N$15,2,FALSE)/12</f>
        <v>90742.476147318026</v>
      </c>
      <c r="E21" s="201">
        <f t="shared" si="1"/>
        <v>56143271.476147316</v>
      </c>
      <c r="F21" s="206">
        <v>58526</v>
      </c>
      <c r="G21" s="204">
        <v>15817066</v>
      </c>
      <c r="H21" s="206">
        <v>5089</v>
      </c>
      <c r="I21" s="201">
        <f>VLOOKUP(B21,CDM!$I$5:$N$15,3,FALSE)/12</f>
        <v>46233.334936942432</v>
      </c>
      <c r="J21" s="201">
        <f t="shared" si="2"/>
        <v>15863299.334936943</v>
      </c>
      <c r="K21" s="204">
        <v>82014098</v>
      </c>
      <c r="L21" s="201">
        <f>VLOOKUP(B21,CDM!$I$5:$N$15,4,FALSE)/12</f>
        <v>184951.0927690852</v>
      </c>
      <c r="M21" s="85">
        <f t="shared" si="3"/>
        <v>82199049.092769086</v>
      </c>
      <c r="N21" s="204">
        <v>238830</v>
      </c>
      <c r="O21" s="206">
        <v>983</v>
      </c>
      <c r="P21" s="204">
        <v>758824</v>
      </c>
      <c r="Q21" s="204">
        <v>2276</v>
      </c>
      <c r="R21" s="206">
        <v>15041</v>
      </c>
      <c r="S21" s="204">
        <v>271317</v>
      </c>
      <c r="T21" s="200">
        <v>0</v>
      </c>
      <c r="U21" s="200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  <c r="AX21" s="199">
        <v>0</v>
      </c>
      <c r="AY21" s="199">
        <v>1</v>
      </c>
      <c r="AZ21" s="199">
        <v>0</v>
      </c>
      <c r="BA21" s="199">
        <v>0</v>
      </c>
      <c r="BB21" s="199">
        <v>0</v>
      </c>
      <c r="BC21" s="199">
        <v>0</v>
      </c>
      <c r="BD21" s="199">
        <v>0</v>
      </c>
      <c r="BE21" s="199">
        <v>0</v>
      </c>
      <c r="BF21" s="199">
        <v>0</v>
      </c>
      <c r="BG21" s="200">
        <f t="shared" si="4"/>
        <v>20</v>
      </c>
      <c r="BH21" s="199">
        <v>31</v>
      </c>
      <c r="BI21" s="199">
        <v>22</v>
      </c>
      <c r="BJ21" s="158">
        <f t="shared" si="5"/>
        <v>959.28769224186374</v>
      </c>
      <c r="BK21" s="158">
        <f t="shared" si="6"/>
        <v>30.944764265866571</v>
      </c>
      <c r="BL21" s="157">
        <f t="shared" si="7"/>
        <v>1811073.2734241069</v>
      </c>
      <c r="BM21" s="158">
        <f t="shared" si="8"/>
        <v>3117.1741668180275</v>
      </c>
      <c r="BN21" s="158">
        <f t="shared" si="9"/>
        <v>100.55400538122669</v>
      </c>
      <c r="BO21" s="158">
        <f t="shared" si="10"/>
        <v>511719.3333850627</v>
      </c>
      <c r="BP21" s="158">
        <f t="shared" si="11"/>
        <v>83620.599280538241</v>
      </c>
      <c r="BQ21" s="158">
        <f t="shared" si="12"/>
        <v>2697.4386864689754</v>
      </c>
      <c r="BR21" s="158">
        <f t="shared" si="13"/>
        <v>3800.9363309335563</v>
      </c>
      <c r="BS21" s="158">
        <f t="shared" si="14"/>
        <v>2651582.2287990027</v>
      </c>
      <c r="BT21" s="158">
        <f t="shared" si="15"/>
        <v>3736320.4133076859</v>
      </c>
    </row>
    <row r="22" spans="1:72" x14ac:dyDescent="0.2">
      <c r="A22" s="202">
        <v>40787</v>
      </c>
      <c r="B22" s="203">
        <f t="shared" si="0"/>
        <v>2011</v>
      </c>
      <c r="C22" s="201">
        <v>44303045</v>
      </c>
      <c r="D22" s="201">
        <f>VLOOKUP(B22,CDM!$I$5:$N$15,2,FALSE)/12</f>
        <v>90742.476147318026</v>
      </c>
      <c r="E22" s="201">
        <f t="shared" si="1"/>
        <v>44393787.476147316</v>
      </c>
      <c r="F22" s="204">
        <v>58615</v>
      </c>
      <c r="G22" s="204">
        <v>13485911</v>
      </c>
      <c r="H22" s="204">
        <v>5088</v>
      </c>
      <c r="I22" s="201">
        <f>VLOOKUP(B22,CDM!$I$5:$N$15,3,FALSE)/12</f>
        <v>46233.334936942432</v>
      </c>
      <c r="J22" s="201">
        <f t="shared" si="2"/>
        <v>13532144.334936943</v>
      </c>
      <c r="K22" s="204">
        <v>74299994</v>
      </c>
      <c r="L22" s="201">
        <f>VLOOKUP(B22,CDM!$I$5:$N$15,4,FALSE)/12</f>
        <v>184951.0927690852</v>
      </c>
      <c r="M22" s="85">
        <f t="shared" si="3"/>
        <v>74484945.092769086</v>
      </c>
      <c r="N22" s="204">
        <v>200230</v>
      </c>
      <c r="O22" s="204">
        <v>984</v>
      </c>
      <c r="P22" s="204">
        <v>788049</v>
      </c>
      <c r="Q22" s="204">
        <v>2277</v>
      </c>
      <c r="R22" s="204">
        <v>15041</v>
      </c>
      <c r="S22" s="204">
        <v>271024</v>
      </c>
      <c r="T22" s="200">
        <v>0</v>
      </c>
      <c r="U22" s="200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199">
        <v>0</v>
      </c>
      <c r="AS22" s="199">
        <v>0</v>
      </c>
      <c r="AT22" s="199">
        <v>0</v>
      </c>
      <c r="AU22" s="199">
        <v>0</v>
      </c>
      <c r="AV22" s="199">
        <v>0</v>
      </c>
      <c r="AW22" s="199">
        <v>0</v>
      </c>
      <c r="AX22" s="199">
        <v>0</v>
      </c>
      <c r="AY22" s="199">
        <v>0</v>
      </c>
      <c r="AZ22" s="199">
        <v>1</v>
      </c>
      <c r="BA22" s="199">
        <v>0</v>
      </c>
      <c r="BB22" s="199">
        <v>0</v>
      </c>
      <c r="BC22" s="199">
        <v>0</v>
      </c>
      <c r="BD22" s="199">
        <v>0</v>
      </c>
      <c r="BE22" s="199">
        <v>1</v>
      </c>
      <c r="BF22" s="199">
        <v>1</v>
      </c>
      <c r="BG22" s="200">
        <f t="shared" si="4"/>
        <v>21</v>
      </c>
      <c r="BH22" s="199">
        <v>30</v>
      </c>
      <c r="BI22" s="199">
        <v>21</v>
      </c>
      <c r="BJ22" s="158">
        <f t="shared" si="5"/>
        <v>757.37929670131052</v>
      </c>
      <c r="BK22" s="158">
        <f t="shared" si="6"/>
        <v>25.24597655671035</v>
      </c>
      <c r="BL22" s="157">
        <f t="shared" si="7"/>
        <v>1479792.9158715771</v>
      </c>
      <c r="BM22" s="158">
        <f t="shared" si="8"/>
        <v>2659.6195626841477</v>
      </c>
      <c r="BN22" s="158">
        <f t="shared" si="9"/>
        <v>88.653985422804922</v>
      </c>
      <c r="BO22" s="158">
        <f t="shared" si="10"/>
        <v>451071.47783123143</v>
      </c>
      <c r="BP22" s="158">
        <f t="shared" si="11"/>
        <v>75696.082411350697</v>
      </c>
      <c r="BQ22" s="158">
        <f t="shared" si="12"/>
        <v>2523.2027470450234</v>
      </c>
      <c r="BR22" s="158">
        <f t="shared" si="13"/>
        <v>3604.5753529214617</v>
      </c>
      <c r="BS22" s="158">
        <f t="shared" si="14"/>
        <v>2482831.5030923029</v>
      </c>
      <c r="BT22" s="158">
        <f t="shared" si="15"/>
        <v>3546902.1472747186</v>
      </c>
    </row>
    <row r="23" spans="1:72" x14ac:dyDescent="0.2">
      <c r="A23" s="202">
        <v>40817</v>
      </c>
      <c r="B23" s="203">
        <f t="shared" si="0"/>
        <v>2011</v>
      </c>
      <c r="C23" s="201">
        <v>41882054</v>
      </c>
      <c r="D23" s="201">
        <f>VLOOKUP(B23,CDM!$I$5:$N$15,2,FALSE)/12</f>
        <v>90742.476147318026</v>
      </c>
      <c r="E23" s="201">
        <f t="shared" si="1"/>
        <v>41972796.476147316</v>
      </c>
      <c r="F23" s="206">
        <v>58637</v>
      </c>
      <c r="G23" s="204">
        <v>13233997</v>
      </c>
      <c r="H23" s="206">
        <v>5102</v>
      </c>
      <c r="I23" s="201">
        <f>VLOOKUP(B23,CDM!$I$5:$N$15,3,FALSE)/12</f>
        <v>46233.334936942432</v>
      </c>
      <c r="J23" s="201">
        <f t="shared" si="2"/>
        <v>13280230.334936943</v>
      </c>
      <c r="K23" s="204">
        <v>71946177</v>
      </c>
      <c r="L23" s="201">
        <f>VLOOKUP(B23,CDM!$I$5:$N$15,4,FALSE)/12</f>
        <v>184951.0927690852</v>
      </c>
      <c r="M23" s="85">
        <f t="shared" si="3"/>
        <v>72131128.092769086</v>
      </c>
      <c r="N23" s="204">
        <v>204528</v>
      </c>
      <c r="O23" s="206">
        <v>983</v>
      </c>
      <c r="P23" s="204">
        <v>918269</v>
      </c>
      <c r="Q23" s="204">
        <v>2277</v>
      </c>
      <c r="R23" s="206">
        <v>15041</v>
      </c>
      <c r="S23" s="204">
        <v>271610</v>
      </c>
      <c r="T23" s="200">
        <v>0</v>
      </c>
      <c r="U23" s="200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  <c r="AX23" s="199">
        <v>0</v>
      </c>
      <c r="AY23" s="199">
        <v>0</v>
      </c>
      <c r="AZ23" s="199">
        <v>0</v>
      </c>
      <c r="BA23" s="199">
        <v>1</v>
      </c>
      <c r="BB23" s="199">
        <v>0</v>
      </c>
      <c r="BC23" s="199">
        <v>0</v>
      </c>
      <c r="BD23" s="199">
        <v>0</v>
      </c>
      <c r="BE23" s="199">
        <v>1</v>
      </c>
      <c r="BF23" s="199">
        <v>1</v>
      </c>
      <c r="BG23" s="200">
        <f t="shared" si="4"/>
        <v>22</v>
      </c>
      <c r="BH23" s="199">
        <v>31</v>
      </c>
      <c r="BI23" s="199">
        <v>20</v>
      </c>
      <c r="BJ23" s="158">
        <f t="shared" si="5"/>
        <v>715.80736524971121</v>
      </c>
      <c r="BK23" s="158">
        <f t="shared" si="6"/>
        <v>23.090560169345522</v>
      </c>
      <c r="BL23" s="157">
        <f t="shared" si="7"/>
        <v>1353961.1766499134</v>
      </c>
      <c r="BM23" s="158">
        <f t="shared" si="8"/>
        <v>2602.9459692153946</v>
      </c>
      <c r="BN23" s="158">
        <f t="shared" si="9"/>
        <v>83.965999006948209</v>
      </c>
      <c r="BO23" s="158">
        <f t="shared" si="10"/>
        <v>428394.52693344979</v>
      </c>
      <c r="BP23" s="158">
        <f t="shared" si="11"/>
        <v>73378.563675248311</v>
      </c>
      <c r="BQ23" s="158">
        <f t="shared" si="12"/>
        <v>2367.0504411370425</v>
      </c>
      <c r="BR23" s="158">
        <f t="shared" si="13"/>
        <v>3668.9281837624158</v>
      </c>
      <c r="BS23" s="158">
        <f t="shared" si="14"/>
        <v>2326810.5836377125</v>
      </c>
      <c r="BT23" s="158">
        <f t="shared" si="15"/>
        <v>3606556.4046384543</v>
      </c>
    </row>
    <row r="24" spans="1:72" x14ac:dyDescent="0.2">
      <c r="A24" s="202">
        <v>40848</v>
      </c>
      <c r="B24" s="203">
        <f t="shared" si="0"/>
        <v>2011</v>
      </c>
      <c r="C24" s="201">
        <v>39806546</v>
      </c>
      <c r="D24" s="201">
        <f>VLOOKUP(B24,CDM!$I$5:$N$15,2,FALSE)/12</f>
        <v>90742.476147318026</v>
      </c>
      <c r="E24" s="201">
        <f t="shared" si="1"/>
        <v>39897288.476147316</v>
      </c>
      <c r="F24" s="206">
        <v>58706</v>
      </c>
      <c r="G24" s="204">
        <v>13536526</v>
      </c>
      <c r="H24" s="206">
        <v>5122</v>
      </c>
      <c r="I24" s="201">
        <f>VLOOKUP(B24,CDM!$I$5:$N$15,3,FALSE)/12</f>
        <v>46233.334936942432</v>
      </c>
      <c r="J24" s="201">
        <f t="shared" si="2"/>
        <v>13582759.334936943</v>
      </c>
      <c r="K24" s="204">
        <v>70880320</v>
      </c>
      <c r="L24" s="201">
        <f>VLOOKUP(B24,CDM!$I$5:$N$15,4,FALSE)/12</f>
        <v>184951.0927690852</v>
      </c>
      <c r="M24" s="85">
        <f t="shared" si="3"/>
        <v>71065271.092769086</v>
      </c>
      <c r="N24" s="204">
        <v>208328</v>
      </c>
      <c r="O24" s="206">
        <v>991</v>
      </c>
      <c r="P24" s="204">
        <v>981306</v>
      </c>
      <c r="Q24" s="204">
        <v>2287</v>
      </c>
      <c r="R24" s="206">
        <v>15041</v>
      </c>
      <c r="S24" s="204">
        <v>271024</v>
      </c>
      <c r="T24" s="200">
        <v>0</v>
      </c>
      <c r="U24" s="200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  <c r="AX24" s="199">
        <v>0</v>
      </c>
      <c r="AY24" s="199">
        <v>0</v>
      </c>
      <c r="AZ24" s="199">
        <v>0</v>
      </c>
      <c r="BA24" s="199">
        <v>0</v>
      </c>
      <c r="BB24" s="199">
        <v>1</v>
      </c>
      <c r="BC24" s="199">
        <v>0</v>
      </c>
      <c r="BD24" s="199">
        <v>0</v>
      </c>
      <c r="BE24" s="199">
        <v>1</v>
      </c>
      <c r="BF24" s="199">
        <v>1</v>
      </c>
      <c r="BG24" s="200">
        <f t="shared" si="4"/>
        <v>23</v>
      </c>
      <c r="BH24" s="199">
        <v>30</v>
      </c>
      <c r="BI24" s="199">
        <v>22</v>
      </c>
      <c r="BJ24" s="158">
        <f t="shared" si="5"/>
        <v>679.61176840778307</v>
      </c>
      <c r="BK24" s="158">
        <f t="shared" si="6"/>
        <v>22.653725613592769</v>
      </c>
      <c r="BL24" s="157">
        <f t="shared" si="7"/>
        <v>1329909.6158715773</v>
      </c>
      <c r="BM24" s="158">
        <f t="shared" si="8"/>
        <v>2651.8468049466892</v>
      </c>
      <c r="BN24" s="158">
        <f t="shared" si="9"/>
        <v>88.39489349822297</v>
      </c>
      <c r="BO24" s="158">
        <f t="shared" si="10"/>
        <v>452758.64449789812</v>
      </c>
      <c r="BP24" s="158">
        <f t="shared" si="11"/>
        <v>71710.667096638834</v>
      </c>
      <c r="BQ24" s="158">
        <f t="shared" si="12"/>
        <v>2390.3555698879613</v>
      </c>
      <c r="BR24" s="158">
        <f t="shared" si="13"/>
        <v>3259.5757771199469</v>
      </c>
      <c r="BS24" s="158">
        <f t="shared" si="14"/>
        <v>2368842.3697589696</v>
      </c>
      <c r="BT24" s="158">
        <f t="shared" si="15"/>
        <v>3230239.5951258675</v>
      </c>
    </row>
    <row r="25" spans="1:72" x14ac:dyDescent="0.2">
      <c r="A25" s="202">
        <v>40878</v>
      </c>
      <c r="B25" s="203">
        <f t="shared" si="0"/>
        <v>2011</v>
      </c>
      <c r="C25" s="201">
        <v>43716549</v>
      </c>
      <c r="D25" s="201">
        <f>VLOOKUP(B25,CDM!$I$5:$N$15,2,FALSE)/12</f>
        <v>90742.476147318026</v>
      </c>
      <c r="E25" s="201">
        <f t="shared" si="1"/>
        <v>43807291.476147316</v>
      </c>
      <c r="F25" s="204">
        <v>58745</v>
      </c>
      <c r="G25" s="204">
        <v>14776178</v>
      </c>
      <c r="H25" s="204">
        <v>5123</v>
      </c>
      <c r="I25" s="201">
        <f>VLOOKUP(B25,CDM!$I$5:$N$15,3,FALSE)/12</f>
        <v>46233.334936942432</v>
      </c>
      <c r="J25" s="201">
        <f t="shared" si="2"/>
        <v>14822411.334936943</v>
      </c>
      <c r="K25" s="204">
        <v>72129927</v>
      </c>
      <c r="L25" s="201">
        <f>VLOOKUP(B25,CDM!$I$5:$N$15,4,FALSE)/12</f>
        <v>184951.0927690852</v>
      </c>
      <c r="M25" s="85">
        <f t="shared" si="3"/>
        <v>72314878.092769086</v>
      </c>
      <c r="N25" s="204">
        <v>175026</v>
      </c>
      <c r="O25" s="204">
        <v>995</v>
      </c>
      <c r="P25" s="204">
        <v>1059138</v>
      </c>
      <c r="Q25" s="204">
        <v>2287</v>
      </c>
      <c r="R25" s="204">
        <v>15041</v>
      </c>
      <c r="S25" s="204">
        <v>274355</v>
      </c>
      <c r="T25" s="200">
        <v>0</v>
      </c>
      <c r="U25" s="200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199">
        <v>0</v>
      </c>
      <c r="AS25" s="199">
        <v>0</v>
      </c>
      <c r="AT25" s="199">
        <v>0</v>
      </c>
      <c r="AU25" s="199">
        <v>0</v>
      </c>
      <c r="AV25" s="199">
        <v>0</v>
      </c>
      <c r="AW25" s="199">
        <v>0</v>
      </c>
      <c r="AX25" s="199">
        <v>0</v>
      </c>
      <c r="AY25" s="199">
        <v>0</v>
      </c>
      <c r="AZ25" s="199">
        <v>0</v>
      </c>
      <c r="BA25" s="199">
        <v>0</v>
      </c>
      <c r="BB25" s="199">
        <v>0</v>
      </c>
      <c r="BC25" s="199">
        <v>1</v>
      </c>
      <c r="BD25" s="199">
        <v>0</v>
      </c>
      <c r="BE25" s="199">
        <v>0</v>
      </c>
      <c r="BF25" s="199">
        <v>0</v>
      </c>
      <c r="BG25" s="200">
        <f t="shared" si="4"/>
        <v>24</v>
      </c>
      <c r="BH25" s="199">
        <v>31</v>
      </c>
      <c r="BI25" s="199">
        <v>20</v>
      </c>
      <c r="BJ25" s="158">
        <f t="shared" si="5"/>
        <v>745.71949061447469</v>
      </c>
      <c r="BK25" s="158">
        <f t="shared" si="6"/>
        <v>24.055467439176603</v>
      </c>
      <c r="BL25" s="157">
        <f t="shared" si="7"/>
        <v>1413138.4347144295</v>
      </c>
      <c r="BM25" s="158">
        <f t="shared" si="8"/>
        <v>2893.3069168332895</v>
      </c>
      <c r="BN25" s="158">
        <f t="shared" si="9"/>
        <v>93.332481188170632</v>
      </c>
      <c r="BO25" s="158">
        <f t="shared" si="10"/>
        <v>478142.30112699815</v>
      </c>
      <c r="BP25" s="158">
        <f t="shared" si="11"/>
        <v>72678.269439968935</v>
      </c>
      <c r="BQ25" s="158">
        <f t="shared" si="12"/>
        <v>2344.4603045151271</v>
      </c>
      <c r="BR25" s="158">
        <f t="shared" si="13"/>
        <v>3633.9134719984468</v>
      </c>
      <c r="BS25" s="158">
        <f t="shared" si="14"/>
        <v>2332738.0029925513</v>
      </c>
      <c r="BT25" s="158">
        <f t="shared" si="15"/>
        <v>3615743.9046384543</v>
      </c>
    </row>
    <row r="26" spans="1:72" x14ac:dyDescent="0.2">
      <c r="A26" s="202">
        <v>40909</v>
      </c>
      <c r="B26" s="203">
        <f t="shared" si="0"/>
        <v>2012</v>
      </c>
      <c r="C26" s="201">
        <v>46828561</v>
      </c>
      <c r="D26" s="201">
        <f>VLOOKUP(B26,CDM!$I$5:$N$15,2,FALSE)/12</f>
        <v>242119.89726572137</v>
      </c>
      <c r="E26" s="201">
        <f t="shared" si="1"/>
        <v>47070680.897265725</v>
      </c>
      <c r="F26" s="206">
        <v>58846</v>
      </c>
      <c r="G26" s="204">
        <v>15377774</v>
      </c>
      <c r="H26" s="206">
        <v>5121</v>
      </c>
      <c r="I26" s="201">
        <f>VLOOKUP(B26,CDM!$I$5:$N$15,3,FALSE)/12</f>
        <v>114356.28165721649</v>
      </c>
      <c r="J26" s="201">
        <f t="shared" si="2"/>
        <v>15492130.281657217</v>
      </c>
      <c r="K26" s="204">
        <v>77199795</v>
      </c>
      <c r="L26" s="201">
        <f>VLOOKUP(B26,CDM!$I$5:$N$15,4,FALSE)/12</f>
        <v>661548.96300485171</v>
      </c>
      <c r="M26" s="85">
        <f t="shared" si="3"/>
        <v>77861343.963004857</v>
      </c>
      <c r="N26" s="204">
        <v>208709</v>
      </c>
      <c r="O26" s="206">
        <v>996</v>
      </c>
      <c r="P26" s="204">
        <v>1035847</v>
      </c>
      <c r="Q26" s="204">
        <v>2287</v>
      </c>
      <c r="R26" s="206">
        <v>15041</v>
      </c>
      <c r="S26" s="204">
        <v>372128</v>
      </c>
      <c r="T26" s="200">
        <v>0</v>
      </c>
      <c r="U26" s="200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199">
        <v>1</v>
      </c>
      <c r="AS26" s="199">
        <v>0</v>
      </c>
      <c r="AT26" s="199">
        <v>0</v>
      </c>
      <c r="AU26" s="199">
        <v>0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  <c r="BA26" s="199">
        <v>0</v>
      </c>
      <c r="BB26" s="199">
        <v>0</v>
      </c>
      <c r="BC26" s="199">
        <v>0</v>
      </c>
      <c r="BD26" s="199">
        <v>0</v>
      </c>
      <c r="BE26" s="199">
        <v>0</v>
      </c>
      <c r="BF26" s="199">
        <v>0</v>
      </c>
      <c r="BG26" s="200">
        <f t="shared" si="4"/>
        <v>25</v>
      </c>
      <c r="BH26" s="199">
        <v>31</v>
      </c>
      <c r="BI26" s="199">
        <v>21</v>
      </c>
      <c r="BJ26" s="158">
        <f t="shared" si="5"/>
        <v>799.89601497579656</v>
      </c>
      <c r="BK26" s="158">
        <f t="shared" si="6"/>
        <v>25.80309725728376</v>
      </c>
      <c r="BL26" s="157">
        <f t="shared" si="7"/>
        <v>1518409.0612021203</v>
      </c>
      <c r="BM26" s="158">
        <f t="shared" si="8"/>
        <v>3025.2158331687592</v>
      </c>
      <c r="BN26" s="158">
        <f t="shared" si="9"/>
        <v>97.587607521572878</v>
      </c>
      <c r="BO26" s="158">
        <f t="shared" si="10"/>
        <v>499746.13811797474</v>
      </c>
      <c r="BP26" s="158">
        <f t="shared" si="11"/>
        <v>78174.040123498853</v>
      </c>
      <c r="BQ26" s="158">
        <f t="shared" si="12"/>
        <v>2521.7432297902856</v>
      </c>
      <c r="BR26" s="158">
        <f t="shared" si="13"/>
        <v>3722.5733392142311</v>
      </c>
      <c r="BS26" s="158">
        <f t="shared" si="14"/>
        <v>2511656.2568711243</v>
      </c>
      <c r="BT26" s="158">
        <f t="shared" si="15"/>
        <v>3707683.0458573741</v>
      </c>
    </row>
    <row r="27" spans="1:72" x14ac:dyDescent="0.2">
      <c r="A27" s="202">
        <v>40940</v>
      </c>
      <c r="B27" s="203">
        <f t="shared" si="0"/>
        <v>2012</v>
      </c>
      <c r="C27" s="201">
        <v>40144723</v>
      </c>
      <c r="D27" s="201">
        <f>VLOOKUP(B27,CDM!$I$5:$N$15,2,FALSE)/12</f>
        <v>242119.89726572137</v>
      </c>
      <c r="E27" s="201">
        <f t="shared" si="1"/>
        <v>40386842.897265725</v>
      </c>
      <c r="F27" s="206">
        <v>58886</v>
      </c>
      <c r="G27" s="204">
        <v>14331621</v>
      </c>
      <c r="H27" s="206">
        <v>5127</v>
      </c>
      <c r="I27" s="201">
        <f>VLOOKUP(B27,CDM!$I$5:$N$15,3,FALSE)/12</f>
        <v>114356.28165721649</v>
      </c>
      <c r="J27" s="201">
        <f t="shared" si="2"/>
        <v>14445977.281657217</v>
      </c>
      <c r="K27" s="204">
        <v>72250757</v>
      </c>
      <c r="L27" s="201">
        <f>VLOOKUP(B27,CDM!$I$5:$N$15,4,FALSE)/12</f>
        <v>661548.96300485171</v>
      </c>
      <c r="M27" s="85">
        <f t="shared" si="3"/>
        <v>72912305.963004857</v>
      </c>
      <c r="N27" s="204">
        <v>186053</v>
      </c>
      <c r="O27" s="206">
        <v>995</v>
      </c>
      <c r="P27" s="204">
        <v>893228</v>
      </c>
      <c r="Q27" s="204">
        <v>2287</v>
      </c>
      <c r="R27" s="206">
        <v>15041</v>
      </c>
      <c r="S27" s="204">
        <v>271088</v>
      </c>
      <c r="T27" s="200">
        <v>0</v>
      </c>
      <c r="U27" s="200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199">
        <v>0</v>
      </c>
      <c r="AS27" s="199">
        <v>1</v>
      </c>
      <c r="AT27" s="199">
        <v>0</v>
      </c>
      <c r="AU27" s="199">
        <v>0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  <c r="BA27" s="199">
        <v>0</v>
      </c>
      <c r="BB27" s="199">
        <v>0</v>
      </c>
      <c r="BC27" s="199">
        <v>0</v>
      </c>
      <c r="BD27" s="199">
        <v>0</v>
      </c>
      <c r="BE27" s="199">
        <v>0</v>
      </c>
      <c r="BF27" s="199">
        <v>0</v>
      </c>
      <c r="BG27" s="200">
        <f t="shared" si="4"/>
        <v>26</v>
      </c>
      <c r="BH27" s="199">
        <v>29</v>
      </c>
      <c r="BI27" s="199">
        <v>20</v>
      </c>
      <c r="BJ27" s="158">
        <f t="shared" si="5"/>
        <v>685.84795872135521</v>
      </c>
      <c r="BK27" s="158">
        <f t="shared" si="6"/>
        <v>23.649929611081212</v>
      </c>
      <c r="BL27" s="157">
        <f t="shared" si="7"/>
        <v>1392649.7550781285</v>
      </c>
      <c r="BM27" s="158">
        <f t="shared" si="8"/>
        <v>2817.6277124355797</v>
      </c>
      <c r="BN27" s="158">
        <f t="shared" si="9"/>
        <v>97.159576290882057</v>
      </c>
      <c r="BO27" s="158">
        <f t="shared" si="10"/>
        <v>498137.14764335233</v>
      </c>
      <c r="BP27" s="158">
        <f t="shared" si="11"/>
        <v>73278.699460306394</v>
      </c>
      <c r="BQ27" s="158">
        <f t="shared" si="12"/>
        <v>2526.8517055278066</v>
      </c>
      <c r="BR27" s="158">
        <f t="shared" si="13"/>
        <v>3663.9349730153199</v>
      </c>
      <c r="BS27" s="158">
        <f t="shared" si="14"/>
        <v>2514217.4470001673</v>
      </c>
      <c r="BT27" s="158">
        <f t="shared" si="15"/>
        <v>3645615.2981502428</v>
      </c>
    </row>
    <row r="28" spans="1:72" x14ac:dyDescent="0.2">
      <c r="A28" s="202">
        <v>40969</v>
      </c>
      <c r="B28" s="203">
        <f t="shared" si="0"/>
        <v>2012</v>
      </c>
      <c r="C28" s="201">
        <v>38792419</v>
      </c>
      <c r="D28" s="201">
        <f>VLOOKUP(B28,CDM!$I$5:$N$15,2,FALSE)/12</f>
        <v>242119.89726572137</v>
      </c>
      <c r="E28" s="201">
        <f t="shared" si="1"/>
        <v>39034538.897265725</v>
      </c>
      <c r="F28" s="204">
        <v>58950</v>
      </c>
      <c r="G28" s="204">
        <v>14211977</v>
      </c>
      <c r="H28" s="204">
        <v>5122</v>
      </c>
      <c r="I28" s="201">
        <f>VLOOKUP(B28,CDM!$I$5:$N$15,3,FALSE)/12</f>
        <v>114356.28165721649</v>
      </c>
      <c r="J28" s="201">
        <f t="shared" si="2"/>
        <v>14326333.281657217</v>
      </c>
      <c r="K28" s="204">
        <v>74228247</v>
      </c>
      <c r="L28" s="201">
        <f>VLOOKUP(B28,CDM!$I$5:$N$15,4,FALSE)/12</f>
        <v>661548.96300485171</v>
      </c>
      <c r="M28" s="85">
        <f t="shared" si="3"/>
        <v>74889795.963004857</v>
      </c>
      <c r="N28" s="204">
        <v>180847</v>
      </c>
      <c r="O28" s="204">
        <v>996</v>
      </c>
      <c r="P28" s="204">
        <v>852724</v>
      </c>
      <c r="Q28" s="204">
        <v>2287</v>
      </c>
      <c r="R28" s="204">
        <v>15041</v>
      </c>
      <c r="S28" s="204">
        <v>272285</v>
      </c>
      <c r="T28" s="200">
        <v>0</v>
      </c>
      <c r="U28" s="200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199">
        <v>0</v>
      </c>
      <c r="AS28" s="199">
        <v>0</v>
      </c>
      <c r="AT28" s="199">
        <v>1</v>
      </c>
      <c r="AU28" s="199">
        <v>0</v>
      </c>
      <c r="AV28" s="199">
        <v>0</v>
      </c>
      <c r="AW28" s="199">
        <v>0</v>
      </c>
      <c r="AX28" s="199">
        <v>0</v>
      </c>
      <c r="AY28" s="199">
        <v>0</v>
      </c>
      <c r="AZ28" s="199">
        <v>0</v>
      </c>
      <c r="BA28" s="199">
        <v>0</v>
      </c>
      <c r="BB28" s="199">
        <v>0</v>
      </c>
      <c r="BC28" s="199">
        <v>0</v>
      </c>
      <c r="BD28" s="199">
        <v>1</v>
      </c>
      <c r="BE28" s="199">
        <v>0</v>
      </c>
      <c r="BF28" s="199">
        <v>1</v>
      </c>
      <c r="BG28" s="200">
        <f t="shared" si="4"/>
        <v>27</v>
      </c>
      <c r="BH28" s="199">
        <v>31</v>
      </c>
      <c r="BI28" s="199">
        <v>22</v>
      </c>
      <c r="BJ28" s="158">
        <f t="shared" si="5"/>
        <v>662.16350970764586</v>
      </c>
      <c r="BK28" s="158">
        <f t="shared" si="6"/>
        <v>21.360113216375673</v>
      </c>
      <c r="BL28" s="157">
        <f t="shared" si="7"/>
        <v>1259178.674105346</v>
      </c>
      <c r="BM28" s="158">
        <f t="shared" si="8"/>
        <v>2797.0193833770436</v>
      </c>
      <c r="BN28" s="158">
        <f t="shared" si="9"/>
        <v>90.226431721840115</v>
      </c>
      <c r="BO28" s="158">
        <f t="shared" si="10"/>
        <v>462139.78327926504</v>
      </c>
      <c r="BP28" s="158">
        <f t="shared" si="11"/>
        <v>75190.558195788006</v>
      </c>
      <c r="BQ28" s="158">
        <f t="shared" si="12"/>
        <v>2425.5018772834842</v>
      </c>
      <c r="BR28" s="158">
        <f t="shared" si="13"/>
        <v>3417.7526452630914</v>
      </c>
      <c r="BS28" s="158">
        <f t="shared" si="14"/>
        <v>2415799.8697743504</v>
      </c>
      <c r="BT28" s="158">
        <f t="shared" si="15"/>
        <v>3404081.6346820388</v>
      </c>
    </row>
    <row r="29" spans="1:72" x14ac:dyDescent="0.2">
      <c r="A29" s="202">
        <v>41000</v>
      </c>
      <c r="B29" s="203">
        <f t="shared" si="0"/>
        <v>2012</v>
      </c>
      <c r="C29" s="201">
        <v>37716766</v>
      </c>
      <c r="D29" s="201">
        <f>VLOOKUP(B29,CDM!$I$5:$N$15,2,FALSE)/12</f>
        <v>242119.89726572137</v>
      </c>
      <c r="E29" s="201">
        <f t="shared" si="1"/>
        <v>37958885.897265725</v>
      </c>
      <c r="F29" s="206">
        <v>59035</v>
      </c>
      <c r="G29" s="204">
        <v>13069683</v>
      </c>
      <c r="H29" s="206">
        <v>5123</v>
      </c>
      <c r="I29" s="201">
        <f>VLOOKUP(B29,CDM!$I$5:$N$15,3,FALSE)/12</f>
        <v>114356.28165721649</v>
      </c>
      <c r="J29" s="201">
        <f t="shared" si="2"/>
        <v>13184039.281657217</v>
      </c>
      <c r="K29" s="204">
        <v>69239673</v>
      </c>
      <c r="L29" s="201">
        <f>VLOOKUP(B29,CDM!$I$5:$N$15,4,FALSE)/12</f>
        <v>661548.96300485171</v>
      </c>
      <c r="M29" s="85">
        <f t="shared" si="3"/>
        <v>69901221.963004857</v>
      </c>
      <c r="N29" s="204">
        <v>191354</v>
      </c>
      <c r="O29" s="206">
        <v>996</v>
      </c>
      <c r="P29" s="204">
        <v>723442</v>
      </c>
      <c r="Q29" s="204">
        <v>2287</v>
      </c>
      <c r="R29" s="206">
        <v>15095</v>
      </c>
      <c r="S29" s="204">
        <v>270583</v>
      </c>
      <c r="T29" s="200">
        <v>0</v>
      </c>
      <c r="U29" s="200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199">
        <v>0</v>
      </c>
      <c r="AS29" s="199">
        <v>0</v>
      </c>
      <c r="AT29" s="199">
        <v>0</v>
      </c>
      <c r="AU29" s="199">
        <v>1</v>
      </c>
      <c r="AV29" s="199">
        <v>0</v>
      </c>
      <c r="AW29" s="199">
        <v>0</v>
      </c>
      <c r="AX29" s="199">
        <v>0</v>
      </c>
      <c r="AY29" s="199">
        <v>0</v>
      </c>
      <c r="AZ29" s="199">
        <v>0</v>
      </c>
      <c r="BA29" s="199">
        <v>0</v>
      </c>
      <c r="BB29" s="199">
        <v>0</v>
      </c>
      <c r="BC29" s="199">
        <v>0</v>
      </c>
      <c r="BD29" s="199">
        <v>1</v>
      </c>
      <c r="BE29" s="199">
        <v>0</v>
      </c>
      <c r="BF29" s="199">
        <v>1</v>
      </c>
      <c r="BG29" s="200">
        <f t="shared" si="4"/>
        <v>28</v>
      </c>
      <c r="BH29" s="199">
        <v>30</v>
      </c>
      <c r="BI29" s="199">
        <v>19</v>
      </c>
      <c r="BJ29" s="158">
        <f t="shared" si="5"/>
        <v>642.98951295444613</v>
      </c>
      <c r="BK29" s="158">
        <f t="shared" si="6"/>
        <v>21.432983765148204</v>
      </c>
      <c r="BL29" s="157">
        <f t="shared" si="7"/>
        <v>1265296.1965755241</v>
      </c>
      <c r="BM29" s="158">
        <f t="shared" si="8"/>
        <v>2573.499762181772</v>
      </c>
      <c r="BN29" s="158">
        <f t="shared" si="9"/>
        <v>85.783325406059063</v>
      </c>
      <c r="BO29" s="158">
        <f t="shared" si="10"/>
        <v>439467.97605524055</v>
      </c>
      <c r="BP29" s="158">
        <f t="shared" si="11"/>
        <v>70181.949762053075</v>
      </c>
      <c r="BQ29" s="158">
        <f t="shared" si="12"/>
        <v>2339.3983254017689</v>
      </c>
      <c r="BR29" s="158">
        <f t="shared" si="13"/>
        <v>3693.7868295817407</v>
      </c>
      <c r="BS29" s="158">
        <f t="shared" si="14"/>
        <v>2330040.7321001617</v>
      </c>
      <c r="BT29" s="158">
        <f t="shared" si="15"/>
        <v>3679011.6822634134</v>
      </c>
    </row>
    <row r="30" spans="1:72" x14ac:dyDescent="0.2">
      <c r="A30" s="202">
        <v>41030</v>
      </c>
      <c r="B30" s="203">
        <f t="shared" si="0"/>
        <v>2012</v>
      </c>
      <c r="C30" s="201">
        <v>42865233</v>
      </c>
      <c r="D30" s="201">
        <f>VLOOKUP(B30,CDM!$I$5:$N$15,2,FALSE)/12</f>
        <v>242119.89726572137</v>
      </c>
      <c r="E30" s="201">
        <f t="shared" si="1"/>
        <v>43107352.897265725</v>
      </c>
      <c r="F30" s="206">
        <v>59072</v>
      </c>
      <c r="G30" s="204">
        <v>13868621</v>
      </c>
      <c r="H30" s="206">
        <v>5123</v>
      </c>
      <c r="I30" s="201">
        <f>VLOOKUP(B30,CDM!$I$5:$N$15,3,FALSE)/12</f>
        <v>114356.28165721649</v>
      </c>
      <c r="J30" s="201">
        <f t="shared" si="2"/>
        <v>13982977.281657217</v>
      </c>
      <c r="K30" s="204">
        <v>75036444</v>
      </c>
      <c r="L30" s="201">
        <f>VLOOKUP(B30,CDM!$I$5:$N$15,4,FALSE)/12</f>
        <v>661548.96300485171</v>
      </c>
      <c r="M30" s="85">
        <f t="shared" si="3"/>
        <v>75697992.963004857</v>
      </c>
      <c r="N30" s="204">
        <v>200873</v>
      </c>
      <c r="O30" s="206">
        <v>998</v>
      </c>
      <c r="P30" s="204">
        <v>658589</v>
      </c>
      <c r="Q30" s="204">
        <v>2287</v>
      </c>
      <c r="R30" s="206">
        <v>15095</v>
      </c>
      <c r="S30" s="204">
        <v>271142</v>
      </c>
      <c r="T30" s="200">
        <v>0</v>
      </c>
      <c r="U30" s="200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199">
        <v>0</v>
      </c>
      <c r="AS30" s="199">
        <v>0</v>
      </c>
      <c r="AT30" s="199">
        <v>0</v>
      </c>
      <c r="AU30" s="199">
        <v>0</v>
      </c>
      <c r="AV30" s="199">
        <v>1</v>
      </c>
      <c r="AW30" s="199">
        <v>0</v>
      </c>
      <c r="AX30" s="199">
        <v>0</v>
      </c>
      <c r="AY30" s="199">
        <v>0</v>
      </c>
      <c r="AZ30" s="199">
        <v>0</v>
      </c>
      <c r="BA30" s="199">
        <v>0</v>
      </c>
      <c r="BB30" s="199">
        <v>0</v>
      </c>
      <c r="BC30" s="199">
        <v>0</v>
      </c>
      <c r="BD30" s="199">
        <v>1</v>
      </c>
      <c r="BE30" s="199">
        <v>0</v>
      </c>
      <c r="BF30" s="199">
        <v>1</v>
      </c>
      <c r="BG30" s="200">
        <f t="shared" si="4"/>
        <v>29</v>
      </c>
      <c r="BH30" s="199">
        <v>31</v>
      </c>
      <c r="BI30" s="199">
        <v>22</v>
      </c>
      <c r="BJ30" s="158">
        <f t="shared" si="5"/>
        <v>729.74256665197936</v>
      </c>
      <c r="BK30" s="158">
        <f t="shared" si="6"/>
        <v>23.540082795225139</v>
      </c>
      <c r="BL30" s="157">
        <f t="shared" si="7"/>
        <v>1390559.7708795394</v>
      </c>
      <c r="BM30" s="158">
        <f t="shared" si="8"/>
        <v>2729.4509626502472</v>
      </c>
      <c r="BN30" s="158">
        <f t="shared" si="9"/>
        <v>88.046805246782171</v>
      </c>
      <c r="BO30" s="158">
        <f t="shared" si="10"/>
        <v>451063.78327926504</v>
      </c>
      <c r="BP30" s="158">
        <f t="shared" si="11"/>
        <v>75849.692347700257</v>
      </c>
      <c r="BQ30" s="158">
        <f t="shared" si="12"/>
        <v>2446.7642692806535</v>
      </c>
      <c r="BR30" s="158">
        <f t="shared" si="13"/>
        <v>3447.7132885318297</v>
      </c>
      <c r="BS30" s="158">
        <f t="shared" si="14"/>
        <v>2441870.740742092</v>
      </c>
      <c r="BT30" s="158">
        <f t="shared" si="15"/>
        <v>3440817.8619547663</v>
      </c>
    </row>
    <row r="31" spans="1:72" x14ac:dyDescent="0.2">
      <c r="A31" s="202">
        <v>41061</v>
      </c>
      <c r="B31" s="203">
        <f t="shared" si="0"/>
        <v>2012</v>
      </c>
      <c r="C31" s="201">
        <v>52997688</v>
      </c>
      <c r="D31" s="201">
        <f>VLOOKUP(B31,CDM!$I$5:$N$15,2,FALSE)/12</f>
        <v>242119.89726572137</v>
      </c>
      <c r="E31" s="201">
        <f t="shared" si="1"/>
        <v>53239807.897265725</v>
      </c>
      <c r="F31" s="204">
        <v>59132</v>
      </c>
      <c r="G31" s="204">
        <v>14868354</v>
      </c>
      <c r="H31" s="204">
        <v>5127</v>
      </c>
      <c r="I31" s="201">
        <f>VLOOKUP(B31,CDM!$I$5:$N$15,3,FALSE)/12</f>
        <v>114356.28165721649</v>
      </c>
      <c r="J31" s="201">
        <f t="shared" si="2"/>
        <v>14982710.281657217</v>
      </c>
      <c r="K31" s="204">
        <v>77981189</v>
      </c>
      <c r="L31" s="201">
        <f>VLOOKUP(B31,CDM!$I$5:$N$15,4,FALSE)/12</f>
        <v>661548.96300485171</v>
      </c>
      <c r="M31" s="85">
        <f t="shared" si="3"/>
        <v>78642737.963004857</v>
      </c>
      <c r="N31" s="204">
        <v>208434</v>
      </c>
      <c r="O31" s="204">
        <v>999</v>
      </c>
      <c r="P31" s="204">
        <v>593850</v>
      </c>
      <c r="Q31" s="204">
        <v>2287</v>
      </c>
      <c r="R31" s="204">
        <v>15095</v>
      </c>
      <c r="S31" s="204">
        <v>270556</v>
      </c>
      <c r="T31" s="200">
        <v>0</v>
      </c>
      <c r="U31" s="200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1</v>
      </c>
      <c r="AX31" s="199">
        <v>0</v>
      </c>
      <c r="AY31" s="199">
        <v>0</v>
      </c>
      <c r="AZ31" s="199">
        <v>0</v>
      </c>
      <c r="BA31" s="199">
        <v>0</v>
      </c>
      <c r="BB31" s="199">
        <v>0</v>
      </c>
      <c r="BC31" s="199">
        <v>0</v>
      </c>
      <c r="BD31" s="199">
        <v>0</v>
      </c>
      <c r="BE31" s="199">
        <v>0</v>
      </c>
      <c r="BF31" s="199">
        <v>0</v>
      </c>
      <c r="BG31" s="200">
        <f t="shared" si="4"/>
        <v>30</v>
      </c>
      <c r="BH31" s="199">
        <v>30</v>
      </c>
      <c r="BI31" s="199">
        <v>21</v>
      </c>
      <c r="BJ31" s="158">
        <f t="shared" si="5"/>
        <v>900.3552712112853</v>
      </c>
      <c r="BK31" s="158">
        <f t="shared" si="6"/>
        <v>30.011842373709509</v>
      </c>
      <c r="BL31" s="157">
        <f t="shared" si="7"/>
        <v>1774660.2632421909</v>
      </c>
      <c r="BM31" s="158">
        <f t="shared" si="8"/>
        <v>2922.3152490066741</v>
      </c>
      <c r="BN31" s="158">
        <f t="shared" si="9"/>
        <v>97.410508300222475</v>
      </c>
      <c r="BO31" s="158">
        <f t="shared" si="10"/>
        <v>499423.67605524056</v>
      </c>
      <c r="BP31" s="158">
        <f t="shared" si="11"/>
        <v>78721.459422427288</v>
      </c>
      <c r="BQ31" s="158">
        <f t="shared" si="12"/>
        <v>2624.0486474142431</v>
      </c>
      <c r="BR31" s="158">
        <f t="shared" si="13"/>
        <v>3748.6409248774899</v>
      </c>
      <c r="BS31" s="158">
        <f t="shared" si="14"/>
        <v>2621424.5987668284</v>
      </c>
      <c r="BT31" s="158">
        <f t="shared" si="15"/>
        <v>3744892.2839526124</v>
      </c>
    </row>
    <row r="32" spans="1:72" x14ac:dyDescent="0.2">
      <c r="A32" s="202">
        <v>41091</v>
      </c>
      <c r="B32" s="203">
        <f t="shared" si="0"/>
        <v>2012</v>
      </c>
      <c r="C32" s="201">
        <v>63233816</v>
      </c>
      <c r="D32" s="201">
        <f>VLOOKUP(B32,CDM!$I$5:$N$15,2,FALSE)/12</f>
        <v>242119.89726572137</v>
      </c>
      <c r="E32" s="201">
        <f t="shared" si="1"/>
        <v>63475935.897265725</v>
      </c>
      <c r="F32" s="206">
        <v>59180</v>
      </c>
      <c r="G32" s="204">
        <v>16622947</v>
      </c>
      <c r="H32" s="206">
        <v>5135</v>
      </c>
      <c r="I32" s="201">
        <f>VLOOKUP(B32,CDM!$I$5:$N$15,3,FALSE)/12</f>
        <v>114356.28165721649</v>
      </c>
      <c r="J32" s="201">
        <f t="shared" si="2"/>
        <v>16737303.281657217</v>
      </c>
      <c r="K32" s="204">
        <v>84647767</v>
      </c>
      <c r="L32" s="201">
        <f>VLOOKUP(B32,CDM!$I$5:$N$15,4,FALSE)/12</f>
        <v>661548.96300485171</v>
      </c>
      <c r="M32" s="85">
        <f t="shared" si="3"/>
        <v>85309315.963004857</v>
      </c>
      <c r="N32" s="204">
        <v>214820</v>
      </c>
      <c r="O32" s="206">
        <v>1000</v>
      </c>
      <c r="P32" s="204">
        <v>638139</v>
      </c>
      <c r="Q32" s="204">
        <v>2289</v>
      </c>
      <c r="R32" s="206">
        <v>15095</v>
      </c>
      <c r="S32" s="204">
        <v>271142</v>
      </c>
      <c r="T32" s="200">
        <v>0</v>
      </c>
      <c r="U32" s="200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  <c r="AX32" s="199">
        <v>1</v>
      </c>
      <c r="AY32" s="199">
        <v>0</v>
      </c>
      <c r="AZ32" s="199">
        <v>0</v>
      </c>
      <c r="BA32" s="199">
        <v>0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200">
        <f t="shared" si="4"/>
        <v>31</v>
      </c>
      <c r="BH32" s="199">
        <v>31</v>
      </c>
      <c r="BI32" s="199">
        <v>21</v>
      </c>
      <c r="BJ32" s="158">
        <f t="shared" si="5"/>
        <v>1072.5910087405496</v>
      </c>
      <c r="BK32" s="158">
        <f t="shared" si="6"/>
        <v>34.599709959372568</v>
      </c>
      <c r="BL32" s="157">
        <f t="shared" si="7"/>
        <v>2047610.8353956686</v>
      </c>
      <c r="BM32" s="158">
        <f t="shared" si="8"/>
        <v>3259.4553615690784</v>
      </c>
      <c r="BN32" s="158">
        <f t="shared" si="9"/>
        <v>105.14372134093801</v>
      </c>
      <c r="BO32" s="158">
        <f t="shared" si="10"/>
        <v>539913.00908571668</v>
      </c>
      <c r="BP32" s="158">
        <f t="shared" si="11"/>
        <v>85309.315963004861</v>
      </c>
      <c r="BQ32" s="158">
        <f t="shared" si="12"/>
        <v>2751.9134181614472</v>
      </c>
      <c r="BR32" s="158">
        <f t="shared" si="13"/>
        <v>4062.3483791907079</v>
      </c>
      <c r="BS32" s="158">
        <f t="shared" si="14"/>
        <v>2751913.4181614472</v>
      </c>
      <c r="BT32" s="158">
        <f t="shared" si="15"/>
        <v>4062348.3791907076</v>
      </c>
    </row>
    <row r="33" spans="1:72" x14ac:dyDescent="0.2">
      <c r="A33" s="202">
        <v>41122</v>
      </c>
      <c r="B33" s="203">
        <f t="shared" si="0"/>
        <v>2012</v>
      </c>
      <c r="C33" s="201">
        <v>57288251</v>
      </c>
      <c r="D33" s="201">
        <f>VLOOKUP(B33,CDM!$I$5:$N$15,2,FALSE)/12</f>
        <v>242119.89726572137</v>
      </c>
      <c r="E33" s="201">
        <f t="shared" si="1"/>
        <v>57530370.897265725</v>
      </c>
      <c r="F33" s="206">
        <v>59175</v>
      </c>
      <c r="G33" s="204">
        <v>15780828</v>
      </c>
      <c r="H33" s="206">
        <v>5147</v>
      </c>
      <c r="I33" s="201">
        <f>VLOOKUP(B33,CDM!$I$5:$N$15,3,FALSE)/12</f>
        <v>114356.28165721649</v>
      </c>
      <c r="J33" s="201">
        <f t="shared" si="2"/>
        <v>15895184.281657217</v>
      </c>
      <c r="K33" s="204">
        <v>81855567</v>
      </c>
      <c r="L33" s="201">
        <f>VLOOKUP(B33,CDM!$I$5:$N$15,4,FALSE)/12</f>
        <v>661548.96300485171</v>
      </c>
      <c r="M33" s="85">
        <f t="shared" si="3"/>
        <v>82517115.963004857</v>
      </c>
      <c r="N33" s="204">
        <v>226247</v>
      </c>
      <c r="O33" s="206">
        <v>999</v>
      </c>
      <c r="P33" s="204">
        <v>717791</v>
      </c>
      <c r="Q33" s="204">
        <v>2289</v>
      </c>
      <c r="R33" s="206">
        <v>15096</v>
      </c>
      <c r="S33" s="204">
        <v>270450</v>
      </c>
      <c r="T33" s="200">
        <v>0</v>
      </c>
      <c r="U33" s="200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  <c r="AX33" s="199">
        <v>0</v>
      </c>
      <c r="AY33" s="199">
        <v>1</v>
      </c>
      <c r="AZ33" s="199">
        <v>0</v>
      </c>
      <c r="BA33" s="199">
        <v>0</v>
      </c>
      <c r="BB33" s="199">
        <v>0</v>
      </c>
      <c r="BC33" s="199">
        <v>0</v>
      </c>
      <c r="BD33" s="199">
        <v>0</v>
      </c>
      <c r="BE33" s="199">
        <v>0</v>
      </c>
      <c r="BF33" s="199">
        <v>0</v>
      </c>
      <c r="BG33" s="200">
        <f t="shared" si="4"/>
        <v>32</v>
      </c>
      <c r="BH33" s="199">
        <v>31</v>
      </c>
      <c r="BI33" s="199">
        <v>22</v>
      </c>
      <c r="BJ33" s="158">
        <f t="shared" si="5"/>
        <v>972.20736624023198</v>
      </c>
      <c r="BK33" s="158">
        <f t="shared" si="6"/>
        <v>31.361527943233291</v>
      </c>
      <c r="BL33" s="157">
        <f t="shared" si="7"/>
        <v>1855818.4160408298</v>
      </c>
      <c r="BM33" s="158">
        <f t="shared" si="8"/>
        <v>3088.2425260651285</v>
      </c>
      <c r="BN33" s="158">
        <f t="shared" si="9"/>
        <v>99.620726647262202</v>
      </c>
      <c r="BO33" s="158">
        <f t="shared" si="10"/>
        <v>512747.88005345862</v>
      </c>
      <c r="BP33" s="158">
        <f t="shared" si="11"/>
        <v>82599.71567868354</v>
      </c>
      <c r="BQ33" s="158">
        <f t="shared" si="12"/>
        <v>2664.5069573768883</v>
      </c>
      <c r="BR33" s="158">
        <f t="shared" si="13"/>
        <v>3754.532530849252</v>
      </c>
      <c r="BS33" s="158">
        <f t="shared" si="14"/>
        <v>2661842.4504195116</v>
      </c>
      <c r="BT33" s="158">
        <f t="shared" si="15"/>
        <v>3750777.9983184026</v>
      </c>
    </row>
    <row r="34" spans="1:72" x14ac:dyDescent="0.2">
      <c r="A34" s="202">
        <v>41153</v>
      </c>
      <c r="B34" s="203">
        <f t="shared" si="0"/>
        <v>2012</v>
      </c>
      <c r="C34" s="201">
        <v>46380786</v>
      </c>
      <c r="D34" s="201">
        <f>VLOOKUP(B34,CDM!$I$5:$N$15,2,FALSE)/12</f>
        <v>242119.89726572137</v>
      </c>
      <c r="E34" s="201">
        <f t="shared" si="1"/>
        <v>46622905.897265725</v>
      </c>
      <c r="F34" s="204">
        <v>59185</v>
      </c>
      <c r="G34" s="204">
        <v>14057851</v>
      </c>
      <c r="H34" s="204">
        <v>5148</v>
      </c>
      <c r="I34" s="201">
        <f>VLOOKUP(B34,CDM!$I$5:$N$15,3,FALSE)/12</f>
        <v>114356.28165721649</v>
      </c>
      <c r="J34" s="201">
        <f t="shared" si="2"/>
        <v>14172207.281657217</v>
      </c>
      <c r="K34" s="204">
        <v>74012181</v>
      </c>
      <c r="L34" s="201">
        <f>VLOOKUP(B34,CDM!$I$5:$N$15,4,FALSE)/12</f>
        <v>661548.96300485171</v>
      </c>
      <c r="M34" s="85">
        <f t="shared" si="3"/>
        <v>74673729.963004857</v>
      </c>
      <c r="N34" s="204">
        <v>209543</v>
      </c>
      <c r="O34" s="204">
        <v>999</v>
      </c>
      <c r="P34" s="204">
        <v>792296</v>
      </c>
      <c r="Q34" s="204">
        <v>2289</v>
      </c>
      <c r="R34" s="204">
        <v>15096</v>
      </c>
      <c r="S34" s="204">
        <v>270145</v>
      </c>
      <c r="T34" s="200">
        <v>0</v>
      </c>
      <c r="U34" s="200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199">
        <v>0</v>
      </c>
      <c r="AS34" s="199">
        <v>0</v>
      </c>
      <c r="AT34" s="199">
        <v>0</v>
      </c>
      <c r="AU34" s="199">
        <v>0</v>
      </c>
      <c r="AV34" s="199">
        <v>0</v>
      </c>
      <c r="AW34" s="199">
        <v>0</v>
      </c>
      <c r="AX34" s="199">
        <v>0</v>
      </c>
      <c r="AY34" s="199">
        <v>0</v>
      </c>
      <c r="AZ34" s="199">
        <v>1</v>
      </c>
      <c r="BA34" s="199">
        <v>0</v>
      </c>
      <c r="BB34" s="199">
        <v>0</v>
      </c>
      <c r="BC34" s="199">
        <v>0</v>
      </c>
      <c r="BD34" s="199">
        <v>0</v>
      </c>
      <c r="BE34" s="199">
        <v>1</v>
      </c>
      <c r="BF34" s="199">
        <v>1</v>
      </c>
      <c r="BG34" s="200">
        <f t="shared" si="4"/>
        <v>33</v>
      </c>
      <c r="BH34" s="199">
        <v>30</v>
      </c>
      <c r="BI34" s="199">
        <v>19</v>
      </c>
      <c r="BJ34" s="158">
        <f t="shared" si="5"/>
        <v>787.74868458673188</v>
      </c>
      <c r="BK34" s="158">
        <f t="shared" si="6"/>
        <v>26.258289486224395</v>
      </c>
      <c r="BL34" s="157">
        <f t="shared" si="7"/>
        <v>1554096.8632421908</v>
      </c>
      <c r="BM34" s="158">
        <f t="shared" si="8"/>
        <v>2752.954017415932</v>
      </c>
      <c r="BN34" s="158">
        <f t="shared" si="9"/>
        <v>91.765133913864403</v>
      </c>
      <c r="BO34" s="158">
        <f t="shared" si="10"/>
        <v>472406.9093885739</v>
      </c>
      <c r="BP34" s="158">
        <f t="shared" si="11"/>
        <v>74748.478441446307</v>
      </c>
      <c r="BQ34" s="158">
        <f t="shared" si="12"/>
        <v>2491.6159480482102</v>
      </c>
      <c r="BR34" s="158">
        <f t="shared" si="13"/>
        <v>3934.1304442866476</v>
      </c>
      <c r="BS34" s="158">
        <f t="shared" si="14"/>
        <v>2489124.3321001618</v>
      </c>
      <c r="BT34" s="158">
        <f t="shared" si="15"/>
        <v>3930196.3138423609</v>
      </c>
    </row>
    <row r="35" spans="1:72" x14ac:dyDescent="0.2">
      <c r="A35" s="202">
        <v>41183</v>
      </c>
      <c r="B35" s="203">
        <f t="shared" si="0"/>
        <v>2012</v>
      </c>
      <c r="C35" s="201">
        <v>41744479</v>
      </c>
      <c r="D35" s="201">
        <f>VLOOKUP(B35,CDM!$I$5:$N$15,2,FALSE)/12</f>
        <v>242119.89726572137</v>
      </c>
      <c r="E35" s="201">
        <f t="shared" si="1"/>
        <v>41986598.897265725</v>
      </c>
      <c r="F35" s="206">
        <v>59026</v>
      </c>
      <c r="G35" s="204">
        <v>13542230</v>
      </c>
      <c r="H35" s="206">
        <v>5150</v>
      </c>
      <c r="I35" s="201">
        <f>VLOOKUP(B35,CDM!$I$5:$N$15,3,FALSE)/12</f>
        <v>114356.28165721649</v>
      </c>
      <c r="J35" s="201">
        <f t="shared" si="2"/>
        <v>13656586.281657217</v>
      </c>
      <c r="K35" s="204">
        <v>72712948</v>
      </c>
      <c r="L35" s="201">
        <f>VLOOKUP(B35,CDM!$I$5:$N$15,4,FALSE)/12</f>
        <v>661548.96300485171</v>
      </c>
      <c r="M35" s="85">
        <f t="shared" si="3"/>
        <v>73374496.963004857</v>
      </c>
      <c r="N35" s="204">
        <v>222776</v>
      </c>
      <c r="O35" s="206">
        <v>998</v>
      </c>
      <c r="P35" s="204">
        <v>919844</v>
      </c>
      <c r="Q35" s="204">
        <v>2289</v>
      </c>
      <c r="R35" s="206">
        <v>15096</v>
      </c>
      <c r="S35" s="204">
        <v>270729</v>
      </c>
      <c r="T35" s="200">
        <v>0</v>
      </c>
      <c r="U35" s="200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199">
        <v>0</v>
      </c>
      <c r="AS35" s="199">
        <v>0</v>
      </c>
      <c r="AT35" s="199">
        <v>0</v>
      </c>
      <c r="AU35" s="199">
        <v>0</v>
      </c>
      <c r="AV35" s="199">
        <v>0</v>
      </c>
      <c r="AW35" s="199">
        <v>0</v>
      </c>
      <c r="AX35" s="199">
        <v>0</v>
      </c>
      <c r="AY35" s="199">
        <v>0</v>
      </c>
      <c r="AZ35" s="199">
        <v>0</v>
      </c>
      <c r="BA35" s="199">
        <v>1</v>
      </c>
      <c r="BB35" s="199">
        <v>0</v>
      </c>
      <c r="BC35" s="199">
        <v>0</v>
      </c>
      <c r="BD35" s="199">
        <v>0</v>
      </c>
      <c r="BE35" s="199">
        <v>1</v>
      </c>
      <c r="BF35" s="199">
        <v>1</v>
      </c>
      <c r="BG35" s="200">
        <f t="shared" si="4"/>
        <v>34</v>
      </c>
      <c r="BH35" s="199">
        <v>31</v>
      </c>
      <c r="BI35" s="199">
        <v>22</v>
      </c>
      <c r="BJ35" s="158">
        <f t="shared" si="5"/>
        <v>711.32380471767908</v>
      </c>
      <c r="BK35" s="158">
        <f t="shared" si="6"/>
        <v>22.945929184441262</v>
      </c>
      <c r="BL35" s="157">
        <f t="shared" si="7"/>
        <v>1354406.4160408298</v>
      </c>
      <c r="BM35" s="158">
        <f t="shared" si="8"/>
        <v>2651.7643265353818</v>
      </c>
      <c r="BN35" s="158">
        <f t="shared" si="9"/>
        <v>85.540784726947805</v>
      </c>
      <c r="BO35" s="158">
        <f t="shared" si="10"/>
        <v>440535.04134378122</v>
      </c>
      <c r="BP35" s="158">
        <f t="shared" si="11"/>
        <v>73521.540043091038</v>
      </c>
      <c r="BQ35" s="158">
        <f t="shared" si="12"/>
        <v>2371.6625820351946</v>
      </c>
      <c r="BR35" s="158">
        <f t="shared" si="13"/>
        <v>3341.8881837768654</v>
      </c>
      <c r="BS35" s="158">
        <f t="shared" si="14"/>
        <v>2366919.2568711243</v>
      </c>
      <c r="BT35" s="158">
        <f t="shared" si="15"/>
        <v>3335204.4074093117</v>
      </c>
    </row>
    <row r="36" spans="1:72" x14ac:dyDescent="0.2">
      <c r="A36" s="202">
        <v>41214</v>
      </c>
      <c r="B36" s="203">
        <f t="shared" si="0"/>
        <v>2012</v>
      </c>
      <c r="C36" s="201">
        <v>39247878</v>
      </c>
      <c r="D36" s="201">
        <f>VLOOKUP(B36,CDM!$I$5:$N$15,2,FALSE)/12</f>
        <v>242119.89726572137</v>
      </c>
      <c r="E36" s="201">
        <f t="shared" si="1"/>
        <v>39489997.897265725</v>
      </c>
      <c r="F36" s="206">
        <v>59073</v>
      </c>
      <c r="G36" s="204">
        <v>14045765</v>
      </c>
      <c r="H36" s="206">
        <v>5162</v>
      </c>
      <c r="I36" s="201">
        <f>VLOOKUP(B36,CDM!$I$5:$N$15,3,FALSE)/12</f>
        <v>114356.28165721649</v>
      </c>
      <c r="J36" s="201">
        <f t="shared" si="2"/>
        <v>14160121.281657217</v>
      </c>
      <c r="K36" s="204">
        <v>72147206</v>
      </c>
      <c r="L36" s="201">
        <f>VLOOKUP(B36,CDM!$I$5:$N$15,4,FALSE)/12</f>
        <v>661548.96300485171</v>
      </c>
      <c r="M36" s="85">
        <f t="shared" si="3"/>
        <v>72808754.963004857</v>
      </c>
      <c r="N36" s="204">
        <v>204520</v>
      </c>
      <c r="O36" s="206">
        <v>1000</v>
      </c>
      <c r="P36" s="204">
        <v>979610</v>
      </c>
      <c r="Q36" s="204">
        <v>2289</v>
      </c>
      <c r="R36" s="206">
        <v>15096</v>
      </c>
      <c r="S36" s="204">
        <v>270145</v>
      </c>
      <c r="T36" s="200">
        <v>0</v>
      </c>
      <c r="U36" s="200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  <c r="AX36" s="199">
        <v>0</v>
      </c>
      <c r="AY36" s="199">
        <v>0</v>
      </c>
      <c r="AZ36" s="199">
        <v>0</v>
      </c>
      <c r="BA36" s="199">
        <v>0</v>
      </c>
      <c r="BB36" s="199">
        <v>1</v>
      </c>
      <c r="BC36" s="199">
        <v>0</v>
      </c>
      <c r="BD36" s="199">
        <v>0</v>
      </c>
      <c r="BE36" s="199">
        <v>1</v>
      </c>
      <c r="BF36" s="199">
        <v>1</v>
      </c>
      <c r="BG36" s="200">
        <f t="shared" si="4"/>
        <v>35</v>
      </c>
      <c r="BH36" s="199">
        <v>30</v>
      </c>
      <c r="BI36" s="199">
        <v>22</v>
      </c>
      <c r="BJ36" s="158">
        <f t="shared" si="5"/>
        <v>668.49487747813259</v>
      </c>
      <c r="BK36" s="158">
        <f t="shared" si="6"/>
        <v>22.283162582604419</v>
      </c>
      <c r="BL36" s="157">
        <f t="shared" si="7"/>
        <v>1316333.2632421909</v>
      </c>
      <c r="BM36" s="158">
        <f t="shared" si="8"/>
        <v>2743.1463157026765</v>
      </c>
      <c r="BN36" s="158">
        <f t="shared" si="9"/>
        <v>91.438210523422555</v>
      </c>
      <c r="BO36" s="158">
        <f t="shared" si="10"/>
        <v>472004.04272190726</v>
      </c>
      <c r="BP36" s="158">
        <f t="shared" si="11"/>
        <v>72808.75496300486</v>
      </c>
      <c r="BQ36" s="158">
        <f t="shared" si="12"/>
        <v>2426.9584987668286</v>
      </c>
      <c r="BR36" s="158">
        <f t="shared" si="13"/>
        <v>3309.4888619547664</v>
      </c>
      <c r="BS36" s="158">
        <f t="shared" si="14"/>
        <v>2426958.4987668288</v>
      </c>
      <c r="BT36" s="158">
        <f t="shared" si="15"/>
        <v>3309488.8619547663</v>
      </c>
    </row>
    <row r="37" spans="1:72" x14ac:dyDescent="0.2">
      <c r="A37" s="202">
        <v>41244</v>
      </c>
      <c r="B37" s="203">
        <f t="shared" si="0"/>
        <v>2012</v>
      </c>
      <c r="C37" s="201">
        <v>44598971</v>
      </c>
      <c r="D37" s="201">
        <f>VLOOKUP(B37,CDM!$I$5:$N$15,2,FALSE)/12</f>
        <v>242119.89726572137</v>
      </c>
      <c r="E37" s="201">
        <f t="shared" si="1"/>
        <v>44841090.897265725</v>
      </c>
      <c r="F37" s="204">
        <v>59257</v>
      </c>
      <c r="G37" s="204">
        <v>14927116</v>
      </c>
      <c r="H37" s="204">
        <v>5168</v>
      </c>
      <c r="I37" s="201">
        <f>VLOOKUP(B37,CDM!$I$5:$N$15,3,FALSE)/12</f>
        <v>114356.28165721649</v>
      </c>
      <c r="J37" s="201">
        <f t="shared" si="2"/>
        <v>15041472.281657217</v>
      </c>
      <c r="K37" s="204">
        <v>72026072</v>
      </c>
      <c r="L37" s="201">
        <f>VLOOKUP(B37,CDM!$I$5:$N$15,4,FALSE)/12</f>
        <v>661548.96300485171</v>
      </c>
      <c r="M37" s="85">
        <f t="shared" si="3"/>
        <v>72687620.963004857</v>
      </c>
      <c r="N37" s="204">
        <v>168867</v>
      </c>
      <c r="O37" s="204">
        <v>1004</v>
      </c>
      <c r="P37" s="204">
        <v>1061020</v>
      </c>
      <c r="Q37" s="204">
        <v>2290</v>
      </c>
      <c r="R37" s="204">
        <v>15105</v>
      </c>
      <c r="S37" s="204">
        <v>273475</v>
      </c>
      <c r="T37" s="200">
        <v>0</v>
      </c>
      <c r="U37" s="200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  <c r="BA37" s="199">
        <v>0</v>
      </c>
      <c r="BB37" s="199">
        <v>0</v>
      </c>
      <c r="BC37" s="199">
        <v>1</v>
      </c>
      <c r="BD37" s="199">
        <v>0</v>
      </c>
      <c r="BE37" s="199">
        <v>0</v>
      </c>
      <c r="BF37" s="199">
        <v>0</v>
      </c>
      <c r="BG37" s="200">
        <f t="shared" si="4"/>
        <v>36</v>
      </c>
      <c r="BH37" s="199">
        <v>31</v>
      </c>
      <c r="BI37" s="199">
        <v>19</v>
      </c>
      <c r="BJ37" s="158">
        <f t="shared" si="5"/>
        <v>756.72225892748077</v>
      </c>
      <c r="BK37" s="158">
        <f t="shared" si="6"/>
        <v>24.410395449273572</v>
      </c>
      <c r="BL37" s="157">
        <f t="shared" si="7"/>
        <v>1446486.8031376039</v>
      </c>
      <c r="BM37" s="158">
        <f t="shared" si="8"/>
        <v>2910.5016024878514</v>
      </c>
      <c r="BN37" s="158">
        <f t="shared" si="9"/>
        <v>93.887148467350045</v>
      </c>
      <c r="BO37" s="158">
        <f t="shared" si="10"/>
        <v>485208.78327926504</v>
      </c>
      <c r="BP37" s="158">
        <f t="shared" si="11"/>
        <v>72398.028847614405</v>
      </c>
      <c r="BQ37" s="158">
        <f t="shared" si="12"/>
        <v>2335.4202854069163</v>
      </c>
      <c r="BR37" s="158">
        <f t="shared" si="13"/>
        <v>3810.422570927074</v>
      </c>
      <c r="BS37" s="158">
        <f t="shared" si="14"/>
        <v>2344761.9665485439</v>
      </c>
      <c r="BT37" s="158">
        <f t="shared" si="15"/>
        <v>3825664.261210782</v>
      </c>
    </row>
    <row r="38" spans="1:72" x14ac:dyDescent="0.2">
      <c r="A38" s="202">
        <v>41275</v>
      </c>
      <c r="B38" s="203">
        <f t="shared" si="0"/>
        <v>2013</v>
      </c>
      <c r="C38" s="201">
        <v>47625731</v>
      </c>
      <c r="D38" s="201">
        <f>VLOOKUP(B38,CDM!$I$5:$N$15,2,FALSE)/12</f>
        <v>369590.720884763</v>
      </c>
      <c r="E38" s="201">
        <f t="shared" si="1"/>
        <v>47995321.720884763</v>
      </c>
      <c r="F38" s="206">
        <v>59206</v>
      </c>
      <c r="G38" s="204">
        <v>15656809</v>
      </c>
      <c r="H38" s="206">
        <v>5177</v>
      </c>
      <c r="I38" s="201">
        <f>VLOOKUP(B38,CDM!$I$5:$N$15,3,FALSE)/12</f>
        <v>181207.62267780254</v>
      </c>
      <c r="J38" s="201">
        <f t="shared" si="2"/>
        <v>15838016.622677803</v>
      </c>
      <c r="K38" s="204">
        <v>78054141</v>
      </c>
      <c r="L38" s="201">
        <f>VLOOKUP(B38,CDM!$I$5:$N$15,4,FALSE)/12</f>
        <v>1222924.8949416389</v>
      </c>
      <c r="M38" s="85">
        <f t="shared" si="3"/>
        <v>79277065.894941643</v>
      </c>
      <c r="N38" s="204">
        <v>204487</v>
      </c>
      <c r="O38" s="206">
        <v>1001</v>
      </c>
      <c r="P38" s="204">
        <v>1038014</v>
      </c>
      <c r="Q38" s="204">
        <v>2290</v>
      </c>
      <c r="R38" s="206">
        <v>15105</v>
      </c>
      <c r="S38" s="204">
        <v>260443</v>
      </c>
      <c r="T38" s="200">
        <v>25</v>
      </c>
      <c r="U38" s="200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199">
        <v>1</v>
      </c>
      <c r="AS38" s="199">
        <v>0</v>
      </c>
      <c r="AT38" s="199">
        <v>0</v>
      </c>
      <c r="AU38" s="199">
        <v>0</v>
      </c>
      <c r="AV38" s="199">
        <v>0</v>
      </c>
      <c r="AW38" s="199">
        <v>0</v>
      </c>
      <c r="AX38" s="199">
        <v>0</v>
      </c>
      <c r="AY38" s="199">
        <v>0</v>
      </c>
      <c r="AZ38" s="199">
        <v>0</v>
      </c>
      <c r="BA38" s="199">
        <v>0</v>
      </c>
      <c r="BB38" s="199">
        <v>0</v>
      </c>
      <c r="BC38" s="199">
        <v>0</v>
      </c>
      <c r="BD38" s="199">
        <v>0</v>
      </c>
      <c r="BE38" s="199">
        <v>0</v>
      </c>
      <c r="BF38" s="199">
        <v>0</v>
      </c>
      <c r="BG38" s="200">
        <f t="shared" si="4"/>
        <v>37</v>
      </c>
      <c r="BH38" s="199">
        <v>31</v>
      </c>
      <c r="BI38" s="199">
        <v>22</v>
      </c>
      <c r="BJ38" s="158">
        <f t="shared" si="5"/>
        <v>810.64962539075032</v>
      </c>
      <c r="BK38" s="158">
        <f t="shared" si="6"/>
        <v>26.149987915830657</v>
      </c>
      <c r="BL38" s="157">
        <f t="shared" si="7"/>
        <v>1548236.1845446697</v>
      </c>
      <c r="BM38" s="158">
        <f t="shared" si="8"/>
        <v>3059.303964202782</v>
      </c>
      <c r="BN38" s="158">
        <f t="shared" si="9"/>
        <v>98.68722465170265</v>
      </c>
      <c r="BO38" s="158">
        <f t="shared" si="10"/>
        <v>510903.76202186459</v>
      </c>
      <c r="BP38" s="158">
        <f t="shared" si="11"/>
        <v>79197.86802691473</v>
      </c>
      <c r="BQ38" s="158">
        <f t="shared" si="12"/>
        <v>2554.7699363520883</v>
      </c>
      <c r="BR38" s="158">
        <f t="shared" si="13"/>
        <v>3599.9030921324879</v>
      </c>
      <c r="BS38" s="158">
        <f t="shared" si="14"/>
        <v>2557324.7062884402</v>
      </c>
      <c r="BT38" s="158">
        <f t="shared" si="15"/>
        <v>3603502.9952246202</v>
      </c>
    </row>
    <row r="39" spans="1:72" x14ac:dyDescent="0.2">
      <c r="A39" s="202">
        <v>41306</v>
      </c>
      <c r="B39" s="203">
        <f t="shared" si="0"/>
        <v>2013</v>
      </c>
      <c r="C39" s="201">
        <v>40795122</v>
      </c>
      <c r="D39" s="201">
        <f>VLOOKUP(B39,CDM!$I$5:$N$15,2,FALSE)/12</f>
        <v>369590.720884763</v>
      </c>
      <c r="E39" s="201">
        <f t="shared" si="1"/>
        <v>41164712.720884763</v>
      </c>
      <c r="F39" s="204">
        <v>59219</v>
      </c>
      <c r="G39" s="204">
        <v>14404989</v>
      </c>
      <c r="H39" s="204">
        <v>5175</v>
      </c>
      <c r="I39" s="201">
        <f>VLOOKUP(B39,CDM!$I$5:$N$15,3,FALSE)/12</f>
        <v>181207.62267780254</v>
      </c>
      <c r="J39" s="201">
        <f t="shared" si="2"/>
        <v>14586196.622677803</v>
      </c>
      <c r="K39" s="204">
        <v>71543300</v>
      </c>
      <c r="L39" s="201">
        <f>VLOOKUP(B39,CDM!$I$5:$N$15,4,FALSE)/12</f>
        <v>1222924.8949416389</v>
      </c>
      <c r="M39" s="85">
        <f t="shared" si="3"/>
        <v>72766224.894941643</v>
      </c>
      <c r="N39" s="204">
        <v>183323</v>
      </c>
      <c r="O39" s="204">
        <v>1002</v>
      </c>
      <c r="P39" s="204">
        <v>867491</v>
      </c>
      <c r="Q39" s="204">
        <v>2290</v>
      </c>
      <c r="R39" s="206">
        <v>15105</v>
      </c>
      <c r="S39" s="204">
        <v>259344</v>
      </c>
      <c r="T39" s="200">
        <v>25</v>
      </c>
      <c r="U39" s="200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199">
        <v>0</v>
      </c>
      <c r="AS39" s="199">
        <v>1</v>
      </c>
      <c r="AT39" s="199">
        <v>0</v>
      </c>
      <c r="AU39" s="199">
        <v>0</v>
      </c>
      <c r="AV39" s="199">
        <v>0</v>
      </c>
      <c r="AW39" s="199">
        <v>0</v>
      </c>
      <c r="AX39" s="199">
        <v>0</v>
      </c>
      <c r="AY39" s="199">
        <v>0</v>
      </c>
      <c r="AZ39" s="199">
        <v>0</v>
      </c>
      <c r="BA39" s="199">
        <v>0</v>
      </c>
      <c r="BB39" s="199">
        <v>0</v>
      </c>
      <c r="BC39" s="199">
        <v>0</v>
      </c>
      <c r="BD39" s="199">
        <v>0</v>
      </c>
      <c r="BE39" s="199">
        <v>0</v>
      </c>
      <c r="BF39" s="199">
        <v>0</v>
      </c>
      <c r="BG39" s="200">
        <f t="shared" si="4"/>
        <v>38</v>
      </c>
      <c r="BH39" s="199">
        <v>28</v>
      </c>
      <c r="BI39" s="199">
        <v>19</v>
      </c>
      <c r="BJ39" s="158">
        <f t="shared" si="5"/>
        <v>695.12677892035936</v>
      </c>
      <c r="BK39" s="158">
        <f t="shared" si="6"/>
        <v>24.825956390012834</v>
      </c>
      <c r="BL39" s="157">
        <f t="shared" si="7"/>
        <v>1470168.3114601702</v>
      </c>
      <c r="BM39" s="158">
        <f t="shared" si="8"/>
        <v>2818.5887193580297</v>
      </c>
      <c r="BN39" s="158">
        <f t="shared" si="9"/>
        <v>100.66388283421534</v>
      </c>
      <c r="BO39" s="158">
        <f t="shared" si="10"/>
        <v>520935.59366706439</v>
      </c>
      <c r="BP39" s="158">
        <f t="shared" si="11"/>
        <v>72620.982929083475</v>
      </c>
      <c r="BQ39" s="158">
        <f t="shared" si="12"/>
        <v>2593.6065331815525</v>
      </c>
      <c r="BR39" s="158">
        <f t="shared" si="13"/>
        <v>3822.1569962675512</v>
      </c>
      <c r="BS39" s="158">
        <f t="shared" si="14"/>
        <v>2598793.746247916</v>
      </c>
      <c r="BT39" s="158">
        <f t="shared" si="15"/>
        <v>3829801.3102600863</v>
      </c>
    </row>
    <row r="40" spans="1:72" x14ac:dyDescent="0.2">
      <c r="A40" s="202">
        <v>41334</v>
      </c>
      <c r="B40" s="203">
        <f t="shared" si="0"/>
        <v>2013</v>
      </c>
      <c r="C40" s="201">
        <v>42065457</v>
      </c>
      <c r="D40" s="201">
        <f>VLOOKUP(B40,CDM!$I$5:$N$15,2,FALSE)/12</f>
        <v>369590.720884763</v>
      </c>
      <c r="E40" s="201">
        <f t="shared" si="1"/>
        <v>42435047.720884763</v>
      </c>
      <c r="F40" s="206">
        <v>59221</v>
      </c>
      <c r="G40" s="204">
        <v>15191000</v>
      </c>
      <c r="H40" s="206">
        <v>5178</v>
      </c>
      <c r="I40" s="201">
        <f>VLOOKUP(B40,CDM!$I$5:$N$15,3,FALSE)/12</f>
        <v>181207.62267780254</v>
      </c>
      <c r="J40" s="201">
        <f t="shared" si="2"/>
        <v>15372207.622677803</v>
      </c>
      <c r="K40" s="204">
        <v>75672079</v>
      </c>
      <c r="L40" s="201">
        <f>VLOOKUP(B40,CDM!$I$5:$N$15,4,FALSE)/12</f>
        <v>1222924.8949416389</v>
      </c>
      <c r="M40" s="85">
        <f t="shared" si="3"/>
        <v>76895003.894941643</v>
      </c>
      <c r="N40" s="204">
        <v>197492</v>
      </c>
      <c r="O40" s="206">
        <v>1004</v>
      </c>
      <c r="P40" s="204">
        <v>856916</v>
      </c>
      <c r="Q40" s="204">
        <v>2290</v>
      </c>
      <c r="R40" s="204">
        <v>15105</v>
      </c>
      <c r="S40" s="204">
        <v>261170</v>
      </c>
      <c r="T40" s="200">
        <v>25</v>
      </c>
      <c r="U40" s="200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199">
        <v>0</v>
      </c>
      <c r="AS40" s="199">
        <v>0</v>
      </c>
      <c r="AT40" s="199">
        <v>1</v>
      </c>
      <c r="AU40" s="199">
        <v>0</v>
      </c>
      <c r="AV40" s="199">
        <v>0</v>
      </c>
      <c r="AW40" s="199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199">
        <v>0</v>
      </c>
      <c r="BD40" s="199">
        <v>1</v>
      </c>
      <c r="BE40" s="199">
        <v>0</v>
      </c>
      <c r="BF40" s="199">
        <v>1</v>
      </c>
      <c r="BG40" s="200">
        <f t="shared" si="4"/>
        <v>39</v>
      </c>
      <c r="BH40" s="199">
        <v>31</v>
      </c>
      <c r="BI40" s="199">
        <v>19</v>
      </c>
      <c r="BJ40" s="158">
        <f t="shared" si="5"/>
        <v>716.55405550201385</v>
      </c>
      <c r="BK40" s="158">
        <f t="shared" si="6"/>
        <v>23.114646951677866</v>
      </c>
      <c r="BL40" s="157">
        <f t="shared" si="7"/>
        <v>1368872.507125315</v>
      </c>
      <c r="BM40" s="158">
        <f t="shared" si="8"/>
        <v>2968.7538861872931</v>
      </c>
      <c r="BN40" s="158">
        <f t="shared" si="9"/>
        <v>95.766254393138482</v>
      </c>
      <c r="BO40" s="158">
        <f t="shared" si="10"/>
        <v>495877.66524767107</v>
      </c>
      <c r="BP40" s="158">
        <f t="shared" si="11"/>
        <v>76588.649297750642</v>
      </c>
      <c r="BQ40" s="158">
        <f t="shared" si="12"/>
        <v>2470.6015902500208</v>
      </c>
      <c r="BR40" s="158">
        <f t="shared" si="13"/>
        <v>4030.981541986876</v>
      </c>
      <c r="BS40" s="158">
        <f t="shared" si="14"/>
        <v>2480483.9966110205</v>
      </c>
      <c r="BT40" s="158">
        <f t="shared" si="15"/>
        <v>4047105.4681548234</v>
      </c>
    </row>
    <row r="41" spans="1:72" x14ac:dyDescent="0.2">
      <c r="A41" s="202">
        <v>41365</v>
      </c>
      <c r="B41" s="203">
        <f t="shared" si="0"/>
        <v>2013</v>
      </c>
      <c r="C41" s="201">
        <v>38200971</v>
      </c>
      <c r="D41" s="201">
        <f>VLOOKUP(B41,CDM!$I$5:$N$15,2,FALSE)/12</f>
        <v>369590.720884763</v>
      </c>
      <c r="E41" s="201">
        <f t="shared" si="1"/>
        <v>38570561.720884763</v>
      </c>
      <c r="F41" s="206">
        <v>59208</v>
      </c>
      <c r="G41" s="204">
        <v>13739432</v>
      </c>
      <c r="H41" s="206">
        <v>5137</v>
      </c>
      <c r="I41" s="201">
        <f>VLOOKUP(B41,CDM!$I$5:$N$15,3,FALSE)/12</f>
        <v>181207.62267780254</v>
      </c>
      <c r="J41" s="201">
        <f t="shared" si="2"/>
        <v>13920639.622677803</v>
      </c>
      <c r="K41" s="204">
        <v>71263039</v>
      </c>
      <c r="L41" s="201">
        <f>VLOOKUP(B41,CDM!$I$5:$N$15,4,FALSE)/12</f>
        <v>1222924.8949416389</v>
      </c>
      <c r="M41" s="85">
        <f t="shared" si="3"/>
        <v>72485963.894941643</v>
      </c>
      <c r="N41" s="204">
        <v>194894</v>
      </c>
      <c r="O41" s="206">
        <v>1006</v>
      </c>
      <c r="P41" s="204">
        <v>727535</v>
      </c>
      <c r="Q41" s="204">
        <v>2290</v>
      </c>
      <c r="R41" s="206">
        <v>15105</v>
      </c>
      <c r="S41" s="204">
        <v>258493</v>
      </c>
      <c r="T41" s="200">
        <v>25</v>
      </c>
      <c r="U41" s="200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199">
        <v>0</v>
      </c>
      <c r="AS41" s="199">
        <v>0</v>
      </c>
      <c r="AT41" s="199">
        <v>0</v>
      </c>
      <c r="AU41" s="199">
        <v>1</v>
      </c>
      <c r="AV41" s="199">
        <v>0</v>
      </c>
      <c r="AW41" s="199">
        <v>0</v>
      </c>
      <c r="AX41" s="199">
        <v>0</v>
      </c>
      <c r="AY41" s="199">
        <v>0</v>
      </c>
      <c r="AZ41" s="199">
        <v>0</v>
      </c>
      <c r="BA41" s="199">
        <v>0</v>
      </c>
      <c r="BB41" s="199">
        <v>0</v>
      </c>
      <c r="BC41" s="199">
        <v>0</v>
      </c>
      <c r="BD41" s="199">
        <v>1</v>
      </c>
      <c r="BE41" s="199">
        <v>0</v>
      </c>
      <c r="BF41" s="199">
        <v>1</v>
      </c>
      <c r="BG41" s="200">
        <f t="shared" si="4"/>
        <v>40</v>
      </c>
      <c r="BH41" s="199">
        <v>30</v>
      </c>
      <c r="BI41" s="199">
        <v>22</v>
      </c>
      <c r="BJ41" s="158">
        <f t="shared" si="5"/>
        <v>651.44172613303544</v>
      </c>
      <c r="BK41" s="158">
        <f t="shared" si="6"/>
        <v>21.714724204434514</v>
      </c>
      <c r="BL41" s="157">
        <f t="shared" si="7"/>
        <v>1285685.3906961589</v>
      </c>
      <c r="BM41" s="158">
        <f t="shared" si="8"/>
        <v>2709.8772868751807</v>
      </c>
      <c r="BN41" s="158">
        <f t="shared" si="9"/>
        <v>90.329242895839357</v>
      </c>
      <c r="BO41" s="158">
        <f t="shared" si="10"/>
        <v>464021.32075592678</v>
      </c>
      <c r="BP41" s="158">
        <f t="shared" si="11"/>
        <v>72053.642042685533</v>
      </c>
      <c r="BQ41" s="158">
        <f t="shared" si="12"/>
        <v>2401.7880680895178</v>
      </c>
      <c r="BR41" s="158">
        <f t="shared" si="13"/>
        <v>3275.1655473947972</v>
      </c>
      <c r="BS41" s="158">
        <f t="shared" si="14"/>
        <v>2416198.7964980546</v>
      </c>
      <c r="BT41" s="158">
        <f t="shared" si="15"/>
        <v>3294816.5406791656</v>
      </c>
    </row>
    <row r="42" spans="1:72" x14ac:dyDescent="0.2">
      <c r="A42" s="202">
        <v>41395</v>
      </c>
      <c r="B42" s="203">
        <f t="shared" si="0"/>
        <v>2013</v>
      </c>
      <c r="C42" s="201">
        <v>41031626</v>
      </c>
      <c r="D42" s="201">
        <f>VLOOKUP(B42,CDM!$I$5:$N$15,2,FALSE)/12</f>
        <v>369590.720884763</v>
      </c>
      <c r="E42" s="201">
        <f t="shared" si="1"/>
        <v>41401216.720884763</v>
      </c>
      <c r="F42" s="204">
        <v>59245</v>
      </c>
      <c r="G42" s="204">
        <v>13706323</v>
      </c>
      <c r="H42" s="204">
        <v>5144</v>
      </c>
      <c r="I42" s="201">
        <f>VLOOKUP(B42,CDM!$I$5:$N$15,3,FALSE)/12</f>
        <v>181207.62267780254</v>
      </c>
      <c r="J42" s="201">
        <f t="shared" si="2"/>
        <v>13887530.622677803</v>
      </c>
      <c r="K42" s="204">
        <v>73289948</v>
      </c>
      <c r="L42" s="201">
        <f>VLOOKUP(B42,CDM!$I$5:$N$15,4,FALSE)/12</f>
        <v>1222924.8949416389</v>
      </c>
      <c r="M42" s="85">
        <f t="shared" si="3"/>
        <v>74512872.894941643</v>
      </c>
      <c r="N42" s="204">
        <v>190791</v>
      </c>
      <c r="O42" s="204">
        <v>1006</v>
      </c>
      <c r="P42" s="204">
        <v>662105</v>
      </c>
      <c r="Q42" s="204">
        <v>2290</v>
      </c>
      <c r="R42" s="206">
        <v>15105</v>
      </c>
      <c r="S42" s="204">
        <v>258920</v>
      </c>
      <c r="T42" s="200">
        <v>25</v>
      </c>
      <c r="U42" s="200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199">
        <v>0</v>
      </c>
      <c r="AS42" s="199">
        <v>0</v>
      </c>
      <c r="AT42" s="199">
        <v>0</v>
      </c>
      <c r="AU42" s="199">
        <v>0</v>
      </c>
      <c r="AV42" s="199">
        <v>1</v>
      </c>
      <c r="AW42" s="199">
        <v>0</v>
      </c>
      <c r="AX42" s="199">
        <v>0</v>
      </c>
      <c r="AY42" s="199">
        <v>0</v>
      </c>
      <c r="AZ42" s="199">
        <v>0</v>
      </c>
      <c r="BA42" s="199">
        <v>0</v>
      </c>
      <c r="BB42" s="199">
        <v>0</v>
      </c>
      <c r="BC42" s="199">
        <v>0</v>
      </c>
      <c r="BD42" s="199">
        <v>1</v>
      </c>
      <c r="BE42" s="199">
        <v>0</v>
      </c>
      <c r="BF42" s="199">
        <v>1</v>
      </c>
      <c r="BG42" s="200">
        <f t="shared" si="4"/>
        <v>41</v>
      </c>
      <c r="BH42" s="199">
        <v>31</v>
      </c>
      <c r="BI42" s="199">
        <v>22</v>
      </c>
      <c r="BJ42" s="158">
        <f t="shared" si="5"/>
        <v>698.81368420769286</v>
      </c>
      <c r="BK42" s="158">
        <f t="shared" si="6"/>
        <v>22.542376909925576</v>
      </c>
      <c r="BL42" s="157">
        <f t="shared" si="7"/>
        <v>1335523.1200285407</v>
      </c>
      <c r="BM42" s="158">
        <f t="shared" si="8"/>
        <v>2699.7532314692462</v>
      </c>
      <c r="BN42" s="158">
        <f t="shared" si="9"/>
        <v>87.088813918362774</v>
      </c>
      <c r="BO42" s="158">
        <f t="shared" si="10"/>
        <v>447984.85879605816</v>
      </c>
      <c r="BP42" s="158">
        <f t="shared" si="11"/>
        <v>74068.462122208395</v>
      </c>
      <c r="BQ42" s="158">
        <f t="shared" si="12"/>
        <v>2389.3052297486579</v>
      </c>
      <c r="BR42" s="158">
        <f t="shared" si="13"/>
        <v>3366.7482782821999</v>
      </c>
      <c r="BS42" s="158">
        <f t="shared" si="14"/>
        <v>2403641.06112715</v>
      </c>
      <c r="BT42" s="158">
        <f t="shared" si="15"/>
        <v>3386948.7679518927</v>
      </c>
    </row>
    <row r="43" spans="1:72" x14ac:dyDescent="0.2">
      <c r="A43" s="202">
        <v>41426</v>
      </c>
      <c r="B43" s="203">
        <f t="shared" si="0"/>
        <v>2013</v>
      </c>
      <c r="C43" s="201">
        <v>47475901</v>
      </c>
      <c r="D43" s="201">
        <f>VLOOKUP(B43,CDM!$I$5:$N$15,2,FALSE)/12</f>
        <v>369590.720884763</v>
      </c>
      <c r="E43" s="201">
        <f t="shared" si="1"/>
        <v>47845491.720884763</v>
      </c>
      <c r="F43" s="206">
        <v>59259</v>
      </c>
      <c r="G43" s="204">
        <v>14242326</v>
      </c>
      <c r="H43" s="206">
        <v>5144</v>
      </c>
      <c r="I43" s="201">
        <f>VLOOKUP(B43,CDM!$I$5:$N$15,3,FALSE)/12</f>
        <v>181207.62267780254</v>
      </c>
      <c r="J43" s="201">
        <f t="shared" si="2"/>
        <v>14423533.622677803</v>
      </c>
      <c r="K43" s="204">
        <v>75046589</v>
      </c>
      <c r="L43" s="201">
        <f>VLOOKUP(B43,CDM!$I$5:$N$15,4,FALSE)/12</f>
        <v>1222924.8949416389</v>
      </c>
      <c r="M43" s="85">
        <f t="shared" si="3"/>
        <v>76269513.894941643</v>
      </c>
      <c r="N43" s="204">
        <v>202400</v>
      </c>
      <c r="O43" s="206">
        <v>1005</v>
      </c>
      <c r="P43" s="204">
        <v>595876</v>
      </c>
      <c r="Q43" s="204">
        <v>2290</v>
      </c>
      <c r="R43" s="204">
        <v>15106</v>
      </c>
      <c r="S43" s="204">
        <v>256683</v>
      </c>
      <c r="T43" s="200">
        <v>25</v>
      </c>
      <c r="U43" s="200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1</v>
      </c>
      <c r="AX43" s="199">
        <v>0</v>
      </c>
      <c r="AY43" s="199">
        <v>0</v>
      </c>
      <c r="AZ43" s="199">
        <v>0</v>
      </c>
      <c r="BA43" s="199">
        <v>0</v>
      </c>
      <c r="BB43" s="199">
        <v>0</v>
      </c>
      <c r="BC43" s="199">
        <v>0</v>
      </c>
      <c r="BD43" s="199">
        <v>0</v>
      </c>
      <c r="BE43" s="199">
        <v>0</v>
      </c>
      <c r="BF43" s="199">
        <v>0</v>
      </c>
      <c r="BG43" s="200">
        <f t="shared" si="4"/>
        <v>42</v>
      </c>
      <c r="BH43" s="199">
        <v>30</v>
      </c>
      <c r="BI43" s="199">
        <v>20</v>
      </c>
      <c r="BJ43" s="158">
        <f t="shared" si="5"/>
        <v>807.39620514832791</v>
      </c>
      <c r="BK43" s="158">
        <f t="shared" si="6"/>
        <v>26.913206838277596</v>
      </c>
      <c r="BL43" s="157">
        <f t="shared" si="7"/>
        <v>1594849.7240294921</v>
      </c>
      <c r="BM43" s="158">
        <f t="shared" si="8"/>
        <v>2803.9528815470067</v>
      </c>
      <c r="BN43" s="158">
        <f t="shared" si="9"/>
        <v>93.465096051566888</v>
      </c>
      <c r="BO43" s="158">
        <f t="shared" si="10"/>
        <v>480784.45408926008</v>
      </c>
      <c r="BP43" s="158">
        <f t="shared" si="11"/>
        <v>75890.063577056368</v>
      </c>
      <c r="BQ43" s="158">
        <f t="shared" si="12"/>
        <v>2529.6687859018789</v>
      </c>
      <c r="BR43" s="158">
        <f t="shared" si="13"/>
        <v>3794.5031788528186</v>
      </c>
      <c r="BS43" s="158">
        <f t="shared" si="14"/>
        <v>2542317.1298313881</v>
      </c>
      <c r="BT43" s="158">
        <f t="shared" si="15"/>
        <v>3813475.694747082</v>
      </c>
    </row>
    <row r="44" spans="1:72" x14ac:dyDescent="0.2">
      <c r="A44" s="202">
        <v>41456</v>
      </c>
      <c r="B44" s="203">
        <f t="shared" si="0"/>
        <v>2013</v>
      </c>
      <c r="C44" s="201">
        <v>55945224</v>
      </c>
      <c r="D44" s="201">
        <f>VLOOKUP(B44,CDM!$I$5:$N$15,2,FALSE)/12</f>
        <v>369590.720884763</v>
      </c>
      <c r="E44" s="201">
        <f t="shared" si="1"/>
        <v>56314814.720884763</v>
      </c>
      <c r="F44" s="206">
        <v>59290</v>
      </c>
      <c r="G44" s="204">
        <v>16054931</v>
      </c>
      <c r="H44" s="206">
        <v>5148</v>
      </c>
      <c r="I44" s="201">
        <f>VLOOKUP(B44,CDM!$I$5:$N$15,3,FALSE)/12</f>
        <v>181207.62267780254</v>
      </c>
      <c r="J44" s="201">
        <f t="shared" si="2"/>
        <v>16236138.622677803</v>
      </c>
      <c r="K44" s="204">
        <v>82236270</v>
      </c>
      <c r="L44" s="201">
        <f>VLOOKUP(B44,CDM!$I$5:$N$15,4,FALSE)/12</f>
        <v>1222924.8949416389</v>
      </c>
      <c r="M44" s="85">
        <f t="shared" si="3"/>
        <v>83459194.894941643</v>
      </c>
      <c r="N44" s="204">
        <v>226601</v>
      </c>
      <c r="O44" s="206">
        <v>1007</v>
      </c>
      <c r="P44" s="204">
        <v>637883</v>
      </c>
      <c r="Q44" s="204">
        <v>2290</v>
      </c>
      <c r="R44" s="206">
        <v>15106</v>
      </c>
      <c r="S44" s="204">
        <v>258065</v>
      </c>
      <c r="T44" s="200">
        <v>25</v>
      </c>
      <c r="U44" s="200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  <c r="AX44" s="199">
        <v>1</v>
      </c>
      <c r="AY44" s="199">
        <v>0</v>
      </c>
      <c r="AZ44" s="199">
        <v>0</v>
      </c>
      <c r="BA44" s="199">
        <v>0</v>
      </c>
      <c r="BB44" s="199">
        <v>0</v>
      </c>
      <c r="BC44" s="199">
        <v>0</v>
      </c>
      <c r="BD44" s="199">
        <v>0</v>
      </c>
      <c r="BE44" s="199">
        <v>0</v>
      </c>
      <c r="BF44" s="199">
        <v>0</v>
      </c>
      <c r="BG44" s="200">
        <f t="shared" si="4"/>
        <v>43</v>
      </c>
      <c r="BH44" s="199">
        <v>31</v>
      </c>
      <c r="BI44" s="199">
        <v>22</v>
      </c>
      <c r="BJ44" s="158">
        <f t="shared" si="5"/>
        <v>949.81977940436434</v>
      </c>
      <c r="BK44" s="158">
        <f t="shared" si="6"/>
        <v>30.639347722721432</v>
      </c>
      <c r="BL44" s="157">
        <f t="shared" si="7"/>
        <v>1816606.9264801536</v>
      </c>
      <c r="BM44" s="158">
        <f t="shared" si="8"/>
        <v>3153.8730813282446</v>
      </c>
      <c r="BN44" s="158">
        <f t="shared" si="9"/>
        <v>101.73784133316919</v>
      </c>
      <c r="BO44" s="158">
        <f t="shared" si="10"/>
        <v>523746.40718315495</v>
      </c>
      <c r="BP44" s="158">
        <f t="shared" si="11"/>
        <v>82879.041603715639</v>
      </c>
      <c r="BQ44" s="158">
        <f t="shared" si="12"/>
        <v>2673.5174710876013</v>
      </c>
      <c r="BR44" s="158">
        <f t="shared" si="13"/>
        <v>3767.2291638052561</v>
      </c>
      <c r="BS44" s="158">
        <f t="shared" si="14"/>
        <v>2692232.0933852145</v>
      </c>
      <c r="BT44" s="158">
        <f t="shared" si="15"/>
        <v>3793599.7679518927</v>
      </c>
    </row>
    <row r="45" spans="1:72" x14ac:dyDescent="0.2">
      <c r="A45" s="202">
        <v>41487</v>
      </c>
      <c r="B45" s="203">
        <f t="shared" si="0"/>
        <v>2013</v>
      </c>
      <c r="C45" s="201">
        <v>52766493</v>
      </c>
      <c r="D45" s="201">
        <f>VLOOKUP(B45,CDM!$I$5:$N$15,2,FALSE)/12</f>
        <v>369590.720884763</v>
      </c>
      <c r="E45" s="201">
        <f t="shared" si="1"/>
        <v>53136083.720884763</v>
      </c>
      <c r="F45" s="204">
        <v>59297</v>
      </c>
      <c r="G45" s="204">
        <v>15318944</v>
      </c>
      <c r="H45" s="204">
        <v>5147</v>
      </c>
      <c r="I45" s="201">
        <f>VLOOKUP(B45,CDM!$I$5:$N$15,3,FALSE)/12</f>
        <v>181207.62267780254</v>
      </c>
      <c r="J45" s="201">
        <f t="shared" si="2"/>
        <v>15500151.622677803</v>
      </c>
      <c r="K45" s="204">
        <v>79620862</v>
      </c>
      <c r="L45" s="201">
        <f>VLOOKUP(B45,CDM!$I$5:$N$15,4,FALSE)/12</f>
        <v>1222924.8949416389</v>
      </c>
      <c r="M45" s="85">
        <f t="shared" si="3"/>
        <v>80843786.894941643</v>
      </c>
      <c r="N45" s="204">
        <v>214136</v>
      </c>
      <c r="O45" s="204">
        <v>1008</v>
      </c>
      <c r="P45" s="204">
        <v>716709</v>
      </c>
      <c r="Q45" s="204">
        <v>2291</v>
      </c>
      <c r="R45" s="206">
        <v>15123</v>
      </c>
      <c r="S45" s="204">
        <v>257817</v>
      </c>
      <c r="T45" s="200">
        <v>25</v>
      </c>
      <c r="U45" s="200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1</v>
      </c>
      <c r="AZ45" s="199">
        <v>0</v>
      </c>
      <c r="BA45" s="199">
        <v>0</v>
      </c>
      <c r="BB45" s="199">
        <v>0</v>
      </c>
      <c r="BC45" s="199">
        <v>0</v>
      </c>
      <c r="BD45" s="199">
        <v>0</v>
      </c>
      <c r="BE45" s="199">
        <v>0</v>
      </c>
      <c r="BF45" s="199">
        <v>0</v>
      </c>
      <c r="BG45" s="200">
        <f t="shared" si="4"/>
        <v>44</v>
      </c>
      <c r="BH45" s="199">
        <v>31</v>
      </c>
      <c r="BI45" s="199">
        <v>21</v>
      </c>
      <c r="BJ45" s="158">
        <f t="shared" si="5"/>
        <v>896.10070865110822</v>
      </c>
      <c r="BK45" s="158">
        <f t="shared" si="6"/>
        <v>28.906474472616395</v>
      </c>
      <c r="BL45" s="157">
        <f t="shared" si="7"/>
        <v>1714067.2168027342</v>
      </c>
      <c r="BM45" s="158">
        <f t="shared" si="8"/>
        <v>3011.4924466053631</v>
      </c>
      <c r="BN45" s="158">
        <f t="shared" si="9"/>
        <v>97.14491763243106</v>
      </c>
      <c r="BO45" s="158">
        <f t="shared" si="10"/>
        <v>500004.89105412265</v>
      </c>
      <c r="BP45" s="158">
        <f t="shared" si="11"/>
        <v>80202.169538632588</v>
      </c>
      <c r="BQ45" s="158">
        <f t="shared" si="12"/>
        <v>2587.1667593107286</v>
      </c>
      <c r="BR45" s="158">
        <f t="shared" si="13"/>
        <v>3819.1509304110755</v>
      </c>
      <c r="BS45" s="158">
        <f t="shared" si="14"/>
        <v>2607864.0933852145</v>
      </c>
      <c r="BT45" s="158">
        <f t="shared" si="15"/>
        <v>3849704.1378543638</v>
      </c>
    </row>
    <row r="46" spans="1:72" x14ac:dyDescent="0.2">
      <c r="A46" s="202">
        <v>41518</v>
      </c>
      <c r="B46" s="203">
        <f t="shared" si="0"/>
        <v>2013</v>
      </c>
      <c r="C46" s="201">
        <v>45057319</v>
      </c>
      <c r="D46" s="201">
        <f>VLOOKUP(B46,CDM!$I$5:$N$15,2,FALSE)/12</f>
        <v>369590.720884763</v>
      </c>
      <c r="E46" s="201">
        <f t="shared" si="1"/>
        <v>45426909.720884763</v>
      </c>
      <c r="F46" s="206">
        <v>59374</v>
      </c>
      <c r="G46" s="204">
        <v>13954399</v>
      </c>
      <c r="H46" s="206">
        <v>5152</v>
      </c>
      <c r="I46" s="201">
        <f>VLOOKUP(B46,CDM!$I$5:$N$15,3,FALSE)/12</f>
        <v>181207.62267780254</v>
      </c>
      <c r="J46" s="201">
        <f t="shared" si="2"/>
        <v>14135606.622677803</v>
      </c>
      <c r="K46" s="204">
        <v>72825903</v>
      </c>
      <c r="L46" s="201">
        <f>VLOOKUP(B46,CDM!$I$5:$N$15,4,FALSE)/12</f>
        <v>1222924.8949416389</v>
      </c>
      <c r="M46" s="85">
        <f t="shared" si="3"/>
        <v>74048827.894941643</v>
      </c>
      <c r="N46" s="204">
        <v>209426</v>
      </c>
      <c r="O46" s="206">
        <v>1009</v>
      </c>
      <c r="P46" s="204">
        <v>791327</v>
      </c>
      <c r="Q46" s="204">
        <v>2294</v>
      </c>
      <c r="R46" s="204">
        <v>15123</v>
      </c>
      <c r="S46" s="204">
        <v>257539</v>
      </c>
      <c r="T46" s="200">
        <v>25</v>
      </c>
      <c r="U46" s="200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199">
        <v>0</v>
      </c>
      <c r="AS46" s="199">
        <v>0</v>
      </c>
      <c r="AT46" s="199">
        <v>0</v>
      </c>
      <c r="AU46" s="199">
        <v>0</v>
      </c>
      <c r="AV46" s="199">
        <v>0</v>
      </c>
      <c r="AW46" s="199">
        <v>0</v>
      </c>
      <c r="AX46" s="199">
        <v>0</v>
      </c>
      <c r="AY46" s="199">
        <v>0</v>
      </c>
      <c r="AZ46" s="199">
        <v>1</v>
      </c>
      <c r="BA46" s="199">
        <v>0</v>
      </c>
      <c r="BB46" s="199">
        <v>0</v>
      </c>
      <c r="BC46" s="199">
        <v>0</v>
      </c>
      <c r="BD46" s="199">
        <v>0</v>
      </c>
      <c r="BE46" s="199">
        <v>1</v>
      </c>
      <c r="BF46" s="199">
        <v>1</v>
      </c>
      <c r="BG46" s="200">
        <f t="shared" si="4"/>
        <v>45</v>
      </c>
      <c r="BH46" s="199">
        <v>30</v>
      </c>
      <c r="BI46" s="199">
        <v>20</v>
      </c>
      <c r="BJ46" s="158">
        <f t="shared" si="5"/>
        <v>765.09768115479437</v>
      </c>
      <c r="BK46" s="158">
        <f t="shared" si="6"/>
        <v>25.503256038493145</v>
      </c>
      <c r="BL46" s="157">
        <f t="shared" si="7"/>
        <v>1514230.324029492</v>
      </c>
      <c r="BM46" s="158">
        <f t="shared" si="8"/>
        <v>2743.7124655818716</v>
      </c>
      <c r="BN46" s="158">
        <f t="shared" si="9"/>
        <v>91.457082186062379</v>
      </c>
      <c r="BO46" s="158">
        <f t="shared" si="10"/>
        <v>471186.88742259343</v>
      </c>
      <c r="BP46" s="158">
        <f t="shared" si="11"/>
        <v>73388.332898851979</v>
      </c>
      <c r="BQ46" s="158">
        <f t="shared" si="12"/>
        <v>2446.2777632950661</v>
      </c>
      <c r="BR46" s="158">
        <f t="shared" si="13"/>
        <v>3669.4166449425989</v>
      </c>
      <c r="BS46" s="158">
        <f t="shared" si="14"/>
        <v>2468294.2631647214</v>
      </c>
      <c r="BT46" s="158">
        <f t="shared" si="15"/>
        <v>3702441.3947470821</v>
      </c>
    </row>
    <row r="47" spans="1:72" x14ac:dyDescent="0.2">
      <c r="A47" s="202">
        <v>41548</v>
      </c>
      <c r="B47" s="203">
        <f t="shared" si="0"/>
        <v>2013</v>
      </c>
      <c r="C47" s="201">
        <v>41975335</v>
      </c>
      <c r="D47" s="201">
        <f>VLOOKUP(B47,CDM!$I$5:$N$15,2,FALSE)/12</f>
        <v>369590.720884763</v>
      </c>
      <c r="E47" s="201">
        <f t="shared" si="1"/>
        <v>42344925.720884763</v>
      </c>
      <c r="F47" s="206">
        <v>59424</v>
      </c>
      <c r="G47" s="204">
        <v>13543420</v>
      </c>
      <c r="H47" s="206">
        <v>5151</v>
      </c>
      <c r="I47" s="201">
        <f>VLOOKUP(B47,CDM!$I$5:$N$15,3,FALSE)/12</f>
        <v>181207.62267780254</v>
      </c>
      <c r="J47" s="201">
        <f t="shared" si="2"/>
        <v>13724627.622677803</v>
      </c>
      <c r="K47" s="204">
        <v>73219777</v>
      </c>
      <c r="L47" s="201">
        <f>VLOOKUP(B47,CDM!$I$5:$N$15,4,FALSE)/12</f>
        <v>1222924.8949416389</v>
      </c>
      <c r="M47" s="85">
        <f t="shared" si="3"/>
        <v>74442701.894941643</v>
      </c>
      <c r="N47" s="204">
        <v>208131</v>
      </c>
      <c r="O47" s="206">
        <v>1013</v>
      </c>
      <c r="P47" s="204">
        <v>922511</v>
      </c>
      <c r="Q47" s="204">
        <v>2295</v>
      </c>
      <c r="R47" s="206">
        <v>15130</v>
      </c>
      <c r="S47" s="204">
        <v>258086</v>
      </c>
      <c r="T47" s="200">
        <v>25</v>
      </c>
      <c r="U47" s="200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  <c r="AX47" s="199">
        <v>0</v>
      </c>
      <c r="AY47" s="199">
        <v>0</v>
      </c>
      <c r="AZ47" s="199">
        <v>0</v>
      </c>
      <c r="BA47" s="199">
        <v>1</v>
      </c>
      <c r="BB47" s="199">
        <v>0</v>
      </c>
      <c r="BC47" s="199">
        <v>0</v>
      </c>
      <c r="BD47" s="199">
        <v>0</v>
      </c>
      <c r="BE47" s="199">
        <v>1</v>
      </c>
      <c r="BF47" s="199">
        <v>1</v>
      </c>
      <c r="BG47" s="200">
        <f t="shared" si="4"/>
        <v>46</v>
      </c>
      <c r="BH47" s="199">
        <v>31</v>
      </c>
      <c r="BI47" s="199">
        <v>22</v>
      </c>
      <c r="BJ47" s="158">
        <f t="shared" si="5"/>
        <v>712.58962238968707</v>
      </c>
      <c r="BK47" s="158">
        <f t="shared" si="6"/>
        <v>22.986762012570551</v>
      </c>
      <c r="BL47" s="157">
        <f t="shared" si="7"/>
        <v>1365965.3458349924</v>
      </c>
      <c r="BM47" s="158">
        <f t="shared" si="8"/>
        <v>2664.4588667594257</v>
      </c>
      <c r="BN47" s="158">
        <f t="shared" si="9"/>
        <v>85.950286024497601</v>
      </c>
      <c r="BO47" s="158">
        <f t="shared" si="10"/>
        <v>442729.92331218719</v>
      </c>
      <c r="BP47" s="158">
        <f t="shared" si="11"/>
        <v>73487.366135184246</v>
      </c>
      <c r="BQ47" s="158">
        <f t="shared" si="12"/>
        <v>2370.5601979091693</v>
      </c>
      <c r="BR47" s="158">
        <f t="shared" si="13"/>
        <v>3340.3348243265568</v>
      </c>
      <c r="BS47" s="158">
        <f t="shared" si="14"/>
        <v>2401377.4804819883</v>
      </c>
      <c r="BT47" s="158">
        <f t="shared" si="15"/>
        <v>3383759.1770428019</v>
      </c>
    </row>
    <row r="48" spans="1:72" x14ac:dyDescent="0.2">
      <c r="A48" s="202">
        <v>41579</v>
      </c>
      <c r="B48" s="203">
        <f t="shared" si="0"/>
        <v>2013</v>
      </c>
      <c r="C48" s="201">
        <v>40923389</v>
      </c>
      <c r="D48" s="201">
        <f>VLOOKUP(B48,CDM!$I$5:$N$15,2,FALSE)/12</f>
        <v>369590.720884763</v>
      </c>
      <c r="E48" s="201">
        <f t="shared" si="1"/>
        <v>41292979.720884763</v>
      </c>
      <c r="F48" s="204">
        <v>59441</v>
      </c>
      <c r="G48" s="204">
        <v>14055709</v>
      </c>
      <c r="H48" s="204">
        <v>5173</v>
      </c>
      <c r="I48" s="201">
        <f>VLOOKUP(B48,CDM!$I$5:$N$15,3,FALSE)/12</f>
        <v>181207.62267780254</v>
      </c>
      <c r="J48" s="201">
        <f t="shared" si="2"/>
        <v>14236916.622677803</v>
      </c>
      <c r="K48" s="204">
        <v>72373638</v>
      </c>
      <c r="L48" s="201">
        <f>VLOOKUP(B48,CDM!$I$5:$N$15,4,FALSE)/12</f>
        <v>1222924.8949416389</v>
      </c>
      <c r="M48" s="85">
        <f t="shared" si="3"/>
        <v>73596562.894941643</v>
      </c>
      <c r="N48" s="204">
        <v>208178</v>
      </c>
      <c r="O48" s="204">
        <v>1014</v>
      </c>
      <c r="P48" s="204">
        <v>982065</v>
      </c>
      <c r="Q48" s="204">
        <v>2295</v>
      </c>
      <c r="R48" s="206">
        <v>15130</v>
      </c>
      <c r="S48" s="204">
        <v>257318</v>
      </c>
      <c r="T48" s="200">
        <v>25</v>
      </c>
      <c r="U48" s="200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199">
        <v>0</v>
      </c>
      <c r="AS48" s="199">
        <v>0</v>
      </c>
      <c r="AT48" s="199">
        <v>0</v>
      </c>
      <c r="AU48" s="199">
        <v>0</v>
      </c>
      <c r="AV48" s="199">
        <v>0</v>
      </c>
      <c r="AW48" s="199">
        <v>0</v>
      </c>
      <c r="AX48" s="199">
        <v>0</v>
      </c>
      <c r="AY48" s="199">
        <v>0</v>
      </c>
      <c r="AZ48" s="199">
        <v>0</v>
      </c>
      <c r="BA48" s="199">
        <v>0</v>
      </c>
      <c r="BB48" s="199">
        <v>1</v>
      </c>
      <c r="BC48" s="199">
        <v>0</v>
      </c>
      <c r="BD48" s="199">
        <v>0</v>
      </c>
      <c r="BE48" s="199">
        <v>1</v>
      </c>
      <c r="BF48" s="199">
        <v>1</v>
      </c>
      <c r="BG48" s="200">
        <f t="shared" si="4"/>
        <v>47</v>
      </c>
      <c r="BH48" s="199">
        <v>30</v>
      </c>
      <c r="BI48" s="199">
        <v>21</v>
      </c>
      <c r="BJ48" s="158">
        <f t="shared" si="5"/>
        <v>694.68850996592857</v>
      </c>
      <c r="BK48" s="158">
        <f t="shared" si="6"/>
        <v>23.156283665530953</v>
      </c>
      <c r="BL48" s="157">
        <f t="shared" si="7"/>
        <v>1376432.6573628255</v>
      </c>
      <c r="BM48" s="158">
        <f t="shared" si="8"/>
        <v>2752.1586357389915</v>
      </c>
      <c r="BN48" s="158">
        <f t="shared" si="9"/>
        <v>91.738621191299714</v>
      </c>
      <c r="BO48" s="158">
        <f t="shared" si="10"/>
        <v>474563.88742259343</v>
      </c>
      <c r="BP48" s="158">
        <f t="shared" si="11"/>
        <v>72580.436780021351</v>
      </c>
      <c r="BQ48" s="158">
        <f t="shared" si="12"/>
        <v>2419.3478926673783</v>
      </c>
      <c r="BR48" s="158">
        <f t="shared" si="13"/>
        <v>3456.2112752391122</v>
      </c>
      <c r="BS48" s="158">
        <f t="shared" si="14"/>
        <v>2453218.7631647214</v>
      </c>
      <c r="BT48" s="158">
        <f t="shared" si="15"/>
        <v>3504598.2330924594</v>
      </c>
    </row>
    <row r="49" spans="1:72" x14ac:dyDescent="0.2">
      <c r="A49" s="202">
        <v>41609</v>
      </c>
      <c r="B49" s="203">
        <f t="shared" si="0"/>
        <v>2013</v>
      </c>
      <c r="C49" s="201">
        <v>46224827</v>
      </c>
      <c r="D49" s="201">
        <f>VLOOKUP(B49,CDM!$I$5:$N$15,2,FALSE)/12</f>
        <v>369590.720884763</v>
      </c>
      <c r="E49" s="201">
        <f t="shared" si="1"/>
        <v>46594417.720884763</v>
      </c>
      <c r="F49" s="206">
        <v>59649</v>
      </c>
      <c r="G49" s="204">
        <v>15599120</v>
      </c>
      <c r="H49" s="206">
        <v>5176</v>
      </c>
      <c r="I49" s="201">
        <f>VLOOKUP(B49,CDM!$I$5:$N$15,3,FALSE)/12</f>
        <v>181207.62267780254</v>
      </c>
      <c r="J49" s="201">
        <f t="shared" si="2"/>
        <v>15780327.622677803</v>
      </c>
      <c r="K49" s="204">
        <v>74788332</v>
      </c>
      <c r="L49" s="201">
        <f>VLOOKUP(B49,CDM!$I$5:$N$15,4,FALSE)/12</f>
        <v>1222924.8949416389</v>
      </c>
      <c r="M49" s="85">
        <f t="shared" si="3"/>
        <v>76011256.894941643</v>
      </c>
      <c r="N49" s="204">
        <v>184874</v>
      </c>
      <c r="O49" s="206">
        <v>1015</v>
      </c>
      <c r="P49" s="204">
        <v>1065835</v>
      </c>
      <c r="Q49" s="204">
        <v>2295</v>
      </c>
      <c r="R49" s="204">
        <v>15130</v>
      </c>
      <c r="S49" s="204">
        <v>260566</v>
      </c>
      <c r="T49" s="200">
        <v>25</v>
      </c>
      <c r="U49" s="200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199">
        <v>0</v>
      </c>
      <c r="AS49" s="199">
        <v>0</v>
      </c>
      <c r="AT49" s="199">
        <v>0</v>
      </c>
      <c r="AU49" s="199">
        <v>0</v>
      </c>
      <c r="AV49" s="199">
        <v>0</v>
      </c>
      <c r="AW49" s="199">
        <v>0</v>
      </c>
      <c r="AX49" s="199">
        <v>0</v>
      </c>
      <c r="AY49" s="199">
        <v>0</v>
      </c>
      <c r="AZ49" s="199">
        <v>0</v>
      </c>
      <c r="BA49" s="199">
        <v>0</v>
      </c>
      <c r="BB49" s="199">
        <v>0</v>
      </c>
      <c r="BC49" s="199">
        <v>1</v>
      </c>
      <c r="BD49" s="199">
        <v>0</v>
      </c>
      <c r="BE49" s="199">
        <v>0</v>
      </c>
      <c r="BF49" s="199">
        <v>0</v>
      </c>
      <c r="BG49" s="200">
        <f t="shared" si="4"/>
        <v>48</v>
      </c>
      <c r="BH49" s="199">
        <v>31</v>
      </c>
      <c r="BI49" s="199">
        <v>20</v>
      </c>
      <c r="BJ49" s="158">
        <f t="shared" si="5"/>
        <v>781.14331708636792</v>
      </c>
      <c r="BK49" s="158">
        <f t="shared" si="6"/>
        <v>25.198171518915093</v>
      </c>
      <c r="BL49" s="157">
        <f t="shared" si="7"/>
        <v>1503045.7329317664</v>
      </c>
      <c r="BM49" s="158">
        <f t="shared" si="8"/>
        <v>3048.7495407028214</v>
      </c>
      <c r="BN49" s="158">
        <f t="shared" si="9"/>
        <v>98.346759377510367</v>
      </c>
      <c r="BO49" s="158">
        <f t="shared" si="10"/>
        <v>509042.82653799362</v>
      </c>
      <c r="BP49" s="158">
        <f t="shared" si="11"/>
        <v>74887.937827528716</v>
      </c>
      <c r="BQ49" s="158">
        <f t="shared" si="12"/>
        <v>2415.7399299202812</v>
      </c>
      <c r="BR49" s="158">
        <f t="shared" si="13"/>
        <v>3744.3968913764356</v>
      </c>
      <c r="BS49" s="158">
        <f t="shared" si="14"/>
        <v>2451976.0288690855</v>
      </c>
      <c r="BT49" s="158">
        <f t="shared" si="15"/>
        <v>3800562.8447470823</v>
      </c>
    </row>
    <row r="50" spans="1:72" x14ac:dyDescent="0.2">
      <c r="A50" s="202">
        <v>41640</v>
      </c>
      <c r="B50" s="203">
        <f t="shared" si="0"/>
        <v>2014</v>
      </c>
      <c r="C50" s="201">
        <v>50617876</v>
      </c>
      <c r="D50" s="201">
        <f>VLOOKUP(B50,CDM!$I$5:$N$15,2,FALSE)/12</f>
        <v>582902.57184116344</v>
      </c>
      <c r="E50" s="201">
        <f t="shared" si="1"/>
        <v>51200778.571841165</v>
      </c>
      <c r="F50" s="206">
        <v>59671</v>
      </c>
      <c r="G50" s="204">
        <v>16409509</v>
      </c>
      <c r="H50" s="206">
        <v>5174</v>
      </c>
      <c r="I50" s="201">
        <f>VLOOKUP(B50,CDM!$I$5:$N$15,3,FALSE)/12</f>
        <v>257042.64414502322</v>
      </c>
      <c r="J50" s="201">
        <f t="shared" si="2"/>
        <v>16666551.644145023</v>
      </c>
      <c r="K50" s="204">
        <v>80873202</v>
      </c>
      <c r="L50" s="201">
        <f>VLOOKUP(B50,CDM!$I$5:$N$15,4,FALSE)/12</f>
        <v>1679397.2948097724</v>
      </c>
      <c r="M50" s="85">
        <f t="shared" si="3"/>
        <v>82552599.294809774</v>
      </c>
      <c r="N50" s="204">
        <v>198892</v>
      </c>
      <c r="O50" s="206">
        <v>1020</v>
      </c>
      <c r="P50" s="204">
        <v>1043502</v>
      </c>
      <c r="Q50" s="204">
        <v>2302</v>
      </c>
      <c r="R50" s="206">
        <v>15153</v>
      </c>
      <c r="S50" s="204">
        <v>258888</v>
      </c>
      <c r="T50" s="200">
        <v>25</v>
      </c>
      <c r="U50" s="200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199">
        <v>1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  <c r="AX50" s="199">
        <v>0</v>
      </c>
      <c r="AY50" s="199">
        <v>0</v>
      </c>
      <c r="AZ50" s="199">
        <v>0</v>
      </c>
      <c r="BA50" s="199">
        <v>0</v>
      </c>
      <c r="BB50" s="199">
        <v>0</v>
      </c>
      <c r="BC50" s="199">
        <v>0</v>
      </c>
      <c r="BD50" s="199">
        <v>0</v>
      </c>
      <c r="BE50" s="199">
        <v>0</v>
      </c>
      <c r="BF50" s="199">
        <v>0</v>
      </c>
      <c r="BG50" s="200">
        <f t="shared" si="4"/>
        <v>49</v>
      </c>
      <c r="BH50" s="199">
        <v>31</v>
      </c>
      <c r="BI50" s="199">
        <v>22</v>
      </c>
      <c r="BJ50" s="158">
        <f t="shared" si="5"/>
        <v>858.05129077510287</v>
      </c>
      <c r="BK50" s="158">
        <f t="shared" si="6"/>
        <v>27.679073895971062</v>
      </c>
      <c r="BL50" s="157">
        <f t="shared" si="7"/>
        <v>1651638.0184464892</v>
      </c>
      <c r="BM50" s="158">
        <f t="shared" si="8"/>
        <v>3221.2121461432207</v>
      </c>
      <c r="BN50" s="158">
        <f t="shared" si="9"/>
        <v>103.91006923042647</v>
      </c>
      <c r="BO50" s="158">
        <f t="shared" si="10"/>
        <v>537630.69819822651</v>
      </c>
      <c r="BP50" s="158">
        <f t="shared" si="11"/>
        <v>80933.920877264478</v>
      </c>
      <c r="BQ50" s="158">
        <f t="shared" si="12"/>
        <v>2610.77164120208</v>
      </c>
      <c r="BR50" s="158">
        <f t="shared" si="13"/>
        <v>3678.8145853302035</v>
      </c>
      <c r="BS50" s="158">
        <f t="shared" si="14"/>
        <v>2662987.0740261218</v>
      </c>
      <c r="BT50" s="158">
        <f t="shared" si="15"/>
        <v>3752390.8770368081</v>
      </c>
    </row>
    <row r="51" spans="1:72" x14ac:dyDescent="0.2">
      <c r="A51" s="202">
        <v>41671</v>
      </c>
      <c r="B51" s="203">
        <f t="shared" si="0"/>
        <v>2014</v>
      </c>
      <c r="C51" s="201">
        <v>42903712</v>
      </c>
      <c r="D51" s="201">
        <f>VLOOKUP(B51,CDM!$I$5:$N$15,2,FALSE)/12</f>
        <v>582902.57184116344</v>
      </c>
      <c r="E51" s="201">
        <f t="shared" si="1"/>
        <v>43486614.571841165</v>
      </c>
      <c r="F51" s="204">
        <v>59674</v>
      </c>
      <c r="G51" s="204">
        <v>14955223</v>
      </c>
      <c r="H51" s="204">
        <v>5177</v>
      </c>
      <c r="I51" s="201">
        <f>VLOOKUP(B51,CDM!$I$5:$N$15,3,FALSE)/12</f>
        <v>257042.64414502322</v>
      </c>
      <c r="J51" s="201">
        <f t="shared" si="2"/>
        <v>15212265.644145023</v>
      </c>
      <c r="K51" s="204">
        <v>73256400</v>
      </c>
      <c r="L51" s="201">
        <f>VLOOKUP(B51,CDM!$I$5:$N$15,4,FALSE)/12</f>
        <v>1679397.2948097724</v>
      </c>
      <c r="M51" s="85">
        <f t="shared" si="3"/>
        <v>74935797.294809774</v>
      </c>
      <c r="N51" s="204">
        <v>199321</v>
      </c>
      <c r="O51" s="204">
        <v>1020</v>
      </c>
      <c r="P51" s="204">
        <v>872098</v>
      </c>
      <c r="Q51" s="204">
        <v>2302</v>
      </c>
      <c r="R51" s="206">
        <v>15153</v>
      </c>
      <c r="S51" s="204">
        <v>257812</v>
      </c>
      <c r="T51" s="200">
        <v>25</v>
      </c>
      <c r="U51" s="200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199">
        <v>0</v>
      </c>
      <c r="AS51" s="199">
        <v>1</v>
      </c>
      <c r="AT51" s="199">
        <v>0</v>
      </c>
      <c r="AU51" s="199">
        <v>0</v>
      </c>
      <c r="AV51" s="199">
        <v>0</v>
      </c>
      <c r="AW51" s="199">
        <v>0</v>
      </c>
      <c r="AX51" s="199">
        <v>0</v>
      </c>
      <c r="AY51" s="199">
        <v>0</v>
      </c>
      <c r="AZ51" s="199">
        <v>0</v>
      </c>
      <c r="BA51" s="199">
        <v>0</v>
      </c>
      <c r="BB51" s="199">
        <v>0</v>
      </c>
      <c r="BC51" s="199">
        <v>0</v>
      </c>
      <c r="BD51" s="199">
        <v>0</v>
      </c>
      <c r="BE51" s="199">
        <v>0</v>
      </c>
      <c r="BF51" s="199">
        <v>0</v>
      </c>
      <c r="BG51" s="200">
        <f t="shared" si="4"/>
        <v>50</v>
      </c>
      <c r="BH51" s="199">
        <v>28</v>
      </c>
      <c r="BI51" s="199">
        <v>19</v>
      </c>
      <c r="BJ51" s="158">
        <f t="shared" si="5"/>
        <v>728.7363771800309</v>
      </c>
      <c r="BK51" s="158">
        <f t="shared" si="6"/>
        <v>26.026299185001104</v>
      </c>
      <c r="BL51" s="157">
        <f t="shared" si="7"/>
        <v>1553093.377565756</v>
      </c>
      <c r="BM51" s="158">
        <f t="shared" si="8"/>
        <v>2938.4326142833734</v>
      </c>
      <c r="BN51" s="158">
        <f t="shared" si="9"/>
        <v>104.9440219386919</v>
      </c>
      <c r="BO51" s="158">
        <f t="shared" si="10"/>
        <v>543295.201576608</v>
      </c>
      <c r="BP51" s="158">
        <f t="shared" si="11"/>
        <v>73466.467936088011</v>
      </c>
      <c r="BQ51" s="158">
        <f t="shared" si="12"/>
        <v>2623.8024262888575</v>
      </c>
      <c r="BR51" s="158">
        <f t="shared" si="13"/>
        <v>3866.6562071625267</v>
      </c>
      <c r="BS51" s="158">
        <f t="shared" si="14"/>
        <v>2676278.4748146348</v>
      </c>
      <c r="BT51" s="158">
        <f t="shared" si="15"/>
        <v>3943989.3313057777</v>
      </c>
    </row>
    <row r="52" spans="1:72" x14ac:dyDescent="0.2">
      <c r="A52" s="202">
        <v>41699</v>
      </c>
      <c r="B52" s="203">
        <f t="shared" si="0"/>
        <v>2014</v>
      </c>
      <c r="C52" s="201">
        <v>43601292</v>
      </c>
      <c r="D52" s="201">
        <f>VLOOKUP(B52,CDM!$I$5:$N$15,2,FALSE)/12</f>
        <v>582902.57184116344</v>
      </c>
      <c r="E52" s="201">
        <f t="shared" si="1"/>
        <v>44184194.571841165</v>
      </c>
      <c r="F52" s="206">
        <v>59687</v>
      </c>
      <c r="G52" s="204">
        <v>15671445</v>
      </c>
      <c r="H52" s="206">
        <v>5180</v>
      </c>
      <c r="I52" s="201">
        <f>VLOOKUP(B52,CDM!$I$5:$N$15,3,FALSE)/12</f>
        <v>257042.64414502322</v>
      </c>
      <c r="J52" s="201">
        <f t="shared" si="2"/>
        <v>15928487.644145023</v>
      </c>
      <c r="K52" s="204">
        <v>78105401</v>
      </c>
      <c r="L52" s="201">
        <f>VLOOKUP(B52,CDM!$I$5:$N$15,4,FALSE)/12</f>
        <v>1679397.2948097724</v>
      </c>
      <c r="M52" s="85">
        <f t="shared" si="3"/>
        <v>79784798.294809774</v>
      </c>
      <c r="N52" s="204">
        <v>193090</v>
      </c>
      <c r="O52" s="206">
        <v>1020</v>
      </c>
      <c r="P52" s="204">
        <v>861465</v>
      </c>
      <c r="Q52" s="204">
        <v>2302</v>
      </c>
      <c r="R52" s="204">
        <v>15153</v>
      </c>
      <c r="S52" s="204">
        <v>259626</v>
      </c>
      <c r="T52" s="200">
        <v>25</v>
      </c>
      <c r="U52" s="200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199">
        <v>0</v>
      </c>
      <c r="AS52" s="199">
        <v>0</v>
      </c>
      <c r="AT52" s="199">
        <v>1</v>
      </c>
      <c r="AU52" s="199">
        <v>0</v>
      </c>
      <c r="AV52" s="199">
        <v>0</v>
      </c>
      <c r="AW52" s="199">
        <v>0</v>
      </c>
      <c r="AX52" s="199">
        <v>0</v>
      </c>
      <c r="AY52" s="199">
        <v>0</v>
      </c>
      <c r="AZ52" s="199">
        <v>0</v>
      </c>
      <c r="BA52" s="199">
        <v>0</v>
      </c>
      <c r="BB52" s="199">
        <v>0</v>
      </c>
      <c r="BC52" s="199">
        <v>0</v>
      </c>
      <c r="BD52" s="199">
        <v>1</v>
      </c>
      <c r="BE52" s="199">
        <v>0</v>
      </c>
      <c r="BF52" s="199">
        <v>1</v>
      </c>
      <c r="BG52" s="200">
        <f t="shared" si="4"/>
        <v>51</v>
      </c>
      <c r="BH52" s="199">
        <v>31</v>
      </c>
      <c r="BI52" s="199">
        <v>21</v>
      </c>
      <c r="BJ52" s="158">
        <f t="shared" si="5"/>
        <v>740.26495839699044</v>
      </c>
      <c r="BK52" s="158">
        <f t="shared" si="6"/>
        <v>23.879514786999692</v>
      </c>
      <c r="BL52" s="157">
        <f t="shared" si="7"/>
        <v>1425296.5990916505</v>
      </c>
      <c r="BM52" s="158">
        <f t="shared" si="8"/>
        <v>3074.9976146998115</v>
      </c>
      <c r="BN52" s="158">
        <f t="shared" si="9"/>
        <v>99.193471441929404</v>
      </c>
      <c r="BO52" s="158">
        <f t="shared" si="10"/>
        <v>513822.18206919427</v>
      </c>
      <c r="BP52" s="158">
        <f t="shared" si="11"/>
        <v>78220.390485107622</v>
      </c>
      <c r="BQ52" s="158">
        <f t="shared" si="12"/>
        <v>2523.2384027454073</v>
      </c>
      <c r="BR52" s="158">
        <f t="shared" si="13"/>
        <v>3724.7804992908391</v>
      </c>
      <c r="BS52" s="158">
        <f t="shared" si="14"/>
        <v>2573703.1708003152</v>
      </c>
      <c r="BT52" s="158">
        <f t="shared" si="15"/>
        <v>3799276.1092766561</v>
      </c>
    </row>
    <row r="53" spans="1:72" x14ac:dyDescent="0.2">
      <c r="A53" s="202">
        <v>41730</v>
      </c>
      <c r="B53" s="203">
        <f t="shared" si="0"/>
        <v>2014</v>
      </c>
      <c r="C53" s="201">
        <v>38148551</v>
      </c>
      <c r="D53" s="201">
        <f>VLOOKUP(B53,CDM!$I$5:$N$15,2,FALSE)/12</f>
        <v>582902.57184116344</v>
      </c>
      <c r="E53" s="201">
        <f t="shared" si="1"/>
        <v>38731453.571841165</v>
      </c>
      <c r="F53" s="206">
        <v>59679</v>
      </c>
      <c r="G53" s="204">
        <v>13498766</v>
      </c>
      <c r="H53" s="206">
        <v>5185</v>
      </c>
      <c r="I53" s="201">
        <f>VLOOKUP(B53,CDM!$I$5:$N$15,3,FALSE)/12</f>
        <v>257042.64414502322</v>
      </c>
      <c r="J53" s="201">
        <f t="shared" si="2"/>
        <v>13755808.644145023</v>
      </c>
      <c r="K53" s="204">
        <v>70980411</v>
      </c>
      <c r="L53" s="201">
        <f>VLOOKUP(B53,CDM!$I$5:$N$15,4,FALSE)/12</f>
        <v>1679397.2948097724</v>
      </c>
      <c r="M53" s="85">
        <f t="shared" si="3"/>
        <v>72659808.294809774</v>
      </c>
      <c r="N53" s="204">
        <v>192582</v>
      </c>
      <c r="O53" s="206">
        <v>1019</v>
      </c>
      <c r="P53" s="204">
        <v>731400</v>
      </c>
      <c r="Q53" s="204">
        <v>2302</v>
      </c>
      <c r="R53" s="206">
        <v>15153</v>
      </c>
      <c r="S53" s="204">
        <v>257728</v>
      </c>
      <c r="T53" s="200">
        <v>25</v>
      </c>
      <c r="U53" s="200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199">
        <v>0</v>
      </c>
      <c r="AS53" s="199">
        <v>0</v>
      </c>
      <c r="AT53" s="199">
        <v>0</v>
      </c>
      <c r="AU53" s="199">
        <v>1</v>
      </c>
      <c r="AV53" s="199">
        <v>0</v>
      </c>
      <c r="AW53" s="199">
        <v>0</v>
      </c>
      <c r="AX53" s="199">
        <v>0</v>
      </c>
      <c r="AY53" s="199">
        <v>0</v>
      </c>
      <c r="AZ53" s="199">
        <v>0</v>
      </c>
      <c r="BA53" s="199">
        <v>0</v>
      </c>
      <c r="BB53" s="199">
        <v>0</v>
      </c>
      <c r="BC53" s="199">
        <v>0</v>
      </c>
      <c r="BD53" s="199">
        <v>1</v>
      </c>
      <c r="BE53" s="199">
        <v>0</v>
      </c>
      <c r="BF53" s="199">
        <v>1</v>
      </c>
      <c r="BG53" s="200">
        <f t="shared" si="4"/>
        <v>52</v>
      </c>
      <c r="BH53" s="199">
        <v>30</v>
      </c>
      <c r="BI53" s="199">
        <v>20</v>
      </c>
      <c r="BJ53" s="158">
        <f t="shared" si="5"/>
        <v>648.99635670572843</v>
      </c>
      <c r="BK53" s="158">
        <f t="shared" si="6"/>
        <v>21.633211890190946</v>
      </c>
      <c r="BL53" s="157">
        <f t="shared" si="7"/>
        <v>1291048.4523947055</v>
      </c>
      <c r="BM53" s="158">
        <f t="shared" si="8"/>
        <v>2653.0007028244981</v>
      </c>
      <c r="BN53" s="158">
        <f t="shared" si="9"/>
        <v>88.433356760816608</v>
      </c>
      <c r="BO53" s="158">
        <f t="shared" si="10"/>
        <v>458526.95480483409</v>
      </c>
      <c r="BP53" s="158">
        <f t="shared" si="11"/>
        <v>71305.01304691832</v>
      </c>
      <c r="BQ53" s="158">
        <f t="shared" si="12"/>
        <v>2376.8337682306105</v>
      </c>
      <c r="BR53" s="158">
        <f t="shared" si="13"/>
        <v>3565.250652345916</v>
      </c>
      <c r="BS53" s="158">
        <f t="shared" si="14"/>
        <v>2421993.6098269923</v>
      </c>
      <c r="BT53" s="158">
        <f t="shared" si="15"/>
        <v>3632990.4147404889</v>
      </c>
    </row>
    <row r="54" spans="1:72" x14ac:dyDescent="0.2">
      <c r="A54" s="202">
        <v>41760</v>
      </c>
      <c r="B54" s="203">
        <f t="shared" si="0"/>
        <v>2014</v>
      </c>
      <c r="C54" s="201">
        <v>40092099</v>
      </c>
      <c r="D54" s="201">
        <f>VLOOKUP(B54,CDM!$I$5:$N$15,2,FALSE)/12</f>
        <v>582902.57184116344</v>
      </c>
      <c r="E54" s="201">
        <f t="shared" si="1"/>
        <v>40675001.571841165</v>
      </c>
      <c r="F54" s="204">
        <v>59689</v>
      </c>
      <c r="G54" s="204">
        <v>13471598</v>
      </c>
      <c r="H54" s="204">
        <v>5182</v>
      </c>
      <c r="I54" s="201">
        <f>VLOOKUP(B54,CDM!$I$5:$N$15,3,FALSE)/12</f>
        <v>257042.64414502322</v>
      </c>
      <c r="J54" s="201">
        <f t="shared" si="2"/>
        <v>13728640.644145023</v>
      </c>
      <c r="K54" s="204">
        <v>72011129</v>
      </c>
      <c r="L54" s="201">
        <f>VLOOKUP(B54,CDM!$I$5:$N$15,4,FALSE)/12</f>
        <v>1679397.2948097724</v>
      </c>
      <c r="M54" s="85">
        <f t="shared" si="3"/>
        <v>73690526.294809774</v>
      </c>
      <c r="N54" s="204">
        <v>187028</v>
      </c>
      <c r="O54" s="204">
        <v>1017</v>
      </c>
      <c r="P54" s="204">
        <v>665621</v>
      </c>
      <c r="Q54" s="204">
        <v>2304</v>
      </c>
      <c r="R54" s="206">
        <v>15153</v>
      </c>
      <c r="S54" s="204">
        <v>258180</v>
      </c>
      <c r="T54" s="200">
        <v>25</v>
      </c>
      <c r="U54" s="200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199">
        <v>0</v>
      </c>
      <c r="AS54" s="199">
        <v>0</v>
      </c>
      <c r="AT54" s="199">
        <v>0</v>
      </c>
      <c r="AU54" s="199">
        <v>0</v>
      </c>
      <c r="AV54" s="199">
        <v>1</v>
      </c>
      <c r="AW54" s="199">
        <v>0</v>
      </c>
      <c r="AX54" s="199">
        <v>0</v>
      </c>
      <c r="AY54" s="199">
        <v>0</v>
      </c>
      <c r="AZ54" s="199">
        <v>0</v>
      </c>
      <c r="BA54" s="199">
        <v>0</v>
      </c>
      <c r="BB54" s="199">
        <v>0</v>
      </c>
      <c r="BC54" s="199">
        <v>0</v>
      </c>
      <c r="BD54" s="199">
        <v>1</v>
      </c>
      <c r="BE54" s="199">
        <v>0</v>
      </c>
      <c r="BF54" s="199">
        <v>1</v>
      </c>
      <c r="BG54" s="200">
        <f t="shared" si="4"/>
        <v>53</v>
      </c>
      <c r="BH54" s="199">
        <v>31</v>
      </c>
      <c r="BI54" s="199">
        <v>22</v>
      </c>
      <c r="BJ54" s="158">
        <f t="shared" si="5"/>
        <v>681.44886950428327</v>
      </c>
      <c r="BK54" s="158">
        <f t="shared" si="6"/>
        <v>21.982221596912364</v>
      </c>
      <c r="BL54" s="157">
        <f t="shared" si="7"/>
        <v>1312096.8248981021</v>
      </c>
      <c r="BM54" s="158">
        <f t="shared" si="8"/>
        <v>2649.2938332969939</v>
      </c>
      <c r="BN54" s="158">
        <f t="shared" si="9"/>
        <v>85.461091396677219</v>
      </c>
      <c r="BO54" s="158">
        <f t="shared" si="10"/>
        <v>442859.37561758136</v>
      </c>
      <c r="BP54" s="158">
        <f t="shared" si="11"/>
        <v>72458.72792016693</v>
      </c>
      <c r="BQ54" s="158">
        <f t="shared" si="12"/>
        <v>2337.3783200053849</v>
      </c>
      <c r="BR54" s="158">
        <f t="shared" si="13"/>
        <v>3293.5785418257697</v>
      </c>
      <c r="BS54" s="158">
        <f t="shared" si="14"/>
        <v>2377113.7514454764</v>
      </c>
      <c r="BT54" s="158">
        <f t="shared" si="15"/>
        <v>3349569.3770368081</v>
      </c>
    </row>
    <row r="55" spans="1:72" x14ac:dyDescent="0.2">
      <c r="A55" s="202">
        <v>41791</v>
      </c>
      <c r="B55" s="203">
        <f t="shared" si="0"/>
        <v>2014</v>
      </c>
      <c r="C55" s="201">
        <v>44876201</v>
      </c>
      <c r="D55" s="201">
        <f>VLOOKUP(B55,CDM!$I$5:$N$15,2,FALSE)/12</f>
        <v>582902.57184116344</v>
      </c>
      <c r="E55" s="201">
        <f t="shared" si="1"/>
        <v>45459103.571841165</v>
      </c>
      <c r="F55" s="11">
        <f>(F54+F56)/2</f>
        <v>59798</v>
      </c>
      <c r="G55" s="204">
        <v>14123153</v>
      </c>
      <c r="H55" s="11">
        <f>(H54+H56)/2</f>
        <v>5192.5</v>
      </c>
      <c r="I55" s="201">
        <f>VLOOKUP(B55,CDM!$I$5:$N$15,3,FALSE)/12</f>
        <v>257042.64414502322</v>
      </c>
      <c r="J55" s="201">
        <f t="shared" si="2"/>
        <v>14380195.644145023</v>
      </c>
      <c r="K55" s="204">
        <v>75361823</v>
      </c>
      <c r="L55" s="201">
        <f>VLOOKUP(B55,CDM!$I$5:$N$15,4,FALSE)/12</f>
        <v>1679397.2948097724</v>
      </c>
      <c r="M55" s="85">
        <f t="shared" si="3"/>
        <v>77041220.294809774</v>
      </c>
      <c r="N55" s="204">
        <v>196650</v>
      </c>
      <c r="O55" s="11">
        <f>(O54+O56)/2</f>
        <v>1016.5</v>
      </c>
      <c r="P55" s="204">
        <v>599040</v>
      </c>
      <c r="Q55" s="204">
        <v>2302</v>
      </c>
      <c r="R55" s="204">
        <v>15153</v>
      </c>
      <c r="S55" s="204">
        <v>257573</v>
      </c>
      <c r="T55" s="200">
        <v>25</v>
      </c>
      <c r="U55" s="200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199">
        <v>0</v>
      </c>
      <c r="AS55" s="199">
        <v>0</v>
      </c>
      <c r="AT55" s="199">
        <v>0</v>
      </c>
      <c r="AU55" s="199">
        <v>0</v>
      </c>
      <c r="AV55" s="199">
        <v>0</v>
      </c>
      <c r="AW55" s="199">
        <v>1</v>
      </c>
      <c r="AX55" s="199">
        <v>0</v>
      </c>
      <c r="AY55" s="199">
        <v>0</v>
      </c>
      <c r="AZ55" s="199">
        <v>0</v>
      </c>
      <c r="BA55" s="199">
        <v>0</v>
      </c>
      <c r="BB55" s="199">
        <v>0</v>
      </c>
      <c r="BC55" s="199">
        <v>0</v>
      </c>
      <c r="BD55" s="199">
        <v>0</v>
      </c>
      <c r="BE55" s="199">
        <v>0</v>
      </c>
      <c r="BF55" s="199">
        <v>0</v>
      </c>
      <c r="BG55" s="200">
        <f t="shared" si="4"/>
        <v>54</v>
      </c>
      <c r="BH55" s="199">
        <v>30</v>
      </c>
      <c r="BI55" s="199">
        <v>21</v>
      </c>
      <c r="BJ55" s="158">
        <f t="shared" si="5"/>
        <v>760.21110357940347</v>
      </c>
      <c r="BK55" s="158">
        <f t="shared" si="6"/>
        <v>25.340370119313448</v>
      </c>
      <c r="BL55" s="157">
        <f t="shared" si="7"/>
        <v>1515303.4523947055</v>
      </c>
      <c r="BM55" s="158">
        <f t="shared" si="8"/>
        <v>2769.4165901097781</v>
      </c>
      <c r="BN55" s="158">
        <f t="shared" si="9"/>
        <v>92.31388633699261</v>
      </c>
      <c r="BO55" s="158">
        <f t="shared" si="10"/>
        <v>479339.85480483412</v>
      </c>
      <c r="BP55" s="158">
        <f t="shared" si="11"/>
        <v>75790.674170988466</v>
      </c>
      <c r="BQ55" s="158">
        <f t="shared" si="12"/>
        <v>2526.3558056996158</v>
      </c>
      <c r="BR55" s="158">
        <f t="shared" si="13"/>
        <v>3609.0797224280223</v>
      </c>
      <c r="BS55" s="158">
        <f t="shared" si="14"/>
        <v>2568040.6764936591</v>
      </c>
      <c r="BT55" s="158">
        <f t="shared" si="15"/>
        <v>3668629.5378480842</v>
      </c>
    </row>
    <row r="56" spans="1:72" x14ac:dyDescent="0.2">
      <c r="A56" s="202">
        <v>41821</v>
      </c>
      <c r="B56" s="203">
        <f t="shared" si="0"/>
        <v>2014</v>
      </c>
      <c r="C56" s="201">
        <v>51314720</v>
      </c>
      <c r="D56" s="201">
        <f>VLOOKUP(B56,CDM!$I$5:$N$15,2,FALSE)/12</f>
        <v>582902.57184116344</v>
      </c>
      <c r="E56" s="201">
        <f t="shared" si="1"/>
        <v>51897622.571841165</v>
      </c>
      <c r="F56" s="206">
        <v>59907</v>
      </c>
      <c r="G56" s="204">
        <v>14914369</v>
      </c>
      <c r="H56" s="206">
        <v>5203</v>
      </c>
      <c r="I56" s="201">
        <f>VLOOKUP(B56,CDM!$I$5:$N$15,3,FALSE)/12</f>
        <v>257042.64414502322</v>
      </c>
      <c r="J56" s="201">
        <f t="shared" si="2"/>
        <v>15171411.644145023</v>
      </c>
      <c r="K56" s="204">
        <v>79433068</v>
      </c>
      <c r="L56" s="201">
        <f>VLOOKUP(B56,CDM!$I$5:$N$15,4,FALSE)/12</f>
        <v>1679397.2948097724</v>
      </c>
      <c r="M56" s="85">
        <f t="shared" si="3"/>
        <v>81112465.294809774</v>
      </c>
      <c r="N56" s="204">
        <v>208736</v>
      </c>
      <c r="O56" s="206">
        <v>1016</v>
      </c>
      <c r="P56" s="204">
        <v>641462</v>
      </c>
      <c r="Q56" s="204">
        <v>2302</v>
      </c>
      <c r="R56" s="206">
        <v>15153</v>
      </c>
      <c r="S56" s="204">
        <v>257738</v>
      </c>
      <c r="T56" s="200">
        <v>25</v>
      </c>
      <c r="U56" s="200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199">
        <v>0</v>
      </c>
      <c r="AS56" s="199">
        <v>0</v>
      </c>
      <c r="AT56" s="199">
        <v>0</v>
      </c>
      <c r="AU56" s="199">
        <v>0</v>
      </c>
      <c r="AV56" s="199">
        <v>0</v>
      </c>
      <c r="AW56" s="199">
        <v>0</v>
      </c>
      <c r="AX56" s="199">
        <v>1</v>
      </c>
      <c r="AY56" s="199">
        <v>0</v>
      </c>
      <c r="AZ56" s="199">
        <v>0</v>
      </c>
      <c r="BA56" s="199">
        <v>0</v>
      </c>
      <c r="BB56" s="199">
        <v>0</v>
      </c>
      <c r="BC56" s="199">
        <v>0</v>
      </c>
      <c r="BD56" s="199">
        <v>0</v>
      </c>
      <c r="BE56" s="199">
        <v>0</v>
      </c>
      <c r="BF56" s="199">
        <v>0</v>
      </c>
      <c r="BG56" s="200">
        <f t="shared" si="4"/>
        <v>55</v>
      </c>
      <c r="BH56" s="199">
        <v>31</v>
      </c>
      <c r="BI56" s="199">
        <v>22</v>
      </c>
      <c r="BJ56" s="158">
        <f t="shared" si="5"/>
        <v>866.30314607376715</v>
      </c>
      <c r="BK56" s="158">
        <f t="shared" si="6"/>
        <v>27.945262776573134</v>
      </c>
      <c r="BL56" s="157">
        <f t="shared" si="7"/>
        <v>1674116.8571561666</v>
      </c>
      <c r="BM56" s="158">
        <f t="shared" si="8"/>
        <v>2915.8969141158991</v>
      </c>
      <c r="BN56" s="158">
        <f t="shared" si="9"/>
        <v>94.061190777932225</v>
      </c>
      <c r="BO56" s="158">
        <f t="shared" si="10"/>
        <v>489400.37561758136</v>
      </c>
      <c r="BP56" s="158">
        <f t="shared" si="11"/>
        <v>79835.103636623797</v>
      </c>
      <c r="BQ56" s="158">
        <f t="shared" si="12"/>
        <v>2575.3259237620578</v>
      </c>
      <c r="BR56" s="158">
        <f t="shared" si="13"/>
        <v>3628.8683471192635</v>
      </c>
      <c r="BS56" s="158">
        <f t="shared" si="14"/>
        <v>2616531.1385422507</v>
      </c>
      <c r="BT56" s="158">
        <f t="shared" si="15"/>
        <v>3686930.2406731714</v>
      </c>
    </row>
    <row r="57" spans="1:72" x14ac:dyDescent="0.2">
      <c r="A57" s="202">
        <v>41852</v>
      </c>
      <c r="B57" s="203">
        <f t="shared" si="0"/>
        <v>2014</v>
      </c>
      <c r="C57" s="201">
        <v>49665162</v>
      </c>
      <c r="D57" s="201">
        <f>VLOOKUP(B57,CDM!$I$5:$N$15,2,FALSE)/12</f>
        <v>582902.57184116344</v>
      </c>
      <c r="E57" s="201">
        <f t="shared" si="1"/>
        <v>50248064.571841165</v>
      </c>
      <c r="F57" s="204">
        <v>59924</v>
      </c>
      <c r="G57" s="204">
        <v>14542524</v>
      </c>
      <c r="H57" s="204">
        <v>5210</v>
      </c>
      <c r="I57" s="201">
        <f>VLOOKUP(B57,CDM!$I$5:$N$15,3,FALSE)/12</f>
        <v>257042.64414502322</v>
      </c>
      <c r="J57" s="201">
        <f t="shared" si="2"/>
        <v>14799566.644145023</v>
      </c>
      <c r="K57" s="204">
        <v>78009925</v>
      </c>
      <c r="L57" s="201">
        <f>VLOOKUP(B57,CDM!$I$5:$N$15,4,FALSE)/12</f>
        <v>1679397.2948097724</v>
      </c>
      <c r="M57" s="85">
        <f t="shared" si="3"/>
        <v>79689322.294809774</v>
      </c>
      <c r="N57" s="204">
        <v>203097</v>
      </c>
      <c r="O57" s="204">
        <v>1016</v>
      </c>
      <c r="P57" s="204">
        <v>719839</v>
      </c>
      <c r="Q57" s="204">
        <v>2304</v>
      </c>
      <c r="R57" s="206">
        <v>15195</v>
      </c>
      <c r="S57" s="204">
        <v>257786</v>
      </c>
      <c r="T57" s="200">
        <v>25</v>
      </c>
      <c r="U57" s="200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199">
        <v>0</v>
      </c>
      <c r="AS57" s="199">
        <v>0</v>
      </c>
      <c r="AT57" s="199">
        <v>0</v>
      </c>
      <c r="AU57" s="199">
        <v>0</v>
      </c>
      <c r="AV57" s="199">
        <v>0</v>
      </c>
      <c r="AW57" s="199">
        <v>0</v>
      </c>
      <c r="AX57" s="199">
        <v>0</v>
      </c>
      <c r="AY57" s="199">
        <v>1</v>
      </c>
      <c r="AZ57" s="199">
        <v>0</v>
      </c>
      <c r="BA57" s="199">
        <v>0</v>
      </c>
      <c r="BB57" s="199">
        <v>0</v>
      </c>
      <c r="BC57" s="199">
        <v>0</v>
      </c>
      <c r="BD57" s="199">
        <v>0</v>
      </c>
      <c r="BE57" s="199">
        <v>0</v>
      </c>
      <c r="BF57" s="199">
        <v>0</v>
      </c>
      <c r="BG57" s="200">
        <f t="shared" si="4"/>
        <v>56</v>
      </c>
      <c r="BH57" s="199">
        <v>31</v>
      </c>
      <c r="BI57" s="199">
        <v>20</v>
      </c>
      <c r="BJ57" s="158">
        <f t="shared" si="5"/>
        <v>838.52988071292248</v>
      </c>
      <c r="BK57" s="158">
        <f t="shared" si="6"/>
        <v>27.049350990739434</v>
      </c>
      <c r="BL57" s="157">
        <f t="shared" si="7"/>
        <v>1620905.3087690698</v>
      </c>
      <c r="BM57" s="158">
        <f t="shared" si="8"/>
        <v>2840.6078011794671</v>
      </c>
      <c r="BN57" s="158">
        <f t="shared" si="9"/>
        <v>91.632509715466682</v>
      </c>
      <c r="BO57" s="158">
        <f t="shared" si="10"/>
        <v>477405.37561758136</v>
      </c>
      <c r="BP57" s="158">
        <f t="shared" si="11"/>
        <v>78434.372337411201</v>
      </c>
      <c r="BQ57" s="158">
        <f t="shared" si="12"/>
        <v>2530.1410431422969</v>
      </c>
      <c r="BR57" s="158">
        <f t="shared" si="13"/>
        <v>3921.7186168705603</v>
      </c>
      <c r="BS57" s="158">
        <f t="shared" si="14"/>
        <v>2570623.2998325732</v>
      </c>
      <c r="BT57" s="158">
        <f t="shared" si="15"/>
        <v>3984466.1147404886</v>
      </c>
    </row>
    <row r="58" spans="1:72" x14ac:dyDescent="0.2">
      <c r="A58" s="202">
        <v>41883</v>
      </c>
      <c r="B58" s="203">
        <f t="shared" si="0"/>
        <v>2014</v>
      </c>
      <c r="C58" s="201">
        <v>43344666</v>
      </c>
      <c r="D58" s="201">
        <f>VLOOKUP(B58,CDM!$I$5:$N$15,2,FALSE)/12</f>
        <v>582902.57184116344</v>
      </c>
      <c r="E58" s="201">
        <f t="shared" si="1"/>
        <v>43927568.571841165</v>
      </c>
      <c r="F58" s="206">
        <v>59924</v>
      </c>
      <c r="G58" s="204">
        <v>13413771</v>
      </c>
      <c r="H58" s="206">
        <v>5214</v>
      </c>
      <c r="I58" s="201">
        <f>VLOOKUP(B58,CDM!$I$5:$N$15,3,FALSE)/12</f>
        <v>257042.64414502322</v>
      </c>
      <c r="J58" s="201">
        <f t="shared" si="2"/>
        <v>13670813.644145023</v>
      </c>
      <c r="K58" s="204">
        <v>74627463</v>
      </c>
      <c r="L58" s="201">
        <f>VLOOKUP(B58,CDM!$I$5:$N$15,4,FALSE)/12</f>
        <v>1679397.2948097724</v>
      </c>
      <c r="M58" s="85">
        <f t="shared" si="3"/>
        <v>76306860.294809774</v>
      </c>
      <c r="N58" s="204">
        <v>208037</v>
      </c>
      <c r="O58" s="206">
        <v>1025</v>
      </c>
      <c r="P58" s="204">
        <v>794176</v>
      </c>
      <c r="Q58" s="204">
        <v>2304</v>
      </c>
      <c r="R58" s="204">
        <v>15195</v>
      </c>
      <c r="S58" s="204">
        <v>257746</v>
      </c>
      <c r="T58" s="200">
        <v>25</v>
      </c>
      <c r="U58" s="200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199">
        <v>0</v>
      </c>
      <c r="AS58" s="199">
        <v>0</v>
      </c>
      <c r="AT58" s="199">
        <v>0</v>
      </c>
      <c r="AU58" s="199">
        <v>0</v>
      </c>
      <c r="AV58" s="199">
        <v>0</v>
      </c>
      <c r="AW58" s="199">
        <v>0</v>
      </c>
      <c r="AX58" s="199">
        <v>0</v>
      </c>
      <c r="AY58" s="199">
        <v>0</v>
      </c>
      <c r="AZ58" s="199">
        <v>1</v>
      </c>
      <c r="BA58" s="199">
        <v>0</v>
      </c>
      <c r="BB58" s="199">
        <v>0</v>
      </c>
      <c r="BC58" s="199">
        <v>0</v>
      </c>
      <c r="BD58" s="199">
        <v>0</v>
      </c>
      <c r="BE58" s="199">
        <v>1</v>
      </c>
      <c r="BF58" s="199">
        <v>1</v>
      </c>
      <c r="BG58" s="200">
        <f t="shared" si="4"/>
        <v>57</v>
      </c>
      <c r="BH58" s="199">
        <v>30</v>
      </c>
      <c r="BI58" s="199">
        <v>21</v>
      </c>
      <c r="BJ58" s="158">
        <f t="shared" si="5"/>
        <v>733.0546787904874</v>
      </c>
      <c r="BK58" s="158">
        <f t="shared" si="6"/>
        <v>24.435155959682913</v>
      </c>
      <c r="BL58" s="157">
        <f t="shared" si="7"/>
        <v>1464252.2857280388</v>
      </c>
      <c r="BM58" s="158">
        <f t="shared" si="8"/>
        <v>2621.9435450987771</v>
      </c>
      <c r="BN58" s="158">
        <f t="shared" si="9"/>
        <v>87.398118169959233</v>
      </c>
      <c r="BO58" s="158">
        <f t="shared" si="10"/>
        <v>455693.78813816741</v>
      </c>
      <c r="BP58" s="158">
        <f t="shared" si="11"/>
        <v>74445.717360790019</v>
      </c>
      <c r="BQ58" s="158">
        <f t="shared" si="12"/>
        <v>2481.5239120263341</v>
      </c>
      <c r="BR58" s="158">
        <f t="shared" si="13"/>
        <v>3545.03416003762</v>
      </c>
      <c r="BS58" s="158">
        <f t="shared" si="14"/>
        <v>2543562.0098269926</v>
      </c>
      <c r="BT58" s="158">
        <f t="shared" si="15"/>
        <v>3633660.0140385604</v>
      </c>
    </row>
    <row r="59" spans="1:72" x14ac:dyDescent="0.2">
      <c r="A59" s="202">
        <v>41913</v>
      </c>
      <c r="B59" s="203">
        <f t="shared" si="0"/>
        <v>2014</v>
      </c>
      <c r="C59" s="201">
        <v>41116020</v>
      </c>
      <c r="D59" s="201">
        <f>VLOOKUP(B59,CDM!$I$5:$N$15,2,FALSE)/12</f>
        <v>582902.57184116344</v>
      </c>
      <c r="E59" s="201">
        <f t="shared" si="1"/>
        <v>41698922.571841165</v>
      </c>
      <c r="F59" s="206">
        <v>59943</v>
      </c>
      <c r="G59" s="204">
        <v>13009887</v>
      </c>
      <c r="H59" s="206">
        <v>5215</v>
      </c>
      <c r="I59" s="201">
        <f>VLOOKUP(B59,CDM!$I$5:$N$15,3,FALSE)/12</f>
        <v>257042.64414502322</v>
      </c>
      <c r="J59" s="201">
        <f t="shared" si="2"/>
        <v>13266929.644145023</v>
      </c>
      <c r="K59" s="204">
        <v>72913145</v>
      </c>
      <c r="L59" s="201">
        <f>VLOOKUP(B59,CDM!$I$5:$N$15,4,FALSE)/12</f>
        <v>1679397.2948097724</v>
      </c>
      <c r="M59" s="85">
        <f t="shared" si="3"/>
        <v>74592542.294809774</v>
      </c>
      <c r="N59" s="204">
        <v>204893</v>
      </c>
      <c r="O59" s="206">
        <v>1028</v>
      </c>
      <c r="P59" s="204">
        <v>925946</v>
      </c>
      <c r="Q59" s="204">
        <v>2304</v>
      </c>
      <c r="R59" s="206">
        <v>15196</v>
      </c>
      <c r="S59" s="204">
        <v>258047</v>
      </c>
      <c r="T59" s="200">
        <v>24</v>
      </c>
      <c r="U59" s="200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199">
        <v>0</v>
      </c>
      <c r="AS59" s="199">
        <v>0</v>
      </c>
      <c r="AT59" s="199">
        <v>0</v>
      </c>
      <c r="AU59" s="199">
        <v>0</v>
      </c>
      <c r="AV59" s="199">
        <v>0</v>
      </c>
      <c r="AW59" s="199">
        <v>0</v>
      </c>
      <c r="AX59" s="199">
        <v>0</v>
      </c>
      <c r="AY59" s="199">
        <v>0</v>
      </c>
      <c r="AZ59" s="199">
        <v>0</v>
      </c>
      <c r="BA59" s="199">
        <v>1</v>
      </c>
      <c r="BB59" s="199">
        <v>0</v>
      </c>
      <c r="BC59" s="199">
        <v>0</v>
      </c>
      <c r="BD59" s="199">
        <v>0</v>
      </c>
      <c r="BE59" s="199">
        <v>1</v>
      </c>
      <c r="BF59" s="199">
        <v>1</v>
      </c>
      <c r="BG59" s="200">
        <f t="shared" si="4"/>
        <v>58</v>
      </c>
      <c r="BH59" s="199">
        <v>31</v>
      </c>
      <c r="BI59" s="199">
        <v>22</v>
      </c>
      <c r="BJ59" s="158">
        <f t="shared" si="5"/>
        <v>695.64290362246072</v>
      </c>
      <c r="BK59" s="158">
        <f t="shared" si="6"/>
        <v>22.440093665240667</v>
      </c>
      <c r="BL59" s="157">
        <f t="shared" si="7"/>
        <v>1345126.5345755215</v>
      </c>
      <c r="BM59" s="158">
        <f t="shared" si="8"/>
        <v>2543.9941791265624</v>
      </c>
      <c r="BN59" s="158">
        <f t="shared" si="9"/>
        <v>82.064328358921372</v>
      </c>
      <c r="BO59" s="158">
        <f t="shared" si="10"/>
        <v>427965.47239177494</v>
      </c>
      <c r="BP59" s="158">
        <f t="shared" si="11"/>
        <v>72560.838808180721</v>
      </c>
      <c r="BQ59" s="158">
        <f t="shared" si="12"/>
        <v>2340.6722196187329</v>
      </c>
      <c r="BR59" s="158">
        <f t="shared" si="13"/>
        <v>3298.2199458263963</v>
      </c>
      <c r="BS59" s="158">
        <f t="shared" si="14"/>
        <v>2406211.0417680573</v>
      </c>
      <c r="BT59" s="158">
        <f t="shared" si="15"/>
        <v>3390570.1043095351</v>
      </c>
    </row>
    <row r="60" spans="1:72" x14ac:dyDescent="0.2">
      <c r="A60" s="202">
        <v>41944</v>
      </c>
      <c r="B60" s="203">
        <f t="shared" si="0"/>
        <v>2014</v>
      </c>
      <c r="C60" s="201">
        <v>40016132</v>
      </c>
      <c r="D60" s="201">
        <f>VLOOKUP(B60,CDM!$I$5:$N$15,2,FALSE)/12</f>
        <v>582902.57184116344</v>
      </c>
      <c r="E60" s="201">
        <f t="shared" si="1"/>
        <v>40599034.571841165</v>
      </c>
      <c r="F60" s="204">
        <v>59983</v>
      </c>
      <c r="G60" s="204">
        <v>13754258</v>
      </c>
      <c r="H60" s="204">
        <v>5219</v>
      </c>
      <c r="I60" s="201">
        <f>VLOOKUP(B60,CDM!$I$5:$N$15,3,FALSE)/12</f>
        <v>257042.64414502322</v>
      </c>
      <c r="J60" s="201">
        <f t="shared" si="2"/>
        <v>14011300.644145023</v>
      </c>
      <c r="K60" s="204">
        <v>72454970</v>
      </c>
      <c r="L60" s="201">
        <f>VLOOKUP(B60,CDM!$I$5:$N$15,4,FALSE)/12</f>
        <v>1679397.2948097724</v>
      </c>
      <c r="M60" s="85">
        <f t="shared" si="3"/>
        <v>74134367.294809774</v>
      </c>
      <c r="N60" s="204">
        <v>201777</v>
      </c>
      <c r="O60" s="204">
        <v>1029</v>
      </c>
      <c r="P60" s="204">
        <v>985612</v>
      </c>
      <c r="Q60" s="204">
        <v>2304</v>
      </c>
      <c r="R60" s="206">
        <v>15196</v>
      </c>
      <c r="S60" s="204">
        <v>257104</v>
      </c>
      <c r="T60" s="200">
        <v>24</v>
      </c>
      <c r="U60" s="200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199">
        <v>0</v>
      </c>
      <c r="AS60" s="199">
        <v>0</v>
      </c>
      <c r="AT60" s="199">
        <v>0</v>
      </c>
      <c r="AU60" s="199">
        <v>0</v>
      </c>
      <c r="AV60" s="199">
        <v>0</v>
      </c>
      <c r="AW60" s="199">
        <v>0</v>
      </c>
      <c r="AX60" s="199">
        <v>0</v>
      </c>
      <c r="AY60" s="199">
        <v>0</v>
      </c>
      <c r="AZ60" s="199">
        <v>0</v>
      </c>
      <c r="BA60" s="199">
        <v>0</v>
      </c>
      <c r="BB60" s="199">
        <v>1</v>
      </c>
      <c r="BC60" s="199">
        <v>0</v>
      </c>
      <c r="BD60" s="199">
        <v>0</v>
      </c>
      <c r="BE60" s="199">
        <v>1</v>
      </c>
      <c r="BF60" s="199">
        <v>1</v>
      </c>
      <c r="BG60" s="200">
        <f t="shared" si="4"/>
        <v>59</v>
      </c>
      <c r="BH60" s="199">
        <v>30</v>
      </c>
      <c r="BI60" s="199">
        <v>20</v>
      </c>
      <c r="BJ60" s="158">
        <f t="shared" si="5"/>
        <v>676.84234819600829</v>
      </c>
      <c r="BK60" s="158">
        <f t="shared" si="6"/>
        <v>22.561411606533611</v>
      </c>
      <c r="BL60" s="157">
        <f t="shared" si="7"/>
        <v>1353301.1523947055</v>
      </c>
      <c r="BM60" s="158">
        <f t="shared" si="8"/>
        <v>2684.6715164102361</v>
      </c>
      <c r="BN60" s="158">
        <f t="shared" si="9"/>
        <v>89.489050547007864</v>
      </c>
      <c r="BO60" s="158">
        <f t="shared" si="10"/>
        <v>467043.35480483412</v>
      </c>
      <c r="BP60" s="158">
        <f t="shared" si="11"/>
        <v>72045.060539173734</v>
      </c>
      <c r="BQ60" s="158">
        <f t="shared" si="12"/>
        <v>2401.5020179724579</v>
      </c>
      <c r="BR60" s="158">
        <f t="shared" si="13"/>
        <v>3602.2530269586869</v>
      </c>
      <c r="BS60" s="158">
        <f t="shared" si="14"/>
        <v>2471145.5764936591</v>
      </c>
      <c r="BT60" s="158">
        <f t="shared" si="15"/>
        <v>3706718.3647404886</v>
      </c>
    </row>
    <row r="61" spans="1:72" x14ac:dyDescent="0.2">
      <c r="A61" s="202">
        <v>41974</v>
      </c>
      <c r="B61" s="203">
        <f t="shared" si="0"/>
        <v>2014</v>
      </c>
      <c r="C61" s="201">
        <v>44606686</v>
      </c>
      <c r="D61" s="201">
        <f>VLOOKUP(B61,CDM!$I$5:$N$15,2,FALSE)/12</f>
        <v>582902.57184116344</v>
      </c>
      <c r="E61" s="201">
        <f t="shared" si="1"/>
        <v>45189588.571841165</v>
      </c>
      <c r="F61" s="206">
        <v>60014</v>
      </c>
      <c r="G61" s="204">
        <v>14879853</v>
      </c>
      <c r="H61" s="206">
        <v>5230</v>
      </c>
      <c r="I61" s="201">
        <f>VLOOKUP(B61,CDM!$I$5:$N$15,3,FALSE)/12</f>
        <v>257042.64414502322</v>
      </c>
      <c r="J61" s="201">
        <f t="shared" si="2"/>
        <v>15136895.644145023</v>
      </c>
      <c r="K61" s="204">
        <v>73645384</v>
      </c>
      <c r="L61" s="201">
        <f>VLOOKUP(B61,CDM!$I$5:$N$15,4,FALSE)/12</f>
        <v>1679397.2948097724</v>
      </c>
      <c r="M61" s="85">
        <f t="shared" si="3"/>
        <v>75324781.294809774</v>
      </c>
      <c r="N61" s="204">
        <v>179258</v>
      </c>
      <c r="O61" s="206">
        <v>1028</v>
      </c>
      <c r="P61" s="204">
        <v>1068286</v>
      </c>
      <c r="Q61" s="204">
        <v>2304</v>
      </c>
      <c r="R61" s="204">
        <v>15196</v>
      </c>
      <c r="S61" s="204">
        <v>260405</v>
      </c>
      <c r="T61" s="200">
        <v>24</v>
      </c>
      <c r="U61" s="200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199">
        <v>0</v>
      </c>
      <c r="AS61" s="199">
        <v>0</v>
      </c>
      <c r="AT61" s="199">
        <v>0</v>
      </c>
      <c r="AU61" s="199">
        <v>0</v>
      </c>
      <c r="AV61" s="199">
        <v>0</v>
      </c>
      <c r="AW61" s="199">
        <v>0</v>
      </c>
      <c r="AX61" s="199">
        <v>0</v>
      </c>
      <c r="AY61" s="199">
        <v>0</v>
      </c>
      <c r="AZ61" s="199">
        <v>0</v>
      </c>
      <c r="BA61" s="199">
        <v>0</v>
      </c>
      <c r="BB61" s="199">
        <v>0</v>
      </c>
      <c r="BC61" s="199">
        <v>1</v>
      </c>
      <c r="BD61" s="199">
        <v>0</v>
      </c>
      <c r="BE61" s="199">
        <v>0</v>
      </c>
      <c r="BF61" s="199">
        <v>0</v>
      </c>
      <c r="BG61" s="200">
        <f t="shared" si="4"/>
        <v>60</v>
      </c>
      <c r="BH61" s="199">
        <v>31</v>
      </c>
      <c r="BI61" s="199">
        <v>21</v>
      </c>
      <c r="BJ61" s="158">
        <f t="shared" si="5"/>
        <v>752.98411323759728</v>
      </c>
      <c r="BK61" s="158">
        <f t="shared" si="6"/>
        <v>24.289810104438622</v>
      </c>
      <c r="BL61" s="157">
        <f t="shared" si="7"/>
        <v>1457728.6636077794</v>
      </c>
      <c r="BM61" s="158">
        <f t="shared" si="8"/>
        <v>2894.2439090143448</v>
      </c>
      <c r="BN61" s="158">
        <f t="shared" si="9"/>
        <v>93.362706742398217</v>
      </c>
      <c r="BO61" s="158">
        <f t="shared" si="10"/>
        <v>488286.95626274269</v>
      </c>
      <c r="BP61" s="158">
        <f t="shared" si="11"/>
        <v>73273.133555262422</v>
      </c>
      <c r="BQ61" s="158">
        <f t="shared" si="12"/>
        <v>2363.6494695245942</v>
      </c>
      <c r="BR61" s="158">
        <f t="shared" si="13"/>
        <v>3489.1968359648772</v>
      </c>
      <c r="BS61" s="158">
        <f t="shared" si="14"/>
        <v>2429831.654671283</v>
      </c>
      <c r="BT61" s="158">
        <f t="shared" si="15"/>
        <v>3586894.3473718939</v>
      </c>
    </row>
    <row r="62" spans="1:72" x14ac:dyDescent="0.2">
      <c r="A62" s="202">
        <v>42005</v>
      </c>
      <c r="B62" s="203">
        <f t="shared" si="0"/>
        <v>2015</v>
      </c>
      <c r="C62" s="201">
        <v>49036178</v>
      </c>
      <c r="D62" s="201">
        <f>VLOOKUP(B62,CDM!$I$5:$N$15,2,FALSE)/12</f>
        <v>848162.4041380249</v>
      </c>
      <c r="E62" s="201">
        <f t="shared" si="1"/>
        <v>49884340.404138029</v>
      </c>
      <c r="F62" s="206">
        <v>60019</v>
      </c>
      <c r="G62" s="204">
        <v>15722680</v>
      </c>
      <c r="H62" s="206">
        <v>5230</v>
      </c>
      <c r="I62" s="201">
        <f>VLOOKUP(B62,CDM!$I$5:$N$15,3,FALSE)/12</f>
        <v>459568.97275676782</v>
      </c>
      <c r="J62" s="201">
        <f t="shared" si="2"/>
        <v>16182248.972756768</v>
      </c>
      <c r="K62" s="204">
        <v>79523058</v>
      </c>
      <c r="L62" s="201">
        <f>VLOOKUP(B62,CDM!$I$5:$N$15,4,FALSE)/12</f>
        <v>2131711.9193045753</v>
      </c>
      <c r="M62" s="85">
        <f t="shared" si="3"/>
        <v>81654769.919304579</v>
      </c>
      <c r="N62" s="204">
        <v>190064</v>
      </c>
      <c r="O62" s="206">
        <v>1028</v>
      </c>
      <c r="P62" s="204">
        <v>1045146</v>
      </c>
      <c r="Q62" s="204">
        <v>2305</v>
      </c>
      <c r="R62" s="206">
        <v>15225</v>
      </c>
      <c r="S62" s="204">
        <v>257164</v>
      </c>
      <c r="T62" s="200">
        <v>24</v>
      </c>
      <c r="U62" s="200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199">
        <v>1</v>
      </c>
      <c r="AS62" s="199">
        <v>0</v>
      </c>
      <c r="AT62" s="199">
        <v>0</v>
      </c>
      <c r="AU62" s="199">
        <v>0</v>
      </c>
      <c r="AV62" s="199">
        <v>0</v>
      </c>
      <c r="AW62" s="199">
        <v>0</v>
      </c>
      <c r="AX62" s="199">
        <v>0</v>
      </c>
      <c r="AY62" s="199">
        <v>0</v>
      </c>
      <c r="AZ62" s="199">
        <v>0</v>
      </c>
      <c r="BA62" s="199">
        <v>0</v>
      </c>
      <c r="BB62" s="199">
        <v>0</v>
      </c>
      <c r="BC62" s="199">
        <v>0</v>
      </c>
      <c r="BD62" s="199">
        <v>0</v>
      </c>
      <c r="BE62" s="199">
        <v>0</v>
      </c>
      <c r="BF62" s="199">
        <v>0</v>
      </c>
      <c r="BG62" s="200">
        <f t="shared" si="4"/>
        <v>61</v>
      </c>
      <c r="BH62" s="199">
        <v>31</v>
      </c>
      <c r="BI62" s="199">
        <v>21</v>
      </c>
      <c r="BJ62" s="158">
        <f t="shared" si="5"/>
        <v>831.14247828417717</v>
      </c>
      <c r="BK62" s="158">
        <f t="shared" si="6"/>
        <v>26.81104768658636</v>
      </c>
      <c r="BL62" s="157">
        <f t="shared" si="7"/>
        <v>1609172.2711012268</v>
      </c>
      <c r="BM62" s="158">
        <f t="shared" si="8"/>
        <v>3094.1202624773932</v>
      </c>
      <c r="BN62" s="158">
        <f t="shared" si="9"/>
        <v>99.81033104765784</v>
      </c>
      <c r="BO62" s="158">
        <f t="shared" si="10"/>
        <v>522008.03137925058</v>
      </c>
      <c r="BP62" s="158">
        <f t="shared" si="11"/>
        <v>79430.710038234029</v>
      </c>
      <c r="BQ62" s="158">
        <f t="shared" si="12"/>
        <v>2562.2809689752912</v>
      </c>
      <c r="BR62" s="158">
        <f t="shared" si="13"/>
        <v>3782.41476372543</v>
      </c>
      <c r="BS62" s="158">
        <f t="shared" si="14"/>
        <v>2634024.8361065993</v>
      </c>
      <c r="BT62" s="158">
        <f t="shared" si="15"/>
        <v>3888322.3771097418</v>
      </c>
    </row>
    <row r="63" spans="1:72" x14ac:dyDescent="0.2">
      <c r="A63" s="202">
        <v>42036</v>
      </c>
      <c r="B63" s="203">
        <f t="shared" si="0"/>
        <v>2015</v>
      </c>
      <c r="C63" s="201">
        <v>42132823</v>
      </c>
      <c r="D63" s="201">
        <f>VLOOKUP(B63,CDM!$I$5:$N$15,2,FALSE)/12</f>
        <v>848162.4041380249</v>
      </c>
      <c r="E63" s="201">
        <f t="shared" si="1"/>
        <v>42980985.404138029</v>
      </c>
      <c r="F63" s="204">
        <v>60029</v>
      </c>
      <c r="G63" s="204">
        <v>14670158</v>
      </c>
      <c r="H63" s="204">
        <v>5234</v>
      </c>
      <c r="I63" s="201">
        <f>VLOOKUP(B63,CDM!$I$5:$N$15,3,FALSE)/12</f>
        <v>459568.97275676782</v>
      </c>
      <c r="J63" s="201">
        <f t="shared" si="2"/>
        <v>15129726.972756768</v>
      </c>
      <c r="K63" s="204">
        <v>74181806</v>
      </c>
      <c r="L63" s="201">
        <f>VLOOKUP(B63,CDM!$I$5:$N$15,4,FALSE)/12</f>
        <v>2131711.9193045753</v>
      </c>
      <c r="M63" s="85">
        <f t="shared" si="3"/>
        <v>76313517.919304579</v>
      </c>
      <c r="N63" s="204">
        <v>194654</v>
      </c>
      <c r="O63" s="204">
        <v>1027</v>
      </c>
      <c r="P63" s="204">
        <v>873453</v>
      </c>
      <c r="Q63" s="204">
        <v>2305</v>
      </c>
      <c r="R63" s="206">
        <v>15225</v>
      </c>
      <c r="S63" s="204">
        <v>256037</v>
      </c>
      <c r="T63" s="200">
        <v>24</v>
      </c>
      <c r="U63" s="200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199">
        <v>0</v>
      </c>
      <c r="AS63" s="199">
        <v>1</v>
      </c>
      <c r="AT63" s="199">
        <v>0</v>
      </c>
      <c r="AU63" s="199">
        <v>0</v>
      </c>
      <c r="AV63" s="199">
        <v>0</v>
      </c>
      <c r="AW63" s="199">
        <v>0</v>
      </c>
      <c r="AX63" s="199">
        <v>0</v>
      </c>
      <c r="AY63" s="199">
        <v>0</v>
      </c>
      <c r="AZ63" s="199">
        <v>0</v>
      </c>
      <c r="BA63" s="199">
        <v>0</v>
      </c>
      <c r="BB63" s="199">
        <v>0</v>
      </c>
      <c r="BC63" s="199">
        <v>0</v>
      </c>
      <c r="BD63" s="199">
        <v>0</v>
      </c>
      <c r="BE63" s="199">
        <v>0</v>
      </c>
      <c r="BF63" s="199">
        <v>0</v>
      </c>
      <c r="BG63" s="200">
        <f t="shared" si="4"/>
        <v>62</v>
      </c>
      <c r="BH63" s="199">
        <v>28</v>
      </c>
      <c r="BI63" s="199">
        <v>19</v>
      </c>
      <c r="BJ63" s="158">
        <f t="shared" si="5"/>
        <v>716.00368828629541</v>
      </c>
      <c r="BK63" s="158">
        <f t="shared" si="6"/>
        <v>25.571560295939122</v>
      </c>
      <c r="BL63" s="157">
        <f t="shared" si="7"/>
        <v>1535035.1930049297</v>
      </c>
      <c r="BM63" s="158">
        <f t="shared" si="8"/>
        <v>2890.6623944892563</v>
      </c>
      <c r="BN63" s="158">
        <f t="shared" si="9"/>
        <v>103.23794266033057</v>
      </c>
      <c r="BO63" s="158">
        <f t="shared" si="10"/>
        <v>540347.39188417024</v>
      </c>
      <c r="BP63" s="158">
        <f t="shared" si="11"/>
        <v>74307.222900978173</v>
      </c>
      <c r="BQ63" s="158">
        <f t="shared" si="12"/>
        <v>2653.8293893206492</v>
      </c>
      <c r="BR63" s="158">
        <f t="shared" si="13"/>
        <v>3910.9064684725354</v>
      </c>
      <c r="BS63" s="158">
        <f t="shared" si="14"/>
        <v>2725482.7828323063</v>
      </c>
      <c r="BT63" s="158">
        <f t="shared" si="15"/>
        <v>4016500.9431212936</v>
      </c>
    </row>
    <row r="64" spans="1:72" x14ac:dyDescent="0.2">
      <c r="A64" s="202">
        <v>42064</v>
      </c>
      <c r="B64" s="203">
        <f t="shared" si="0"/>
        <v>2015</v>
      </c>
      <c r="C64" s="201">
        <v>42570862</v>
      </c>
      <c r="D64" s="201">
        <f>VLOOKUP(B64,CDM!$I$5:$N$15,2,FALSE)/12</f>
        <v>848162.4041380249</v>
      </c>
      <c r="E64" s="201">
        <f t="shared" si="1"/>
        <v>43419024.404138029</v>
      </c>
      <c r="F64" s="206">
        <v>60053</v>
      </c>
      <c r="G64" s="204">
        <v>15080135</v>
      </c>
      <c r="H64" s="206">
        <v>5236</v>
      </c>
      <c r="I64" s="201">
        <f>VLOOKUP(B64,CDM!$I$5:$N$15,3,FALSE)/12</f>
        <v>459568.97275676782</v>
      </c>
      <c r="J64" s="201">
        <f t="shared" si="2"/>
        <v>15539703.972756768</v>
      </c>
      <c r="K64" s="204">
        <v>77250849</v>
      </c>
      <c r="L64" s="201">
        <f>VLOOKUP(B64,CDM!$I$5:$N$15,4,FALSE)/12</f>
        <v>2131711.9193045753</v>
      </c>
      <c r="M64" s="85">
        <f t="shared" si="3"/>
        <v>79382560.919304579</v>
      </c>
      <c r="N64" s="204">
        <v>196634</v>
      </c>
      <c r="O64" s="206">
        <v>1030</v>
      </c>
      <c r="P64" s="204">
        <v>862804</v>
      </c>
      <c r="Q64" s="204">
        <v>2305</v>
      </c>
      <c r="R64" s="204">
        <v>15225</v>
      </c>
      <c r="S64" s="204">
        <v>257839</v>
      </c>
      <c r="T64" s="200">
        <v>24</v>
      </c>
      <c r="U64" s="200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199">
        <v>0</v>
      </c>
      <c r="AS64" s="199">
        <v>0</v>
      </c>
      <c r="AT64" s="199">
        <v>1</v>
      </c>
      <c r="AU64" s="199">
        <v>0</v>
      </c>
      <c r="AV64" s="199">
        <v>0</v>
      </c>
      <c r="AW64" s="199">
        <v>0</v>
      </c>
      <c r="AX64" s="199">
        <v>0</v>
      </c>
      <c r="AY64" s="199">
        <v>0</v>
      </c>
      <c r="AZ64" s="199">
        <v>0</v>
      </c>
      <c r="BA64" s="199">
        <v>0</v>
      </c>
      <c r="BB64" s="199">
        <v>0</v>
      </c>
      <c r="BC64" s="199">
        <v>0</v>
      </c>
      <c r="BD64" s="199">
        <v>1</v>
      </c>
      <c r="BE64" s="199">
        <v>0</v>
      </c>
      <c r="BF64" s="199">
        <v>1</v>
      </c>
      <c r="BG64" s="200">
        <f t="shared" si="4"/>
        <v>63</v>
      </c>
      <c r="BH64" s="199">
        <v>31</v>
      </c>
      <c r="BI64" s="199">
        <v>22</v>
      </c>
      <c r="BJ64" s="158">
        <f t="shared" si="5"/>
        <v>723.01174635968277</v>
      </c>
      <c r="BK64" s="158">
        <f t="shared" si="6"/>
        <v>23.322959559989766</v>
      </c>
      <c r="BL64" s="157">
        <f t="shared" si="7"/>
        <v>1400613.6904560653</v>
      </c>
      <c r="BM64" s="158">
        <f t="shared" si="8"/>
        <v>2967.8579015960213</v>
      </c>
      <c r="BN64" s="158">
        <f t="shared" si="9"/>
        <v>95.737351664387788</v>
      </c>
      <c r="BO64" s="158">
        <f t="shared" si="10"/>
        <v>501280.77331473446</v>
      </c>
      <c r="BP64" s="158">
        <f t="shared" si="11"/>
        <v>77070.447494470471</v>
      </c>
      <c r="BQ64" s="158">
        <f t="shared" si="12"/>
        <v>2486.1434675635637</v>
      </c>
      <c r="BR64" s="158">
        <f t="shared" si="13"/>
        <v>3503.2021588395669</v>
      </c>
      <c r="BS64" s="158">
        <f t="shared" si="14"/>
        <v>2560727.7715904703</v>
      </c>
      <c r="BT64" s="158">
        <f t="shared" si="15"/>
        <v>3608298.2236047536</v>
      </c>
    </row>
    <row r="65" spans="1:72" x14ac:dyDescent="0.2">
      <c r="A65" s="202">
        <v>42095</v>
      </c>
      <c r="B65" s="203">
        <f t="shared" si="0"/>
        <v>2015</v>
      </c>
      <c r="C65" s="201">
        <v>37765295</v>
      </c>
      <c r="D65" s="201">
        <f>VLOOKUP(B65,CDM!$I$5:$N$15,2,FALSE)/12</f>
        <v>848162.4041380249</v>
      </c>
      <c r="E65" s="201">
        <f t="shared" si="1"/>
        <v>38613457.404138029</v>
      </c>
      <c r="F65" s="206">
        <v>60058</v>
      </c>
      <c r="G65" s="204">
        <v>13252080</v>
      </c>
      <c r="H65" s="206">
        <v>5236</v>
      </c>
      <c r="I65" s="201">
        <f>VLOOKUP(B65,CDM!$I$5:$N$15,3,FALSE)/12</f>
        <v>459568.97275676782</v>
      </c>
      <c r="J65" s="201">
        <f t="shared" si="2"/>
        <v>13711648.972756768</v>
      </c>
      <c r="K65" s="204">
        <v>69787643</v>
      </c>
      <c r="L65" s="201">
        <f>VLOOKUP(B65,CDM!$I$5:$N$15,4,FALSE)/12</f>
        <v>2131711.9193045753</v>
      </c>
      <c r="M65" s="85">
        <f t="shared" si="3"/>
        <v>71919354.919304579</v>
      </c>
      <c r="N65" s="204">
        <v>192074</v>
      </c>
      <c r="O65" s="206">
        <v>1028</v>
      </c>
      <c r="P65" s="204">
        <v>732535</v>
      </c>
      <c r="Q65" s="204">
        <v>2305</v>
      </c>
      <c r="R65" s="206">
        <v>15225</v>
      </c>
      <c r="S65" s="204">
        <v>256901</v>
      </c>
      <c r="T65" s="200">
        <v>24</v>
      </c>
      <c r="U65" s="200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199">
        <v>0</v>
      </c>
      <c r="AS65" s="199">
        <v>0</v>
      </c>
      <c r="AT65" s="199">
        <v>0</v>
      </c>
      <c r="AU65" s="199">
        <v>1</v>
      </c>
      <c r="AV65" s="199">
        <v>0</v>
      </c>
      <c r="AW65" s="199">
        <v>0</v>
      </c>
      <c r="AX65" s="199">
        <v>0</v>
      </c>
      <c r="AY65" s="199">
        <v>0</v>
      </c>
      <c r="AZ65" s="199">
        <v>0</v>
      </c>
      <c r="BA65" s="199">
        <v>0</v>
      </c>
      <c r="BB65" s="199">
        <v>0</v>
      </c>
      <c r="BC65" s="199">
        <v>0</v>
      </c>
      <c r="BD65" s="199">
        <v>1</v>
      </c>
      <c r="BE65" s="199">
        <v>0</v>
      </c>
      <c r="BF65" s="199">
        <v>1</v>
      </c>
      <c r="BG65" s="200">
        <f t="shared" si="4"/>
        <v>64</v>
      </c>
      <c r="BH65" s="199">
        <v>30</v>
      </c>
      <c r="BI65" s="199">
        <v>20</v>
      </c>
      <c r="BJ65" s="158">
        <f t="shared" si="5"/>
        <v>642.93611848776231</v>
      </c>
      <c r="BK65" s="158">
        <f t="shared" si="6"/>
        <v>21.431203949592078</v>
      </c>
      <c r="BL65" s="157">
        <f t="shared" si="7"/>
        <v>1287115.246804601</v>
      </c>
      <c r="BM65" s="158">
        <f t="shared" si="8"/>
        <v>2618.7259306258152</v>
      </c>
      <c r="BN65" s="158">
        <f t="shared" si="9"/>
        <v>87.290864354193843</v>
      </c>
      <c r="BO65" s="158">
        <f t="shared" si="10"/>
        <v>457054.96575855894</v>
      </c>
      <c r="BP65" s="158">
        <f t="shared" si="11"/>
        <v>69960.46198375932</v>
      </c>
      <c r="BQ65" s="158">
        <f t="shared" si="12"/>
        <v>2332.015399458644</v>
      </c>
      <c r="BR65" s="158">
        <f t="shared" si="13"/>
        <v>3498.0230991879662</v>
      </c>
      <c r="BS65" s="158">
        <f t="shared" si="14"/>
        <v>2397311.8306434858</v>
      </c>
      <c r="BT65" s="158">
        <f t="shared" si="15"/>
        <v>3595967.7459652289</v>
      </c>
    </row>
    <row r="66" spans="1:72" x14ac:dyDescent="0.2">
      <c r="A66" s="202">
        <v>42125</v>
      </c>
      <c r="B66" s="203">
        <f t="shared" ref="B66:B128" si="16">YEAR(A66)</f>
        <v>2015</v>
      </c>
      <c r="C66" s="201">
        <v>39914946</v>
      </c>
      <c r="D66" s="201">
        <f>VLOOKUP(B66,CDM!$I$5:$N$15,2,FALSE)/12</f>
        <v>848162.4041380249</v>
      </c>
      <c r="E66" s="201">
        <f t="shared" ref="E66:E127" si="17">C66+D66</f>
        <v>40763108.404138029</v>
      </c>
      <c r="F66" s="204">
        <v>60068</v>
      </c>
      <c r="G66" s="204">
        <v>13384750</v>
      </c>
      <c r="H66" s="204">
        <v>5250</v>
      </c>
      <c r="I66" s="201">
        <f>VLOOKUP(B66,CDM!$I$5:$N$15,3,FALSE)/12</f>
        <v>459568.97275676782</v>
      </c>
      <c r="J66" s="201">
        <f t="shared" ref="J66:J126" si="18">G66+I66</f>
        <v>13844318.972756768</v>
      </c>
      <c r="K66" s="204">
        <v>73480701</v>
      </c>
      <c r="L66" s="201">
        <f>VLOOKUP(B66,CDM!$I$5:$N$15,4,FALSE)/12</f>
        <v>2131711.9193045753</v>
      </c>
      <c r="M66" s="85">
        <f t="shared" ref="M66:M126" si="19">K66+L66</f>
        <v>75612412.919304579</v>
      </c>
      <c r="N66" s="204">
        <v>187740</v>
      </c>
      <c r="O66" s="204">
        <v>1028</v>
      </c>
      <c r="P66" s="204">
        <v>666655</v>
      </c>
      <c r="Q66" s="204">
        <v>2305</v>
      </c>
      <c r="R66" s="206">
        <v>15225</v>
      </c>
      <c r="S66" s="204">
        <v>266757</v>
      </c>
      <c r="T66" s="200">
        <v>24</v>
      </c>
      <c r="U66" s="200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199">
        <v>0</v>
      </c>
      <c r="AS66" s="199">
        <v>0</v>
      </c>
      <c r="AT66" s="199">
        <v>0</v>
      </c>
      <c r="AU66" s="199">
        <v>0</v>
      </c>
      <c r="AV66" s="199">
        <v>1</v>
      </c>
      <c r="AW66" s="199">
        <v>0</v>
      </c>
      <c r="AX66" s="199">
        <v>0</v>
      </c>
      <c r="AY66" s="199">
        <v>0</v>
      </c>
      <c r="AZ66" s="199">
        <v>0</v>
      </c>
      <c r="BA66" s="199">
        <v>0</v>
      </c>
      <c r="BB66" s="199">
        <v>0</v>
      </c>
      <c r="BC66" s="199">
        <v>0</v>
      </c>
      <c r="BD66" s="199">
        <v>1</v>
      </c>
      <c r="BE66" s="199">
        <v>0</v>
      </c>
      <c r="BF66" s="199">
        <v>1</v>
      </c>
      <c r="BG66" s="200">
        <f t="shared" si="4"/>
        <v>65</v>
      </c>
      <c r="BH66" s="199">
        <v>31</v>
      </c>
      <c r="BI66" s="199">
        <v>20</v>
      </c>
      <c r="BJ66" s="158">
        <f t="shared" si="5"/>
        <v>678.61604188816057</v>
      </c>
      <c r="BK66" s="158">
        <f t="shared" si="6"/>
        <v>21.890840060908406</v>
      </c>
      <c r="BL66" s="157">
        <f t="shared" si="7"/>
        <v>1314938.9807786462</v>
      </c>
      <c r="BM66" s="158">
        <f t="shared" si="8"/>
        <v>2637.0131376679556</v>
      </c>
      <c r="BN66" s="158">
        <f t="shared" si="9"/>
        <v>85.064939924772759</v>
      </c>
      <c r="BO66" s="158">
        <f t="shared" si="10"/>
        <v>446590.934605057</v>
      </c>
      <c r="BP66" s="158">
        <f t="shared" si="11"/>
        <v>73552.930855354643</v>
      </c>
      <c r="BQ66" s="158">
        <f t="shared" si="12"/>
        <v>2372.6751888824078</v>
      </c>
      <c r="BR66" s="158">
        <f t="shared" si="13"/>
        <v>3677.6465427677322</v>
      </c>
      <c r="BS66" s="158">
        <f t="shared" si="14"/>
        <v>2439110.0941711157</v>
      </c>
      <c r="BT66" s="158">
        <f t="shared" si="15"/>
        <v>3780620.6459652288</v>
      </c>
    </row>
    <row r="67" spans="1:72" x14ac:dyDescent="0.2">
      <c r="A67" s="202">
        <v>42156</v>
      </c>
      <c r="B67" s="203">
        <f t="shared" si="16"/>
        <v>2015</v>
      </c>
      <c r="C67" s="201">
        <v>45271087</v>
      </c>
      <c r="D67" s="201">
        <f>VLOOKUP(B67,CDM!$I$5:$N$15,2,FALSE)/12</f>
        <v>848162.4041380249</v>
      </c>
      <c r="E67" s="201">
        <f t="shared" si="17"/>
        <v>46119249.404138029</v>
      </c>
      <c r="F67" s="206">
        <v>60094</v>
      </c>
      <c r="G67" s="204">
        <v>13700810</v>
      </c>
      <c r="H67" s="206">
        <v>5241</v>
      </c>
      <c r="I67" s="201">
        <f>VLOOKUP(B67,CDM!$I$5:$N$15,3,FALSE)/12</f>
        <v>459568.97275676782</v>
      </c>
      <c r="J67" s="201">
        <f t="shared" si="18"/>
        <v>14160378.972756768</v>
      </c>
      <c r="K67" s="204">
        <v>75378497</v>
      </c>
      <c r="L67" s="201">
        <f>VLOOKUP(B67,CDM!$I$5:$N$15,4,FALSE)/12</f>
        <v>2131711.9193045753</v>
      </c>
      <c r="M67" s="85">
        <f t="shared" si="19"/>
        <v>77510208.919304579</v>
      </c>
      <c r="N67" s="204">
        <v>203725</v>
      </c>
      <c r="O67" s="206">
        <v>1027</v>
      </c>
      <c r="P67" s="204">
        <v>599971</v>
      </c>
      <c r="Q67" s="204">
        <v>2305</v>
      </c>
      <c r="R67" s="204">
        <v>15225</v>
      </c>
      <c r="S67" s="204">
        <v>266425</v>
      </c>
      <c r="T67" s="200">
        <v>24</v>
      </c>
      <c r="U67" s="200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199">
        <v>0</v>
      </c>
      <c r="AS67" s="199">
        <v>0</v>
      </c>
      <c r="AT67" s="199">
        <v>0</v>
      </c>
      <c r="AU67" s="199">
        <v>0</v>
      </c>
      <c r="AV67" s="199">
        <v>0</v>
      </c>
      <c r="AW67" s="199">
        <v>1</v>
      </c>
      <c r="AX67" s="199">
        <v>0</v>
      </c>
      <c r="AY67" s="199">
        <v>0</v>
      </c>
      <c r="AZ67" s="199">
        <v>0</v>
      </c>
      <c r="BA67" s="199">
        <v>0</v>
      </c>
      <c r="BB67" s="199">
        <v>0</v>
      </c>
      <c r="BC67" s="199">
        <v>0</v>
      </c>
      <c r="BD67" s="199">
        <v>0</v>
      </c>
      <c r="BE67" s="199">
        <v>0</v>
      </c>
      <c r="BF67" s="199">
        <v>0</v>
      </c>
      <c r="BG67" s="200">
        <f t="shared" ref="BG67:BG121" si="20">1+BG66</f>
        <v>66</v>
      </c>
      <c r="BH67" s="199">
        <v>30</v>
      </c>
      <c r="BI67" s="199">
        <v>22</v>
      </c>
      <c r="BJ67" s="158">
        <f t="shared" ref="BJ67:BJ121" si="21">E67/F67</f>
        <v>767.45181555792635</v>
      </c>
      <c r="BK67" s="158">
        <f t="shared" ref="BK67:BK121" si="22">BJ67/BH67</f>
        <v>25.58172718526421</v>
      </c>
      <c r="BL67" s="157">
        <f t="shared" ref="BL67:BL121" si="23">E67/BH67</f>
        <v>1537308.3134712677</v>
      </c>
      <c r="BM67" s="158">
        <f t="shared" ref="BM67:BM121" si="24">J67/H67</f>
        <v>2701.846779766603</v>
      </c>
      <c r="BN67" s="158">
        <f t="shared" ref="BN67:BN121" si="25">BM67/BH67</f>
        <v>90.061559325553432</v>
      </c>
      <c r="BO67" s="158">
        <f t="shared" ref="BO67:BO121" si="26">J67/BH67</f>
        <v>472012.63242522557</v>
      </c>
      <c r="BP67" s="158">
        <f t="shared" ref="BP67:BP121" si="27">M67/O67</f>
        <v>75472.452696499109</v>
      </c>
      <c r="BQ67" s="158">
        <f t="shared" ref="BQ67:BQ121" si="28">BP67/BH67</f>
        <v>2515.7484232166371</v>
      </c>
      <c r="BR67" s="158">
        <f t="shared" ref="BR67:BR121" si="29">BP67/BI67</f>
        <v>3430.5660316590506</v>
      </c>
      <c r="BS67" s="158">
        <f t="shared" ref="BS67:BS121" si="30">M67/BH67</f>
        <v>2583673.630643486</v>
      </c>
      <c r="BT67" s="158">
        <f t="shared" ref="BT67:BT121" si="31">M67/BI67</f>
        <v>3523191.3145138444</v>
      </c>
    </row>
    <row r="68" spans="1:72" x14ac:dyDescent="0.2">
      <c r="A68" s="202">
        <v>42186</v>
      </c>
      <c r="B68" s="203">
        <f t="shared" si="16"/>
        <v>2015</v>
      </c>
      <c r="C68" s="201">
        <v>53575923</v>
      </c>
      <c r="D68" s="201">
        <f>VLOOKUP(B68,CDM!$I$5:$N$15,2,FALSE)/12</f>
        <v>848162.4041380249</v>
      </c>
      <c r="E68" s="201">
        <f t="shared" si="17"/>
        <v>54424085.404138029</v>
      </c>
      <c r="F68" s="206">
        <v>60096</v>
      </c>
      <c r="G68" s="204">
        <v>15161240</v>
      </c>
      <c r="H68" s="206">
        <v>5240</v>
      </c>
      <c r="I68" s="201">
        <f>VLOOKUP(B68,CDM!$I$5:$N$15,3,FALSE)/12</f>
        <v>459568.97275676782</v>
      </c>
      <c r="J68" s="201">
        <f t="shared" si="18"/>
        <v>15620808.972756768</v>
      </c>
      <c r="K68" s="204">
        <v>81975954</v>
      </c>
      <c r="L68" s="201">
        <f>VLOOKUP(B68,CDM!$I$5:$N$15,4,FALSE)/12</f>
        <v>2131711.9193045753</v>
      </c>
      <c r="M68" s="85">
        <f t="shared" si="19"/>
        <v>84107665.919304579</v>
      </c>
      <c r="N68" s="204">
        <v>203387</v>
      </c>
      <c r="O68" s="206">
        <v>1027</v>
      </c>
      <c r="P68" s="204">
        <v>641997</v>
      </c>
      <c r="Q68" s="204">
        <v>2305</v>
      </c>
      <c r="R68" s="206">
        <v>15225</v>
      </c>
      <c r="S68" s="204">
        <v>258055</v>
      </c>
      <c r="T68" s="200">
        <v>24</v>
      </c>
      <c r="U68" s="200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199">
        <v>0</v>
      </c>
      <c r="AS68" s="199">
        <v>0</v>
      </c>
      <c r="AT68" s="199">
        <v>0</v>
      </c>
      <c r="AU68" s="199">
        <v>0</v>
      </c>
      <c r="AV68" s="199">
        <v>0</v>
      </c>
      <c r="AW68" s="199">
        <v>0</v>
      </c>
      <c r="AX68" s="199">
        <v>1</v>
      </c>
      <c r="AY68" s="199">
        <v>0</v>
      </c>
      <c r="AZ68" s="199">
        <v>0</v>
      </c>
      <c r="BA68" s="199">
        <v>0</v>
      </c>
      <c r="BB68" s="199">
        <v>0</v>
      </c>
      <c r="BC68" s="199">
        <v>0</v>
      </c>
      <c r="BD68" s="199">
        <v>0</v>
      </c>
      <c r="BE68" s="199">
        <v>0</v>
      </c>
      <c r="BF68" s="199">
        <v>0</v>
      </c>
      <c r="BG68" s="200">
        <f t="shared" si="20"/>
        <v>67</v>
      </c>
      <c r="BH68" s="199">
        <v>31</v>
      </c>
      <c r="BI68" s="199">
        <v>22</v>
      </c>
      <c r="BJ68" s="158">
        <f t="shared" si="21"/>
        <v>905.61909950975155</v>
      </c>
      <c r="BK68" s="158">
        <f t="shared" si="22"/>
        <v>29.213519339024245</v>
      </c>
      <c r="BL68" s="157">
        <f t="shared" si="23"/>
        <v>1755615.6581980009</v>
      </c>
      <c r="BM68" s="158">
        <f t="shared" si="24"/>
        <v>2981.0704146482381</v>
      </c>
      <c r="BN68" s="158">
        <f t="shared" si="25"/>
        <v>96.163561762846385</v>
      </c>
      <c r="BO68" s="158">
        <f t="shared" si="26"/>
        <v>503897.06363731506</v>
      </c>
      <c r="BP68" s="158">
        <f t="shared" si="27"/>
        <v>81896.461459887607</v>
      </c>
      <c r="BQ68" s="158">
        <f t="shared" si="28"/>
        <v>2641.8213374157294</v>
      </c>
      <c r="BR68" s="158">
        <f t="shared" si="29"/>
        <v>3722.5664299948912</v>
      </c>
      <c r="BS68" s="158">
        <f t="shared" si="30"/>
        <v>2713150.513525954</v>
      </c>
      <c r="BT68" s="158">
        <f t="shared" si="31"/>
        <v>3823075.7236047536</v>
      </c>
    </row>
    <row r="69" spans="1:72" x14ac:dyDescent="0.2">
      <c r="A69" s="202">
        <v>42217</v>
      </c>
      <c r="B69" s="203">
        <f t="shared" si="16"/>
        <v>2015</v>
      </c>
      <c r="C69" s="201">
        <v>54286474</v>
      </c>
      <c r="D69" s="201">
        <f>VLOOKUP(B69,CDM!$I$5:$N$15,2,FALSE)/12</f>
        <v>848162.4041380249</v>
      </c>
      <c r="E69" s="201">
        <f t="shared" si="17"/>
        <v>55134636.404138029</v>
      </c>
      <c r="F69" s="204">
        <v>60131</v>
      </c>
      <c r="G69" s="204">
        <v>15391927</v>
      </c>
      <c r="H69" s="204">
        <v>5244</v>
      </c>
      <c r="I69" s="201">
        <f>VLOOKUP(B69,CDM!$I$5:$N$15,3,FALSE)/12</f>
        <v>459568.97275676782</v>
      </c>
      <c r="J69" s="201">
        <f t="shared" si="18"/>
        <v>15851495.972756768</v>
      </c>
      <c r="K69" s="204">
        <v>80836724</v>
      </c>
      <c r="L69" s="201">
        <f>VLOOKUP(B69,CDM!$I$5:$N$15,4,FALSE)/12</f>
        <v>2131711.9193045753</v>
      </c>
      <c r="M69" s="85">
        <f t="shared" si="19"/>
        <v>82968435.919304579</v>
      </c>
      <c r="N69" s="204">
        <v>210022</v>
      </c>
      <c r="O69" s="204">
        <v>1029</v>
      </c>
      <c r="P69" s="204">
        <v>720424</v>
      </c>
      <c r="Q69" s="204">
        <v>2305</v>
      </c>
      <c r="R69" s="206">
        <v>15225</v>
      </c>
      <c r="S69" s="204">
        <v>257469</v>
      </c>
      <c r="T69" s="200">
        <v>24</v>
      </c>
      <c r="U69" s="200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199">
        <v>0</v>
      </c>
      <c r="AS69" s="199">
        <v>0</v>
      </c>
      <c r="AT69" s="199">
        <v>0</v>
      </c>
      <c r="AU69" s="199">
        <v>0</v>
      </c>
      <c r="AV69" s="199">
        <v>0</v>
      </c>
      <c r="AW69" s="199">
        <v>0</v>
      </c>
      <c r="AX69" s="199">
        <v>0</v>
      </c>
      <c r="AY69" s="199">
        <v>1</v>
      </c>
      <c r="AZ69" s="199">
        <v>0</v>
      </c>
      <c r="BA69" s="199">
        <v>0</v>
      </c>
      <c r="BB69" s="199">
        <v>0</v>
      </c>
      <c r="BC69" s="199">
        <v>0</v>
      </c>
      <c r="BD69" s="199">
        <v>0</v>
      </c>
      <c r="BE69" s="199">
        <v>0</v>
      </c>
      <c r="BF69" s="199">
        <v>0</v>
      </c>
      <c r="BG69" s="200">
        <f t="shared" si="20"/>
        <v>68</v>
      </c>
      <c r="BH69" s="199">
        <v>31</v>
      </c>
      <c r="BI69" s="199">
        <v>20</v>
      </c>
      <c r="BJ69" s="158">
        <f t="shared" si="21"/>
        <v>916.90868943037754</v>
      </c>
      <c r="BK69" s="158">
        <f t="shared" si="22"/>
        <v>29.577699659044438</v>
      </c>
      <c r="BL69" s="157">
        <f t="shared" si="23"/>
        <v>1778536.6581980009</v>
      </c>
      <c r="BM69" s="158">
        <f t="shared" si="24"/>
        <v>3022.7871801595666</v>
      </c>
      <c r="BN69" s="158">
        <f t="shared" si="25"/>
        <v>97.509263876115057</v>
      </c>
      <c r="BO69" s="158">
        <f t="shared" si="26"/>
        <v>511338.57976634736</v>
      </c>
      <c r="BP69" s="158">
        <f t="shared" si="27"/>
        <v>80630.161243250317</v>
      </c>
      <c r="BQ69" s="158">
        <f t="shared" si="28"/>
        <v>2600.9729433306552</v>
      </c>
      <c r="BR69" s="158">
        <f t="shared" si="29"/>
        <v>4031.5080621625157</v>
      </c>
      <c r="BS69" s="158">
        <f t="shared" si="30"/>
        <v>2676401.1586872446</v>
      </c>
      <c r="BT69" s="158">
        <f t="shared" si="31"/>
        <v>4148421.7959652292</v>
      </c>
    </row>
    <row r="70" spans="1:72" x14ac:dyDescent="0.2">
      <c r="A70" s="202">
        <v>42248</v>
      </c>
      <c r="B70" s="203">
        <f t="shared" si="16"/>
        <v>2015</v>
      </c>
      <c r="C70" s="201">
        <v>46949969</v>
      </c>
      <c r="D70" s="201">
        <f>VLOOKUP(B70,CDM!$I$5:$N$15,2,FALSE)/12</f>
        <v>848162.4041380249</v>
      </c>
      <c r="E70" s="201">
        <f t="shared" si="17"/>
        <v>47798131.404138029</v>
      </c>
      <c r="F70" s="206">
        <v>60165</v>
      </c>
      <c r="G70" s="204">
        <v>14009493</v>
      </c>
      <c r="H70" s="206">
        <v>5237</v>
      </c>
      <c r="I70" s="201">
        <f>VLOOKUP(B70,CDM!$I$5:$N$15,3,FALSE)/12</f>
        <v>459568.97275676782</v>
      </c>
      <c r="J70" s="201">
        <f t="shared" si="18"/>
        <v>14469061.972756768</v>
      </c>
      <c r="K70" s="204">
        <v>78337146</v>
      </c>
      <c r="L70" s="201">
        <f>VLOOKUP(B70,CDM!$I$5:$N$15,4,FALSE)/12</f>
        <v>2131711.9193045753</v>
      </c>
      <c r="M70" s="85">
        <f t="shared" si="19"/>
        <v>80468857.919304579</v>
      </c>
      <c r="N70" s="204">
        <v>211976</v>
      </c>
      <c r="O70" s="206">
        <v>1028</v>
      </c>
      <c r="P70" s="204">
        <v>794773</v>
      </c>
      <c r="Q70" s="204">
        <v>2305</v>
      </c>
      <c r="R70" s="204">
        <v>15225</v>
      </c>
      <c r="S70" s="204">
        <v>257589</v>
      </c>
      <c r="T70" s="200">
        <v>24</v>
      </c>
      <c r="U70" s="200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199">
        <v>0</v>
      </c>
      <c r="AS70" s="199">
        <v>0</v>
      </c>
      <c r="AT70" s="199">
        <v>0</v>
      </c>
      <c r="AU70" s="199">
        <v>0</v>
      </c>
      <c r="AV70" s="199">
        <v>0</v>
      </c>
      <c r="AW70" s="199">
        <v>0</v>
      </c>
      <c r="AX70" s="199">
        <v>0</v>
      </c>
      <c r="AY70" s="199">
        <v>0</v>
      </c>
      <c r="AZ70" s="199">
        <v>1</v>
      </c>
      <c r="BA70" s="199">
        <v>0</v>
      </c>
      <c r="BB70" s="199">
        <v>0</v>
      </c>
      <c r="BC70" s="199">
        <v>0</v>
      </c>
      <c r="BD70" s="199">
        <v>0</v>
      </c>
      <c r="BE70" s="199">
        <v>1</v>
      </c>
      <c r="BF70" s="199">
        <v>1</v>
      </c>
      <c r="BG70" s="200">
        <f t="shared" si="20"/>
        <v>69</v>
      </c>
      <c r="BH70" s="199">
        <v>30</v>
      </c>
      <c r="BI70" s="199">
        <v>21</v>
      </c>
      <c r="BJ70" s="158">
        <f t="shared" si="21"/>
        <v>794.45078374699619</v>
      </c>
      <c r="BK70" s="158">
        <f t="shared" si="22"/>
        <v>26.481692791566541</v>
      </c>
      <c r="BL70" s="157">
        <f t="shared" si="23"/>
        <v>1593271.0468046009</v>
      </c>
      <c r="BM70" s="158">
        <f t="shared" si="24"/>
        <v>2762.8531550041566</v>
      </c>
      <c r="BN70" s="158">
        <f t="shared" si="25"/>
        <v>92.095105166805226</v>
      </c>
      <c r="BO70" s="158">
        <f t="shared" si="26"/>
        <v>482302.06575855892</v>
      </c>
      <c r="BP70" s="158">
        <f t="shared" si="27"/>
        <v>78277.099143292391</v>
      </c>
      <c r="BQ70" s="158">
        <f t="shared" si="28"/>
        <v>2609.2366381097463</v>
      </c>
      <c r="BR70" s="158">
        <f t="shared" si="29"/>
        <v>3727.4809115853518</v>
      </c>
      <c r="BS70" s="158">
        <f t="shared" si="30"/>
        <v>2682295.2639768193</v>
      </c>
      <c r="BT70" s="158">
        <f t="shared" si="31"/>
        <v>3831850.3771097418</v>
      </c>
    </row>
    <row r="71" spans="1:72" x14ac:dyDescent="0.2">
      <c r="A71" s="202">
        <v>42278</v>
      </c>
      <c r="B71" s="203">
        <f t="shared" si="16"/>
        <v>2015</v>
      </c>
      <c r="C71" s="201">
        <v>41035508</v>
      </c>
      <c r="D71" s="201">
        <f>VLOOKUP(B71,CDM!$I$5:$N$15,2,FALSE)/12</f>
        <v>848162.4041380249</v>
      </c>
      <c r="E71" s="201">
        <f t="shared" si="17"/>
        <v>41883670.404138029</v>
      </c>
      <c r="F71" s="206">
        <v>60249</v>
      </c>
      <c r="G71" s="204">
        <v>12961860</v>
      </c>
      <c r="H71" s="206">
        <v>5242</v>
      </c>
      <c r="I71" s="201">
        <f>VLOOKUP(B71,CDM!$I$5:$N$15,3,FALSE)/12</f>
        <v>459568.97275676782</v>
      </c>
      <c r="J71" s="201">
        <f t="shared" si="18"/>
        <v>13421428.972756768</v>
      </c>
      <c r="K71" s="204">
        <v>72632384</v>
      </c>
      <c r="L71" s="201">
        <f>VLOOKUP(B71,CDM!$I$5:$N$15,4,FALSE)/12</f>
        <v>2131711.9193045753</v>
      </c>
      <c r="M71" s="85">
        <f t="shared" si="19"/>
        <v>74764095.919304579</v>
      </c>
      <c r="N71" s="204">
        <v>210663</v>
      </c>
      <c r="O71" s="206">
        <v>1024</v>
      </c>
      <c r="P71" s="204">
        <v>927060</v>
      </c>
      <c r="Q71" s="204">
        <v>2305</v>
      </c>
      <c r="R71" s="206">
        <v>15225</v>
      </c>
      <c r="S71" s="204">
        <v>257836</v>
      </c>
      <c r="T71" s="200">
        <v>24</v>
      </c>
      <c r="U71" s="200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199">
        <v>0</v>
      </c>
      <c r="AS71" s="199">
        <v>0</v>
      </c>
      <c r="AT71" s="199">
        <v>0</v>
      </c>
      <c r="AU71" s="199">
        <v>0</v>
      </c>
      <c r="AV71" s="199">
        <v>0</v>
      </c>
      <c r="AW71" s="199">
        <v>0</v>
      </c>
      <c r="AX71" s="199">
        <v>0</v>
      </c>
      <c r="AY71" s="199">
        <v>0</v>
      </c>
      <c r="AZ71" s="199">
        <v>0</v>
      </c>
      <c r="BA71" s="199">
        <v>1</v>
      </c>
      <c r="BB71" s="199">
        <v>0</v>
      </c>
      <c r="BC71" s="199">
        <v>0</v>
      </c>
      <c r="BD71" s="199">
        <v>0</v>
      </c>
      <c r="BE71" s="199">
        <v>1</v>
      </c>
      <c r="BF71" s="199">
        <v>1</v>
      </c>
      <c r="BG71" s="200">
        <f t="shared" si="20"/>
        <v>70</v>
      </c>
      <c r="BH71" s="199">
        <v>31</v>
      </c>
      <c r="BI71" s="199">
        <v>21</v>
      </c>
      <c r="BJ71" s="158">
        <f t="shared" si="21"/>
        <v>695.17619220465122</v>
      </c>
      <c r="BK71" s="158">
        <f t="shared" si="22"/>
        <v>22.425038458214555</v>
      </c>
      <c r="BL71" s="157">
        <f t="shared" si="23"/>
        <v>1351086.1420689686</v>
      </c>
      <c r="BM71" s="158">
        <f t="shared" si="24"/>
        <v>2560.3641687822906</v>
      </c>
      <c r="BN71" s="158">
        <f t="shared" si="25"/>
        <v>82.592392541364205</v>
      </c>
      <c r="BO71" s="158">
        <f t="shared" si="26"/>
        <v>432949.32170183124</v>
      </c>
      <c r="BP71" s="158">
        <f t="shared" si="27"/>
        <v>73011.812421195878</v>
      </c>
      <c r="BQ71" s="158">
        <f t="shared" si="28"/>
        <v>2355.2197555224475</v>
      </c>
      <c r="BR71" s="158">
        <f t="shared" si="29"/>
        <v>3476.7529724378992</v>
      </c>
      <c r="BS71" s="158">
        <f t="shared" si="30"/>
        <v>2411745.0296549862</v>
      </c>
      <c r="BT71" s="158">
        <f t="shared" si="31"/>
        <v>3560195.0437764088</v>
      </c>
    </row>
    <row r="72" spans="1:72" x14ac:dyDescent="0.2">
      <c r="A72" s="202">
        <v>42309</v>
      </c>
      <c r="B72" s="203">
        <f t="shared" si="16"/>
        <v>2015</v>
      </c>
      <c r="C72" s="201">
        <v>37505130</v>
      </c>
      <c r="D72" s="201">
        <f>VLOOKUP(B72,CDM!$I$5:$N$15,2,FALSE)/12</f>
        <v>848162.4041380249</v>
      </c>
      <c r="E72" s="201">
        <f t="shared" si="17"/>
        <v>38353292.404138029</v>
      </c>
      <c r="F72" s="204">
        <v>60255</v>
      </c>
      <c r="G72" s="204">
        <v>13004522</v>
      </c>
      <c r="H72" s="204">
        <v>5234</v>
      </c>
      <c r="I72" s="201">
        <f>VLOOKUP(B72,CDM!$I$5:$N$15,3,FALSE)/12</f>
        <v>459568.97275676782</v>
      </c>
      <c r="J72" s="201">
        <f t="shared" si="18"/>
        <v>13464090.972756768</v>
      </c>
      <c r="K72" s="204">
        <v>71446240</v>
      </c>
      <c r="L72" s="201">
        <f>VLOOKUP(B72,CDM!$I$5:$N$15,4,FALSE)/12</f>
        <v>2131711.9193045753</v>
      </c>
      <c r="M72" s="85">
        <f t="shared" si="19"/>
        <v>73577951.919304579</v>
      </c>
      <c r="N72" s="204">
        <v>195211</v>
      </c>
      <c r="O72" s="204">
        <v>1027</v>
      </c>
      <c r="P72" s="204">
        <v>985984</v>
      </c>
      <c r="Q72" s="204">
        <v>2307</v>
      </c>
      <c r="R72" s="206">
        <v>15235</v>
      </c>
      <c r="S72" s="204">
        <v>257269</v>
      </c>
      <c r="T72" s="200">
        <v>24</v>
      </c>
      <c r="U72" s="200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199">
        <v>0</v>
      </c>
      <c r="AS72" s="199">
        <v>0</v>
      </c>
      <c r="AT72" s="199">
        <v>0</v>
      </c>
      <c r="AU72" s="199">
        <v>0</v>
      </c>
      <c r="AV72" s="199">
        <v>0</v>
      </c>
      <c r="AW72" s="199">
        <v>0</v>
      </c>
      <c r="AX72" s="199">
        <v>0</v>
      </c>
      <c r="AY72" s="199">
        <v>0</v>
      </c>
      <c r="AZ72" s="199">
        <v>0</v>
      </c>
      <c r="BA72" s="199">
        <v>0</v>
      </c>
      <c r="BB72" s="199">
        <v>1</v>
      </c>
      <c r="BC72" s="199">
        <v>0</v>
      </c>
      <c r="BD72" s="199">
        <v>0</v>
      </c>
      <c r="BE72" s="199">
        <v>1</v>
      </c>
      <c r="BF72" s="199">
        <v>1</v>
      </c>
      <c r="BG72" s="200">
        <f t="shared" si="20"/>
        <v>71</v>
      </c>
      <c r="BH72" s="199">
        <v>30</v>
      </c>
      <c r="BI72" s="199">
        <v>21</v>
      </c>
      <c r="BJ72" s="158">
        <f t="shared" si="21"/>
        <v>636.51634560016646</v>
      </c>
      <c r="BK72" s="158">
        <f t="shared" si="22"/>
        <v>21.217211520005549</v>
      </c>
      <c r="BL72" s="157">
        <f t="shared" si="23"/>
        <v>1278443.0801379343</v>
      </c>
      <c r="BM72" s="158">
        <f t="shared" si="24"/>
        <v>2572.428538929455</v>
      </c>
      <c r="BN72" s="158">
        <f t="shared" si="25"/>
        <v>85.747617964315168</v>
      </c>
      <c r="BO72" s="158">
        <f t="shared" si="26"/>
        <v>448803.0324252256</v>
      </c>
      <c r="BP72" s="158">
        <f t="shared" si="27"/>
        <v>71643.575383938252</v>
      </c>
      <c r="BQ72" s="158">
        <f t="shared" si="28"/>
        <v>2388.1191794646084</v>
      </c>
      <c r="BR72" s="158">
        <f t="shared" si="29"/>
        <v>3411.5988278065834</v>
      </c>
      <c r="BS72" s="158">
        <f t="shared" si="30"/>
        <v>2452598.3973101526</v>
      </c>
      <c r="BT72" s="158">
        <f t="shared" si="31"/>
        <v>3503711.9961573607</v>
      </c>
    </row>
    <row r="73" spans="1:72" x14ac:dyDescent="0.2">
      <c r="A73" s="202">
        <v>42339</v>
      </c>
      <c r="B73" s="203">
        <f t="shared" si="16"/>
        <v>2015</v>
      </c>
      <c r="C73" s="201">
        <v>40955651</v>
      </c>
      <c r="D73" s="201">
        <f>VLOOKUP(B73,CDM!$I$5:$N$15,2,FALSE)/12</f>
        <v>848162.4041380249</v>
      </c>
      <c r="E73" s="201">
        <f t="shared" si="17"/>
        <v>41803813.404138029</v>
      </c>
      <c r="F73" s="206">
        <v>60262</v>
      </c>
      <c r="G73" s="204">
        <v>13905854</v>
      </c>
      <c r="H73" s="206">
        <v>5238</v>
      </c>
      <c r="I73" s="201">
        <f>VLOOKUP(B73,CDM!$I$5:$N$15,3,FALSE)/12</f>
        <v>459568.97275676782</v>
      </c>
      <c r="J73" s="201">
        <f t="shared" si="18"/>
        <v>14365422.972756768</v>
      </c>
      <c r="K73" s="204">
        <v>72220640</v>
      </c>
      <c r="L73" s="201">
        <f>VLOOKUP(B73,CDM!$I$5:$N$15,4,FALSE)/12</f>
        <v>2131711.9193045753</v>
      </c>
      <c r="M73" s="85">
        <f t="shared" si="19"/>
        <v>74352351.919304579</v>
      </c>
      <c r="N73" s="204">
        <v>177950</v>
      </c>
      <c r="O73" s="206">
        <v>1029</v>
      </c>
      <c r="P73" s="204">
        <v>1067879</v>
      </c>
      <c r="Q73" s="204">
        <v>2304</v>
      </c>
      <c r="R73" s="204">
        <v>15258</v>
      </c>
      <c r="S73" s="204">
        <v>260807</v>
      </c>
      <c r="T73" s="200">
        <v>24</v>
      </c>
      <c r="U73" s="200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199">
        <v>0</v>
      </c>
      <c r="AS73" s="199">
        <v>0</v>
      </c>
      <c r="AT73" s="199">
        <v>0</v>
      </c>
      <c r="AU73" s="199">
        <v>0</v>
      </c>
      <c r="AV73" s="199">
        <v>0</v>
      </c>
      <c r="AW73" s="199">
        <v>0</v>
      </c>
      <c r="AX73" s="199">
        <v>0</v>
      </c>
      <c r="AY73" s="199">
        <v>0</v>
      </c>
      <c r="AZ73" s="199">
        <v>0</v>
      </c>
      <c r="BA73" s="199">
        <v>0</v>
      </c>
      <c r="BB73" s="199">
        <v>0</v>
      </c>
      <c r="BC73" s="199">
        <v>1</v>
      </c>
      <c r="BD73" s="199">
        <v>0</v>
      </c>
      <c r="BE73" s="199">
        <v>0</v>
      </c>
      <c r="BF73" s="199">
        <v>0</v>
      </c>
      <c r="BG73" s="200">
        <f t="shared" si="20"/>
        <v>72</v>
      </c>
      <c r="BH73" s="199">
        <v>31</v>
      </c>
      <c r="BI73" s="199">
        <v>21</v>
      </c>
      <c r="BJ73" s="158">
        <f t="shared" si="21"/>
        <v>693.7010620978067</v>
      </c>
      <c r="BK73" s="158">
        <f t="shared" si="22"/>
        <v>22.377453616058279</v>
      </c>
      <c r="BL73" s="157">
        <f t="shared" si="23"/>
        <v>1348510.1098109041</v>
      </c>
      <c r="BM73" s="158">
        <f t="shared" si="24"/>
        <v>2742.5397046118305</v>
      </c>
      <c r="BN73" s="158">
        <f t="shared" si="25"/>
        <v>88.469022729413894</v>
      </c>
      <c r="BO73" s="158">
        <f t="shared" si="26"/>
        <v>463400.74105666991</v>
      </c>
      <c r="BP73" s="158">
        <f t="shared" si="27"/>
        <v>72256.901768031661</v>
      </c>
      <c r="BQ73" s="158">
        <f t="shared" si="28"/>
        <v>2330.8677989687631</v>
      </c>
      <c r="BR73" s="158">
        <f t="shared" si="29"/>
        <v>3440.8048460967457</v>
      </c>
      <c r="BS73" s="158">
        <f t="shared" si="30"/>
        <v>2398462.9651388573</v>
      </c>
      <c r="BT73" s="158">
        <f t="shared" si="31"/>
        <v>3540588.1866335515</v>
      </c>
    </row>
    <row r="74" spans="1:72" x14ac:dyDescent="0.2">
      <c r="A74" s="202">
        <v>42370</v>
      </c>
      <c r="B74" s="203">
        <f t="shared" si="16"/>
        <v>2016</v>
      </c>
      <c r="C74" s="201">
        <v>44822386</v>
      </c>
      <c r="D74" s="201">
        <f>VLOOKUP(B74,CDM!$I$5:$N$15,2,FALSE)/12</f>
        <v>1262307.9842212892</v>
      </c>
      <c r="E74" s="201">
        <f t="shared" si="17"/>
        <v>46084693.984221287</v>
      </c>
      <c r="F74" s="206">
        <v>60313</v>
      </c>
      <c r="G74" s="204">
        <v>14814307</v>
      </c>
      <c r="H74" s="206">
        <v>5246</v>
      </c>
      <c r="I74" s="201">
        <f>VLOOKUP(B74,CDM!$I$5:$N$15,3,FALSE)/12</f>
        <v>702182.9509756678</v>
      </c>
      <c r="J74" s="201">
        <f t="shared" si="18"/>
        <v>15516489.950975668</v>
      </c>
      <c r="K74" s="204">
        <v>78060980</v>
      </c>
      <c r="L74" s="201">
        <f>VLOOKUP(B74,CDM!$I$5:$N$15,4,FALSE)/12</f>
        <v>2812165.8049401059</v>
      </c>
      <c r="M74" s="85">
        <f t="shared" si="19"/>
        <v>80873145.804940104</v>
      </c>
      <c r="N74" s="204">
        <v>187910</v>
      </c>
      <c r="O74" s="206">
        <v>1031</v>
      </c>
      <c r="P74" s="204">
        <v>1044725</v>
      </c>
      <c r="Q74" s="204">
        <v>2304</v>
      </c>
      <c r="R74" s="206">
        <v>15258</v>
      </c>
      <c r="S74" s="204">
        <v>258738</v>
      </c>
      <c r="T74" s="200">
        <v>24</v>
      </c>
      <c r="U74" s="200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199">
        <v>1</v>
      </c>
      <c r="AS74" s="199">
        <v>0</v>
      </c>
      <c r="AT74" s="199">
        <v>0</v>
      </c>
      <c r="AU74" s="199">
        <v>0</v>
      </c>
      <c r="AV74" s="199">
        <v>0</v>
      </c>
      <c r="AW74" s="199">
        <v>0</v>
      </c>
      <c r="AX74" s="199">
        <v>0</v>
      </c>
      <c r="AY74" s="199">
        <v>0</v>
      </c>
      <c r="AZ74" s="199">
        <v>0</v>
      </c>
      <c r="BA74" s="199">
        <v>0</v>
      </c>
      <c r="BB74" s="199">
        <v>0</v>
      </c>
      <c r="BC74" s="199">
        <v>0</v>
      </c>
      <c r="BD74" s="199">
        <v>0</v>
      </c>
      <c r="BE74" s="199">
        <v>0</v>
      </c>
      <c r="BF74" s="199">
        <v>0</v>
      </c>
      <c r="BG74" s="200">
        <f t="shared" si="20"/>
        <v>73</v>
      </c>
      <c r="BH74" s="199">
        <v>31</v>
      </c>
      <c r="BI74" s="199">
        <v>20</v>
      </c>
      <c r="BJ74" s="158">
        <f t="shared" si="21"/>
        <v>764.09221866299617</v>
      </c>
      <c r="BK74" s="158">
        <f t="shared" si="22"/>
        <v>24.648136085903101</v>
      </c>
      <c r="BL74" s="157">
        <f t="shared" si="23"/>
        <v>1486603.0317490739</v>
      </c>
      <c r="BM74" s="158">
        <f t="shared" si="24"/>
        <v>2957.7754386152628</v>
      </c>
      <c r="BN74" s="158">
        <f t="shared" si="25"/>
        <v>95.412110923073001</v>
      </c>
      <c r="BO74" s="158">
        <f t="shared" si="26"/>
        <v>500531.93390244088</v>
      </c>
      <c r="BP74" s="158">
        <f t="shared" si="27"/>
        <v>78441.460528554904</v>
      </c>
      <c r="BQ74" s="158">
        <f t="shared" si="28"/>
        <v>2530.369694469513</v>
      </c>
      <c r="BR74" s="158">
        <f t="shared" si="29"/>
        <v>3922.0730264277454</v>
      </c>
      <c r="BS74" s="158">
        <f t="shared" si="30"/>
        <v>2608811.1549980678</v>
      </c>
      <c r="BT74" s="158">
        <f t="shared" si="31"/>
        <v>4043657.2902470054</v>
      </c>
    </row>
    <row r="75" spans="1:72" x14ac:dyDescent="0.2">
      <c r="A75" s="202">
        <v>42401</v>
      </c>
      <c r="B75" s="203">
        <f t="shared" si="16"/>
        <v>2016</v>
      </c>
      <c r="C75" s="201">
        <v>39320516</v>
      </c>
      <c r="D75" s="201">
        <f>VLOOKUP(B75,CDM!$I$5:$N$15,2,FALSE)/12</f>
        <v>1262307.9842212892</v>
      </c>
      <c r="E75" s="201">
        <f t="shared" si="17"/>
        <v>40582823.984221287</v>
      </c>
      <c r="F75" s="204">
        <v>60310</v>
      </c>
      <c r="G75" s="204">
        <v>14022576</v>
      </c>
      <c r="H75" s="204">
        <v>5267</v>
      </c>
      <c r="I75" s="201">
        <f>VLOOKUP(B75,CDM!$I$5:$N$15,3,FALSE)/12</f>
        <v>702182.9509756678</v>
      </c>
      <c r="J75" s="201">
        <f t="shared" si="18"/>
        <v>14724758.950975668</v>
      </c>
      <c r="K75" s="204">
        <v>73880261</v>
      </c>
      <c r="L75" s="201">
        <f>VLOOKUP(B75,CDM!$I$5:$N$15,4,FALSE)/12</f>
        <v>2812165.8049401059</v>
      </c>
      <c r="M75" s="85">
        <f t="shared" si="19"/>
        <v>76692426.804940104</v>
      </c>
      <c r="N75" s="204">
        <v>193682</v>
      </c>
      <c r="O75" s="204">
        <v>1033</v>
      </c>
      <c r="P75" s="204">
        <v>902902</v>
      </c>
      <c r="Q75" s="204">
        <v>2304</v>
      </c>
      <c r="R75" s="206">
        <v>15252</v>
      </c>
      <c r="S75" s="204">
        <v>259398</v>
      </c>
      <c r="T75" s="200">
        <v>24</v>
      </c>
      <c r="U75" s="200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199">
        <v>0</v>
      </c>
      <c r="AS75" s="199">
        <v>1</v>
      </c>
      <c r="AT75" s="199">
        <v>0</v>
      </c>
      <c r="AU75" s="199">
        <v>0</v>
      </c>
      <c r="AV75" s="199">
        <v>0</v>
      </c>
      <c r="AW75" s="199">
        <v>0</v>
      </c>
      <c r="AX75" s="199">
        <v>0</v>
      </c>
      <c r="AY75" s="199">
        <v>0</v>
      </c>
      <c r="AZ75" s="199">
        <v>0</v>
      </c>
      <c r="BA75" s="199">
        <v>0</v>
      </c>
      <c r="BB75" s="199">
        <v>0</v>
      </c>
      <c r="BC75" s="199">
        <v>0</v>
      </c>
      <c r="BD75" s="199">
        <v>0</v>
      </c>
      <c r="BE75" s="199">
        <v>0</v>
      </c>
      <c r="BF75" s="199">
        <v>0</v>
      </c>
      <c r="BG75" s="200">
        <f t="shared" si="20"/>
        <v>74</v>
      </c>
      <c r="BH75" s="199">
        <v>29</v>
      </c>
      <c r="BI75" s="199">
        <v>20</v>
      </c>
      <c r="BJ75" s="158">
        <f t="shared" si="21"/>
        <v>672.90373046296281</v>
      </c>
      <c r="BK75" s="158">
        <f t="shared" si="22"/>
        <v>23.20357691251596</v>
      </c>
      <c r="BL75" s="157">
        <f t="shared" si="23"/>
        <v>1399407.7235938376</v>
      </c>
      <c r="BM75" s="158">
        <f t="shared" si="24"/>
        <v>2795.6633664278843</v>
      </c>
      <c r="BN75" s="158">
        <f t="shared" si="25"/>
        <v>96.402185049237389</v>
      </c>
      <c r="BO75" s="158">
        <f t="shared" si="26"/>
        <v>507750.30865433335</v>
      </c>
      <c r="BP75" s="158">
        <f t="shared" si="27"/>
        <v>74242.426723078519</v>
      </c>
      <c r="BQ75" s="158">
        <f t="shared" si="28"/>
        <v>2560.083680106156</v>
      </c>
      <c r="BR75" s="158">
        <f t="shared" si="29"/>
        <v>3712.1213361539258</v>
      </c>
      <c r="BS75" s="158">
        <f t="shared" si="30"/>
        <v>2644566.4415496588</v>
      </c>
      <c r="BT75" s="158">
        <f t="shared" si="31"/>
        <v>3834621.3402470052</v>
      </c>
    </row>
    <row r="76" spans="1:72" x14ac:dyDescent="0.2">
      <c r="A76" s="202">
        <v>42430</v>
      </c>
      <c r="B76" s="203">
        <f t="shared" si="16"/>
        <v>2016</v>
      </c>
      <c r="C76" s="201">
        <v>39386600</v>
      </c>
      <c r="D76" s="201">
        <f>VLOOKUP(B76,CDM!$I$5:$N$15,2,FALSE)/12</f>
        <v>1262307.9842212892</v>
      </c>
      <c r="E76" s="201">
        <f t="shared" si="17"/>
        <v>40648907.984221287</v>
      </c>
      <c r="F76" s="206">
        <v>60323</v>
      </c>
      <c r="G76" s="204">
        <v>14145609</v>
      </c>
      <c r="H76" s="206">
        <v>5268</v>
      </c>
      <c r="I76" s="201">
        <f>VLOOKUP(B76,CDM!$I$5:$N$15,3,FALSE)/12</f>
        <v>702182.9509756678</v>
      </c>
      <c r="J76" s="201">
        <f t="shared" si="18"/>
        <v>14847791.950975668</v>
      </c>
      <c r="K76" s="204">
        <v>76236827</v>
      </c>
      <c r="L76" s="201">
        <f>VLOOKUP(B76,CDM!$I$5:$N$15,4,FALSE)/12</f>
        <v>2812165.8049401059</v>
      </c>
      <c r="M76" s="85">
        <f t="shared" si="19"/>
        <v>79048992.804940104</v>
      </c>
      <c r="N76" s="204">
        <v>195760</v>
      </c>
      <c r="O76" s="206">
        <v>1034</v>
      </c>
      <c r="P76" s="204">
        <v>862508</v>
      </c>
      <c r="Q76" s="204">
        <v>2304</v>
      </c>
      <c r="R76" s="204">
        <v>15252</v>
      </c>
      <c r="S76" s="204">
        <v>260607</v>
      </c>
      <c r="T76" s="200">
        <v>24</v>
      </c>
      <c r="U76" s="200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199">
        <v>0</v>
      </c>
      <c r="AS76" s="199">
        <v>0</v>
      </c>
      <c r="AT76" s="199">
        <v>1</v>
      </c>
      <c r="AU76" s="199">
        <v>0</v>
      </c>
      <c r="AV76" s="199">
        <v>0</v>
      </c>
      <c r="AW76" s="199">
        <v>0</v>
      </c>
      <c r="AX76" s="199">
        <v>0</v>
      </c>
      <c r="AY76" s="199">
        <v>0</v>
      </c>
      <c r="AZ76" s="199">
        <v>0</v>
      </c>
      <c r="BA76" s="199">
        <v>0</v>
      </c>
      <c r="BB76" s="199">
        <v>0</v>
      </c>
      <c r="BC76" s="199">
        <v>0</v>
      </c>
      <c r="BD76" s="199">
        <v>1</v>
      </c>
      <c r="BE76" s="199">
        <v>0</v>
      </c>
      <c r="BF76" s="199">
        <v>1</v>
      </c>
      <c r="BG76" s="200">
        <f t="shared" si="20"/>
        <v>75</v>
      </c>
      <c r="BH76" s="199">
        <v>31</v>
      </c>
      <c r="BI76" s="199">
        <v>21</v>
      </c>
      <c r="BJ76" s="158">
        <f t="shared" si="21"/>
        <v>673.8542178641859</v>
      </c>
      <c r="BK76" s="158">
        <f t="shared" si="22"/>
        <v>21.737232834328577</v>
      </c>
      <c r="BL76" s="157">
        <f t="shared" si="23"/>
        <v>1311255.0962652029</v>
      </c>
      <c r="BM76" s="158">
        <f t="shared" si="24"/>
        <v>2818.4874622201341</v>
      </c>
      <c r="BN76" s="158">
        <f t="shared" si="25"/>
        <v>90.918950394197878</v>
      </c>
      <c r="BO76" s="158">
        <f t="shared" si="26"/>
        <v>478961.03067663446</v>
      </c>
      <c r="BP76" s="158">
        <f t="shared" si="27"/>
        <v>76449.702906131628</v>
      </c>
      <c r="BQ76" s="158">
        <f t="shared" si="28"/>
        <v>2466.1194485848914</v>
      </c>
      <c r="BR76" s="158">
        <f t="shared" si="29"/>
        <v>3640.4620431491253</v>
      </c>
      <c r="BS76" s="158">
        <f t="shared" si="30"/>
        <v>2549967.5098367776</v>
      </c>
      <c r="BT76" s="158">
        <f t="shared" si="31"/>
        <v>3764237.7526161955</v>
      </c>
    </row>
    <row r="77" spans="1:72" x14ac:dyDescent="0.2">
      <c r="A77" s="202">
        <v>42461</v>
      </c>
      <c r="B77" s="203">
        <f t="shared" si="16"/>
        <v>2016</v>
      </c>
      <c r="C77" s="201">
        <v>36920940</v>
      </c>
      <c r="D77" s="201">
        <f>VLOOKUP(B77,CDM!$I$5:$N$15,2,FALSE)/12</f>
        <v>1262307.9842212892</v>
      </c>
      <c r="E77" s="201">
        <f t="shared" si="17"/>
        <v>38183247.984221287</v>
      </c>
      <c r="F77" s="206">
        <v>60319</v>
      </c>
      <c r="G77" s="204">
        <v>13041004</v>
      </c>
      <c r="H77" s="206">
        <v>5267</v>
      </c>
      <c r="I77" s="201">
        <f>VLOOKUP(B77,CDM!$I$5:$N$15,3,FALSE)/12</f>
        <v>702182.9509756678</v>
      </c>
      <c r="J77" s="201">
        <f t="shared" si="18"/>
        <v>13743186.950975668</v>
      </c>
      <c r="K77" s="204">
        <v>72510143</v>
      </c>
      <c r="L77" s="201">
        <f>VLOOKUP(B77,CDM!$I$5:$N$15,4,FALSE)/12</f>
        <v>2812165.8049401059</v>
      </c>
      <c r="M77" s="85">
        <f t="shared" si="19"/>
        <v>75322308.804940104</v>
      </c>
      <c r="N77" s="204">
        <v>193410</v>
      </c>
      <c r="O77" s="206">
        <v>1035</v>
      </c>
      <c r="P77" s="204">
        <v>732326</v>
      </c>
      <c r="Q77" s="204">
        <v>2304</v>
      </c>
      <c r="R77" s="206">
        <v>15252</v>
      </c>
      <c r="S77" s="204">
        <v>259023</v>
      </c>
      <c r="T77" s="200">
        <v>24</v>
      </c>
      <c r="U77" s="200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199">
        <v>0</v>
      </c>
      <c r="AS77" s="199">
        <v>0</v>
      </c>
      <c r="AT77" s="199">
        <v>0</v>
      </c>
      <c r="AU77" s="199">
        <v>1</v>
      </c>
      <c r="AV77" s="199">
        <v>0</v>
      </c>
      <c r="AW77" s="199">
        <v>0</v>
      </c>
      <c r="AX77" s="199">
        <v>0</v>
      </c>
      <c r="AY77" s="199">
        <v>0</v>
      </c>
      <c r="AZ77" s="199">
        <v>0</v>
      </c>
      <c r="BA77" s="199">
        <v>0</v>
      </c>
      <c r="BB77" s="199">
        <v>0</v>
      </c>
      <c r="BC77" s="199">
        <v>0</v>
      </c>
      <c r="BD77" s="199">
        <v>1</v>
      </c>
      <c r="BE77" s="199">
        <v>0</v>
      </c>
      <c r="BF77" s="199">
        <v>1</v>
      </c>
      <c r="BG77" s="200">
        <f t="shared" si="20"/>
        <v>76</v>
      </c>
      <c r="BH77" s="199">
        <v>30</v>
      </c>
      <c r="BI77" s="199">
        <v>21</v>
      </c>
      <c r="BJ77" s="158">
        <f t="shared" si="21"/>
        <v>633.02189996885375</v>
      </c>
      <c r="BK77" s="158">
        <f t="shared" si="22"/>
        <v>21.100729998961793</v>
      </c>
      <c r="BL77" s="157">
        <f t="shared" si="23"/>
        <v>1272774.9328073761</v>
      </c>
      <c r="BM77" s="158">
        <f t="shared" si="24"/>
        <v>2609.3007311516362</v>
      </c>
      <c r="BN77" s="158">
        <f t="shared" si="25"/>
        <v>86.97669103838787</v>
      </c>
      <c r="BO77" s="158">
        <f t="shared" si="26"/>
        <v>458106.23169918894</v>
      </c>
      <c r="BP77" s="158">
        <f t="shared" si="27"/>
        <v>72775.177589314117</v>
      </c>
      <c r="BQ77" s="158">
        <f t="shared" si="28"/>
        <v>2425.8392529771372</v>
      </c>
      <c r="BR77" s="158">
        <f t="shared" si="29"/>
        <v>3465.484647110196</v>
      </c>
      <c r="BS77" s="158">
        <f t="shared" si="30"/>
        <v>2510743.6268313369</v>
      </c>
      <c r="BT77" s="158">
        <f t="shared" si="31"/>
        <v>3586776.6097590527</v>
      </c>
    </row>
    <row r="78" spans="1:72" x14ac:dyDescent="0.2">
      <c r="A78" s="202">
        <v>42491</v>
      </c>
      <c r="B78" s="203">
        <f t="shared" si="16"/>
        <v>2016</v>
      </c>
      <c r="C78" s="201">
        <v>41386492</v>
      </c>
      <c r="D78" s="201">
        <f>VLOOKUP(B78,CDM!$I$5:$N$15,2,FALSE)/12</f>
        <v>1262307.9842212892</v>
      </c>
      <c r="E78" s="201">
        <f t="shared" si="17"/>
        <v>42648799.984221287</v>
      </c>
      <c r="F78" s="204">
        <v>60305</v>
      </c>
      <c r="G78" s="204">
        <v>13344960</v>
      </c>
      <c r="H78" s="204">
        <v>5294</v>
      </c>
      <c r="I78" s="201">
        <f>VLOOKUP(B78,CDM!$I$5:$N$15,3,FALSE)/12</f>
        <v>702182.9509756678</v>
      </c>
      <c r="J78" s="201">
        <f t="shared" si="18"/>
        <v>14047142.950975668</v>
      </c>
      <c r="K78" s="204">
        <v>74482255</v>
      </c>
      <c r="L78" s="201">
        <f>VLOOKUP(B78,CDM!$I$5:$N$15,4,FALSE)/12</f>
        <v>2812165.8049401059</v>
      </c>
      <c r="M78" s="85">
        <f t="shared" si="19"/>
        <v>77294420.804940104</v>
      </c>
      <c r="N78" s="204">
        <v>190232</v>
      </c>
      <c r="O78" s="204">
        <v>1035</v>
      </c>
      <c r="P78" s="204">
        <v>666464</v>
      </c>
      <c r="Q78" s="204">
        <v>2304</v>
      </c>
      <c r="R78" s="206">
        <v>15252</v>
      </c>
      <c r="S78" s="204">
        <v>259477</v>
      </c>
      <c r="T78" s="200">
        <v>24</v>
      </c>
      <c r="U78" s="200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199">
        <v>0</v>
      </c>
      <c r="AS78" s="199">
        <v>0</v>
      </c>
      <c r="AT78" s="199">
        <v>0</v>
      </c>
      <c r="AU78" s="199">
        <v>0</v>
      </c>
      <c r="AV78" s="199">
        <v>1</v>
      </c>
      <c r="AW78" s="199">
        <v>0</v>
      </c>
      <c r="AX78" s="199">
        <v>0</v>
      </c>
      <c r="AY78" s="199">
        <v>0</v>
      </c>
      <c r="AZ78" s="199">
        <v>0</v>
      </c>
      <c r="BA78" s="199">
        <v>0</v>
      </c>
      <c r="BB78" s="199">
        <v>0</v>
      </c>
      <c r="BC78" s="199">
        <v>0</v>
      </c>
      <c r="BD78" s="199">
        <v>1</v>
      </c>
      <c r="BE78" s="199">
        <v>0</v>
      </c>
      <c r="BF78" s="199">
        <v>1</v>
      </c>
      <c r="BG78" s="200">
        <f t="shared" si="20"/>
        <v>77</v>
      </c>
      <c r="BH78" s="199">
        <v>31</v>
      </c>
      <c r="BI78" s="199">
        <v>21</v>
      </c>
      <c r="BJ78" s="158">
        <f t="shared" si="21"/>
        <v>707.21830667807455</v>
      </c>
      <c r="BK78" s="158">
        <f t="shared" si="22"/>
        <v>22.813493763808857</v>
      </c>
      <c r="BL78" s="157">
        <f t="shared" si="23"/>
        <v>1375767.741426493</v>
      </c>
      <c r="BM78" s="158">
        <f t="shared" si="24"/>
        <v>2653.4081886995973</v>
      </c>
      <c r="BN78" s="158">
        <f t="shared" si="25"/>
        <v>85.593812538696682</v>
      </c>
      <c r="BO78" s="158">
        <f t="shared" si="26"/>
        <v>453133.64357986028</v>
      </c>
      <c r="BP78" s="158">
        <f t="shared" si="27"/>
        <v>74680.599811536333</v>
      </c>
      <c r="BQ78" s="158">
        <f t="shared" si="28"/>
        <v>2409.0516068237525</v>
      </c>
      <c r="BR78" s="158">
        <f t="shared" si="29"/>
        <v>3556.2190386445873</v>
      </c>
      <c r="BS78" s="158">
        <f t="shared" si="30"/>
        <v>2493368.4130625841</v>
      </c>
      <c r="BT78" s="158">
        <f t="shared" si="31"/>
        <v>3680686.7049971479</v>
      </c>
    </row>
    <row r="79" spans="1:72" x14ac:dyDescent="0.2">
      <c r="A79" s="202">
        <v>42522</v>
      </c>
      <c r="B79" s="203">
        <f t="shared" si="16"/>
        <v>2016</v>
      </c>
      <c r="C79" s="201">
        <v>50574849</v>
      </c>
      <c r="D79" s="201">
        <f>VLOOKUP(B79,CDM!$I$5:$N$15,2,FALSE)/12</f>
        <v>1262307.9842212892</v>
      </c>
      <c r="E79" s="201">
        <f t="shared" si="17"/>
        <v>51837156.984221287</v>
      </c>
      <c r="F79" s="206">
        <v>60308</v>
      </c>
      <c r="G79" s="204">
        <v>14145403</v>
      </c>
      <c r="H79" s="206">
        <v>5264</v>
      </c>
      <c r="I79" s="201">
        <f>VLOOKUP(B79,CDM!$I$5:$N$15,3,FALSE)/12</f>
        <v>702182.9509756678</v>
      </c>
      <c r="J79" s="201">
        <f t="shared" si="18"/>
        <v>14847585.950975668</v>
      </c>
      <c r="K79" s="204">
        <v>77899377</v>
      </c>
      <c r="L79" s="201">
        <f>VLOOKUP(B79,CDM!$I$5:$N$15,4,FALSE)/12</f>
        <v>2812165.8049401059</v>
      </c>
      <c r="M79" s="85">
        <f t="shared" si="19"/>
        <v>80711542.804940104</v>
      </c>
      <c r="N79" s="204">
        <v>204631</v>
      </c>
      <c r="O79" s="206">
        <v>1033</v>
      </c>
      <c r="P79" s="204">
        <v>599799</v>
      </c>
      <c r="Q79" s="204">
        <v>2304</v>
      </c>
      <c r="R79" s="204">
        <v>15252</v>
      </c>
      <c r="S79" s="204">
        <v>258917</v>
      </c>
      <c r="T79" s="200">
        <v>24</v>
      </c>
      <c r="U79" s="200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199">
        <v>0</v>
      </c>
      <c r="AS79" s="199">
        <v>0</v>
      </c>
      <c r="AT79" s="199">
        <v>0</v>
      </c>
      <c r="AU79" s="199">
        <v>0</v>
      </c>
      <c r="AV79" s="199">
        <v>0</v>
      </c>
      <c r="AW79" s="199">
        <v>1</v>
      </c>
      <c r="AX79" s="199">
        <v>0</v>
      </c>
      <c r="AY79" s="199">
        <v>0</v>
      </c>
      <c r="AZ79" s="199">
        <v>0</v>
      </c>
      <c r="BA79" s="199">
        <v>0</v>
      </c>
      <c r="BB79" s="199">
        <v>0</v>
      </c>
      <c r="BC79" s="199">
        <v>0</v>
      </c>
      <c r="BD79" s="199">
        <v>0</v>
      </c>
      <c r="BE79" s="199">
        <v>0</v>
      </c>
      <c r="BF79" s="199">
        <v>0</v>
      </c>
      <c r="BG79" s="200">
        <f t="shared" si="20"/>
        <v>78</v>
      </c>
      <c r="BH79" s="199">
        <v>30</v>
      </c>
      <c r="BI79" s="199">
        <v>22</v>
      </c>
      <c r="BJ79" s="158">
        <f t="shared" si="21"/>
        <v>859.54030948168213</v>
      </c>
      <c r="BK79" s="158">
        <f t="shared" si="22"/>
        <v>28.651343649389403</v>
      </c>
      <c r="BL79" s="157">
        <f t="shared" si="23"/>
        <v>1727905.2328073762</v>
      </c>
      <c r="BM79" s="158">
        <f t="shared" si="24"/>
        <v>2820.5900362795719</v>
      </c>
      <c r="BN79" s="158">
        <f t="shared" si="25"/>
        <v>94.019667875985732</v>
      </c>
      <c r="BO79" s="158">
        <f t="shared" si="26"/>
        <v>494919.53169918893</v>
      </c>
      <c r="BP79" s="158">
        <f t="shared" si="27"/>
        <v>78133.148891519944</v>
      </c>
      <c r="BQ79" s="158">
        <f t="shared" si="28"/>
        <v>2604.438296383998</v>
      </c>
      <c r="BR79" s="158">
        <f t="shared" si="29"/>
        <v>3551.5067677963611</v>
      </c>
      <c r="BS79" s="158">
        <f t="shared" si="30"/>
        <v>2690384.7601646702</v>
      </c>
      <c r="BT79" s="158">
        <f t="shared" si="31"/>
        <v>3668706.491133641</v>
      </c>
    </row>
    <row r="80" spans="1:72" x14ac:dyDescent="0.2">
      <c r="A80" s="202">
        <v>42552</v>
      </c>
      <c r="B80" s="203">
        <f t="shared" si="16"/>
        <v>2016</v>
      </c>
      <c r="C80" s="201">
        <v>61688603</v>
      </c>
      <c r="D80" s="201">
        <f>VLOOKUP(B80,CDM!$I$5:$N$15,2,FALSE)/12</f>
        <v>1262307.9842212892</v>
      </c>
      <c r="E80" s="201">
        <f t="shared" si="17"/>
        <v>62950910.984221287</v>
      </c>
      <c r="F80" s="206">
        <v>60310</v>
      </c>
      <c r="G80" s="204">
        <v>15923666</v>
      </c>
      <c r="H80" s="206">
        <v>5262</v>
      </c>
      <c r="I80" s="201">
        <f>VLOOKUP(B80,CDM!$I$5:$N$15,3,FALSE)/12</f>
        <v>702182.9509756678</v>
      </c>
      <c r="J80" s="201">
        <f t="shared" si="18"/>
        <v>16625848.950975668</v>
      </c>
      <c r="K80" s="204">
        <v>84011912</v>
      </c>
      <c r="L80" s="201">
        <f>VLOOKUP(B80,CDM!$I$5:$N$15,4,FALSE)/12</f>
        <v>2812165.8049401059</v>
      </c>
      <c r="M80" s="85">
        <f t="shared" si="19"/>
        <v>86824077.804940104</v>
      </c>
      <c r="N80" s="204">
        <v>214922</v>
      </c>
      <c r="O80" s="206">
        <v>1034</v>
      </c>
      <c r="P80" s="204">
        <v>641842</v>
      </c>
      <c r="Q80" s="204">
        <v>2304</v>
      </c>
      <c r="R80" s="206">
        <v>15252</v>
      </c>
      <c r="S80" s="204">
        <v>259477</v>
      </c>
      <c r="T80" s="200">
        <v>24</v>
      </c>
      <c r="U80" s="200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199">
        <v>0</v>
      </c>
      <c r="AS80" s="199">
        <v>0</v>
      </c>
      <c r="AT80" s="199">
        <v>0</v>
      </c>
      <c r="AU80" s="199">
        <v>0</v>
      </c>
      <c r="AV80" s="199">
        <v>0</v>
      </c>
      <c r="AW80" s="199">
        <v>0</v>
      </c>
      <c r="AX80" s="199">
        <v>1</v>
      </c>
      <c r="AY80" s="199">
        <v>0</v>
      </c>
      <c r="AZ80" s="199">
        <v>0</v>
      </c>
      <c r="BA80" s="199">
        <v>0</v>
      </c>
      <c r="BB80" s="199">
        <v>0</v>
      </c>
      <c r="BC80" s="199">
        <v>0</v>
      </c>
      <c r="BD80" s="199">
        <v>0</v>
      </c>
      <c r="BE80" s="199">
        <v>0</v>
      </c>
      <c r="BF80" s="199">
        <v>0</v>
      </c>
      <c r="BG80" s="200">
        <f t="shared" si="20"/>
        <v>79</v>
      </c>
      <c r="BH80" s="199">
        <v>31</v>
      </c>
      <c r="BI80" s="199">
        <v>20</v>
      </c>
      <c r="BJ80" s="158">
        <f t="shared" si="21"/>
        <v>1043.7889402125898</v>
      </c>
      <c r="BK80" s="158">
        <f t="shared" si="22"/>
        <v>33.670610974599668</v>
      </c>
      <c r="BL80" s="157">
        <f t="shared" si="23"/>
        <v>2030674.5478781061</v>
      </c>
      <c r="BM80" s="158">
        <f t="shared" si="24"/>
        <v>3159.6064140964781</v>
      </c>
      <c r="BN80" s="158">
        <f t="shared" si="25"/>
        <v>101.9227875514993</v>
      </c>
      <c r="BO80" s="158">
        <f t="shared" si="26"/>
        <v>536317.70809598931</v>
      </c>
      <c r="BP80" s="158">
        <f t="shared" si="27"/>
        <v>83969.127470928535</v>
      </c>
      <c r="BQ80" s="158">
        <f t="shared" si="28"/>
        <v>2708.6815313202756</v>
      </c>
      <c r="BR80" s="158">
        <f t="shared" si="29"/>
        <v>4198.4563735464271</v>
      </c>
      <c r="BS80" s="158">
        <f t="shared" si="30"/>
        <v>2800776.7033851645</v>
      </c>
      <c r="BT80" s="158">
        <f t="shared" si="31"/>
        <v>4341203.890247005</v>
      </c>
    </row>
    <row r="81" spans="1:72" x14ac:dyDescent="0.2">
      <c r="A81" s="202">
        <v>42583</v>
      </c>
      <c r="B81" s="203">
        <f t="shared" si="16"/>
        <v>2016</v>
      </c>
      <c r="C81" s="201">
        <v>60215461</v>
      </c>
      <c r="D81" s="201">
        <f>VLOOKUP(B81,CDM!$I$5:$N$15,2,FALSE)/12</f>
        <v>1262307.9842212892</v>
      </c>
      <c r="E81" s="201">
        <f t="shared" si="17"/>
        <v>61477768.984221287</v>
      </c>
      <c r="F81" s="204">
        <v>60299</v>
      </c>
      <c r="G81" s="204">
        <v>16295761</v>
      </c>
      <c r="H81" s="204">
        <v>5260</v>
      </c>
      <c r="I81" s="201">
        <f>VLOOKUP(B81,CDM!$I$5:$N$15,3,FALSE)/12</f>
        <v>702182.9509756678</v>
      </c>
      <c r="J81" s="201">
        <f t="shared" si="18"/>
        <v>16997943.950975668</v>
      </c>
      <c r="K81" s="204">
        <v>87167726</v>
      </c>
      <c r="L81" s="201">
        <f>VLOOKUP(B81,CDM!$I$5:$N$15,4,FALSE)/12</f>
        <v>2812165.8049401059</v>
      </c>
      <c r="M81" s="85">
        <f t="shared" si="19"/>
        <v>89979891.804940104</v>
      </c>
      <c r="N81" s="204">
        <v>217408</v>
      </c>
      <c r="O81" s="204">
        <v>1034</v>
      </c>
      <c r="P81" s="204">
        <v>720249</v>
      </c>
      <c r="Q81" s="204">
        <v>2304</v>
      </c>
      <c r="R81" s="206">
        <v>15252</v>
      </c>
      <c r="S81" s="204">
        <v>259148</v>
      </c>
      <c r="T81" s="200">
        <v>24</v>
      </c>
      <c r="U81" s="200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199">
        <v>0</v>
      </c>
      <c r="AS81" s="199">
        <v>0</v>
      </c>
      <c r="AT81" s="199">
        <v>0</v>
      </c>
      <c r="AU81" s="199">
        <v>0</v>
      </c>
      <c r="AV81" s="199">
        <v>0</v>
      </c>
      <c r="AW81" s="199">
        <v>0</v>
      </c>
      <c r="AX81" s="199">
        <v>0</v>
      </c>
      <c r="AY81" s="199">
        <v>1</v>
      </c>
      <c r="AZ81" s="199">
        <v>0</v>
      </c>
      <c r="BA81" s="199">
        <v>0</v>
      </c>
      <c r="BB81" s="199">
        <v>0</v>
      </c>
      <c r="BC81" s="199">
        <v>0</v>
      </c>
      <c r="BD81" s="199">
        <v>0</v>
      </c>
      <c r="BE81" s="199">
        <v>0</v>
      </c>
      <c r="BF81" s="199">
        <v>0</v>
      </c>
      <c r="BG81" s="200">
        <f t="shared" si="20"/>
        <v>80</v>
      </c>
      <c r="BH81" s="199">
        <v>31</v>
      </c>
      <c r="BI81" s="199">
        <v>22</v>
      </c>
      <c r="BJ81" s="158">
        <f t="shared" si="21"/>
        <v>1019.5487318897708</v>
      </c>
      <c r="BK81" s="158">
        <f t="shared" si="22"/>
        <v>32.888668770637771</v>
      </c>
      <c r="BL81" s="157">
        <f t="shared" si="23"/>
        <v>1983153.8382006867</v>
      </c>
      <c r="BM81" s="158">
        <f t="shared" si="24"/>
        <v>3231.5482796531687</v>
      </c>
      <c r="BN81" s="158">
        <f t="shared" si="25"/>
        <v>104.24349289203771</v>
      </c>
      <c r="BO81" s="158">
        <f t="shared" si="26"/>
        <v>548320.77261211828</v>
      </c>
      <c r="BP81" s="158">
        <f t="shared" si="27"/>
        <v>87021.171958356004</v>
      </c>
      <c r="BQ81" s="158">
        <f t="shared" si="28"/>
        <v>2807.1345793018068</v>
      </c>
      <c r="BR81" s="158">
        <f t="shared" si="29"/>
        <v>3955.5078162889095</v>
      </c>
      <c r="BS81" s="158">
        <f t="shared" si="30"/>
        <v>2902577.1549980678</v>
      </c>
      <c r="BT81" s="158">
        <f t="shared" si="31"/>
        <v>4089995.0820427318</v>
      </c>
    </row>
    <row r="82" spans="1:72" x14ac:dyDescent="0.2">
      <c r="A82" s="202">
        <v>42614</v>
      </c>
      <c r="B82" s="203">
        <f t="shared" si="16"/>
        <v>2016</v>
      </c>
      <c r="C82" s="201">
        <v>49709783</v>
      </c>
      <c r="D82" s="201">
        <f>VLOOKUP(B82,CDM!$I$5:$N$15,2,FALSE)/12</f>
        <v>1262307.9842212892</v>
      </c>
      <c r="E82" s="201">
        <f t="shared" si="17"/>
        <v>50972090.984221287</v>
      </c>
      <c r="F82" s="206">
        <v>60320</v>
      </c>
      <c r="G82" s="204">
        <v>13976976</v>
      </c>
      <c r="H82" s="206">
        <v>5273</v>
      </c>
      <c r="I82" s="201">
        <f>VLOOKUP(B82,CDM!$I$5:$N$15,3,FALSE)/12</f>
        <v>702182.9509756678</v>
      </c>
      <c r="J82" s="201">
        <f t="shared" si="18"/>
        <v>14679158.950975668</v>
      </c>
      <c r="K82" s="204">
        <v>77840725</v>
      </c>
      <c r="L82" s="201">
        <f>VLOOKUP(B82,CDM!$I$5:$N$15,4,FALSE)/12</f>
        <v>2812165.8049401059</v>
      </c>
      <c r="M82" s="85">
        <f t="shared" si="19"/>
        <v>80652890.804940104</v>
      </c>
      <c r="N82" s="204">
        <v>218401</v>
      </c>
      <c r="O82" s="206">
        <v>1033</v>
      </c>
      <c r="P82" s="204">
        <v>794582</v>
      </c>
      <c r="Q82" s="204">
        <v>2304</v>
      </c>
      <c r="R82" s="204">
        <v>15252</v>
      </c>
      <c r="S82" s="204">
        <v>258866</v>
      </c>
      <c r="T82" s="200">
        <v>24</v>
      </c>
      <c r="U82" s="200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199">
        <v>0</v>
      </c>
      <c r="AS82" s="199">
        <v>0</v>
      </c>
      <c r="AT82" s="199">
        <v>0</v>
      </c>
      <c r="AU82" s="199">
        <v>0</v>
      </c>
      <c r="AV82" s="199">
        <v>0</v>
      </c>
      <c r="AW82" s="199">
        <v>0</v>
      </c>
      <c r="AX82" s="199">
        <v>0</v>
      </c>
      <c r="AY82" s="199">
        <v>0</v>
      </c>
      <c r="AZ82" s="199">
        <v>1</v>
      </c>
      <c r="BA82" s="199">
        <v>0</v>
      </c>
      <c r="BB82" s="199">
        <v>0</v>
      </c>
      <c r="BC82" s="199">
        <v>0</v>
      </c>
      <c r="BD82" s="199">
        <v>0</v>
      </c>
      <c r="BE82" s="199">
        <v>1</v>
      </c>
      <c r="BF82" s="199">
        <v>1</v>
      </c>
      <c r="BG82" s="200">
        <f t="shared" si="20"/>
        <v>81</v>
      </c>
      <c r="BH82" s="199">
        <v>30</v>
      </c>
      <c r="BI82" s="199">
        <v>21</v>
      </c>
      <c r="BJ82" s="158">
        <f t="shared" si="21"/>
        <v>845.02803355804519</v>
      </c>
      <c r="BK82" s="158">
        <f t="shared" si="22"/>
        <v>28.167601118601507</v>
      </c>
      <c r="BL82" s="157">
        <f t="shared" si="23"/>
        <v>1699069.699474043</v>
      </c>
      <c r="BM82" s="158">
        <f t="shared" si="24"/>
        <v>2783.8344303007143</v>
      </c>
      <c r="BN82" s="158">
        <f t="shared" si="25"/>
        <v>92.794481010023816</v>
      </c>
      <c r="BO82" s="158">
        <f t="shared" si="26"/>
        <v>489305.29836585559</v>
      </c>
      <c r="BP82" s="158">
        <f t="shared" si="27"/>
        <v>78076.37057593427</v>
      </c>
      <c r="BQ82" s="158">
        <f t="shared" si="28"/>
        <v>2602.5456858644757</v>
      </c>
      <c r="BR82" s="158">
        <f t="shared" si="29"/>
        <v>3717.9224083778222</v>
      </c>
      <c r="BS82" s="158">
        <f t="shared" si="30"/>
        <v>2688429.6934980033</v>
      </c>
      <c r="BT82" s="158">
        <f t="shared" si="31"/>
        <v>3840613.8478542906</v>
      </c>
    </row>
    <row r="83" spans="1:72" x14ac:dyDescent="0.2">
      <c r="A83" s="202">
        <v>42644</v>
      </c>
      <c r="B83" s="203">
        <f t="shared" si="16"/>
        <v>2016</v>
      </c>
      <c r="C83" s="201">
        <v>41115850</v>
      </c>
      <c r="D83" s="201">
        <f>VLOOKUP(B83,CDM!$I$5:$N$15,2,FALSE)/12</f>
        <v>1262307.9842212892</v>
      </c>
      <c r="E83" s="201">
        <f t="shared" si="17"/>
        <v>42378157.984221287</v>
      </c>
      <c r="F83" s="206">
        <v>60321</v>
      </c>
      <c r="G83" s="204">
        <v>12868083</v>
      </c>
      <c r="H83" s="206">
        <v>5278</v>
      </c>
      <c r="I83" s="201">
        <f>VLOOKUP(B83,CDM!$I$5:$N$15,3,FALSE)/12</f>
        <v>702182.9509756678</v>
      </c>
      <c r="J83" s="201">
        <f t="shared" si="18"/>
        <v>13570265.950975668</v>
      </c>
      <c r="K83" s="204">
        <v>73150245</v>
      </c>
      <c r="L83" s="201">
        <f>VLOOKUP(B83,CDM!$I$5:$N$15,4,FALSE)/12</f>
        <v>2812165.8049401059</v>
      </c>
      <c r="M83" s="85">
        <f t="shared" si="19"/>
        <v>75962410.804940104</v>
      </c>
      <c r="N83" s="204">
        <v>211273</v>
      </c>
      <c r="O83" s="206">
        <v>1036</v>
      </c>
      <c r="P83" s="204">
        <v>926316</v>
      </c>
      <c r="Q83" s="204">
        <v>2304</v>
      </c>
      <c r="R83" s="206">
        <v>15252</v>
      </c>
      <c r="S83" s="204">
        <v>259426</v>
      </c>
      <c r="T83" s="200">
        <v>24</v>
      </c>
      <c r="U83" s="200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199">
        <v>0</v>
      </c>
      <c r="AS83" s="199">
        <v>0</v>
      </c>
      <c r="AT83" s="199">
        <v>0</v>
      </c>
      <c r="AU83" s="199">
        <v>0</v>
      </c>
      <c r="AV83" s="199">
        <v>0</v>
      </c>
      <c r="AW83" s="199">
        <v>0</v>
      </c>
      <c r="AX83" s="199">
        <v>0</v>
      </c>
      <c r="AY83" s="199">
        <v>0</v>
      </c>
      <c r="AZ83" s="199">
        <v>0</v>
      </c>
      <c r="BA83" s="199">
        <v>1</v>
      </c>
      <c r="BB83" s="199">
        <v>0</v>
      </c>
      <c r="BC83" s="199">
        <v>0</v>
      </c>
      <c r="BD83" s="199">
        <v>0</v>
      </c>
      <c r="BE83" s="199">
        <v>1</v>
      </c>
      <c r="BF83" s="199">
        <v>1</v>
      </c>
      <c r="BG83" s="200">
        <f t="shared" si="20"/>
        <v>82</v>
      </c>
      <c r="BH83" s="199">
        <v>31</v>
      </c>
      <c r="BI83" s="199">
        <v>20</v>
      </c>
      <c r="BJ83" s="158">
        <f t="shared" si="21"/>
        <v>702.54402254971376</v>
      </c>
      <c r="BK83" s="158">
        <f t="shared" si="22"/>
        <v>22.662710404829475</v>
      </c>
      <c r="BL83" s="157">
        <f t="shared" si="23"/>
        <v>1367037.354329719</v>
      </c>
      <c r="BM83" s="158">
        <f t="shared" si="24"/>
        <v>2571.1000286047115</v>
      </c>
      <c r="BN83" s="158">
        <f t="shared" si="25"/>
        <v>82.938710600151978</v>
      </c>
      <c r="BO83" s="158">
        <f t="shared" si="26"/>
        <v>437750.51454760216</v>
      </c>
      <c r="BP83" s="158">
        <f t="shared" si="27"/>
        <v>73322.790352258788</v>
      </c>
      <c r="BQ83" s="158">
        <f t="shared" si="28"/>
        <v>2365.2513016857674</v>
      </c>
      <c r="BR83" s="158">
        <f t="shared" si="29"/>
        <v>3666.1395176129395</v>
      </c>
      <c r="BS83" s="158">
        <f t="shared" si="30"/>
        <v>2450400.3485464551</v>
      </c>
      <c r="BT83" s="158">
        <f t="shared" si="31"/>
        <v>3798120.5402470054</v>
      </c>
    </row>
    <row r="84" spans="1:72" x14ac:dyDescent="0.2">
      <c r="A84" s="202">
        <v>42675</v>
      </c>
      <c r="B84" s="203">
        <f t="shared" si="16"/>
        <v>2016</v>
      </c>
      <c r="C84" s="201">
        <v>37172567</v>
      </c>
      <c r="D84" s="201">
        <f>VLOOKUP(B84,CDM!$I$5:$N$15,2,FALSE)/12</f>
        <v>1262307.9842212892</v>
      </c>
      <c r="E84" s="201">
        <f t="shared" si="17"/>
        <v>38434874.984221287</v>
      </c>
      <c r="F84" s="204">
        <v>60345</v>
      </c>
      <c r="G84" s="204">
        <v>12936003</v>
      </c>
      <c r="H84" s="204">
        <v>5298</v>
      </c>
      <c r="I84" s="201">
        <f>VLOOKUP(B84,CDM!$I$5:$N$15,3,FALSE)/12</f>
        <v>702182.9509756678</v>
      </c>
      <c r="J84" s="201">
        <f t="shared" si="18"/>
        <v>13638185.950975668</v>
      </c>
      <c r="K84" s="204">
        <v>71615105</v>
      </c>
      <c r="L84" s="201">
        <f>VLOOKUP(B84,CDM!$I$5:$N$15,4,FALSE)/12</f>
        <v>2812165.8049401059</v>
      </c>
      <c r="M84" s="85">
        <f t="shared" si="19"/>
        <v>74427270.804940104</v>
      </c>
      <c r="N84" s="204">
        <v>211233</v>
      </c>
      <c r="O84" s="204">
        <v>1036</v>
      </c>
      <c r="P84" s="204">
        <v>986113</v>
      </c>
      <c r="Q84" s="204">
        <v>2304</v>
      </c>
      <c r="R84" s="206">
        <v>15253</v>
      </c>
      <c r="S84" s="204">
        <v>258781</v>
      </c>
      <c r="T84" s="200">
        <v>24</v>
      </c>
      <c r="U84" s="200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199">
        <v>0</v>
      </c>
      <c r="AS84" s="199">
        <v>0</v>
      </c>
      <c r="AT84" s="199">
        <v>0</v>
      </c>
      <c r="AU84" s="199">
        <v>0</v>
      </c>
      <c r="AV84" s="199">
        <v>0</v>
      </c>
      <c r="AW84" s="199">
        <v>0</v>
      </c>
      <c r="AX84" s="199">
        <v>0</v>
      </c>
      <c r="AY84" s="199">
        <v>0</v>
      </c>
      <c r="AZ84" s="199">
        <v>0</v>
      </c>
      <c r="BA84" s="199">
        <v>0</v>
      </c>
      <c r="BB84" s="199">
        <v>1</v>
      </c>
      <c r="BC84" s="199">
        <v>0</v>
      </c>
      <c r="BD84" s="199">
        <v>0</v>
      </c>
      <c r="BE84" s="199">
        <v>1</v>
      </c>
      <c r="BF84" s="199">
        <v>1</v>
      </c>
      <c r="BG84" s="200">
        <f t="shared" si="20"/>
        <v>83</v>
      </c>
      <c r="BH84" s="199">
        <v>30</v>
      </c>
      <c r="BI84" s="199">
        <v>22</v>
      </c>
      <c r="BJ84" s="158">
        <f t="shared" si="21"/>
        <v>636.91896568433651</v>
      </c>
      <c r="BK84" s="158">
        <f t="shared" si="22"/>
        <v>21.230632189477884</v>
      </c>
      <c r="BL84" s="157">
        <f t="shared" si="23"/>
        <v>1281162.4994740428</v>
      </c>
      <c r="BM84" s="158">
        <f t="shared" si="24"/>
        <v>2574.2140337817418</v>
      </c>
      <c r="BN84" s="158">
        <f t="shared" si="25"/>
        <v>85.807134459391392</v>
      </c>
      <c r="BO84" s="158">
        <f t="shared" si="26"/>
        <v>454606.19836585561</v>
      </c>
      <c r="BP84" s="158">
        <f t="shared" si="27"/>
        <v>71840.994985463418</v>
      </c>
      <c r="BQ84" s="158">
        <f t="shared" si="28"/>
        <v>2394.6998328487807</v>
      </c>
      <c r="BR84" s="158">
        <f t="shared" si="29"/>
        <v>3265.4997720665192</v>
      </c>
      <c r="BS84" s="158">
        <f t="shared" si="30"/>
        <v>2480909.0268313368</v>
      </c>
      <c r="BT84" s="158">
        <f t="shared" si="31"/>
        <v>3383057.7638609139</v>
      </c>
    </row>
    <row r="85" spans="1:72" x14ac:dyDescent="0.2">
      <c r="A85" s="202">
        <v>42705</v>
      </c>
      <c r="B85" s="203">
        <f t="shared" si="16"/>
        <v>2016</v>
      </c>
      <c r="C85" s="201">
        <v>42809833</v>
      </c>
      <c r="D85" s="201">
        <f>VLOOKUP(B85,CDM!$I$5:$N$15,2,FALSE)/12</f>
        <v>1262307.9842212892</v>
      </c>
      <c r="E85" s="201">
        <f t="shared" si="17"/>
        <v>44072140.984221287</v>
      </c>
      <c r="F85" s="206">
        <v>60353</v>
      </c>
      <c r="G85" s="208">
        <v>14391209</v>
      </c>
      <c r="H85" s="206">
        <v>5297</v>
      </c>
      <c r="I85" s="201">
        <f>VLOOKUP(B85,CDM!$I$5:$N$15,3,FALSE)/12</f>
        <v>702182.9509756678</v>
      </c>
      <c r="J85" s="201">
        <f t="shared" si="18"/>
        <v>15093391.950975668</v>
      </c>
      <c r="K85" s="208">
        <v>73980352</v>
      </c>
      <c r="L85" s="201">
        <f>VLOOKUP(B85,CDM!$I$5:$N$15,4,FALSE)/12</f>
        <v>2812165.8049401059</v>
      </c>
      <c r="M85" s="85">
        <f t="shared" si="19"/>
        <v>76792517.804940104</v>
      </c>
      <c r="N85" s="204">
        <v>171682</v>
      </c>
      <c r="O85" s="206">
        <v>1036</v>
      </c>
      <c r="P85" s="209">
        <v>1068050</v>
      </c>
      <c r="Q85" s="209">
        <v>2304</v>
      </c>
      <c r="R85" s="204">
        <v>15253</v>
      </c>
      <c r="S85" s="204">
        <v>263175</v>
      </c>
      <c r="T85" s="205">
        <v>24</v>
      </c>
      <c r="U85" s="200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199">
        <v>0</v>
      </c>
      <c r="AS85" s="199">
        <v>0</v>
      </c>
      <c r="AT85" s="199">
        <v>0</v>
      </c>
      <c r="AU85" s="199">
        <v>0</v>
      </c>
      <c r="AV85" s="199">
        <v>0</v>
      </c>
      <c r="AW85" s="199">
        <v>0</v>
      </c>
      <c r="AX85" s="199">
        <v>0</v>
      </c>
      <c r="AY85" s="199">
        <v>0</v>
      </c>
      <c r="AZ85" s="199">
        <v>0</v>
      </c>
      <c r="BA85" s="199">
        <v>0</v>
      </c>
      <c r="BB85" s="199">
        <v>0</v>
      </c>
      <c r="BC85" s="199">
        <v>1</v>
      </c>
      <c r="BD85" s="199">
        <v>0</v>
      </c>
      <c r="BE85" s="199">
        <v>0</v>
      </c>
      <c r="BF85" s="199">
        <v>0</v>
      </c>
      <c r="BG85" s="200">
        <f t="shared" si="20"/>
        <v>84</v>
      </c>
      <c r="BH85" s="199">
        <v>31</v>
      </c>
      <c r="BI85" s="199">
        <v>20</v>
      </c>
      <c r="BJ85" s="158">
        <f t="shared" si="21"/>
        <v>730.23944102565383</v>
      </c>
      <c r="BK85" s="158">
        <f t="shared" si="22"/>
        <v>23.556111000827542</v>
      </c>
      <c r="BL85" s="157">
        <f t="shared" si="23"/>
        <v>1421681.9672329447</v>
      </c>
      <c r="BM85" s="158">
        <f t="shared" si="24"/>
        <v>2849.4226828347496</v>
      </c>
      <c r="BN85" s="158">
        <f t="shared" si="25"/>
        <v>91.916860736604832</v>
      </c>
      <c r="BO85" s="158">
        <f t="shared" si="26"/>
        <v>486883.61132179573</v>
      </c>
      <c r="BP85" s="158">
        <f t="shared" si="27"/>
        <v>74124.05193527037</v>
      </c>
      <c r="BQ85" s="158">
        <f t="shared" si="28"/>
        <v>2391.0984495248508</v>
      </c>
      <c r="BR85" s="158">
        <f t="shared" si="29"/>
        <v>3706.2025967635186</v>
      </c>
      <c r="BS85" s="158">
        <f t="shared" si="30"/>
        <v>2477177.9937077453</v>
      </c>
      <c r="BT85" s="158">
        <f t="shared" si="31"/>
        <v>3839625.890247005</v>
      </c>
    </row>
    <row r="86" spans="1:72" x14ac:dyDescent="0.2">
      <c r="A86" s="202">
        <v>42736</v>
      </c>
      <c r="B86" s="203">
        <f t="shared" si="16"/>
        <v>2017</v>
      </c>
      <c r="C86" s="201">
        <v>43117838</v>
      </c>
      <c r="D86" s="201">
        <f>VLOOKUP(B86,CDM!$I$5:$N$15,2,FALSE)/12</f>
        <v>2395318.9936043886</v>
      </c>
      <c r="E86" s="201">
        <f t="shared" si="17"/>
        <v>45513156.993604392</v>
      </c>
      <c r="F86" s="206">
        <v>60357</v>
      </c>
      <c r="G86" s="208">
        <v>15042631</v>
      </c>
      <c r="H86" s="206">
        <v>5303</v>
      </c>
      <c r="I86" s="201">
        <f>VLOOKUP(B86,CDM!$I$5:$N$15,3,FALSE)/12</f>
        <v>806318.82816770987</v>
      </c>
      <c r="J86" s="201">
        <f t="shared" si="18"/>
        <v>15848949.82816771</v>
      </c>
      <c r="K86" s="208">
        <v>76397192</v>
      </c>
      <c r="L86" s="201">
        <f>VLOOKUP(B86,CDM!$I$5:$N$15,4,FALSE)/12</f>
        <v>3383288.5545907989</v>
      </c>
      <c r="M86" s="85">
        <f t="shared" si="19"/>
        <v>79780480.554590791</v>
      </c>
      <c r="N86" s="204">
        <v>189110</v>
      </c>
      <c r="O86" s="206">
        <v>1035</v>
      </c>
      <c r="P86" s="209">
        <v>1188321.3999999999</v>
      </c>
      <c r="Q86" s="209">
        <v>2623.4</v>
      </c>
      <c r="R86" s="206">
        <v>17184</v>
      </c>
      <c r="S86" s="204">
        <v>261189</v>
      </c>
      <c r="T86" s="205">
        <v>24</v>
      </c>
      <c r="U86" s="200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199">
        <v>1</v>
      </c>
      <c r="AS86" s="199">
        <v>0</v>
      </c>
      <c r="AT86" s="199">
        <v>0</v>
      </c>
      <c r="AU86" s="199">
        <v>0</v>
      </c>
      <c r="AV86" s="199">
        <v>0</v>
      </c>
      <c r="AW86" s="199">
        <v>0</v>
      </c>
      <c r="AX86" s="199">
        <v>0</v>
      </c>
      <c r="AY86" s="199">
        <v>0</v>
      </c>
      <c r="AZ86" s="199">
        <v>0</v>
      </c>
      <c r="BA86" s="199">
        <v>0</v>
      </c>
      <c r="BB86" s="199">
        <v>0</v>
      </c>
      <c r="BC86" s="199">
        <v>0</v>
      </c>
      <c r="BD86" s="199">
        <v>0</v>
      </c>
      <c r="BE86" s="199">
        <v>0</v>
      </c>
      <c r="BF86" s="199">
        <v>0</v>
      </c>
      <c r="BG86" s="200">
        <f t="shared" si="20"/>
        <v>85</v>
      </c>
      <c r="BH86" s="199">
        <v>31</v>
      </c>
      <c r="BI86" s="199">
        <v>22</v>
      </c>
      <c r="BJ86" s="158">
        <f t="shared" si="21"/>
        <v>754.06592431042611</v>
      </c>
      <c r="BK86" s="158">
        <f t="shared" si="22"/>
        <v>24.324707235820195</v>
      </c>
      <c r="BL86" s="157">
        <f t="shared" si="23"/>
        <v>1468166.3546323997</v>
      </c>
      <c r="BM86" s="158">
        <f t="shared" si="24"/>
        <v>2988.6761886041318</v>
      </c>
      <c r="BN86" s="158">
        <f t="shared" si="25"/>
        <v>96.408909309810696</v>
      </c>
      <c r="BO86" s="158">
        <f t="shared" si="26"/>
        <v>511256.44606992614</v>
      </c>
      <c r="BP86" s="158">
        <f t="shared" si="27"/>
        <v>77082.589907817193</v>
      </c>
      <c r="BQ86" s="158">
        <f t="shared" si="28"/>
        <v>2486.5351583166835</v>
      </c>
      <c r="BR86" s="158">
        <f t="shared" si="29"/>
        <v>3503.7540867189632</v>
      </c>
      <c r="BS86" s="158">
        <f t="shared" si="30"/>
        <v>2573563.8888577675</v>
      </c>
      <c r="BT86" s="158">
        <f t="shared" si="31"/>
        <v>3626385.4797541271</v>
      </c>
    </row>
    <row r="87" spans="1:72" x14ac:dyDescent="0.2">
      <c r="A87" s="202">
        <v>42767</v>
      </c>
      <c r="B87" s="203">
        <f t="shared" si="16"/>
        <v>2017</v>
      </c>
      <c r="C87" s="201">
        <v>36607845</v>
      </c>
      <c r="D87" s="201">
        <f>VLOOKUP(B87,CDM!$I$5:$N$15,2,FALSE)/12</f>
        <v>2395318.9936043886</v>
      </c>
      <c r="E87" s="201">
        <f t="shared" si="17"/>
        <v>39003163.993604392</v>
      </c>
      <c r="F87" s="204">
        <v>60440</v>
      </c>
      <c r="G87" s="208">
        <v>13349253</v>
      </c>
      <c r="H87" s="204">
        <v>5341</v>
      </c>
      <c r="I87" s="201">
        <f>VLOOKUP(B87,CDM!$I$5:$N$15,3,FALSE)/12</f>
        <v>806318.82816770987</v>
      </c>
      <c r="J87" s="201">
        <f t="shared" si="18"/>
        <v>14155571.82816771</v>
      </c>
      <c r="K87" s="208">
        <v>68237493</v>
      </c>
      <c r="L87" s="201">
        <f>VLOOKUP(B87,CDM!$I$5:$N$15,4,FALSE)/12</f>
        <v>3383288.5545907989</v>
      </c>
      <c r="M87" s="85">
        <f t="shared" si="19"/>
        <v>71620781.554590791</v>
      </c>
      <c r="N87" s="204">
        <v>187278</v>
      </c>
      <c r="O87" s="204">
        <v>999</v>
      </c>
      <c r="P87" s="209">
        <v>990953.3</v>
      </c>
      <c r="Q87" s="209">
        <v>2623.4</v>
      </c>
      <c r="R87" s="206">
        <v>17184</v>
      </c>
      <c r="S87" s="204">
        <v>260089</v>
      </c>
      <c r="T87" s="205">
        <v>24</v>
      </c>
      <c r="U87" s="200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199">
        <v>0</v>
      </c>
      <c r="AS87" s="199">
        <v>1</v>
      </c>
      <c r="AT87" s="199">
        <v>0</v>
      </c>
      <c r="AU87" s="199">
        <v>0</v>
      </c>
      <c r="AV87" s="199">
        <v>0</v>
      </c>
      <c r="AW87" s="199">
        <v>0</v>
      </c>
      <c r="AX87" s="199">
        <v>0</v>
      </c>
      <c r="AY87" s="199">
        <v>0</v>
      </c>
      <c r="AZ87" s="199">
        <v>0</v>
      </c>
      <c r="BA87" s="199">
        <v>0</v>
      </c>
      <c r="BB87" s="199">
        <v>0</v>
      </c>
      <c r="BC87" s="199">
        <v>0</v>
      </c>
      <c r="BD87" s="199">
        <v>0</v>
      </c>
      <c r="BE87" s="199">
        <v>0</v>
      </c>
      <c r="BF87" s="199">
        <v>0</v>
      </c>
      <c r="BG87" s="200">
        <f t="shared" si="20"/>
        <v>86</v>
      </c>
      <c r="BH87" s="199">
        <v>28</v>
      </c>
      <c r="BI87" s="199">
        <v>19</v>
      </c>
      <c r="BJ87" s="158">
        <f t="shared" si="21"/>
        <v>645.32038374593628</v>
      </c>
      <c r="BK87" s="158">
        <f t="shared" si="22"/>
        <v>23.047156562354868</v>
      </c>
      <c r="BL87" s="157">
        <f t="shared" si="23"/>
        <v>1392970.1426287282</v>
      </c>
      <c r="BM87" s="158">
        <f t="shared" si="24"/>
        <v>2650.3598255322431</v>
      </c>
      <c r="BN87" s="158">
        <f t="shared" si="25"/>
        <v>94.655708054722965</v>
      </c>
      <c r="BO87" s="158">
        <f t="shared" si="26"/>
        <v>505556.13672027539</v>
      </c>
      <c r="BP87" s="158">
        <f t="shared" si="27"/>
        <v>71692.474028619414</v>
      </c>
      <c r="BQ87" s="158">
        <f t="shared" si="28"/>
        <v>2560.4455010221218</v>
      </c>
      <c r="BR87" s="158">
        <f t="shared" si="29"/>
        <v>3773.2881067694429</v>
      </c>
      <c r="BS87" s="158">
        <f t="shared" si="30"/>
        <v>2557885.0555210998</v>
      </c>
      <c r="BT87" s="158">
        <f t="shared" si="31"/>
        <v>3769514.8186626732</v>
      </c>
    </row>
    <row r="88" spans="1:72" x14ac:dyDescent="0.2">
      <c r="A88" s="202">
        <v>42795</v>
      </c>
      <c r="B88" s="203">
        <f t="shared" si="16"/>
        <v>2017</v>
      </c>
      <c r="C88" s="201">
        <v>38263912</v>
      </c>
      <c r="D88" s="201">
        <f>VLOOKUP(B88,CDM!$I$5:$N$15,2,FALSE)/12</f>
        <v>2395318.9936043886</v>
      </c>
      <c r="E88" s="201">
        <f t="shared" si="17"/>
        <v>40659230.993604392</v>
      </c>
      <c r="F88" s="206">
        <v>60475</v>
      </c>
      <c r="G88" s="208">
        <v>14302608</v>
      </c>
      <c r="H88" s="206">
        <v>5342</v>
      </c>
      <c r="I88" s="201">
        <f>VLOOKUP(B88,CDM!$I$5:$N$15,3,FALSE)/12</f>
        <v>806318.82816770987</v>
      </c>
      <c r="J88" s="201">
        <f t="shared" si="18"/>
        <v>15108926.82816771</v>
      </c>
      <c r="K88" s="208">
        <v>75471623</v>
      </c>
      <c r="L88" s="201">
        <f>VLOOKUP(B88,CDM!$I$5:$N$15,4,FALSE)/12</f>
        <v>3383288.5545907989</v>
      </c>
      <c r="M88" s="85">
        <f t="shared" si="19"/>
        <v>78854911.554590791</v>
      </c>
      <c r="N88" s="204">
        <v>182686</v>
      </c>
      <c r="O88" s="206">
        <v>1000</v>
      </c>
      <c r="P88" s="209">
        <v>977923.9</v>
      </c>
      <c r="Q88" s="209">
        <v>2623.4</v>
      </c>
      <c r="R88" s="204">
        <v>17184</v>
      </c>
      <c r="S88" s="204">
        <v>261919</v>
      </c>
      <c r="T88" s="205">
        <v>24</v>
      </c>
      <c r="U88" s="200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199">
        <v>0</v>
      </c>
      <c r="AS88" s="199">
        <v>0</v>
      </c>
      <c r="AT88" s="199">
        <v>1</v>
      </c>
      <c r="AU88" s="199">
        <v>0</v>
      </c>
      <c r="AV88" s="199">
        <v>0</v>
      </c>
      <c r="AW88" s="199">
        <v>0</v>
      </c>
      <c r="AX88" s="199">
        <v>0</v>
      </c>
      <c r="AY88" s="199">
        <v>0</v>
      </c>
      <c r="AZ88" s="199">
        <v>0</v>
      </c>
      <c r="BA88" s="199">
        <v>0</v>
      </c>
      <c r="BB88" s="199">
        <v>0</v>
      </c>
      <c r="BC88" s="199">
        <v>0</v>
      </c>
      <c r="BD88" s="199">
        <v>1</v>
      </c>
      <c r="BE88" s="199">
        <v>0</v>
      </c>
      <c r="BF88" s="199">
        <v>1</v>
      </c>
      <c r="BG88" s="200">
        <f t="shared" si="20"/>
        <v>87</v>
      </c>
      <c r="BH88" s="199">
        <v>31</v>
      </c>
      <c r="BI88" s="199">
        <v>23</v>
      </c>
      <c r="BJ88" s="158">
        <f t="shared" si="21"/>
        <v>672.33122767431814</v>
      </c>
      <c r="BK88" s="158">
        <f t="shared" si="22"/>
        <v>21.688104118526393</v>
      </c>
      <c r="BL88" s="157">
        <f t="shared" si="23"/>
        <v>1311588.0965678836</v>
      </c>
      <c r="BM88" s="158">
        <f t="shared" si="24"/>
        <v>2828.3277476914473</v>
      </c>
      <c r="BN88" s="158">
        <f t="shared" si="25"/>
        <v>91.236378957788617</v>
      </c>
      <c r="BO88" s="158">
        <f t="shared" si="26"/>
        <v>487384.73639250681</v>
      </c>
      <c r="BP88" s="158">
        <f t="shared" si="27"/>
        <v>78854.911554590784</v>
      </c>
      <c r="BQ88" s="158">
        <f t="shared" si="28"/>
        <v>2543.7068243416384</v>
      </c>
      <c r="BR88" s="158">
        <f t="shared" si="29"/>
        <v>3428.4744154169907</v>
      </c>
      <c r="BS88" s="158">
        <f t="shared" si="30"/>
        <v>2543706.8243416385</v>
      </c>
      <c r="BT88" s="158">
        <f t="shared" si="31"/>
        <v>3428474.4154169909</v>
      </c>
    </row>
    <row r="89" spans="1:72" x14ac:dyDescent="0.2">
      <c r="A89" s="202">
        <v>42826</v>
      </c>
      <c r="B89" s="203">
        <f t="shared" si="16"/>
        <v>2017</v>
      </c>
      <c r="C89" s="201">
        <v>33970409</v>
      </c>
      <c r="D89" s="201">
        <f>VLOOKUP(B89,CDM!$I$5:$N$15,2,FALSE)/12</f>
        <v>2395318.9936043886</v>
      </c>
      <c r="E89" s="201">
        <f t="shared" si="17"/>
        <v>36365727.993604392</v>
      </c>
      <c r="F89" s="206">
        <v>60471</v>
      </c>
      <c r="G89" s="208">
        <v>12843245</v>
      </c>
      <c r="H89" s="206">
        <v>5344</v>
      </c>
      <c r="I89" s="201">
        <f>VLOOKUP(B89,CDM!$I$5:$N$15,3,FALSE)/12</f>
        <v>806318.82816770987</v>
      </c>
      <c r="J89" s="201">
        <f t="shared" si="18"/>
        <v>13649563.82816771</v>
      </c>
      <c r="K89" s="208">
        <v>68114633</v>
      </c>
      <c r="L89" s="201">
        <f>VLOOKUP(B89,CDM!$I$5:$N$15,4,FALSE)/12</f>
        <v>3383288.5545907989</v>
      </c>
      <c r="M89" s="85">
        <f t="shared" si="19"/>
        <v>71497921.554590791</v>
      </c>
      <c r="N89" s="204">
        <v>189895</v>
      </c>
      <c r="O89" s="206">
        <v>1000</v>
      </c>
      <c r="P89" s="209">
        <v>829657.1</v>
      </c>
      <c r="Q89" s="209">
        <v>2623.4</v>
      </c>
      <c r="R89" s="206">
        <v>17184</v>
      </c>
      <c r="S89" s="204">
        <v>259900</v>
      </c>
      <c r="T89" s="205">
        <v>24</v>
      </c>
      <c r="U89" s="200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199">
        <v>0</v>
      </c>
      <c r="AS89" s="199">
        <v>0</v>
      </c>
      <c r="AT89" s="199">
        <v>0</v>
      </c>
      <c r="AU89" s="199">
        <v>1</v>
      </c>
      <c r="AV89" s="199">
        <v>0</v>
      </c>
      <c r="AW89" s="199">
        <v>0</v>
      </c>
      <c r="AX89" s="199">
        <v>0</v>
      </c>
      <c r="AY89" s="199">
        <v>0</v>
      </c>
      <c r="AZ89" s="199">
        <v>0</v>
      </c>
      <c r="BA89" s="199">
        <v>0</v>
      </c>
      <c r="BB89" s="199">
        <v>0</v>
      </c>
      <c r="BC89" s="199">
        <v>0</v>
      </c>
      <c r="BD89" s="199">
        <v>1</v>
      </c>
      <c r="BE89" s="199">
        <v>0</v>
      </c>
      <c r="BF89" s="199">
        <v>1</v>
      </c>
      <c r="BG89" s="200">
        <f t="shared" si="20"/>
        <v>88</v>
      </c>
      <c r="BH89" s="199">
        <v>30</v>
      </c>
      <c r="BI89" s="199">
        <v>19</v>
      </c>
      <c r="BJ89" s="158">
        <f t="shared" si="21"/>
        <v>601.37467535850885</v>
      </c>
      <c r="BK89" s="158">
        <f t="shared" si="22"/>
        <v>20.045822511950295</v>
      </c>
      <c r="BL89" s="157">
        <f t="shared" si="23"/>
        <v>1212190.9331201464</v>
      </c>
      <c r="BM89" s="158">
        <f t="shared" si="24"/>
        <v>2554.184848085275</v>
      </c>
      <c r="BN89" s="158">
        <f t="shared" si="25"/>
        <v>85.139494936175836</v>
      </c>
      <c r="BO89" s="158">
        <f t="shared" si="26"/>
        <v>454985.4609389237</v>
      </c>
      <c r="BP89" s="158">
        <f t="shared" si="27"/>
        <v>71497.921554590794</v>
      </c>
      <c r="BQ89" s="158">
        <f t="shared" si="28"/>
        <v>2383.2640518196931</v>
      </c>
      <c r="BR89" s="158">
        <f t="shared" si="29"/>
        <v>3763.0485028731996</v>
      </c>
      <c r="BS89" s="158">
        <f t="shared" si="30"/>
        <v>2383264.0518196928</v>
      </c>
      <c r="BT89" s="158">
        <f t="shared" si="31"/>
        <v>3763048.5028731995</v>
      </c>
    </row>
    <row r="90" spans="1:72" x14ac:dyDescent="0.2">
      <c r="A90" s="202">
        <v>42856</v>
      </c>
      <c r="B90" s="203">
        <f t="shared" si="16"/>
        <v>2017</v>
      </c>
      <c r="C90" s="201">
        <v>36857170</v>
      </c>
      <c r="D90" s="201">
        <f>VLOOKUP(B90,CDM!$I$5:$N$15,2,FALSE)/12</f>
        <v>2395318.9936043886</v>
      </c>
      <c r="E90" s="201">
        <f t="shared" si="17"/>
        <v>39252488.993604392</v>
      </c>
      <c r="F90" s="204">
        <v>60529</v>
      </c>
      <c r="G90" s="208">
        <v>13045355</v>
      </c>
      <c r="H90" s="204">
        <v>5341</v>
      </c>
      <c r="I90" s="201">
        <f>VLOOKUP(B90,CDM!$I$5:$N$15,3,FALSE)/12</f>
        <v>806318.82816770987</v>
      </c>
      <c r="J90" s="201">
        <f t="shared" si="18"/>
        <v>13851673.82816771</v>
      </c>
      <c r="K90" s="208">
        <v>72074085</v>
      </c>
      <c r="L90" s="201">
        <f>VLOOKUP(B90,CDM!$I$5:$N$15,4,FALSE)/12</f>
        <v>3383288.5545907989</v>
      </c>
      <c r="M90" s="85">
        <f t="shared" si="19"/>
        <v>75457373.554590791</v>
      </c>
      <c r="N90" s="204">
        <v>187094</v>
      </c>
      <c r="O90" s="204">
        <v>997</v>
      </c>
      <c r="P90" s="209">
        <v>755282.8</v>
      </c>
      <c r="Q90" s="209">
        <v>2623.4</v>
      </c>
      <c r="R90" s="206">
        <v>17184</v>
      </c>
      <c r="S90" s="204">
        <v>260353</v>
      </c>
      <c r="T90" s="205">
        <v>24</v>
      </c>
      <c r="U90" s="200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199">
        <v>0</v>
      </c>
      <c r="AS90" s="199">
        <v>0</v>
      </c>
      <c r="AT90" s="199">
        <v>0</v>
      </c>
      <c r="AU90" s="199">
        <v>0</v>
      </c>
      <c r="AV90" s="199">
        <v>1</v>
      </c>
      <c r="AW90" s="199">
        <v>0</v>
      </c>
      <c r="AX90" s="199">
        <v>0</v>
      </c>
      <c r="AY90" s="199">
        <v>0</v>
      </c>
      <c r="AZ90" s="199">
        <v>0</v>
      </c>
      <c r="BA90" s="199">
        <v>0</v>
      </c>
      <c r="BB90" s="199">
        <v>0</v>
      </c>
      <c r="BC90" s="199">
        <v>0</v>
      </c>
      <c r="BD90" s="199">
        <v>1</v>
      </c>
      <c r="BE90" s="199">
        <v>0</v>
      </c>
      <c r="BF90" s="199">
        <v>1</v>
      </c>
      <c r="BG90" s="200">
        <f t="shared" si="20"/>
        <v>89</v>
      </c>
      <c r="BH90" s="199">
        <v>31</v>
      </c>
      <c r="BI90" s="199">
        <v>22</v>
      </c>
      <c r="BJ90" s="158">
        <f t="shared" si="21"/>
        <v>648.49062422317218</v>
      </c>
      <c r="BK90" s="158">
        <f t="shared" si="22"/>
        <v>20.919052394295878</v>
      </c>
      <c r="BL90" s="157">
        <f t="shared" si="23"/>
        <v>1266209.3223743353</v>
      </c>
      <c r="BM90" s="158">
        <f t="shared" si="24"/>
        <v>2593.4607429634357</v>
      </c>
      <c r="BN90" s="158">
        <f t="shared" si="25"/>
        <v>83.660023966562434</v>
      </c>
      <c r="BO90" s="158">
        <f t="shared" si="26"/>
        <v>446828.18800541002</v>
      </c>
      <c r="BP90" s="158">
        <f t="shared" si="27"/>
        <v>75684.426835096077</v>
      </c>
      <c r="BQ90" s="158">
        <f t="shared" si="28"/>
        <v>2441.4331237127767</v>
      </c>
      <c r="BR90" s="158">
        <f t="shared" si="29"/>
        <v>3440.2012197770946</v>
      </c>
      <c r="BS90" s="158">
        <f t="shared" si="30"/>
        <v>2434108.8243416385</v>
      </c>
      <c r="BT90" s="158">
        <f t="shared" si="31"/>
        <v>3429880.6161177633</v>
      </c>
    </row>
    <row r="91" spans="1:72" x14ac:dyDescent="0.2">
      <c r="A91" s="202">
        <v>42887</v>
      </c>
      <c r="B91" s="203">
        <f t="shared" si="16"/>
        <v>2017</v>
      </c>
      <c r="C91" s="201">
        <v>45233408</v>
      </c>
      <c r="D91" s="201">
        <f>VLOOKUP(B91,CDM!$I$5:$N$15,2,FALSE)/12</f>
        <v>2395318.9936043886</v>
      </c>
      <c r="E91" s="201">
        <f t="shared" si="17"/>
        <v>47628726.993604392</v>
      </c>
      <c r="F91" s="206">
        <v>60518</v>
      </c>
      <c r="G91" s="208">
        <v>13634874</v>
      </c>
      <c r="H91" s="206">
        <v>5339</v>
      </c>
      <c r="I91" s="201">
        <f>VLOOKUP(B91,CDM!$I$5:$N$15,3,FALSE)/12</f>
        <v>806318.82816770987</v>
      </c>
      <c r="J91" s="201">
        <f t="shared" si="18"/>
        <v>14441192.82816771</v>
      </c>
      <c r="K91" s="208">
        <v>75251236</v>
      </c>
      <c r="L91" s="201">
        <f>VLOOKUP(B91,CDM!$I$5:$N$15,4,FALSE)/12</f>
        <v>3383288.5545907989</v>
      </c>
      <c r="M91" s="85">
        <f t="shared" si="19"/>
        <v>78634524.554590791</v>
      </c>
      <c r="N91" s="204">
        <v>201444</v>
      </c>
      <c r="O91" s="206">
        <v>1001</v>
      </c>
      <c r="P91" s="209">
        <v>681040</v>
      </c>
      <c r="Q91" s="209">
        <v>2623.4</v>
      </c>
      <c r="R91" s="204">
        <v>17184</v>
      </c>
      <c r="S91" s="204">
        <v>259791</v>
      </c>
      <c r="T91" s="205">
        <v>24</v>
      </c>
      <c r="U91" s="200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199">
        <v>0</v>
      </c>
      <c r="AS91" s="199">
        <v>0</v>
      </c>
      <c r="AT91" s="199">
        <v>0</v>
      </c>
      <c r="AU91" s="199">
        <v>0</v>
      </c>
      <c r="AV91" s="199">
        <v>0</v>
      </c>
      <c r="AW91" s="199">
        <v>1</v>
      </c>
      <c r="AX91" s="199">
        <v>0</v>
      </c>
      <c r="AY91" s="199">
        <v>0</v>
      </c>
      <c r="AZ91" s="199">
        <v>0</v>
      </c>
      <c r="BA91" s="199">
        <v>0</v>
      </c>
      <c r="BB91" s="199">
        <v>0</v>
      </c>
      <c r="BC91" s="199">
        <v>0</v>
      </c>
      <c r="BD91" s="199">
        <v>0</v>
      </c>
      <c r="BE91" s="199">
        <v>0</v>
      </c>
      <c r="BF91" s="199">
        <v>0</v>
      </c>
      <c r="BG91" s="200">
        <f t="shared" si="20"/>
        <v>90</v>
      </c>
      <c r="BH91" s="199">
        <v>30</v>
      </c>
      <c r="BI91" s="199">
        <v>22</v>
      </c>
      <c r="BJ91" s="158">
        <f t="shared" si="21"/>
        <v>787.01753186827705</v>
      </c>
      <c r="BK91" s="158">
        <f t="shared" si="22"/>
        <v>26.233917728942568</v>
      </c>
      <c r="BL91" s="157">
        <f t="shared" si="23"/>
        <v>1587624.2331201464</v>
      </c>
      <c r="BM91" s="158">
        <f t="shared" si="24"/>
        <v>2704.8497524195</v>
      </c>
      <c r="BN91" s="158">
        <f t="shared" si="25"/>
        <v>90.161658413983332</v>
      </c>
      <c r="BO91" s="158">
        <f t="shared" si="26"/>
        <v>481373.094272257</v>
      </c>
      <c r="BP91" s="158">
        <f t="shared" si="27"/>
        <v>78555.96858600479</v>
      </c>
      <c r="BQ91" s="158">
        <f t="shared" si="28"/>
        <v>2618.5322862001599</v>
      </c>
      <c r="BR91" s="158">
        <f t="shared" si="29"/>
        <v>3570.7258448183998</v>
      </c>
      <c r="BS91" s="158">
        <f t="shared" si="30"/>
        <v>2621150.8184863599</v>
      </c>
      <c r="BT91" s="158">
        <f t="shared" si="31"/>
        <v>3574296.5706632179</v>
      </c>
    </row>
    <row r="92" spans="1:72" x14ac:dyDescent="0.2">
      <c r="A92" s="202">
        <v>42917</v>
      </c>
      <c r="B92" s="203">
        <f t="shared" si="16"/>
        <v>2017</v>
      </c>
      <c r="C92" s="201">
        <v>53399843</v>
      </c>
      <c r="D92" s="201">
        <f>VLOOKUP(B92,CDM!$I$5:$N$15,2,FALSE)/12</f>
        <v>2395318.9936043886</v>
      </c>
      <c r="E92" s="201">
        <f t="shared" si="17"/>
        <v>55795161.993604392</v>
      </c>
      <c r="F92" s="206">
        <v>60509</v>
      </c>
      <c r="G92" s="208">
        <v>14948502</v>
      </c>
      <c r="H92" s="206">
        <v>5337</v>
      </c>
      <c r="I92" s="201">
        <f>VLOOKUP(B92,CDM!$I$5:$N$15,3,FALSE)/12</f>
        <v>806318.82816770987</v>
      </c>
      <c r="J92" s="201">
        <f t="shared" si="18"/>
        <v>15754820.82816771</v>
      </c>
      <c r="K92" s="208">
        <v>79040629</v>
      </c>
      <c r="L92" s="201">
        <f>VLOOKUP(B92,CDM!$I$5:$N$15,4,FALSE)/12</f>
        <v>3383288.5545907989</v>
      </c>
      <c r="M92" s="85">
        <f t="shared" si="19"/>
        <v>82423917.554590791</v>
      </c>
      <c r="N92" s="204">
        <v>210283</v>
      </c>
      <c r="O92" s="206">
        <v>1001</v>
      </c>
      <c r="P92" s="209">
        <v>731410</v>
      </c>
      <c r="Q92" s="209">
        <v>2623.4</v>
      </c>
      <c r="R92" s="206">
        <v>17184</v>
      </c>
      <c r="S92" s="204">
        <v>260353</v>
      </c>
      <c r="T92" s="205">
        <v>24</v>
      </c>
      <c r="U92" s="200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199">
        <v>0</v>
      </c>
      <c r="AS92" s="199">
        <v>0</v>
      </c>
      <c r="AT92" s="199">
        <v>0</v>
      </c>
      <c r="AU92" s="199">
        <v>0</v>
      </c>
      <c r="AV92" s="199">
        <v>0</v>
      </c>
      <c r="AW92" s="199">
        <v>0</v>
      </c>
      <c r="AX92" s="199">
        <v>1</v>
      </c>
      <c r="AY92" s="199">
        <v>0</v>
      </c>
      <c r="AZ92" s="199">
        <v>0</v>
      </c>
      <c r="BA92" s="199">
        <v>0</v>
      </c>
      <c r="BB92" s="199">
        <v>0</v>
      </c>
      <c r="BC92" s="199">
        <v>0</v>
      </c>
      <c r="BD92" s="199">
        <v>0</v>
      </c>
      <c r="BE92" s="199">
        <v>0</v>
      </c>
      <c r="BF92" s="199">
        <v>0</v>
      </c>
      <c r="BG92" s="200">
        <f t="shared" si="20"/>
        <v>91</v>
      </c>
      <c r="BH92" s="199">
        <v>31</v>
      </c>
      <c r="BI92" s="199">
        <v>20</v>
      </c>
      <c r="BJ92" s="158">
        <f t="shared" si="21"/>
        <v>922.09691109759524</v>
      </c>
      <c r="BK92" s="158">
        <f t="shared" si="22"/>
        <v>29.745061648309523</v>
      </c>
      <c r="BL92" s="157">
        <f t="shared" si="23"/>
        <v>1799843.935277561</v>
      </c>
      <c r="BM92" s="158">
        <f t="shared" si="24"/>
        <v>2951.9994056900337</v>
      </c>
      <c r="BN92" s="158">
        <f t="shared" si="25"/>
        <v>95.225787280323672</v>
      </c>
      <c r="BO92" s="158">
        <f t="shared" si="26"/>
        <v>508220.02671508741</v>
      </c>
      <c r="BP92" s="158">
        <f t="shared" si="27"/>
        <v>82341.575978612178</v>
      </c>
      <c r="BQ92" s="158">
        <f t="shared" si="28"/>
        <v>2656.1798702778124</v>
      </c>
      <c r="BR92" s="158">
        <f t="shared" si="29"/>
        <v>4117.0787989306091</v>
      </c>
      <c r="BS92" s="158">
        <f t="shared" si="30"/>
        <v>2658836.0501480899</v>
      </c>
      <c r="BT92" s="158">
        <f t="shared" si="31"/>
        <v>4121195.8777295398</v>
      </c>
    </row>
    <row r="93" spans="1:72" x14ac:dyDescent="0.2">
      <c r="A93" s="202">
        <v>42948</v>
      </c>
      <c r="B93" s="203">
        <f t="shared" si="16"/>
        <v>2017</v>
      </c>
      <c r="C93" s="201">
        <v>50059809</v>
      </c>
      <c r="D93" s="201">
        <f>VLOOKUP(B93,CDM!$I$5:$N$15,2,FALSE)/12</f>
        <v>2395318.9936043886</v>
      </c>
      <c r="E93" s="201">
        <f t="shared" si="17"/>
        <v>52455127.993604392</v>
      </c>
      <c r="F93" s="204">
        <v>60503</v>
      </c>
      <c r="G93" s="208">
        <v>14562677</v>
      </c>
      <c r="H93" s="204">
        <v>5344</v>
      </c>
      <c r="I93" s="201">
        <f>VLOOKUP(B93,CDM!$I$5:$N$15,3,FALSE)/12</f>
        <v>806318.82816770987</v>
      </c>
      <c r="J93" s="201">
        <f t="shared" si="18"/>
        <v>15368995.82816771</v>
      </c>
      <c r="K93" s="208">
        <v>78939288</v>
      </c>
      <c r="L93" s="201">
        <f>VLOOKUP(B93,CDM!$I$5:$N$15,4,FALSE)/12</f>
        <v>3383288.5545907989</v>
      </c>
      <c r="M93" s="85">
        <f t="shared" si="19"/>
        <v>82322576.554590791</v>
      </c>
      <c r="N93" s="204">
        <v>205394</v>
      </c>
      <c r="O93" s="204">
        <v>1002</v>
      </c>
      <c r="P93" s="209">
        <v>822705</v>
      </c>
      <c r="Q93" s="209">
        <v>2623.4</v>
      </c>
      <c r="R93" s="206">
        <v>17184</v>
      </c>
      <c r="S93" s="204">
        <v>260072</v>
      </c>
      <c r="T93" s="205">
        <v>24</v>
      </c>
      <c r="U93" s="200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199">
        <v>0</v>
      </c>
      <c r="AS93" s="199">
        <v>0</v>
      </c>
      <c r="AT93" s="199">
        <v>0</v>
      </c>
      <c r="AU93" s="199">
        <v>0</v>
      </c>
      <c r="AV93" s="199">
        <v>0</v>
      </c>
      <c r="AW93" s="199">
        <v>0</v>
      </c>
      <c r="AX93" s="199">
        <v>0</v>
      </c>
      <c r="AY93" s="199">
        <v>1</v>
      </c>
      <c r="AZ93" s="199">
        <v>0</v>
      </c>
      <c r="BA93" s="199">
        <v>0</v>
      </c>
      <c r="BB93" s="199">
        <v>0</v>
      </c>
      <c r="BC93" s="199">
        <v>0</v>
      </c>
      <c r="BD93" s="199">
        <v>0</v>
      </c>
      <c r="BE93" s="199">
        <v>0</v>
      </c>
      <c r="BF93" s="199">
        <v>0</v>
      </c>
      <c r="BG93" s="200">
        <f t="shared" si="20"/>
        <v>92</v>
      </c>
      <c r="BH93" s="199">
        <v>31</v>
      </c>
      <c r="BI93" s="199">
        <v>22</v>
      </c>
      <c r="BJ93" s="158">
        <f t="shared" si="21"/>
        <v>866.98391804711162</v>
      </c>
      <c r="BK93" s="158">
        <f t="shared" si="22"/>
        <v>27.96722316281005</v>
      </c>
      <c r="BL93" s="157">
        <f t="shared" si="23"/>
        <v>1692100.9030194965</v>
      </c>
      <c r="BM93" s="158">
        <f t="shared" si="24"/>
        <v>2875.934848085275</v>
      </c>
      <c r="BN93" s="158">
        <f t="shared" si="25"/>
        <v>92.772091873718551</v>
      </c>
      <c r="BO93" s="158">
        <f t="shared" si="26"/>
        <v>495774.05897315196</v>
      </c>
      <c r="BP93" s="158">
        <f t="shared" si="27"/>
        <v>82158.260034521751</v>
      </c>
      <c r="BQ93" s="158">
        <f t="shared" si="28"/>
        <v>2650.2664527265083</v>
      </c>
      <c r="BR93" s="158">
        <f t="shared" si="29"/>
        <v>3734.4663652055342</v>
      </c>
      <c r="BS93" s="158">
        <f t="shared" si="30"/>
        <v>2655566.9856319609</v>
      </c>
      <c r="BT93" s="158">
        <f t="shared" si="31"/>
        <v>3741935.297935945</v>
      </c>
    </row>
    <row r="94" spans="1:72" x14ac:dyDescent="0.2">
      <c r="A94" s="202">
        <v>42979</v>
      </c>
      <c r="B94" s="203">
        <f t="shared" si="16"/>
        <v>2017</v>
      </c>
      <c r="C94" s="201">
        <v>43473772</v>
      </c>
      <c r="D94" s="201">
        <f>VLOOKUP(B94,CDM!$I$5:$N$15,2,FALSE)/12</f>
        <v>2395318.9936043886</v>
      </c>
      <c r="E94" s="201">
        <f t="shared" si="17"/>
        <v>45869090.993604392</v>
      </c>
      <c r="F94" s="206">
        <v>60533</v>
      </c>
      <c r="G94" s="208">
        <v>13593689</v>
      </c>
      <c r="H94" s="206">
        <v>5350</v>
      </c>
      <c r="I94" s="201">
        <f>VLOOKUP(B94,CDM!$I$5:$N$15,3,FALSE)/12</f>
        <v>806318.82816770987</v>
      </c>
      <c r="J94" s="201">
        <f t="shared" si="18"/>
        <v>14400007.82816771</v>
      </c>
      <c r="K94" s="208">
        <v>74885800</v>
      </c>
      <c r="L94" s="201">
        <f>VLOOKUP(B94,CDM!$I$5:$N$15,4,FALSE)/12</f>
        <v>3383288.5545907989</v>
      </c>
      <c r="M94" s="85">
        <f t="shared" si="19"/>
        <v>78269088.554590791</v>
      </c>
      <c r="N94" s="204">
        <v>210407</v>
      </c>
      <c r="O94" s="206">
        <v>1001</v>
      </c>
      <c r="P94" s="209">
        <v>908096.9</v>
      </c>
      <c r="Q94" s="209">
        <v>2623.4</v>
      </c>
      <c r="R94" s="204">
        <v>17184</v>
      </c>
      <c r="S94" s="204">
        <v>260483</v>
      </c>
      <c r="T94" s="205">
        <v>24</v>
      </c>
      <c r="U94" s="200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199">
        <v>0</v>
      </c>
      <c r="AS94" s="199">
        <v>0</v>
      </c>
      <c r="AT94" s="199">
        <v>0</v>
      </c>
      <c r="AU94" s="199">
        <v>0</v>
      </c>
      <c r="AV94" s="199">
        <v>0</v>
      </c>
      <c r="AW94" s="199">
        <v>0</v>
      </c>
      <c r="AX94" s="199">
        <v>0</v>
      </c>
      <c r="AY94" s="199">
        <v>0</v>
      </c>
      <c r="AZ94" s="199">
        <v>1</v>
      </c>
      <c r="BA94" s="199">
        <v>0</v>
      </c>
      <c r="BB94" s="199">
        <v>0</v>
      </c>
      <c r="BC94" s="199">
        <v>0</v>
      </c>
      <c r="BD94" s="199">
        <v>0</v>
      </c>
      <c r="BE94" s="199">
        <v>1</v>
      </c>
      <c r="BF94" s="199">
        <v>1</v>
      </c>
      <c r="BG94" s="200">
        <f t="shared" si="20"/>
        <v>93</v>
      </c>
      <c r="BH94" s="199">
        <v>30</v>
      </c>
      <c r="BI94" s="199">
        <v>20</v>
      </c>
      <c r="BJ94" s="158">
        <f t="shared" si="21"/>
        <v>757.75347320642277</v>
      </c>
      <c r="BK94" s="158">
        <f t="shared" si="22"/>
        <v>25.258449106880757</v>
      </c>
      <c r="BL94" s="157">
        <f t="shared" si="23"/>
        <v>1528969.699786813</v>
      </c>
      <c r="BM94" s="158">
        <f t="shared" si="24"/>
        <v>2691.5902482556467</v>
      </c>
      <c r="BN94" s="158">
        <f t="shared" si="25"/>
        <v>89.71967494185489</v>
      </c>
      <c r="BO94" s="158">
        <f t="shared" si="26"/>
        <v>480000.26093892369</v>
      </c>
      <c r="BP94" s="158">
        <f t="shared" si="27"/>
        <v>78190.897656933856</v>
      </c>
      <c r="BQ94" s="158">
        <f t="shared" si="28"/>
        <v>2606.3632552311287</v>
      </c>
      <c r="BR94" s="158">
        <f t="shared" si="29"/>
        <v>3909.5448828466929</v>
      </c>
      <c r="BS94" s="158">
        <f t="shared" si="30"/>
        <v>2608969.6184863597</v>
      </c>
      <c r="BT94" s="158">
        <f t="shared" si="31"/>
        <v>3913454.4277295396</v>
      </c>
    </row>
    <row r="95" spans="1:72" x14ac:dyDescent="0.2">
      <c r="A95" s="202">
        <v>43009</v>
      </c>
      <c r="B95" s="203">
        <f t="shared" si="16"/>
        <v>2017</v>
      </c>
      <c r="C95" s="201">
        <v>38846178</v>
      </c>
      <c r="D95" s="201">
        <f>VLOOKUP(B95,CDM!$I$5:$N$15,2,FALSE)/12</f>
        <v>2395318.9936043886</v>
      </c>
      <c r="E95" s="201">
        <f t="shared" si="17"/>
        <v>41241496.993604392</v>
      </c>
      <c r="F95" s="206">
        <v>60537</v>
      </c>
      <c r="G95" s="208">
        <v>13303779</v>
      </c>
      <c r="H95" s="206">
        <v>5350</v>
      </c>
      <c r="I95" s="201">
        <f>VLOOKUP(B95,CDM!$I$5:$N$15,3,FALSE)/12</f>
        <v>806318.82816770987</v>
      </c>
      <c r="J95" s="201">
        <f t="shared" si="18"/>
        <v>14110097.82816771</v>
      </c>
      <c r="K95" s="208">
        <v>73030053</v>
      </c>
      <c r="L95" s="201">
        <f>VLOOKUP(B95,CDM!$I$5:$N$15,4,FALSE)/12</f>
        <v>3383288.5545907989</v>
      </c>
      <c r="M95" s="85">
        <f t="shared" si="19"/>
        <v>76413341.554590791</v>
      </c>
      <c r="N95" s="204">
        <v>214277</v>
      </c>
      <c r="O95" s="206">
        <v>1002</v>
      </c>
      <c r="P95" s="209">
        <v>1058156.8999999999</v>
      </c>
      <c r="Q95" s="209">
        <v>2526</v>
      </c>
      <c r="R95" s="206">
        <v>17184</v>
      </c>
      <c r="S95" s="204">
        <v>261070</v>
      </c>
      <c r="T95" s="205">
        <v>24</v>
      </c>
      <c r="U95" s="200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199">
        <v>0</v>
      </c>
      <c r="AS95" s="199">
        <v>0</v>
      </c>
      <c r="AT95" s="199">
        <v>0</v>
      </c>
      <c r="AU95" s="199">
        <v>0</v>
      </c>
      <c r="AV95" s="199">
        <v>0</v>
      </c>
      <c r="AW95" s="199">
        <v>0</v>
      </c>
      <c r="AX95" s="199">
        <v>0</v>
      </c>
      <c r="AY95" s="199">
        <v>0</v>
      </c>
      <c r="AZ95" s="199">
        <v>0</v>
      </c>
      <c r="BA95" s="199">
        <v>1</v>
      </c>
      <c r="BB95" s="199">
        <v>0</v>
      </c>
      <c r="BC95" s="199">
        <v>0</v>
      </c>
      <c r="BD95" s="199">
        <v>0</v>
      </c>
      <c r="BE95" s="199">
        <v>1</v>
      </c>
      <c r="BF95" s="199">
        <v>1</v>
      </c>
      <c r="BG95" s="200">
        <f t="shared" si="20"/>
        <v>94</v>
      </c>
      <c r="BH95" s="199">
        <v>31</v>
      </c>
      <c r="BI95" s="199">
        <v>21</v>
      </c>
      <c r="BJ95" s="158">
        <f t="shared" si="21"/>
        <v>681.26099730089686</v>
      </c>
      <c r="BK95" s="158">
        <f t="shared" si="22"/>
        <v>21.976161203254737</v>
      </c>
      <c r="BL95" s="157">
        <f t="shared" si="23"/>
        <v>1330370.870761432</v>
      </c>
      <c r="BM95" s="158">
        <f t="shared" si="24"/>
        <v>2637.4014632089179</v>
      </c>
      <c r="BN95" s="158">
        <f t="shared" si="25"/>
        <v>85.077466555126378</v>
      </c>
      <c r="BO95" s="158">
        <f t="shared" si="26"/>
        <v>455164.44606992614</v>
      </c>
      <c r="BP95" s="158">
        <f t="shared" si="27"/>
        <v>76260.819914761276</v>
      </c>
      <c r="BQ95" s="158">
        <f t="shared" si="28"/>
        <v>2460.026448863267</v>
      </c>
      <c r="BR95" s="158">
        <f t="shared" si="29"/>
        <v>3631.4676149886322</v>
      </c>
      <c r="BS95" s="158">
        <f t="shared" si="30"/>
        <v>2464946.5017609932</v>
      </c>
      <c r="BT95" s="158">
        <f t="shared" si="31"/>
        <v>3638730.5502186092</v>
      </c>
    </row>
    <row r="96" spans="1:72" x14ac:dyDescent="0.2">
      <c r="A96" s="202">
        <v>43040</v>
      </c>
      <c r="B96" s="203">
        <f t="shared" si="16"/>
        <v>2017</v>
      </c>
      <c r="C96" s="201">
        <v>36790700</v>
      </c>
      <c r="D96" s="201">
        <f>VLOOKUP(B96,CDM!$I$5:$N$15,2,FALSE)/12</f>
        <v>2395318.9936043886</v>
      </c>
      <c r="E96" s="201">
        <f t="shared" si="17"/>
        <v>39186018.993604392</v>
      </c>
      <c r="F96" s="204">
        <v>60558</v>
      </c>
      <c r="G96" s="208">
        <v>13353063</v>
      </c>
      <c r="H96" s="204">
        <v>5353</v>
      </c>
      <c r="I96" s="201">
        <f>VLOOKUP(B96,CDM!$I$5:$N$15,3,FALSE)/12</f>
        <v>806318.82816770987</v>
      </c>
      <c r="J96" s="201">
        <f t="shared" si="18"/>
        <v>14159381.82816771</v>
      </c>
      <c r="K96" s="208">
        <v>71461391</v>
      </c>
      <c r="L96" s="201">
        <f>VLOOKUP(B96,CDM!$I$5:$N$15,4,FALSE)/12</f>
        <v>3383288.5545907989</v>
      </c>
      <c r="M96" s="85">
        <f t="shared" si="19"/>
        <v>74844679.554590791</v>
      </c>
      <c r="N96" s="204">
        <v>211293</v>
      </c>
      <c r="O96" s="204">
        <v>1003</v>
      </c>
      <c r="P96" s="209">
        <v>1125753.3</v>
      </c>
      <c r="Q96" s="209">
        <v>2285.9</v>
      </c>
      <c r="R96" s="206">
        <v>17184</v>
      </c>
      <c r="S96" s="204">
        <v>260852</v>
      </c>
      <c r="T96" s="205">
        <v>24</v>
      </c>
      <c r="U96" s="200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199">
        <v>0</v>
      </c>
      <c r="AS96" s="199">
        <v>0</v>
      </c>
      <c r="AT96" s="199">
        <v>0</v>
      </c>
      <c r="AU96" s="199">
        <v>0</v>
      </c>
      <c r="AV96" s="199">
        <v>0</v>
      </c>
      <c r="AW96" s="199">
        <v>0</v>
      </c>
      <c r="AX96" s="199">
        <v>0</v>
      </c>
      <c r="AY96" s="199">
        <v>0</v>
      </c>
      <c r="AZ96" s="199">
        <v>0</v>
      </c>
      <c r="BA96" s="199">
        <v>0</v>
      </c>
      <c r="BB96" s="199">
        <v>1</v>
      </c>
      <c r="BC96" s="199">
        <v>0</v>
      </c>
      <c r="BD96" s="199">
        <v>0</v>
      </c>
      <c r="BE96" s="199">
        <v>1</v>
      </c>
      <c r="BF96" s="199">
        <v>1</v>
      </c>
      <c r="BG96" s="200">
        <f t="shared" si="20"/>
        <v>95</v>
      </c>
      <c r="BH96" s="199">
        <v>30</v>
      </c>
      <c r="BI96" s="199">
        <v>22</v>
      </c>
      <c r="BJ96" s="158">
        <f t="shared" si="21"/>
        <v>647.08244977714571</v>
      </c>
      <c r="BK96" s="158">
        <f t="shared" si="22"/>
        <v>21.569414992571524</v>
      </c>
      <c r="BL96" s="157">
        <f t="shared" si="23"/>
        <v>1306200.6331201463</v>
      </c>
      <c r="BM96" s="158">
        <f t="shared" si="24"/>
        <v>2645.1301752601739</v>
      </c>
      <c r="BN96" s="158">
        <f t="shared" si="25"/>
        <v>88.171005842005798</v>
      </c>
      <c r="BO96" s="158">
        <f t="shared" si="26"/>
        <v>471979.39427225699</v>
      </c>
      <c r="BP96" s="158">
        <f t="shared" si="27"/>
        <v>74620.817103280948</v>
      </c>
      <c r="BQ96" s="158">
        <f t="shared" si="28"/>
        <v>2487.3605701093647</v>
      </c>
      <c r="BR96" s="158">
        <f t="shared" si="29"/>
        <v>3391.8553228764067</v>
      </c>
      <c r="BS96" s="158">
        <f t="shared" si="30"/>
        <v>2494822.6518196929</v>
      </c>
      <c r="BT96" s="158">
        <f t="shared" si="31"/>
        <v>3402030.8888450358</v>
      </c>
    </row>
    <row r="97" spans="1:72" x14ac:dyDescent="0.2">
      <c r="A97" s="202">
        <v>43070</v>
      </c>
      <c r="B97" s="203">
        <f t="shared" si="16"/>
        <v>2017</v>
      </c>
      <c r="C97" s="201">
        <v>44807567</v>
      </c>
      <c r="D97" s="201">
        <f>VLOOKUP(B97,CDM!$I$5:$N$15,2,FALSE)/12</f>
        <v>2395318.9936043886</v>
      </c>
      <c r="E97" s="201">
        <f t="shared" si="17"/>
        <v>47202885.993604392</v>
      </c>
      <c r="F97" s="204">
        <v>60594</v>
      </c>
      <c r="G97" s="204">
        <v>14914509</v>
      </c>
      <c r="H97" s="204">
        <v>5356</v>
      </c>
      <c r="I97" s="201">
        <f>VLOOKUP(B97,CDM!$I$5:$N$15,3,FALSE)/12</f>
        <v>806318.82816770987</v>
      </c>
      <c r="J97" s="201">
        <f t="shared" si="18"/>
        <v>15720827.82816771</v>
      </c>
      <c r="K97" s="204">
        <v>72692802</v>
      </c>
      <c r="L97" s="201">
        <f>VLOOKUP(B97,CDM!$I$5:$N$15,4,FALSE)/12</f>
        <v>3383288.5545907989</v>
      </c>
      <c r="M97" s="85">
        <f t="shared" si="19"/>
        <v>76076090.554590791</v>
      </c>
      <c r="N97" s="204">
        <v>174819</v>
      </c>
      <c r="O97" s="204">
        <v>1003</v>
      </c>
      <c r="P97" s="204">
        <v>1217354.1000000001</v>
      </c>
      <c r="Q97" s="204">
        <v>2029.3</v>
      </c>
      <c r="R97" s="204">
        <v>17184</v>
      </c>
      <c r="S97" s="204">
        <v>264173</v>
      </c>
      <c r="T97" s="200">
        <v>24</v>
      </c>
      <c r="U97" s="200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199">
        <v>0</v>
      </c>
      <c r="AS97" s="199">
        <v>0</v>
      </c>
      <c r="AT97" s="199">
        <v>0</v>
      </c>
      <c r="AU97" s="199">
        <v>0</v>
      </c>
      <c r="AV97" s="199">
        <v>0</v>
      </c>
      <c r="AW97" s="199">
        <v>0</v>
      </c>
      <c r="AX97" s="199">
        <v>0</v>
      </c>
      <c r="AY97" s="199">
        <v>0</v>
      </c>
      <c r="AZ97" s="199">
        <v>0</v>
      </c>
      <c r="BA97" s="199">
        <v>0</v>
      </c>
      <c r="BB97" s="199">
        <v>0</v>
      </c>
      <c r="BC97" s="199">
        <v>1</v>
      </c>
      <c r="BD97" s="199">
        <v>0</v>
      </c>
      <c r="BE97" s="199">
        <v>0</v>
      </c>
      <c r="BF97" s="199">
        <v>0</v>
      </c>
      <c r="BG97" s="200">
        <f t="shared" si="20"/>
        <v>96</v>
      </c>
      <c r="BH97" s="199">
        <v>31</v>
      </c>
      <c r="BI97" s="199">
        <v>19</v>
      </c>
      <c r="BJ97" s="158">
        <f t="shared" si="21"/>
        <v>779.00264041991602</v>
      </c>
      <c r="BK97" s="158">
        <f t="shared" si="22"/>
        <v>25.129117432900518</v>
      </c>
      <c r="BL97" s="157">
        <f t="shared" si="23"/>
        <v>1522673.741729174</v>
      </c>
      <c r="BM97" s="158">
        <f t="shared" si="24"/>
        <v>2935.1806998072648</v>
      </c>
      <c r="BN97" s="158">
        <f t="shared" si="25"/>
        <v>94.683248380879505</v>
      </c>
      <c r="BO97" s="158">
        <f t="shared" si="26"/>
        <v>507123.47832799068</v>
      </c>
      <c r="BP97" s="158">
        <f t="shared" si="27"/>
        <v>75848.5449198313</v>
      </c>
      <c r="BQ97" s="158">
        <f t="shared" si="28"/>
        <v>2446.727255478429</v>
      </c>
      <c r="BR97" s="158">
        <f t="shared" si="29"/>
        <v>3992.028679991121</v>
      </c>
      <c r="BS97" s="158">
        <f t="shared" si="30"/>
        <v>2454067.4372448642</v>
      </c>
      <c r="BT97" s="158">
        <f t="shared" si="31"/>
        <v>4004004.7660310944</v>
      </c>
    </row>
    <row r="98" spans="1:72" x14ac:dyDescent="0.2">
      <c r="A98" s="202">
        <v>43101</v>
      </c>
      <c r="B98" s="203">
        <f t="shared" si="16"/>
        <v>2018</v>
      </c>
      <c r="C98" s="201">
        <v>45520102</v>
      </c>
      <c r="D98" s="201">
        <f>VLOOKUP(B98,CDM!$I$5:$N$15,2,FALSE)/12</f>
        <v>3037702.3567513782</v>
      </c>
      <c r="E98" s="201">
        <f t="shared" si="17"/>
        <v>48557804.356751375</v>
      </c>
      <c r="F98" s="204">
        <v>60779</v>
      </c>
      <c r="G98" s="204">
        <v>15643746</v>
      </c>
      <c r="H98" s="204">
        <v>5365</v>
      </c>
      <c r="I98" s="201">
        <f>VLOOKUP(B98,CDM!$I$5:$N$15,3,FALSE)/12</f>
        <v>993596.71150296601</v>
      </c>
      <c r="J98" s="201">
        <f t="shared" si="18"/>
        <v>16637342.711502966</v>
      </c>
      <c r="K98" s="204">
        <v>77544300</v>
      </c>
      <c r="L98" s="201">
        <f>VLOOKUP(B98,CDM!$I$5:$N$15,4,FALSE)/12</f>
        <v>3904844.3543456518</v>
      </c>
      <c r="M98" s="85">
        <f t="shared" si="19"/>
        <v>81449144.354345649</v>
      </c>
      <c r="N98" s="204">
        <v>193600</v>
      </c>
      <c r="O98" s="204">
        <v>1002</v>
      </c>
      <c r="P98" s="204">
        <v>867512.8</v>
      </c>
      <c r="Q98" s="204">
        <v>1915.2</v>
      </c>
      <c r="R98" s="204">
        <v>17184</v>
      </c>
      <c r="S98" s="204">
        <v>262149</v>
      </c>
      <c r="T98" s="200">
        <v>24</v>
      </c>
      <c r="U98" s="200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199">
        <v>1</v>
      </c>
      <c r="AS98" s="199">
        <v>0</v>
      </c>
      <c r="AT98" s="199">
        <v>0</v>
      </c>
      <c r="AU98" s="199">
        <v>0</v>
      </c>
      <c r="AV98" s="199">
        <v>0</v>
      </c>
      <c r="AW98" s="199">
        <v>0</v>
      </c>
      <c r="AX98" s="199">
        <v>0</v>
      </c>
      <c r="AY98" s="199">
        <v>0</v>
      </c>
      <c r="AZ98" s="199">
        <v>0</v>
      </c>
      <c r="BA98" s="199">
        <v>0</v>
      </c>
      <c r="BB98" s="199">
        <v>0</v>
      </c>
      <c r="BC98" s="199">
        <v>0</v>
      </c>
      <c r="BD98" s="199">
        <v>0</v>
      </c>
      <c r="BE98" s="199">
        <v>0</v>
      </c>
      <c r="BF98" s="199">
        <v>0</v>
      </c>
      <c r="BG98" s="200">
        <f t="shared" si="20"/>
        <v>97</v>
      </c>
      <c r="BH98" s="199">
        <v>31</v>
      </c>
      <c r="BI98" s="199">
        <v>22</v>
      </c>
      <c r="BJ98" s="158">
        <f t="shared" si="21"/>
        <v>798.92404213217355</v>
      </c>
      <c r="BK98" s="158">
        <f t="shared" si="22"/>
        <v>25.771743294586244</v>
      </c>
      <c r="BL98" s="157">
        <f t="shared" si="23"/>
        <v>1566380.7857016572</v>
      </c>
      <c r="BM98" s="158">
        <f t="shared" si="24"/>
        <v>3101.089042218633</v>
      </c>
      <c r="BN98" s="158">
        <f t="shared" si="25"/>
        <v>100.03513039414945</v>
      </c>
      <c r="BO98" s="158">
        <f t="shared" si="26"/>
        <v>536688.4745646118</v>
      </c>
      <c r="BP98" s="158">
        <f t="shared" si="27"/>
        <v>81286.571211921808</v>
      </c>
      <c r="BQ98" s="158">
        <f t="shared" si="28"/>
        <v>2622.1474584490907</v>
      </c>
      <c r="BR98" s="158">
        <f t="shared" si="29"/>
        <v>3694.8441459964456</v>
      </c>
      <c r="BS98" s="158">
        <f t="shared" si="30"/>
        <v>2627391.7533659888</v>
      </c>
      <c r="BT98" s="158">
        <f t="shared" si="31"/>
        <v>3702233.8342884388</v>
      </c>
    </row>
    <row r="99" spans="1:72" x14ac:dyDescent="0.2">
      <c r="A99" s="202">
        <v>43132</v>
      </c>
      <c r="B99" s="203">
        <f t="shared" si="16"/>
        <v>2018</v>
      </c>
      <c r="C99" s="201">
        <v>37446591</v>
      </c>
      <c r="D99" s="201">
        <f>VLOOKUP(B99,CDM!$I$5:$N$15,2,FALSE)/12</f>
        <v>3037702.3567513782</v>
      </c>
      <c r="E99" s="201">
        <f t="shared" si="17"/>
        <v>40484293.356751375</v>
      </c>
      <c r="F99" s="204">
        <v>60797</v>
      </c>
      <c r="G99" s="204">
        <v>13639150</v>
      </c>
      <c r="H99" s="204">
        <v>5367</v>
      </c>
      <c r="I99" s="201">
        <f>VLOOKUP(B99,CDM!$I$5:$N$15,3,FALSE)/12</f>
        <v>993596.71150296601</v>
      </c>
      <c r="J99" s="201">
        <f t="shared" si="18"/>
        <v>14632746.711502966</v>
      </c>
      <c r="K99" s="204">
        <v>68432722</v>
      </c>
      <c r="L99" s="201">
        <f>VLOOKUP(B99,CDM!$I$5:$N$15,4,FALSE)/12</f>
        <v>3904844.3543456518</v>
      </c>
      <c r="M99" s="85">
        <f t="shared" si="19"/>
        <v>72337566.354345649</v>
      </c>
      <c r="N99" s="204">
        <v>189385</v>
      </c>
      <c r="O99" s="204">
        <v>1004</v>
      </c>
      <c r="P99" s="204">
        <v>668680.30000000005</v>
      </c>
      <c r="Q99" s="204">
        <v>1770.2</v>
      </c>
      <c r="R99" s="204">
        <v>17184</v>
      </c>
      <c r="S99" s="204">
        <v>261046</v>
      </c>
      <c r="T99" s="200">
        <v>24</v>
      </c>
      <c r="U99" s="200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199">
        <v>0</v>
      </c>
      <c r="AS99" s="199">
        <v>1</v>
      </c>
      <c r="AT99" s="199">
        <v>0</v>
      </c>
      <c r="AU99" s="199">
        <v>0</v>
      </c>
      <c r="AV99" s="199">
        <v>0</v>
      </c>
      <c r="AW99" s="199">
        <v>0</v>
      </c>
      <c r="AX99" s="199">
        <v>0</v>
      </c>
      <c r="AY99" s="199">
        <v>0</v>
      </c>
      <c r="AZ99" s="199">
        <v>0</v>
      </c>
      <c r="BA99" s="199">
        <v>0</v>
      </c>
      <c r="BB99" s="199">
        <v>0</v>
      </c>
      <c r="BC99" s="199">
        <v>0</v>
      </c>
      <c r="BD99" s="199">
        <v>0</v>
      </c>
      <c r="BE99" s="199">
        <v>0</v>
      </c>
      <c r="BF99" s="199">
        <v>0</v>
      </c>
      <c r="BG99" s="200">
        <f t="shared" si="20"/>
        <v>98</v>
      </c>
      <c r="BH99" s="199">
        <v>28</v>
      </c>
      <c r="BI99" s="199">
        <v>19</v>
      </c>
      <c r="BJ99" s="158">
        <f t="shared" si="21"/>
        <v>665.89294466423303</v>
      </c>
      <c r="BK99" s="158">
        <f t="shared" si="22"/>
        <v>23.781890880865465</v>
      </c>
      <c r="BL99" s="157">
        <f t="shared" si="23"/>
        <v>1445867.6198839776</v>
      </c>
      <c r="BM99" s="158">
        <f t="shared" si="24"/>
        <v>2726.4294226761626</v>
      </c>
      <c r="BN99" s="158">
        <f t="shared" si="25"/>
        <v>97.372479381291527</v>
      </c>
      <c r="BO99" s="158">
        <f t="shared" si="26"/>
        <v>522598.09683939163</v>
      </c>
      <c r="BP99" s="158">
        <f t="shared" si="27"/>
        <v>72049.368878830326</v>
      </c>
      <c r="BQ99" s="158">
        <f t="shared" si="28"/>
        <v>2573.1917456725118</v>
      </c>
      <c r="BR99" s="158">
        <f t="shared" si="29"/>
        <v>3792.0720462542276</v>
      </c>
      <c r="BS99" s="158">
        <f t="shared" si="30"/>
        <v>2583484.5126552018</v>
      </c>
      <c r="BT99" s="158">
        <f t="shared" si="31"/>
        <v>3807240.3344392446</v>
      </c>
    </row>
    <row r="100" spans="1:72" x14ac:dyDescent="0.2">
      <c r="A100" s="202">
        <v>43160</v>
      </c>
      <c r="B100" s="203">
        <f t="shared" si="16"/>
        <v>2018</v>
      </c>
      <c r="C100" s="201">
        <v>38782369</v>
      </c>
      <c r="D100" s="201">
        <f>VLOOKUP(B100,CDM!$I$5:$N$15,2,FALSE)/12</f>
        <v>3037702.3567513782</v>
      </c>
      <c r="E100" s="201">
        <f t="shared" si="17"/>
        <v>41820071.356751375</v>
      </c>
      <c r="F100" s="204">
        <v>60798</v>
      </c>
      <c r="G100" s="204">
        <v>14498535</v>
      </c>
      <c r="H100" s="204">
        <v>5382</v>
      </c>
      <c r="I100" s="201">
        <f>VLOOKUP(B100,CDM!$I$5:$N$15,3,FALSE)/12</f>
        <v>993596.71150296601</v>
      </c>
      <c r="J100" s="201">
        <f t="shared" si="18"/>
        <v>15492131.711502966</v>
      </c>
      <c r="K100" s="204">
        <v>73851189</v>
      </c>
      <c r="L100" s="201">
        <f>VLOOKUP(B100,CDM!$I$5:$N$15,4,FALSE)/12</f>
        <v>3904844.3543456518</v>
      </c>
      <c r="M100" s="85">
        <f t="shared" si="19"/>
        <v>77756033.354345649</v>
      </c>
      <c r="N100" s="204">
        <v>187159</v>
      </c>
      <c r="O100" s="204">
        <v>1008</v>
      </c>
      <c r="P100" s="204">
        <v>606508.19999999995</v>
      </c>
      <c r="Q100" s="204">
        <v>1627</v>
      </c>
      <c r="R100" s="204">
        <v>17184</v>
      </c>
      <c r="S100" s="204">
        <v>262882</v>
      </c>
      <c r="T100" s="200">
        <v>24</v>
      </c>
      <c r="U100" s="200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199">
        <v>0</v>
      </c>
      <c r="AS100" s="199">
        <v>0</v>
      </c>
      <c r="AT100" s="199">
        <v>1</v>
      </c>
      <c r="AU100" s="199">
        <v>0</v>
      </c>
      <c r="AV100" s="199">
        <v>0</v>
      </c>
      <c r="AW100" s="199">
        <v>0</v>
      </c>
      <c r="AX100" s="199">
        <v>0</v>
      </c>
      <c r="AY100" s="199">
        <v>0</v>
      </c>
      <c r="AZ100" s="199">
        <v>0</v>
      </c>
      <c r="BA100" s="199">
        <v>0</v>
      </c>
      <c r="BB100" s="199">
        <v>0</v>
      </c>
      <c r="BC100" s="199">
        <v>0</v>
      </c>
      <c r="BD100" s="199">
        <v>1</v>
      </c>
      <c r="BE100" s="199">
        <v>0</v>
      </c>
      <c r="BF100" s="199">
        <v>1</v>
      </c>
      <c r="BG100" s="200">
        <f t="shared" si="20"/>
        <v>99</v>
      </c>
      <c r="BH100" s="199">
        <v>31</v>
      </c>
      <c r="BI100" s="199">
        <v>21</v>
      </c>
      <c r="BJ100" s="158">
        <f t="shared" si="21"/>
        <v>687.85274773432309</v>
      </c>
      <c r="BK100" s="158">
        <f t="shared" si="22"/>
        <v>22.188798314010423</v>
      </c>
      <c r="BL100" s="157">
        <f t="shared" si="23"/>
        <v>1349034.5598952055</v>
      </c>
      <c r="BM100" s="158">
        <f t="shared" si="24"/>
        <v>2878.5083075999564</v>
      </c>
      <c r="BN100" s="158">
        <f t="shared" si="25"/>
        <v>92.855106696772793</v>
      </c>
      <c r="BO100" s="158">
        <f t="shared" si="26"/>
        <v>499746.18424203113</v>
      </c>
      <c r="BP100" s="158">
        <f t="shared" si="27"/>
        <v>77138.921978517508</v>
      </c>
      <c r="BQ100" s="158">
        <f t="shared" si="28"/>
        <v>2488.3523218876617</v>
      </c>
      <c r="BR100" s="158">
        <f t="shared" si="29"/>
        <v>3673.2819989770242</v>
      </c>
      <c r="BS100" s="158">
        <f t="shared" si="30"/>
        <v>2508259.1404627627</v>
      </c>
      <c r="BT100" s="158">
        <f t="shared" si="31"/>
        <v>3702668.2549688406</v>
      </c>
    </row>
    <row r="101" spans="1:72" x14ac:dyDescent="0.2">
      <c r="A101" s="202">
        <v>43191</v>
      </c>
      <c r="B101" s="203">
        <f t="shared" si="16"/>
        <v>2018</v>
      </c>
      <c r="C101" s="201">
        <v>35825905</v>
      </c>
      <c r="D101" s="201">
        <f>VLOOKUP(B101,CDM!$I$5:$N$15,2,FALSE)/12</f>
        <v>3037702.3567513782</v>
      </c>
      <c r="E101" s="201">
        <f t="shared" si="17"/>
        <v>38863607.356751375</v>
      </c>
      <c r="F101" s="204">
        <v>60792</v>
      </c>
      <c r="G101" s="204">
        <v>13441312</v>
      </c>
      <c r="H101" s="204">
        <v>5377</v>
      </c>
      <c r="I101" s="201">
        <f>VLOOKUP(B101,CDM!$I$5:$N$15,3,FALSE)/12</f>
        <v>993596.71150296601</v>
      </c>
      <c r="J101" s="201">
        <f t="shared" si="18"/>
        <v>14434908.711502966</v>
      </c>
      <c r="K101" s="204">
        <v>70289177</v>
      </c>
      <c r="L101" s="201">
        <f>VLOOKUP(B101,CDM!$I$5:$N$15,4,FALSE)/12</f>
        <v>3904844.3543456518</v>
      </c>
      <c r="M101" s="85">
        <f t="shared" si="19"/>
        <v>74194021.354345649</v>
      </c>
      <c r="N101" s="204">
        <v>184065</v>
      </c>
      <c r="O101" s="204">
        <v>1006</v>
      </c>
      <c r="P101" s="204">
        <v>479278.6</v>
      </c>
      <c r="Q101" s="204">
        <v>1515.5</v>
      </c>
      <c r="R101" s="204">
        <v>17184</v>
      </c>
      <c r="S101" s="204">
        <v>260891</v>
      </c>
      <c r="T101" s="200">
        <v>24</v>
      </c>
      <c r="U101" s="200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199">
        <v>0</v>
      </c>
      <c r="AS101" s="199">
        <v>0</v>
      </c>
      <c r="AT101" s="199">
        <v>0</v>
      </c>
      <c r="AU101" s="199">
        <v>1</v>
      </c>
      <c r="AV101" s="199">
        <v>0</v>
      </c>
      <c r="AW101" s="199">
        <v>0</v>
      </c>
      <c r="AX101" s="199">
        <v>0</v>
      </c>
      <c r="AY101" s="199">
        <v>0</v>
      </c>
      <c r="AZ101" s="199">
        <v>0</v>
      </c>
      <c r="BA101" s="199">
        <v>0</v>
      </c>
      <c r="BB101" s="199">
        <v>0</v>
      </c>
      <c r="BC101" s="199">
        <v>0</v>
      </c>
      <c r="BD101" s="199">
        <v>1</v>
      </c>
      <c r="BE101" s="199">
        <v>0</v>
      </c>
      <c r="BF101" s="199">
        <v>1</v>
      </c>
      <c r="BG101" s="200">
        <f t="shared" si="20"/>
        <v>100</v>
      </c>
      <c r="BH101" s="199">
        <v>30</v>
      </c>
      <c r="BI101" s="199">
        <v>21</v>
      </c>
      <c r="BJ101" s="158">
        <f t="shared" si="21"/>
        <v>639.2881852340995</v>
      </c>
      <c r="BK101" s="158">
        <f t="shared" si="22"/>
        <v>21.309606174469984</v>
      </c>
      <c r="BL101" s="157">
        <f t="shared" si="23"/>
        <v>1295453.5785583791</v>
      </c>
      <c r="BM101" s="158">
        <f t="shared" si="24"/>
        <v>2684.565503348143</v>
      </c>
      <c r="BN101" s="158">
        <f t="shared" si="25"/>
        <v>89.485516778271432</v>
      </c>
      <c r="BO101" s="158">
        <f t="shared" si="26"/>
        <v>481163.62371676549</v>
      </c>
      <c r="BP101" s="158">
        <f t="shared" si="27"/>
        <v>73751.512280661686</v>
      </c>
      <c r="BQ101" s="158">
        <f t="shared" si="28"/>
        <v>2458.383742688723</v>
      </c>
      <c r="BR101" s="158">
        <f t="shared" si="29"/>
        <v>3511.9767752696039</v>
      </c>
      <c r="BS101" s="158">
        <f t="shared" si="30"/>
        <v>2473134.045144855</v>
      </c>
      <c r="BT101" s="158">
        <f t="shared" si="31"/>
        <v>3533048.6359212212</v>
      </c>
    </row>
    <row r="102" spans="1:72" x14ac:dyDescent="0.2">
      <c r="A102" s="202">
        <v>43221</v>
      </c>
      <c r="B102" s="203">
        <f t="shared" si="16"/>
        <v>2018</v>
      </c>
      <c r="C102" s="201">
        <v>38850335</v>
      </c>
      <c r="D102" s="201">
        <f>VLOOKUP(B102,CDM!$I$5:$N$15,2,FALSE)/12</f>
        <v>3037702.3567513782</v>
      </c>
      <c r="E102" s="201">
        <f t="shared" si="17"/>
        <v>41888037.356751375</v>
      </c>
      <c r="F102" s="204">
        <v>60822</v>
      </c>
      <c r="G102" s="204">
        <v>13796645</v>
      </c>
      <c r="H102" s="204">
        <v>5371</v>
      </c>
      <c r="I102" s="201">
        <f>VLOOKUP(B102,CDM!$I$5:$N$15,3,FALSE)/12</f>
        <v>993596.71150296601</v>
      </c>
      <c r="J102" s="201">
        <f t="shared" si="18"/>
        <v>14790241.711502966</v>
      </c>
      <c r="K102" s="204">
        <v>72846017</v>
      </c>
      <c r="L102" s="201">
        <f>VLOOKUP(B102,CDM!$I$5:$N$15,4,FALSE)/12</f>
        <v>3904844.3543456518</v>
      </c>
      <c r="M102" s="85">
        <f t="shared" si="19"/>
        <v>76750861.354345649</v>
      </c>
      <c r="N102" s="204">
        <v>187517</v>
      </c>
      <c r="O102" s="204">
        <v>1008</v>
      </c>
      <c r="P102" s="204">
        <v>435165</v>
      </c>
      <c r="Q102" s="204">
        <v>1511.5</v>
      </c>
      <c r="R102" s="204">
        <v>17184</v>
      </c>
      <c r="S102" s="204">
        <v>261428</v>
      </c>
      <c r="T102" s="200">
        <v>24</v>
      </c>
      <c r="U102" s="200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199">
        <v>0</v>
      </c>
      <c r="AS102" s="199">
        <v>0</v>
      </c>
      <c r="AT102" s="199">
        <v>0</v>
      </c>
      <c r="AU102" s="199">
        <v>0</v>
      </c>
      <c r="AV102" s="199">
        <v>1</v>
      </c>
      <c r="AW102" s="199">
        <v>0</v>
      </c>
      <c r="AX102" s="199">
        <v>0</v>
      </c>
      <c r="AY102" s="199">
        <v>0</v>
      </c>
      <c r="AZ102" s="199">
        <v>0</v>
      </c>
      <c r="BA102" s="199">
        <v>0</v>
      </c>
      <c r="BB102" s="199">
        <v>0</v>
      </c>
      <c r="BC102" s="199">
        <v>0</v>
      </c>
      <c r="BD102" s="199">
        <v>1</v>
      </c>
      <c r="BE102" s="199">
        <v>0</v>
      </c>
      <c r="BF102" s="199">
        <v>1</v>
      </c>
      <c r="BG102" s="200">
        <f t="shared" si="20"/>
        <v>101</v>
      </c>
      <c r="BH102" s="199">
        <v>31</v>
      </c>
      <c r="BI102" s="199">
        <v>22</v>
      </c>
      <c r="BJ102" s="158">
        <f t="shared" si="21"/>
        <v>688.69878262390876</v>
      </c>
      <c r="BK102" s="158">
        <f t="shared" si="22"/>
        <v>22.216089762061571</v>
      </c>
      <c r="BL102" s="157">
        <f t="shared" si="23"/>
        <v>1351227.0115081088</v>
      </c>
      <c r="BM102" s="158">
        <f t="shared" si="24"/>
        <v>2753.7221581647673</v>
      </c>
      <c r="BN102" s="158">
        <f t="shared" si="25"/>
        <v>88.829747037573142</v>
      </c>
      <c r="BO102" s="158">
        <f t="shared" si="26"/>
        <v>477104.57133880531</v>
      </c>
      <c r="BP102" s="158">
        <f t="shared" si="27"/>
        <v>76141.72753407307</v>
      </c>
      <c r="BQ102" s="158">
        <f t="shared" si="28"/>
        <v>2456.1847591636474</v>
      </c>
      <c r="BR102" s="158">
        <f t="shared" si="29"/>
        <v>3460.9876151851395</v>
      </c>
      <c r="BS102" s="158">
        <f t="shared" si="30"/>
        <v>2475834.2372369566</v>
      </c>
      <c r="BT102" s="158">
        <f t="shared" si="31"/>
        <v>3488675.5161066204</v>
      </c>
    </row>
    <row r="103" spans="1:72" x14ac:dyDescent="0.2">
      <c r="A103" s="202">
        <v>43252</v>
      </c>
      <c r="B103" s="203">
        <f t="shared" si="16"/>
        <v>2018</v>
      </c>
      <c r="C103" s="201">
        <v>49699411</v>
      </c>
      <c r="D103" s="201">
        <f>VLOOKUP(B103,CDM!$I$5:$N$15,2,FALSE)/12</f>
        <v>3037702.3567513782</v>
      </c>
      <c r="E103" s="201">
        <f t="shared" si="17"/>
        <v>52737113.356751375</v>
      </c>
      <c r="F103" s="204">
        <v>60920</v>
      </c>
      <c r="G103" s="204">
        <v>14595194</v>
      </c>
      <c r="H103" s="204">
        <v>5437</v>
      </c>
      <c r="I103" s="201">
        <f>VLOOKUP(B103,CDM!$I$5:$N$15,3,FALSE)/12</f>
        <v>993596.71150296601</v>
      </c>
      <c r="J103" s="201">
        <f t="shared" si="18"/>
        <v>15588790.711502966</v>
      </c>
      <c r="K103" s="204">
        <v>74459387</v>
      </c>
      <c r="L103" s="201">
        <f>VLOOKUP(B103,CDM!$I$5:$N$15,4,FALSE)/12</f>
        <v>3904844.3543456518</v>
      </c>
      <c r="M103" s="85">
        <f t="shared" si="19"/>
        <v>78364231.354345649</v>
      </c>
      <c r="N103" s="204">
        <v>205707</v>
      </c>
      <c r="O103" s="204">
        <v>970</v>
      </c>
      <c r="P103" s="204">
        <v>392256</v>
      </c>
      <c r="Q103" s="204">
        <v>1511</v>
      </c>
      <c r="R103" s="204">
        <v>17184</v>
      </c>
      <c r="S103" s="204">
        <v>260815</v>
      </c>
      <c r="T103" s="200">
        <v>24</v>
      </c>
      <c r="U103" s="200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199">
        <v>0</v>
      </c>
      <c r="AS103" s="199">
        <v>0</v>
      </c>
      <c r="AT103" s="199">
        <v>0</v>
      </c>
      <c r="AU103" s="199">
        <v>0</v>
      </c>
      <c r="AV103" s="199">
        <v>0</v>
      </c>
      <c r="AW103" s="199">
        <v>1</v>
      </c>
      <c r="AX103" s="199">
        <v>0</v>
      </c>
      <c r="AY103" s="199">
        <v>0</v>
      </c>
      <c r="AZ103" s="199">
        <v>0</v>
      </c>
      <c r="BA103" s="199">
        <v>0</v>
      </c>
      <c r="BB103" s="199">
        <v>0</v>
      </c>
      <c r="BC103" s="199">
        <v>0</v>
      </c>
      <c r="BD103" s="199">
        <v>0</v>
      </c>
      <c r="BE103" s="199">
        <v>0</v>
      </c>
      <c r="BF103" s="199">
        <v>0</v>
      </c>
      <c r="BG103" s="200">
        <f t="shared" si="20"/>
        <v>102</v>
      </c>
      <c r="BH103" s="199">
        <v>30</v>
      </c>
      <c r="BI103" s="199">
        <v>21</v>
      </c>
      <c r="BJ103" s="158">
        <f t="shared" si="21"/>
        <v>865.67815753039031</v>
      </c>
      <c r="BK103" s="158">
        <f t="shared" si="22"/>
        <v>28.855938584346344</v>
      </c>
      <c r="BL103" s="157">
        <f t="shared" si="23"/>
        <v>1757903.7785583793</v>
      </c>
      <c r="BM103" s="158">
        <f t="shared" si="24"/>
        <v>2867.1676865004533</v>
      </c>
      <c r="BN103" s="158">
        <f t="shared" si="25"/>
        <v>95.57225621668178</v>
      </c>
      <c r="BO103" s="158">
        <f t="shared" si="26"/>
        <v>519626.35705009883</v>
      </c>
      <c r="BP103" s="158">
        <f t="shared" si="27"/>
        <v>80787.867375614078</v>
      </c>
      <c r="BQ103" s="158">
        <f t="shared" si="28"/>
        <v>2692.9289125204691</v>
      </c>
      <c r="BR103" s="158">
        <f t="shared" si="29"/>
        <v>3847.0413036006703</v>
      </c>
      <c r="BS103" s="158">
        <f t="shared" si="30"/>
        <v>2612141.045144855</v>
      </c>
      <c r="BT103" s="158">
        <f t="shared" si="31"/>
        <v>3731630.0644926499</v>
      </c>
    </row>
    <row r="104" spans="1:72" x14ac:dyDescent="0.2">
      <c r="A104" s="202">
        <v>43282</v>
      </c>
      <c r="B104" s="203">
        <f t="shared" si="16"/>
        <v>2018</v>
      </c>
      <c r="C104" s="201">
        <v>62470256</v>
      </c>
      <c r="D104" s="201">
        <f>VLOOKUP(B104,CDM!$I$5:$N$15,2,FALSE)/12</f>
        <v>3037702.3567513782</v>
      </c>
      <c r="E104" s="201">
        <f t="shared" si="17"/>
        <v>65507958.356751375</v>
      </c>
      <c r="F104" s="204">
        <v>60944</v>
      </c>
      <c r="G104" s="204">
        <v>16326498</v>
      </c>
      <c r="H104" s="204">
        <v>5443</v>
      </c>
      <c r="I104" s="201">
        <f>VLOOKUP(B104,CDM!$I$5:$N$15,3,FALSE)/12</f>
        <v>993596.71150296601</v>
      </c>
      <c r="J104" s="201">
        <f t="shared" si="18"/>
        <v>17320094.711502966</v>
      </c>
      <c r="K104" s="204">
        <v>79813563</v>
      </c>
      <c r="L104" s="201">
        <f>VLOOKUP(B104,CDM!$I$5:$N$15,4,FALSE)/12</f>
        <v>3904844.3543456518</v>
      </c>
      <c r="M104" s="85">
        <f t="shared" si="19"/>
        <v>83718407.354345649</v>
      </c>
      <c r="N104" s="204">
        <v>212958</v>
      </c>
      <c r="O104" s="204">
        <v>970</v>
      </c>
      <c r="P104" s="204">
        <v>418842.3</v>
      </c>
      <c r="Q104" s="204">
        <v>1502.3</v>
      </c>
      <c r="R104" s="204">
        <v>17184</v>
      </c>
      <c r="S104" s="204">
        <v>261377</v>
      </c>
      <c r="T104" s="200">
        <v>24</v>
      </c>
      <c r="U104" s="200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199">
        <v>0</v>
      </c>
      <c r="AS104" s="199">
        <v>0</v>
      </c>
      <c r="AT104" s="199">
        <v>0</v>
      </c>
      <c r="AU104" s="199">
        <v>0</v>
      </c>
      <c r="AV104" s="199">
        <v>0</v>
      </c>
      <c r="AW104" s="199">
        <v>0</v>
      </c>
      <c r="AX104" s="199">
        <v>1</v>
      </c>
      <c r="AY104" s="199">
        <v>0</v>
      </c>
      <c r="AZ104" s="199">
        <v>0</v>
      </c>
      <c r="BA104" s="199">
        <v>0</v>
      </c>
      <c r="BB104" s="199">
        <v>0</v>
      </c>
      <c r="BC104" s="199">
        <v>0</v>
      </c>
      <c r="BD104" s="199">
        <v>0</v>
      </c>
      <c r="BE104" s="199">
        <v>0</v>
      </c>
      <c r="BF104" s="199">
        <v>0</v>
      </c>
      <c r="BG104" s="200">
        <f t="shared" si="20"/>
        <v>103</v>
      </c>
      <c r="BH104" s="199">
        <v>31</v>
      </c>
      <c r="BI104" s="199">
        <v>21</v>
      </c>
      <c r="BJ104" s="158">
        <f t="shared" si="21"/>
        <v>1074.8877388545448</v>
      </c>
      <c r="BK104" s="158">
        <f t="shared" si="22"/>
        <v>34.673798027565958</v>
      </c>
      <c r="BL104" s="157">
        <f t="shared" si="23"/>
        <v>2113159.9469919796</v>
      </c>
      <c r="BM104" s="158">
        <f t="shared" si="24"/>
        <v>3182.086112714122</v>
      </c>
      <c r="BN104" s="158">
        <f t="shared" si="25"/>
        <v>102.64793911981039</v>
      </c>
      <c r="BO104" s="158">
        <f t="shared" si="26"/>
        <v>558712.73262912792</v>
      </c>
      <c r="BP104" s="158">
        <f t="shared" si="27"/>
        <v>86307.636447779019</v>
      </c>
      <c r="BQ104" s="158">
        <f t="shared" si="28"/>
        <v>2784.117304767065</v>
      </c>
      <c r="BR104" s="158">
        <f t="shared" si="29"/>
        <v>4109.8874498942387</v>
      </c>
      <c r="BS104" s="158">
        <f t="shared" si="30"/>
        <v>2700593.7856240533</v>
      </c>
      <c r="BT104" s="158">
        <f t="shared" si="31"/>
        <v>3986590.826397412</v>
      </c>
    </row>
    <row r="105" spans="1:72" x14ac:dyDescent="0.2">
      <c r="A105" s="202">
        <v>43313</v>
      </c>
      <c r="B105" s="203">
        <f t="shared" si="16"/>
        <v>2018</v>
      </c>
      <c r="C105" s="201">
        <v>60684419</v>
      </c>
      <c r="D105" s="201">
        <f>VLOOKUP(B105,CDM!$I$5:$N$15,2,FALSE)/12</f>
        <v>3037702.3567513782</v>
      </c>
      <c r="E105" s="201">
        <f t="shared" si="17"/>
        <v>63722121.356751375</v>
      </c>
      <c r="F105" s="204">
        <v>60940</v>
      </c>
      <c r="G105" s="204">
        <v>16132239</v>
      </c>
      <c r="H105" s="204">
        <v>5466</v>
      </c>
      <c r="I105" s="201">
        <f>VLOOKUP(B105,CDM!$I$5:$N$15,3,FALSE)/12</f>
        <v>993596.71150296601</v>
      </c>
      <c r="J105" s="201">
        <f t="shared" si="18"/>
        <v>17125835.711502966</v>
      </c>
      <c r="K105" s="204">
        <v>79970235</v>
      </c>
      <c r="L105" s="201">
        <f>VLOOKUP(B105,CDM!$I$5:$N$15,4,FALSE)/12</f>
        <v>3904844.3543456518</v>
      </c>
      <c r="M105" s="85">
        <f t="shared" si="19"/>
        <v>83875079.354345649</v>
      </c>
      <c r="N105" s="204">
        <v>205769</v>
      </c>
      <c r="O105" s="204">
        <v>970</v>
      </c>
      <c r="P105" s="204">
        <v>468399.7</v>
      </c>
      <c r="Q105" s="204">
        <v>1493.6</v>
      </c>
      <c r="R105" s="204">
        <v>17184</v>
      </c>
      <c r="S105" s="204">
        <v>261095</v>
      </c>
      <c r="T105" s="200">
        <v>24</v>
      </c>
      <c r="U105" s="200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199">
        <v>0</v>
      </c>
      <c r="AS105" s="199">
        <v>0</v>
      </c>
      <c r="AT105" s="199">
        <v>0</v>
      </c>
      <c r="AU105" s="199">
        <v>0</v>
      </c>
      <c r="AV105" s="199">
        <v>0</v>
      </c>
      <c r="AW105" s="199">
        <v>0</v>
      </c>
      <c r="AX105" s="199">
        <v>0</v>
      </c>
      <c r="AY105" s="199">
        <v>1</v>
      </c>
      <c r="AZ105" s="199">
        <v>0</v>
      </c>
      <c r="BA105" s="199">
        <v>0</v>
      </c>
      <c r="BB105" s="199">
        <v>0</v>
      </c>
      <c r="BC105" s="199">
        <v>0</v>
      </c>
      <c r="BD105" s="199">
        <v>0</v>
      </c>
      <c r="BE105" s="199">
        <v>0</v>
      </c>
      <c r="BF105" s="199">
        <v>0</v>
      </c>
      <c r="BG105" s="200">
        <f t="shared" si="20"/>
        <v>104</v>
      </c>
      <c r="BH105" s="199">
        <v>31</v>
      </c>
      <c r="BI105" s="199">
        <v>22</v>
      </c>
      <c r="BJ105" s="158">
        <f t="shared" si="21"/>
        <v>1045.6534518666126</v>
      </c>
      <c r="BK105" s="158">
        <f t="shared" si="22"/>
        <v>33.730756511826215</v>
      </c>
      <c r="BL105" s="157">
        <f t="shared" si="23"/>
        <v>2055552.3018306894</v>
      </c>
      <c r="BM105" s="158">
        <f t="shared" si="24"/>
        <v>3133.156917581955</v>
      </c>
      <c r="BN105" s="158">
        <f t="shared" si="25"/>
        <v>101.06957798651467</v>
      </c>
      <c r="BO105" s="158">
        <f t="shared" si="26"/>
        <v>552446.31327428925</v>
      </c>
      <c r="BP105" s="158">
        <f t="shared" si="27"/>
        <v>86469.153973552209</v>
      </c>
      <c r="BQ105" s="158">
        <f t="shared" si="28"/>
        <v>2789.3275475339424</v>
      </c>
      <c r="BR105" s="158">
        <f t="shared" si="29"/>
        <v>3930.4160897069187</v>
      </c>
      <c r="BS105" s="158">
        <f t="shared" si="30"/>
        <v>2705647.7211079244</v>
      </c>
      <c r="BT105" s="158">
        <f t="shared" si="31"/>
        <v>3812503.6070157113</v>
      </c>
    </row>
    <row r="106" spans="1:72" x14ac:dyDescent="0.2">
      <c r="A106" s="202">
        <v>43344</v>
      </c>
      <c r="B106" s="203">
        <f t="shared" si="16"/>
        <v>2018</v>
      </c>
      <c r="C106" s="201">
        <v>48255985</v>
      </c>
      <c r="D106" s="201">
        <f>VLOOKUP(B106,CDM!$I$5:$N$15,2,FALSE)/12</f>
        <v>3037702.3567513782</v>
      </c>
      <c r="E106" s="201">
        <f t="shared" si="17"/>
        <v>51293687.356751375</v>
      </c>
      <c r="F106" s="204">
        <v>60973</v>
      </c>
      <c r="G106" s="204">
        <v>14295949</v>
      </c>
      <c r="H106" s="204">
        <v>5466</v>
      </c>
      <c r="I106" s="201">
        <f>VLOOKUP(B106,CDM!$I$5:$N$15,3,FALSE)/12</f>
        <v>993596.71150296601</v>
      </c>
      <c r="J106" s="201">
        <f t="shared" si="18"/>
        <v>15289545.711502966</v>
      </c>
      <c r="K106" s="204">
        <v>72439191</v>
      </c>
      <c r="L106" s="201">
        <f>VLOOKUP(B106,CDM!$I$5:$N$15,4,FALSE)/12</f>
        <v>3904844.3543456518</v>
      </c>
      <c r="M106" s="85">
        <f t="shared" si="19"/>
        <v>76344035.354345649</v>
      </c>
      <c r="N106" s="204">
        <v>206092</v>
      </c>
      <c r="O106" s="204">
        <v>974</v>
      </c>
      <c r="P106" s="204">
        <v>487042.4</v>
      </c>
      <c r="Q106" s="204">
        <v>1407</v>
      </c>
      <c r="R106" s="204">
        <v>17184</v>
      </c>
      <c r="S106" s="204">
        <v>260813</v>
      </c>
      <c r="T106" s="200">
        <v>24</v>
      </c>
      <c r="U106" s="200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199">
        <v>0</v>
      </c>
      <c r="AS106" s="199">
        <v>0</v>
      </c>
      <c r="AT106" s="199">
        <v>0</v>
      </c>
      <c r="AU106" s="199">
        <v>0</v>
      </c>
      <c r="AV106" s="199">
        <v>0</v>
      </c>
      <c r="AW106" s="199">
        <v>0</v>
      </c>
      <c r="AX106" s="199">
        <v>0</v>
      </c>
      <c r="AY106" s="199">
        <v>0</v>
      </c>
      <c r="AZ106" s="199">
        <v>1</v>
      </c>
      <c r="BA106" s="199">
        <v>0</v>
      </c>
      <c r="BB106" s="199">
        <v>0</v>
      </c>
      <c r="BC106" s="199">
        <v>0</v>
      </c>
      <c r="BD106" s="199">
        <v>0</v>
      </c>
      <c r="BE106" s="199">
        <v>1</v>
      </c>
      <c r="BF106" s="199">
        <v>1</v>
      </c>
      <c r="BG106" s="200">
        <f t="shared" si="20"/>
        <v>105</v>
      </c>
      <c r="BH106" s="199">
        <v>30</v>
      </c>
      <c r="BI106" s="199">
        <v>19</v>
      </c>
      <c r="BJ106" s="158">
        <f t="shared" si="21"/>
        <v>841.25247825679196</v>
      </c>
      <c r="BK106" s="158">
        <f t="shared" si="22"/>
        <v>28.041749275226397</v>
      </c>
      <c r="BL106" s="157">
        <f t="shared" si="23"/>
        <v>1709789.5785583791</v>
      </c>
      <c r="BM106" s="158">
        <f t="shared" si="24"/>
        <v>2797.2092410360347</v>
      </c>
      <c r="BN106" s="158">
        <f t="shared" si="25"/>
        <v>93.240308034534493</v>
      </c>
      <c r="BO106" s="158">
        <f t="shared" si="26"/>
        <v>509651.52371676551</v>
      </c>
      <c r="BP106" s="158">
        <f t="shared" si="27"/>
        <v>78381.966482901073</v>
      </c>
      <c r="BQ106" s="158">
        <f t="shared" si="28"/>
        <v>2612.7322160967024</v>
      </c>
      <c r="BR106" s="158">
        <f t="shared" si="29"/>
        <v>4125.3666569947936</v>
      </c>
      <c r="BS106" s="158">
        <f t="shared" si="30"/>
        <v>2544801.1784781883</v>
      </c>
      <c r="BT106" s="158">
        <f t="shared" si="31"/>
        <v>4018107.1239129291</v>
      </c>
    </row>
    <row r="107" spans="1:72" x14ac:dyDescent="0.2">
      <c r="A107" s="202">
        <v>43374</v>
      </c>
      <c r="B107" s="203">
        <f t="shared" si="16"/>
        <v>2018</v>
      </c>
      <c r="C107" s="201">
        <v>37999906</v>
      </c>
      <c r="D107" s="201">
        <f>VLOOKUP(B107,CDM!$I$5:$N$15,2,FALSE)/12</f>
        <v>3037702.3567513782</v>
      </c>
      <c r="E107" s="201">
        <f t="shared" si="17"/>
        <v>41037608.356751375</v>
      </c>
      <c r="F107" s="204">
        <v>60992</v>
      </c>
      <c r="G107" s="204">
        <v>13367196</v>
      </c>
      <c r="H107" s="204">
        <v>5469</v>
      </c>
      <c r="I107" s="201">
        <f>VLOOKUP(B107,CDM!$I$5:$N$15,3,FALSE)/12</f>
        <v>993596.71150296601</v>
      </c>
      <c r="J107" s="201">
        <f t="shared" si="18"/>
        <v>14360792.711502966</v>
      </c>
      <c r="K107" s="204">
        <v>68627728</v>
      </c>
      <c r="L107" s="201">
        <f>VLOOKUP(B107,CDM!$I$5:$N$15,4,FALSE)/12</f>
        <v>3904844.3543456518</v>
      </c>
      <c r="M107" s="85">
        <f t="shared" si="19"/>
        <v>72532572.354345649</v>
      </c>
      <c r="N107" s="204">
        <v>205563</v>
      </c>
      <c r="O107" s="204">
        <v>972</v>
      </c>
      <c r="P107" s="204">
        <v>541847.9</v>
      </c>
      <c r="Q107" s="204">
        <v>1343.3</v>
      </c>
      <c r="R107" s="204">
        <v>17184</v>
      </c>
      <c r="S107" s="204">
        <v>261271</v>
      </c>
      <c r="T107" s="200">
        <v>24</v>
      </c>
      <c r="U107" s="200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199">
        <v>0</v>
      </c>
      <c r="AS107" s="199">
        <v>0</v>
      </c>
      <c r="AT107" s="199">
        <v>0</v>
      </c>
      <c r="AU107" s="199">
        <v>0</v>
      </c>
      <c r="AV107" s="199">
        <v>0</v>
      </c>
      <c r="AW107" s="199">
        <v>0</v>
      </c>
      <c r="AX107" s="199">
        <v>0</v>
      </c>
      <c r="AY107" s="199">
        <v>0</v>
      </c>
      <c r="AZ107" s="199">
        <v>0</v>
      </c>
      <c r="BA107" s="199">
        <v>1</v>
      </c>
      <c r="BB107" s="199">
        <v>0</v>
      </c>
      <c r="BC107" s="199">
        <v>0</v>
      </c>
      <c r="BD107" s="199">
        <v>0</v>
      </c>
      <c r="BE107" s="199">
        <v>1</v>
      </c>
      <c r="BF107" s="199">
        <v>1</v>
      </c>
      <c r="BG107" s="200">
        <f t="shared" si="20"/>
        <v>106</v>
      </c>
      <c r="BH107" s="199">
        <v>31</v>
      </c>
      <c r="BI107" s="199">
        <v>22</v>
      </c>
      <c r="BJ107" s="158">
        <f t="shared" si="21"/>
        <v>672.83591875576099</v>
      </c>
      <c r="BK107" s="158">
        <f t="shared" si="22"/>
        <v>21.704384475992288</v>
      </c>
      <c r="BL107" s="157">
        <f t="shared" si="23"/>
        <v>1323793.8179597217</v>
      </c>
      <c r="BM107" s="158">
        <f t="shared" si="24"/>
        <v>2625.8534853726396</v>
      </c>
      <c r="BN107" s="158">
        <f t="shared" si="25"/>
        <v>84.704951141052888</v>
      </c>
      <c r="BO107" s="158">
        <f t="shared" si="26"/>
        <v>463251.37779041822</v>
      </c>
      <c r="BP107" s="158">
        <f t="shared" si="27"/>
        <v>74621.988018874123</v>
      </c>
      <c r="BQ107" s="158">
        <f t="shared" si="28"/>
        <v>2407.1609038346492</v>
      </c>
      <c r="BR107" s="158">
        <f t="shared" si="29"/>
        <v>3391.9085463124602</v>
      </c>
      <c r="BS107" s="158">
        <f t="shared" si="30"/>
        <v>2339760.398527279</v>
      </c>
      <c r="BT107" s="158">
        <f t="shared" si="31"/>
        <v>3296935.1070157113</v>
      </c>
    </row>
    <row r="108" spans="1:72" x14ac:dyDescent="0.2">
      <c r="A108" s="202">
        <v>43405</v>
      </c>
      <c r="B108" s="203">
        <f t="shared" si="16"/>
        <v>2018</v>
      </c>
      <c r="C108" s="201">
        <v>38116428</v>
      </c>
      <c r="D108" s="201">
        <f>VLOOKUP(B108,CDM!$I$5:$N$15,2,FALSE)/12</f>
        <v>3037702.3567513782</v>
      </c>
      <c r="E108" s="201">
        <f t="shared" si="17"/>
        <v>41154130.356751375</v>
      </c>
      <c r="F108" s="204">
        <v>61031</v>
      </c>
      <c r="G108" s="204">
        <v>13835360</v>
      </c>
      <c r="H108" s="204">
        <v>5496</v>
      </c>
      <c r="I108" s="201">
        <f>VLOOKUP(B108,CDM!$I$5:$N$15,3,FALSE)/12</f>
        <v>993596.71150296601</v>
      </c>
      <c r="J108" s="201">
        <f t="shared" si="18"/>
        <v>14828956.711502966</v>
      </c>
      <c r="K108" s="204">
        <v>68344175</v>
      </c>
      <c r="L108" s="201">
        <f>VLOOKUP(B108,CDM!$I$5:$N$15,4,FALSE)/12</f>
        <v>3904844.3543456518</v>
      </c>
      <c r="M108" s="85">
        <f t="shared" si="19"/>
        <v>72249019.354345649</v>
      </c>
      <c r="N108" s="204">
        <v>205844</v>
      </c>
      <c r="O108" s="204">
        <v>972</v>
      </c>
      <c r="P108" s="204">
        <v>565178.5</v>
      </c>
      <c r="Q108" s="204">
        <v>1317.1</v>
      </c>
      <c r="R108" s="204">
        <v>17184</v>
      </c>
      <c r="S108" s="204">
        <v>260703</v>
      </c>
      <c r="T108" s="200">
        <v>24</v>
      </c>
      <c r="U108" s="200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199">
        <v>0</v>
      </c>
      <c r="AS108" s="199">
        <v>0</v>
      </c>
      <c r="AT108" s="199">
        <v>0</v>
      </c>
      <c r="AU108" s="199">
        <v>0</v>
      </c>
      <c r="AV108" s="199">
        <v>0</v>
      </c>
      <c r="AW108" s="199">
        <v>0</v>
      </c>
      <c r="AX108" s="199">
        <v>0</v>
      </c>
      <c r="AY108" s="199">
        <v>0</v>
      </c>
      <c r="AZ108" s="199">
        <v>0</v>
      </c>
      <c r="BA108" s="199">
        <v>0</v>
      </c>
      <c r="BB108" s="199">
        <v>1</v>
      </c>
      <c r="BC108" s="199">
        <v>0</v>
      </c>
      <c r="BD108" s="199">
        <v>0</v>
      </c>
      <c r="BE108" s="199">
        <v>1</v>
      </c>
      <c r="BF108" s="199">
        <v>1</v>
      </c>
      <c r="BG108" s="200">
        <f t="shared" si="20"/>
        <v>107</v>
      </c>
      <c r="BH108" s="199">
        <v>30</v>
      </c>
      <c r="BI108" s="199">
        <v>22</v>
      </c>
      <c r="BJ108" s="158">
        <f t="shared" si="21"/>
        <v>674.3151899321881</v>
      </c>
      <c r="BK108" s="158">
        <f t="shared" si="22"/>
        <v>22.477172997739604</v>
      </c>
      <c r="BL108" s="157">
        <f t="shared" si="23"/>
        <v>1371804.3452250459</v>
      </c>
      <c r="BM108" s="158">
        <f t="shared" si="24"/>
        <v>2698.136228439404</v>
      </c>
      <c r="BN108" s="158">
        <f t="shared" si="25"/>
        <v>89.937874281313469</v>
      </c>
      <c r="BO108" s="158">
        <f t="shared" si="26"/>
        <v>494298.55705009884</v>
      </c>
      <c r="BP108" s="158">
        <f t="shared" si="27"/>
        <v>74330.266825458486</v>
      </c>
      <c r="BQ108" s="158">
        <f t="shared" si="28"/>
        <v>2477.675560848616</v>
      </c>
      <c r="BR108" s="158">
        <f t="shared" si="29"/>
        <v>3378.6484920662947</v>
      </c>
      <c r="BS108" s="158">
        <f t="shared" si="30"/>
        <v>2408300.6451448551</v>
      </c>
      <c r="BT108" s="158">
        <f t="shared" si="31"/>
        <v>3284046.3342884388</v>
      </c>
    </row>
    <row r="109" spans="1:72" x14ac:dyDescent="0.2">
      <c r="A109" s="202">
        <v>43435</v>
      </c>
      <c r="B109" s="203">
        <f t="shared" si="16"/>
        <v>2018</v>
      </c>
      <c r="C109" s="201">
        <v>43149882</v>
      </c>
      <c r="D109" s="201">
        <f>VLOOKUP(B109,CDM!$I$5:$N$15,2,FALSE)/12</f>
        <v>3037702.3567513782</v>
      </c>
      <c r="E109" s="201">
        <f t="shared" si="17"/>
        <v>46187584.356751375</v>
      </c>
      <c r="F109" s="204">
        <v>61253</v>
      </c>
      <c r="G109" s="204">
        <v>14685286</v>
      </c>
      <c r="H109" s="204">
        <v>5494</v>
      </c>
      <c r="I109" s="201">
        <f>VLOOKUP(B109,CDM!$I$5:$N$15,3,FALSE)/12</f>
        <v>993596.71150296601</v>
      </c>
      <c r="J109" s="201">
        <f t="shared" si="18"/>
        <v>15678882.711502966</v>
      </c>
      <c r="K109" s="204">
        <v>67665402</v>
      </c>
      <c r="L109" s="201">
        <f>VLOOKUP(B109,CDM!$I$5:$N$15,4,FALSE)/12</f>
        <v>3904844.3543456518</v>
      </c>
      <c r="M109" s="85">
        <f t="shared" si="19"/>
        <v>71570246.354345649</v>
      </c>
      <c r="N109" s="204">
        <v>169863</v>
      </c>
      <c r="O109" s="204">
        <v>974</v>
      </c>
      <c r="P109" s="204">
        <v>597310.9</v>
      </c>
      <c r="Q109" s="204">
        <v>1287.2</v>
      </c>
      <c r="R109" s="204">
        <v>17184</v>
      </c>
      <c r="S109" s="204">
        <v>264008</v>
      </c>
      <c r="T109" s="200">
        <v>24</v>
      </c>
      <c r="U109" s="200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199">
        <v>0</v>
      </c>
      <c r="AS109" s="199">
        <v>0</v>
      </c>
      <c r="AT109" s="199">
        <v>0</v>
      </c>
      <c r="AU109" s="199">
        <v>0</v>
      </c>
      <c r="AV109" s="199">
        <v>0</v>
      </c>
      <c r="AW109" s="199">
        <v>0</v>
      </c>
      <c r="AX109" s="199">
        <v>0</v>
      </c>
      <c r="AY109" s="199">
        <v>0</v>
      </c>
      <c r="AZ109" s="199">
        <v>0</v>
      </c>
      <c r="BA109" s="199">
        <v>0</v>
      </c>
      <c r="BB109" s="199">
        <v>0</v>
      </c>
      <c r="BC109" s="199">
        <v>1</v>
      </c>
      <c r="BD109" s="199">
        <v>0</v>
      </c>
      <c r="BE109" s="199">
        <v>0</v>
      </c>
      <c r="BF109" s="199">
        <v>0</v>
      </c>
      <c r="BG109" s="200">
        <f t="shared" si="20"/>
        <v>108</v>
      </c>
      <c r="BH109" s="199">
        <v>31</v>
      </c>
      <c r="BI109" s="199">
        <v>19</v>
      </c>
      <c r="BJ109" s="158">
        <f t="shared" si="21"/>
        <v>754.04607703706552</v>
      </c>
      <c r="BK109" s="158">
        <f t="shared" si="22"/>
        <v>24.324067001195662</v>
      </c>
      <c r="BL109" s="157">
        <f t="shared" si="23"/>
        <v>1489922.0760242378</v>
      </c>
      <c r="BM109" s="158">
        <f t="shared" si="24"/>
        <v>2853.8192048603869</v>
      </c>
      <c r="BN109" s="158">
        <f t="shared" si="25"/>
        <v>92.05868402775441</v>
      </c>
      <c r="BO109" s="158">
        <f t="shared" si="26"/>
        <v>505770.41004848276</v>
      </c>
      <c r="BP109" s="158">
        <f t="shared" si="27"/>
        <v>73480.745743681371</v>
      </c>
      <c r="BQ109" s="158">
        <f t="shared" si="28"/>
        <v>2370.3466368929476</v>
      </c>
      <c r="BR109" s="158">
        <f t="shared" si="29"/>
        <v>3867.407670720072</v>
      </c>
      <c r="BS109" s="158">
        <f t="shared" si="30"/>
        <v>2308717.6243337304</v>
      </c>
      <c r="BT109" s="158">
        <f t="shared" si="31"/>
        <v>3766855.0712813498</v>
      </c>
    </row>
    <row r="110" spans="1:72" x14ac:dyDescent="0.2">
      <c r="A110" s="202">
        <v>43466</v>
      </c>
      <c r="B110" s="203">
        <f t="shared" si="16"/>
        <v>2019</v>
      </c>
      <c r="C110" s="201">
        <v>44752329</v>
      </c>
      <c r="D110" s="201">
        <f>VLOOKUP(B110,CDM!$I$5:$N$15,2,FALSE)/12</f>
        <v>3193449.3684640508</v>
      </c>
      <c r="E110" s="201">
        <f t="shared" si="17"/>
        <v>47945778.368464053</v>
      </c>
      <c r="F110" s="204">
        <v>61267</v>
      </c>
      <c r="G110" s="204">
        <v>15650151</v>
      </c>
      <c r="H110" s="204">
        <v>5499</v>
      </c>
      <c r="I110" s="201">
        <f>VLOOKUP(B110,CDM!$I$5:$N$15,3,FALSE)/12</f>
        <v>1118662.4122603924</v>
      </c>
      <c r="J110" s="201">
        <f t="shared" si="18"/>
        <v>16768813.412260393</v>
      </c>
      <c r="K110" s="204">
        <v>74411457</v>
      </c>
      <c r="L110" s="201">
        <f>VLOOKUP(B110,CDM!$I$5:$N$15,4,FALSE)/12</f>
        <v>4404868.149707472</v>
      </c>
      <c r="M110" s="85">
        <f t="shared" si="19"/>
        <v>78816325.149707466</v>
      </c>
      <c r="N110" s="204">
        <v>179535</v>
      </c>
      <c r="O110" s="204">
        <v>974</v>
      </c>
      <c r="P110" s="204">
        <v>583065.5</v>
      </c>
      <c r="Q110" s="204">
        <v>1287.2</v>
      </c>
      <c r="R110" s="204">
        <v>17184</v>
      </c>
      <c r="S110" s="204">
        <v>262538</v>
      </c>
      <c r="T110" s="200">
        <v>24</v>
      </c>
      <c r="U110" s="200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199">
        <v>1</v>
      </c>
      <c r="AS110" s="199">
        <v>0</v>
      </c>
      <c r="AT110" s="199">
        <v>0</v>
      </c>
      <c r="AU110" s="199">
        <v>0</v>
      </c>
      <c r="AV110" s="199">
        <v>0</v>
      </c>
      <c r="AW110" s="199">
        <v>0</v>
      </c>
      <c r="AX110" s="199">
        <v>0</v>
      </c>
      <c r="AY110" s="199">
        <v>0</v>
      </c>
      <c r="AZ110" s="199">
        <v>0</v>
      </c>
      <c r="BA110" s="199">
        <v>0</v>
      </c>
      <c r="BB110" s="199">
        <v>0</v>
      </c>
      <c r="BC110" s="199">
        <v>0</v>
      </c>
      <c r="BD110" s="200">
        <f>BD98</f>
        <v>0</v>
      </c>
      <c r="BE110" s="200">
        <f t="shared" ref="BE110:BF110" si="32">BE98</f>
        <v>0</v>
      </c>
      <c r="BF110" s="200">
        <f t="shared" si="32"/>
        <v>0</v>
      </c>
      <c r="BG110" s="200">
        <f t="shared" si="20"/>
        <v>109</v>
      </c>
      <c r="BH110" s="199">
        <f>BH62</f>
        <v>31</v>
      </c>
      <c r="BI110" s="199">
        <v>22</v>
      </c>
      <c r="BJ110" s="158">
        <f t="shared" si="21"/>
        <v>782.57101487691671</v>
      </c>
      <c r="BK110" s="158">
        <f t="shared" si="22"/>
        <v>25.244226286352152</v>
      </c>
      <c r="BL110" s="157">
        <f t="shared" si="23"/>
        <v>1546638.0118859371</v>
      </c>
      <c r="BM110" s="158">
        <f t="shared" si="24"/>
        <v>3049.4296076123646</v>
      </c>
      <c r="BN110" s="158">
        <f t="shared" si="25"/>
        <v>98.368697019753697</v>
      </c>
      <c r="BO110" s="158">
        <f t="shared" si="26"/>
        <v>540929.4649116256</v>
      </c>
      <c r="BP110" s="158">
        <f t="shared" si="27"/>
        <v>80920.251693744838</v>
      </c>
      <c r="BQ110" s="158">
        <f t="shared" si="28"/>
        <v>2610.3306997982204</v>
      </c>
      <c r="BR110" s="158">
        <f t="shared" si="29"/>
        <v>3678.1932588065833</v>
      </c>
      <c r="BS110" s="158">
        <f t="shared" si="30"/>
        <v>2542462.1016034666</v>
      </c>
      <c r="BT110" s="158">
        <f t="shared" si="31"/>
        <v>3582560.2340776119</v>
      </c>
    </row>
    <row r="111" spans="1:72" x14ac:dyDescent="0.2">
      <c r="A111" s="202">
        <v>43497</v>
      </c>
      <c r="B111" s="203">
        <f t="shared" si="16"/>
        <v>2019</v>
      </c>
      <c r="C111" s="201">
        <v>39641060</v>
      </c>
      <c r="D111" s="201">
        <f>VLOOKUP(B111,CDM!$I$5:$N$15,2,FALSE)/12</f>
        <v>3193449.3684640508</v>
      </c>
      <c r="E111" s="201">
        <f t="shared" si="17"/>
        <v>42834509.368464053</v>
      </c>
      <c r="F111" s="204">
        <v>61283</v>
      </c>
      <c r="G111" s="204">
        <v>14388779</v>
      </c>
      <c r="H111" s="204">
        <v>5507</v>
      </c>
      <c r="I111" s="201">
        <f>VLOOKUP(B111,CDM!$I$5:$N$15,3,FALSE)/12</f>
        <v>1118662.4122603924</v>
      </c>
      <c r="J111" s="201">
        <f t="shared" si="18"/>
        <v>15507441.412260393</v>
      </c>
      <c r="K111" s="204">
        <v>66941377</v>
      </c>
      <c r="L111" s="201">
        <f>VLOOKUP(B111,CDM!$I$5:$N$15,4,FALSE)/12</f>
        <v>4404868.149707472</v>
      </c>
      <c r="M111" s="85">
        <f t="shared" si="19"/>
        <v>71346245.149707466</v>
      </c>
      <c r="N111" s="204">
        <v>190349</v>
      </c>
      <c r="O111" s="204">
        <v>972</v>
      </c>
      <c r="P111" s="204">
        <v>486224.5</v>
      </c>
      <c r="Q111" s="204">
        <v>1287.2</v>
      </c>
      <c r="R111" s="204">
        <v>17184</v>
      </c>
      <c r="S111" s="204">
        <v>261673</v>
      </c>
      <c r="T111" s="200">
        <v>24</v>
      </c>
      <c r="U111" s="200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199">
        <v>0</v>
      </c>
      <c r="AS111" s="199">
        <v>1</v>
      </c>
      <c r="AT111" s="199">
        <v>0</v>
      </c>
      <c r="AU111" s="199">
        <v>0</v>
      </c>
      <c r="AV111" s="199">
        <v>0</v>
      </c>
      <c r="AW111" s="199">
        <v>0</v>
      </c>
      <c r="AX111" s="199">
        <v>0</v>
      </c>
      <c r="AY111" s="199">
        <v>0</v>
      </c>
      <c r="AZ111" s="199">
        <v>0</v>
      </c>
      <c r="BA111" s="199">
        <v>0</v>
      </c>
      <c r="BB111" s="199">
        <v>0</v>
      </c>
      <c r="BC111" s="199">
        <v>0</v>
      </c>
      <c r="BD111" s="200">
        <f t="shared" ref="BD111:BF121" si="33">BD99</f>
        <v>0</v>
      </c>
      <c r="BE111" s="200">
        <f t="shared" si="33"/>
        <v>0</v>
      </c>
      <c r="BF111" s="200">
        <f t="shared" si="33"/>
        <v>0</v>
      </c>
      <c r="BG111" s="200">
        <f t="shared" si="20"/>
        <v>110</v>
      </c>
      <c r="BH111" s="199">
        <f t="shared" ref="BH111:BH128" si="34">BH63</f>
        <v>28</v>
      </c>
      <c r="BI111" s="199">
        <v>19</v>
      </c>
      <c r="BJ111" s="158">
        <f t="shared" si="21"/>
        <v>698.96234467085571</v>
      </c>
      <c r="BK111" s="158">
        <f t="shared" si="22"/>
        <v>24.962940881101989</v>
      </c>
      <c r="BL111" s="157">
        <f t="shared" si="23"/>
        <v>1529803.9060165733</v>
      </c>
      <c r="BM111" s="158">
        <f t="shared" si="24"/>
        <v>2815.9508647649159</v>
      </c>
      <c r="BN111" s="158">
        <f t="shared" si="25"/>
        <v>100.56967374160413</v>
      </c>
      <c r="BO111" s="158">
        <f t="shared" si="26"/>
        <v>553837.19329501397</v>
      </c>
      <c r="BP111" s="158">
        <f t="shared" si="27"/>
        <v>73401.486779534433</v>
      </c>
      <c r="BQ111" s="158">
        <f t="shared" si="28"/>
        <v>2621.4816706976585</v>
      </c>
      <c r="BR111" s="158">
        <f t="shared" si="29"/>
        <v>3863.2361462912859</v>
      </c>
      <c r="BS111" s="158">
        <f t="shared" si="30"/>
        <v>2548080.1839181236</v>
      </c>
      <c r="BT111" s="158">
        <f t="shared" si="31"/>
        <v>3755065.5341951298</v>
      </c>
    </row>
    <row r="112" spans="1:72" x14ac:dyDescent="0.2">
      <c r="A112" s="202">
        <v>43525</v>
      </c>
      <c r="B112" s="203">
        <f t="shared" si="16"/>
        <v>2019</v>
      </c>
      <c r="C112" s="201">
        <v>39959681</v>
      </c>
      <c r="D112" s="201">
        <f>VLOOKUP(B112,CDM!$I$5:$N$15,2,FALSE)/12</f>
        <v>3193449.3684640508</v>
      </c>
      <c r="E112" s="201">
        <f t="shared" si="17"/>
        <v>43153130.368464053</v>
      </c>
      <c r="F112" s="204">
        <v>61278</v>
      </c>
      <c r="G112" s="204">
        <v>15138621</v>
      </c>
      <c r="H112" s="204">
        <v>5500</v>
      </c>
      <c r="I112" s="201">
        <f>VLOOKUP(B112,CDM!$I$5:$N$15,3,FALSE)/12</f>
        <v>1118662.4122603924</v>
      </c>
      <c r="J112" s="201">
        <f t="shared" si="18"/>
        <v>16257283.412260393</v>
      </c>
      <c r="K112" s="204">
        <v>71747602</v>
      </c>
      <c r="L112" s="201">
        <f>VLOOKUP(B112,CDM!$I$5:$N$15,4,FALSE)/12</f>
        <v>4404868.149707472</v>
      </c>
      <c r="M112" s="85">
        <f t="shared" si="19"/>
        <v>76152470.149707466</v>
      </c>
      <c r="N112" s="204">
        <v>186476</v>
      </c>
      <c r="O112" s="204">
        <v>972</v>
      </c>
      <c r="P112" s="204">
        <v>479831.6</v>
      </c>
      <c r="Q112" s="204">
        <v>1287.2</v>
      </c>
      <c r="R112" s="204">
        <v>17184</v>
      </c>
      <c r="S112" s="204">
        <v>263490</v>
      </c>
      <c r="T112" s="200">
        <v>24</v>
      </c>
      <c r="U112" s="200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199">
        <v>0</v>
      </c>
      <c r="AS112" s="199">
        <v>0</v>
      </c>
      <c r="AT112" s="199">
        <v>1</v>
      </c>
      <c r="AU112" s="199">
        <v>0</v>
      </c>
      <c r="AV112" s="199">
        <v>0</v>
      </c>
      <c r="AW112" s="199">
        <v>0</v>
      </c>
      <c r="AX112" s="199">
        <v>0</v>
      </c>
      <c r="AY112" s="199">
        <v>0</v>
      </c>
      <c r="AZ112" s="199">
        <v>0</v>
      </c>
      <c r="BA112" s="199">
        <v>0</v>
      </c>
      <c r="BB112" s="199">
        <v>0</v>
      </c>
      <c r="BC112" s="199">
        <v>0</v>
      </c>
      <c r="BD112" s="200">
        <f t="shared" si="33"/>
        <v>1</v>
      </c>
      <c r="BE112" s="200">
        <f t="shared" si="33"/>
        <v>0</v>
      </c>
      <c r="BF112" s="200">
        <f t="shared" si="33"/>
        <v>1</v>
      </c>
      <c r="BG112" s="200">
        <f t="shared" si="20"/>
        <v>111</v>
      </c>
      <c r="BH112" s="199">
        <f t="shared" si="34"/>
        <v>31</v>
      </c>
      <c r="BI112" s="199">
        <v>22</v>
      </c>
      <c r="BJ112" s="158">
        <f t="shared" si="21"/>
        <v>704.21897530050023</v>
      </c>
      <c r="BK112" s="158">
        <f t="shared" si="22"/>
        <v>22.716741138725816</v>
      </c>
      <c r="BL112" s="157">
        <f t="shared" si="23"/>
        <v>1392036.4634988403</v>
      </c>
      <c r="BM112" s="158">
        <f t="shared" si="24"/>
        <v>2955.8697113200715</v>
      </c>
      <c r="BN112" s="158">
        <f t="shared" si="25"/>
        <v>95.35063584903456</v>
      </c>
      <c r="BO112" s="158">
        <f t="shared" si="26"/>
        <v>524428.49716969009</v>
      </c>
      <c r="BP112" s="158">
        <f t="shared" si="27"/>
        <v>78346.16270546036</v>
      </c>
      <c r="BQ112" s="158">
        <f t="shared" si="28"/>
        <v>2527.2955711438826</v>
      </c>
      <c r="BR112" s="158">
        <f t="shared" si="29"/>
        <v>3561.1892138845619</v>
      </c>
      <c r="BS112" s="158">
        <f t="shared" si="30"/>
        <v>2456531.2951518539</v>
      </c>
      <c r="BT112" s="158">
        <f t="shared" si="31"/>
        <v>3461475.9158957941</v>
      </c>
    </row>
    <row r="113" spans="1:72" x14ac:dyDescent="0.2">
      <c r="A113" s="202">
        <v>43556</v>
      </c>
      <c r="B113" s="203">
        <f t="shared" si="16"/>
        <v>2019</v>
      </c>
      <c r="C113" s="201">
        <v>34942768</v>
      </c>
      <c r="D113" s="201">
        <f>VLOOKUP(B113,CDM!$I$5:$N$15,2,FALSE)/12</f>
        <v>3193449.3684640508</v>
      </c>
      <c r="E113" s="201">
        <f t="shared" si="17"/>
        <v>38136217.368464053</v>
      </c>
      <c r="F113" s="204">
        <v>61471</v>
      </c>
      <c r="G113" s="204">
        <v>13349194</v>
      </c>
      <c r="H113" s="204">
        <v>5496</v>
      </c>
      <c r="I113" s="201">
        <f>VLOOKUP(B113,CDM!$I$5:$N$15,3,FALSE)/12</f>
        <v>1118662.4122603924</v>
      </c>
      <c r="J113" s="201">
        <f t="shared" si="18"/>
        <v>14467856.412260393</v>
      </c>
      <c r="K113" s="204">
        <v>65493567</v>
      </c>
      <c r="L113" s="201">
        <f>VLOOKUP(B113,CDM!$I$5:$N$15,4,FALSE)/12</f>
        <v>4404868.149707472</v>
      </c>
      <c r="M113" s="85">
        <f t="shared" si="19"/>
        <v>69898435.149707466</v>
      </c>
      <c r="N113" s="204">
        <v>182739</v>
      </c>
      <c r="O113" s="204">
        <v>973</v>
      </c>
      <c r="P113" s="204">
        <v>407082.6</v>
      </c>
      <c r="Q113" s="204">
        <v>1287.2</v>
      </c>
      <c r="R113" s="204">
        <v>17184</v>
      </c>
      <c r="S113" s="204">
        <v>261275</v>
      </c>
      <c r="T113" s="200">
        <v>24</v>
      </c>
      <c r="U113" s="200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199">
        <v>0</v>
      </c>
      <c r="AS113" s="199">
        <v>0</v>
      </c>
      <c r="AT113" s="199">
        <v>0</v>
      </c>
      <c r="AU113" s="199">
        <v>1</v>
      </c>
      <c r="AV113" s="199">
        <v>0</v>
      </c>
      <c r="AW113" s="199">
        <v>0</v>
      </c>
      <c r="AX113" s="199">
        <v>0</v>
      </c>
      <c r="AY113" s="199">
        <v>0</v>
      </c>
      <c r="AZ113" s="199">
        <v>0</v>
      </c>
      <c r="BA113" s="199">
        <v>0</v>
      </c>
      <c r="BB113" s="199">
        <v>0</v>
      </c>
      <c r="BC113" s="199">
        <v>0</v>
      </c>
      <c r="BD113" s="200">
        <f t="shared" si="33"/>
        <v>1</v>
      </c>
      <c r="BE113" s="200">
        <f t="shared" si="33"/>
        <v>0</v>
      </c>
      <c r="BF113" s="200">
        <f t="shared" si="33"/>
        <v>1</v>
      </c>
      <c r="BG113" s="200">
        <f t="shared" si="20"/>
        <v>112</v>
      </c>
      <c r="BH113" s="199">
        <f t="shared" si="34"/>
        <v>30</v>
      </c>
      <c r="BI113" s="199">
        <v>21</v>
      </c>
      <c r="BJ113" s="158">
        <f t="shared" si="21"/>
        <v>620.39363876403593</v>
      </c>
      <c r="BK113" s="158">
        <f t="shared" si="22"/>
        <v>20.679787958801196</v>
      </c>
      <c r="BL113" s="157">
        <f t="shared" si="23"/>
        <v>1271207.2456154684</v>
      </c>
      <c r="BM113" s="158">
        <f t="shared" si="24"/>
        <v>2632.4338450255445</v>
      </c>
      <c r="BN113" s="158">
        <f t="shared" si="25"/>
        <v>87.747794834184816</v>
      </c>
      <c r="BO113" s="158">
        <f t="shared" si="26"/>
        <v>482261.88040867978</v>
      </c>
      <c r="BP113" s="158">
        <f t="shared" si="27"/>
        <v>71838.062846564717</v>
      </c>
      <c r="BQ113" s="158">
        <f t="shared" si="28"/>
        <v>2394.6020948854907</v>
      </c>
      <c r="BR113" s="158">
        <f t="shared" si="29"/>
        <v>3420.8601355507008</v>
      </c>
      <c r="BS113" s="158">
        <f t="shared" si="30"/>
        <v>2329947.8383235824</v>
      </c>
      <c r="BT113" s="158">
        <f t="shared" si="31"/>
        <v>3328496.9118908318</v>
      </c>
    </row>
    <row r="114" spans="1:72" x14ac:dyDescent="0.2">
      <c r="A114" s="202">
        <v>43586</v>
      </c>
      <c r="B114" s="203">
        <f t="shared" si="16"/>
        <v>2019</v>
      </c>
      <c r="C114" s="201">
        <v>35494086</v>
      </c>
      <c r="D114" s="201">
        <f>VLOOKUP(B114,CDM!$I$5:$N$15,2,FALSE)/12</f>
        <v>3193449.3684640508</v>
      </c>
      <c r="E114" s="201">
        <f t="shared" si="17"/>
        <v>38687535.368464053</v>
      </c>
      <c r="F114" s="204">
        <v>61467</v>
      </c>
      <c r="G114" s="204">
        <v>13091106</v>
      </c>
      <c r="H114" s="204">
        <v>5489</v>
      </c>
      <c r="I114" s="201">
        <f>VLOOKUP(B114,CDM!$I$5:$N$15,3,FALSE)/12</f>
        <v>1118662.4122603924</v>
      </c>
      <c r="J114" s="201">
        <f t="shared" si="18"/>
        <v>14209768.412260393</v>
      </c>
      <c r="K114" s="204">
        <v>66534124</v>
      </c>
      <c r="L114" s="201">
        <f>VLOOKUP(B114,CDM!$I$5:$N$15,4,FALSE)/12</f>
        <v>4404868.149707472</v>
      </c>
      <c r="M114" s="85">
        <f t="shared" si="19"/>
        <v>70938992.149707466</v>
      </c>
      <c r="N114" s="204">
        <v>180588</v>
      </c>
      <c r="O114" s="204">
        <v>977</v>
      </c>
      <c r="P114" s="204">
        <v>370589.6</v>
      </c>
      <c r="Q114" s="204">
        <v>1287.2</v>
      </c>
      <c r="R114" s="204">
        <v>17184</v>
      </c>
      <c r="S114" s="204">
        <v>261806</v>
      </c>
      <c r="T114" s="200">
        <v>24</v>
      </c>
      <c r="U114" s="200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199">
        <v>0</v>
      </c>
      <c r="AS114" s="199">
        <v>0</v>
      </c>
      <c r="AT114" s="199">
        <v>0</v>
      </c>
      <c r="AU114" s="199">
        <v>0</v>
      </c>
      <c r="AV114" s="199">
        <v>1</v>
      </c>
      <c r="AW114" s="199">
        <v>0</v>
      </c>
      <c r="AX114" s="199">
        <v>0</v>
      </c>
      <c r="AY114" s="199">
        <v>0</v>
      </c>
      <c r="AZ114" s="199">
        <v>0</v>
      </c>
      <c r="BA114" s="199">
        <v>0</v>
      </c>
      <c r="BB114" s="199">
        <v>0</v>
      </c>
      <c r="BC114" s="199">
        <v>0</v>
      </c>
      <c r="BD114" s="200">
        <f t="shared" si="33"/>
        <v>1</v>
      </c>
      <c r="BE114" s="200">
        <f t="shared" si="33"/>
        <v>0</v>
      </c>
      <c r="BF114" s="200">
        <f t="shared" si="33"/>
        <v>1</v>
      </c>
      <c r="BG114" s="200">
        <f t="shared" si="20"/>
        <v>113</v>
      </c>
      <c r="BH114" s="199">
        <f t="shared" si="34"/>
        <v>31</v>
      </c>
      <c r="BI114" s="199">
        <v>20</v>
      </c>
      <c r="BJ114" s="158">
        <f t="shared" si="21"/>
        <v>629.40334437119191</v>
      </c>
      <c r="BK114" s="158">
        <f t="shared" si="22"/>
        <v>20.303333689393288</v>
      </c>
      <c r="BL114" s="157">
        <f t="shared" si="23"/>
        <v>1247985.0118859371</v>
      </c>
      <c r="BM114" s="158">
        <f t="shared" si="24"/>
        <v>2588.7718003753675</v>
      </c>
      <c r="BN114" s="158">
        <f t="shared" si="25"/>
        <v>83.508767754044115</v>
      </c>
      <c r="BO114" s="158">
        <f t="shared" si="26"/>
        <v>458379.62620194815</v>
      </c>
      <c r="BP114" s="158">
        <f t="shared" si="27"/>
        <v>72608.999129690346</v>
      </c>
      <c r="BQ114" s="158">
        <f t="shared" si="28"/>
        <v>2342.2257783771079</v>
      </c>
      <c r="BR114" s="158">
        <f t="shared" si="29"/>
        <v>3630.4499564845173</v>
      </c>
      <c r="BS114" s="158">
        <f t="shared" si="30"/>
        <v>2288354.5854744343</v>
      </c>
      <c r="BT114" s="158">
        <f t="shared" si="31"/>
        <v>3546949.6074853735</v>
      </c>
    </row>
    <row r="115" spans="1:72" x14ac:dyDescent="0.2">
      <c r="A115" s="202">
        <v>43617</v>
      </c>
      <c r="B115" s="203">
        <f t="shared" si="16"/>
        <v>2019</v>
      </c>
      <c r="C115" s="201">
        <v>42615902</v>
      </c>
      <c r="D115" s="201">
        <f>VLOOKUP(B115,CDM!$I$5:$N$15,2,FALSE)/12</f>
        <v>3193449.3684640508</v>
      </c>
      <c r="E115" s="201">
        <f t="shared" si="17"/>
        <v>45809351.368464053</v>
      </c>
      <c r="F115" s="204">
        <v>61472</v>
      </c>
      <c r="G115" s="204">
        <v>13624072</v>
      </c>
      <c r="H115" s="204">
        <v>5489</v>
      </c>
      <c r="I115" s="201">
        <f>VLOOKUP(B115,CDM!$I$5:$N$15,3,FALSE)/12</f>
        <v>1118662.4122603924</v>
      </c>
      <c r="J115" s="201">
        <f t="shared" si="18"/>
        <v>14742734.412260393</v>
      </c>
      <c r="K115" s="204">
        <v>67552624</v>
      </c>
      <c r="L115" s="201">
        <f>VLOOKUP(B115,CDM!$I$5:$N$15,4,FALSE)/12</f>
        <v>4404868.149707472</v>
      </c>
      <c r="M115" s="85">
        <f t="shared" si="19"/>
        <v>71957492.149707466</v>
      </c>
      <c r="N115" s="204">
        <v>184356</v>
      </c>
      <c r="O115" s="204">
        <v>982</v>
      </c>
      <c r="P115" s="204">
        <v>334161.40000000002</v>
      </c>
      <c r="Q115" s="204">
        <v>1287.2</v>
      </c>
      <c r="R115" s="204">
        <v>17184</v>
      </c>
      <c r="S115" s="204">
        <v>261241</v>
      </c>
      <c r="T115" s="200">
        <v>24</v>
      </c>
      <c r="U115" s="200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1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200">
        <f t="shared" si="33"/>
        <v>0</v>
      </c>
      <c r="BE115" s="200">
        <f t="shared" si="33"/>
        <v>0</v>
      </c>
      <c r="BF115" s="200">
        <f t="shared" si="33"/>
        <v>0</v>
      </c>
      <c r="BG115" s="200">
        <f t="shared" si="20"/>
        <v>114</v>
      </c>
      <c r="BH115" s="199">
        <f t="shared" si="34"/>
        <v>30</v>
      </c>
      <c r="BI115" s="199">
        <v>22</v>
      </c>
      <c r="BJ115" s="158">
        <f t="shared" si="21"/>
        <v>745.20678306324919</v>
      </c>
      <c r="BK115" s="158">
        <f t="shared" si="22"/>
        <v>24.840226102108307</v>
      </c>
      <c r="BL115" s="157">
        <f t="shared" si="23"/>
        <v>1526978.3789488017</v>
      </c>
      <c r="BM115" s="158">
        <f t="shared" si="24"/>
        <v>2685.8689036728715</v>
      </c>
      <c r="BN115" s="158">
        <f t="shared" si="25"/>
        <v>89.52896345576238</v>
      </c>
      <c r="BO115" s="158">
        <f t="shared" si="26"/>
        <v>491424.48040867975</v>
      </c>
      <c r="BP115" s="158">
        <f t="shared" si="27"/>
        <v>73276.46858422349</v>
      </c>
      <c r="BQ115" s="158">
        <f t="shared" si="28"/>
        <v>2442.5489528074495</v>
      </c>
      <c r="BR115" s="158">
        <f t="shared" si="29"/>
        <v>3330.7485720101586</v>
      </c>
      <c r="BS115" s="158">
        <f t="shared" si="30"/>
        <v>2398583.0716569154</v>
      </c>
      <c r="BT115" s="158">
        <f t="shared" si="31"/>
        <v>3270795.0977139757</v>
      </c>
    </row>
    <row r="116" spans="1:72" x14ac:dyDescent="0.2">
      <c r="A116" s="202">
        <v>43647</v>
      </c>
      <c r="B116" s="203">
        <f t="shared" si="16"/>
        <v>2019</v>
      </c>
      <c r="C116" s="201">
        <v>60513434</v>
      </c>
      <c r="D116" s="201">
        <f>VLOOKUP(B116,CDM!$I$5:$N$15,2,FALSE)/12</f>
        <v>3193449.3684640508</v>
      </c>
      <c r="E116" s="201">
        <f t="shared" si="17"/>
        <v>63706883.368464053</v>
      </c>
      <c r="F116" s="204">
        <v>61470</v>
      </c>
      <c r="G116" s="204">
        <v>16138863</v>
      </c>
      <c r="H116" s="204">
        <v>5495</v>
      </c>
      <c r="I116" s="201">
        <f>VLOOKUP(B116,CDM!$I$5:$N$15,3,FALSE)/12</f>
        <v>1118662.4122603924</v>
      </c>
      <c r="J116" s="201">
        <f t="shared" si="18"/>
        <v>17257525.412260391</v>
      </c>
      <c r="K116" s="204">
        <v>78868328</v>
      </c>
      <c r="L116" s="201">
        <f>VLOOKUP(B116,CDM!$I$5:$N$15,4,FALSE)/12</f>
        <v>4404868.149707472</v>
      </c>
      <c r="M116" s="85">
        <f t="shared" si="19"/>
        <v>83273196.149707466</v>
      </c>
      <c r="N116" s="204">
        <v>199980</v>
      </c>
      <c r="O116" s="204">
        <v>982</v>
      </c>
      <c r="P116" s="204">
        <v>358876.3</v>
      </c>
      <c r="Q116" s="204">
        <v>1287.2</v>
      </c>
      <c r="R116" s="204">
        <v>17184</v>
      </c>
      <c r="S116" s="204">
        <v>261806</v>
      </c>
      <c r="T116" s="200">
        <v>24</v>
      </c>
      <c r="U116" s="200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1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200">
        <f t="shared" si="33"/>
        <v>0</v>
      </c>
      <c r="BE116" s="200">
        <f t="shared" si="33"/>
        <v>0</v>
      </c>
      <c r="BF116" s="200">
        <f t="shared" si="33"/>
        <v>0</v>
      </c>
      <c r="BG116" s="200">
        <f t="shared" si="20"/>
        <v>115</v>
      </c>
      <c r="BH116" s="199">
        <f t="shared" si="34"/>
        <v>31</v>
      </c>
      <c r="BI116" s="199">
        <v>22</v>
      </c>
      <c r="BJ116" s="158">
        <f t="shared" si="21"/>
        <v>1036.3898384327974</v>
      </c>
      <c r="BK116" s="158">
        <f t="shared" si="22"/>
        <v>33.431930272025724</v>
      </c>
      <c r="BL116" s="157">
        <f t="shared" si="23"/>
        <v>2055060.7538214209</v>
      </c>
      <c r="BM116" s="158">
        <f t="shared" si="24"/>
        <v>3140.5869722038929</v>
      </c>
      <c r="BN116" s="158">
        <f t="shared" si="25"/>
        <v>101.30925716786751</v>
      </c>
      <c r="BO116" s="158">
        <f t="shared" si="26"/>
        <v>556694.36813743191</v>
      </c>
      <c r="BP116" s="158">
        <f t="shared" si="27"/>
        <v>84799.588747156275</v>
      </c>
      <c r="BQ116" s="158">
        <f t="shared" si="28"/>
        <v>2735.4706047469767</v>
      </c>
      <c r="BR116" s="158">
        <f t="shared" si="29"/>
        <v>3854.526761234376</v>
      </c>
      <c r="BS116" s="158">
        <f t="shared" si="30"/>
        <v>2686232.133861531</v>
      </c>
      <c r="BT116" s="158">
        <f t="shared" si="31"/>
        <v>3785145.2795321574</v>
      </c>
    </row>
    <row r="117" spans="1:72" x14ac:dyDescent="0.2">
      <c r="A117" s="202">
        <v>43678</v>
      </c>
      <c r="B117" s="203">
        <f t="shared" si="16"/>
        <v>2019</v>
      </c>
      <c r="C117" s="201">
        <v>55597872</v>
      </c>
      <c r="D117" s="201">
        <f>VLOOKUP(B117,CDM!$I$5:$N$15,2,FALSE)/12</f>
        <v>3193449.3684640508</v>
      </c>
      <c r="E117" s="201">
        <f t="shared" si="17"/>
        <v>58791321.368464053</v>
      </c>
      <c r="F117" s="204">
        <v>61464</v>
      </c>
      <c r="G117" s="204">
        <v>15404829</v>
      </c>
      <c r="H117" s="204">
        <v>5492</v>
      </c>
      <c r="I117" s="201">
        <f>VLOOKUP(B117,CDM!$I$5:$N$15,3,FALSE)/12</f>
        <v>1118662.4122603924</v>
      </c>
      <c r="J117" s="201">
        <f t="shared" si="18"/>
        <v>16523491.412260393</v>
      </c>
      <c r="K117" s="204">
        <v>75469633</v>
      </c>
      <c r="L117" s="201">
        <f>VLOOKUP(B117,CDM!$I$5:$N$15,4,FALSE)/12</f>
        <v>4404868.149707472</v>
      </c>
      <c r="M117" s="85">
        <f t="shared" si="19"/>
        <v>79874501.149707466</v>
      </c>
      <c r="N117" s="204">
        <v>205692</v>
      </c>
      <c r="O117" s="204">
        <v>983</v>
      </c>
      <c r="P117" s="204">
        <v>403671.4</v>
      </c>
      <c r="Q117" s="204">
        <v>1287.2</v>
      </c>
      <c r="R117" s="204">
        <v>17184</v>
      </c>
      <c r="S117" s="204">
        <v>261523</v>
      </c>
      <c r="T117" s="200">
        <v>24</v>
      </c>
      <c r="U117" s="200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1</v>
      </c>
      <c r="AZ117" s="199">
        <v>0</v>
      </c>
      <c r="BA117" s="199">
        <v>0</v>
      </c>
      <c r="BB117" s="199">
        <v>0</v>
      </c>
      <c r="BC117" s="199">
        <v>0</v>
      </c>
      <c r="BD117" s="200">
        <f t="shared" si="33"/>
        <v>0</v>
      </c>
      <c r="BE117" s="200">
        <f t="shared" si="33"/>
        <v>0</v>
      </c>
      <c r="BF117" s="200">
        <f t="shared" si="33"/>
        <v>0</v>
      </c>
      <c r="BG117" s="200">
        <f t="shared" si="20"/>
        <v>116</v>
      </c>
      <c r="BH117" s="199">
        <f t="shared" si="34"/>
        <v>31</v>
      </c>
      <c r="BI117" s="199">
        <v>20</v>
      </c>
      <c r="BJ117" s="158">
        <f t="shared" si="21"/>
        <v>956.51635702954661</v>
      </c>
      <c r="BK117" s="158">
        <f t="shared" si="22"/>
        <v>30.855366355791826</v>
      </c>
      <c r="BL117" s="157">
        <f t="shared" si="23"/>
        <v>1896494.2376923887</v>
      </c>
      <c r="BM117" s="158">
        <f t="shared" si="24"/>
        <v>3008.6473802367796</v>
      </c>
      <c r="BN117" s="158">
        <f t="shared" si="25"/>
        <v>97.053141297960636</v>
      </c>
      <c r="BO117" s="158">
        <f t="shared" si="26"/>
        <v>533015.85200839979</v>
      </c>
      <c r="BP117" s="158">
        <f t="shared" si="27"/>
        <v>81255.850610078807</v>
      </c>
      <c r="BQ117" s="158">
        <f t="shared" si="28"/>
        <v>2621.1564712928648</v>
      </c>
      <c r="BR117" s="158">
        <f t="shared" si="29"/>
        <v>4062.7925305039403</v>
      </c>
      <c r="BS117" s="158">
        <f t="shared" si="30"/>
        <v>2576596.8112808862</v>
      </c>
      <c r="BT117" s="158">
        <f t="shared" si="31"/>
        <v>3993725.0574853732</v>
      </c>
    </row>
    <row r="118" spans="1:72" x14ac:dyDescent="0.2">
      <c r="A118" s="202">
        <v>43709</v>
      </c>
      <c r="B118" s="203">
        <f t="shared" si="16"/>
        <v>2019</v>
      </c>
      <c r="C118" s="201">
        <v>41652448</v>
      </c>
      <c r="D118" s="201">
        <f>VLOOKUP(B118,CDM!$I$5:$N$15,2,FALSE)/12</f>
        <v>3193449.3684640508</v>
      </c>
      <c r="E118" s="201">
        <f t="shared" si="17"/>
        <v>44845897.368464053</v>
      </c>
      <c r="F118" s="204">
        <v>61464</v>
      </c>
      <c r="G118" s="204">
        <v>13545211</v>
      </c>
      <c r="H118" s="204">
        <v>5496</v>
      </c>
      <c r="I118" s="201">
        <f>VLOOKUP(B118,CDM!$I$5:$N$15,3,FALSE)/12</f>
        <v>1118662.4122603924</v>
      </c>
      <c r="J118" s="201">
        <f t="shared" si="18"/>
        <v>14663873.412260393</v>
      </c>
      <c r="K118" s="204">
        <v>68830744</v>
      </c>
      <c r="L118" s="201">
        <f>VLOOKUP(B118,CDM!$I$5:$N$15,4,FALSE)/12</f>
        <v>4404868.149707472</v>
      </c>
      <c r="M118" s="85">
        <f t="shared" si="19"/>
        <v>73235612.149707466</v>
      </c>
      <c r="N118" s="204">
        <v>201400</v>
      </c>
      <c r="O118" s="204">
        <v>981</v>
      </c>
      <c r="P118" s="204">
        <v>445569.9</v>
      </c>
      <c r="Q118" s="204">
        <v>1287.2</v>
      </c>
      <c r="R118" s="204">
        <v>17184</v>
      </c>
      <c r="S118" s="204">
        <v>261241</v>
      </c>
      <c r="T118" s="200">
        <v>24</v>
      </c>
      <c r="U118" s="200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1</v>
      </c>
      <c r="BA118" s="199">
        <v>0</v>
      </c>
      <c r="BB118" s="199">
        <v>0</v>
      </c>
      <c r="BC118" s="199">
        <v>0</v>
      </c>
      <c r="BD118" s="200">
        <f t="shared" si="33"/>
        <v>0</v>
      </c>
      <c r="BE118" s="200">
        <f t="shared" si="33"/>
        <v>1</v>
      </c>
      <c r="BF118" s="200">
        <f t="shared" si="33"/>
        <v>1</v>
      </c>
      <c r="BG118" s="200">
        <f t="shared" si="20"/>
        <v>117</v>
      </c>
      <c r="BH118" s="199">
        <f t="shared" si="34"/>
        <v>30</v>
      </c>
      <c r="BI118" s="199">
        <v>21</v>
      </c>
      <c r="BJ118" s="158">
        <f t="shared" si="21"/>
        <v>729.62868294390296</v>
      </c>
      <c r="BK118" s="158">
        <f t="shared" si="22"/>
        <v>24.3209560981301</v>
      </c>
      <c r="BL118" s="157">
        <f t="shared" si="23"/>
        <v>1494863.2456154684</v>
      </c>
      <c r="BM118" s="158">
        <f t="shared" si="24"/>
        <v>2668.0992380386451</v>
      </c>
      <c r="BN118" s="158">
        <f t="shared" si="25"/>
        <v>88.93664126795484</v>
      </c>
      <c r="BO118" s="158">
        <f t="shared" si="26"/>
        <v>488795.78040867974</v>
      </c>
      <c r="BP118" s="158">
        <f t="shared" si="27"/>
        <v>74654.038888590687</v>
      </c>
      <c r="BQ118" s="158">
        <f t="shared" si="28"/>
        <v>2488.4679629530228</v>
      </c>
      <c r="BR118" s="158">
        <f t="shared" si="29"/>
        <v>3554.9542327900326</v>
      </c>
      <c r="BS118" s="158">
        <f t="shared" si="30"/>
        <v>2441187.0716569154</v>
      </c>
      <c r="BT118" s="158">
        <f t="shared" si="31"/>
        <v>3487410.1023670221</v>
      </c>
    </row>
    <row r="119" spans="1:72" x14ac:dyDescent="0.2">
      <c r="A119" s="202">
        <v>43739</v>
      </c>
      <c r="B119" s="203">
        <f t="shared" si="16"/>
        <v>2019</v>
      </c>
      <c r="C119" s="201">
        <v>36759662</v>
      </c>
      <c r="D119" s="201">
        <f>VLOOKUP(B119,CDM!$I$5:$N$15,2,FALSE)/12</f>
        <v>3193449.3684640508</v>
      </c>
      <c r="E119" s="201">
        <f t="shared" si="17"/>
        <v>39953111.368464053</v>
      </c>
      <c r="F119" s="204">
        <v>61500</v>
      </c>
      <c r="G119" s="204">
        <v>12862432</v>
      </c>
      <c r="H119" s="204">
        <v>5495</v>
      </c>
      <c r="I119" s="201">
        <f>VLOOKUP(B119,CDM!$I$5:$N$15,3,FALSE)/12</f>
        <v>1118662.4122603924</v>
      </c>
      <c r="J119" s="201">
        <f t="shared" si="18"/>
        <v>13981094.412260393</v>
      </c>
      <c r="K119" s="204">
        <v>66661539</v>
      </c>
      <c r="L119" s="201">
        <f>VLOOKUP(B119,CDM!$I$5:$N$15,4,FALSE)/12</f>
        <v>4404868.149707472</v>
      </c>
      <c r="M119" s="85">
        <f t="shared" si="19"/>
        <v>71066407.149707466</v>
      </c>
      <c r="N119" s="204">
        <v>195686</v>
      </c>
      <c r="O119" s="204">
        <v>980</v>
      </c>
      <c r="P119" s="204">
        <v>519107</v>
      </c>
      <c r="Q119" s="204">
        <v>1287</v>
      </c>
      <c r="R119" s="204">
        <v>17184</v>
      </c>
      <c r="S119" s="204">
        <v>261806</v>
      </c>
      <c r="T119" s="200">
        <v>24</v>
      </c>
      <c r="U119" s="200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1</v>
      </c>
      <c r="BB119" s="199">
        <v>0</v>
      </c>
      <c r="BC119" s="199">
        <v>0</v>
      </c>
      <c r="BD119" s="200">
        <f t="shared" si="33"/>
        <v>0</v>
      </c>
      <c r="BE119" s="200">
        <f t="shared" si="33"/>
        <v>1</v>
      </c>
      <c r="BF119" s="200">
        <f t="shared" si="33"/>
        <v>1</v>
      </c>
      <c r="BG119" s="200">
        <f t="shared" si="20"/>
        <v>118</v>
      </c>
      <c r="BH119" s="199">
        <f t="shared" si="34"/>
        <v>31</v>
      </c>
      <c r="BI119" s="199">
        <v>21</v>
      </c>
      <c r="BJ119" s="158">
        <f t="shared" si="21"/>
        <v>649.64408729209845</v>
      </c>
      <c r="BK119" s="158">
        <f t="shared" si="22"/>
        <v>20.956260880390271</v>
      </c>
      <c r="BL119" s="157">
        <f t="shared" si="23"/>
        <v>1288810.0441440018</v>
      </c>
      <c r="BM119" s="158">
        <f t="shared" si="24"/>
        <v>2544.3301933139933</v>
      </c>
      <c r="BN119" s="158">
        <f t="shared" si="25"/>
        <v>82.075167526257843</v>
      </c>
      <c r="BO119" s="158">
        <f t="shared" si="26"/>
        <v>451003.04555678688</v>
      </c>
      <c r="BP119" s="158">
        <f t="shared" si="27"/>
        <v>72516.741989497415</v>
      </c>
      <c r="BQ119" s="158">
        <f t="shared" si="28"/>
        <v>2339.2497415966909</v>
      </c>
      <c r="BR119" s="158">
        <f t="shared" si="29"/>
        <v>3453.1781899760672</v>
      </c>
      <c r="BS119" s="158">
        <f t="shared" si="30"/>
        <v>2292464.7467647572</v>
      </c>
      <c r="BT119" s="158">
        <f t="shared" si="31"/>
        <v>3384114.6261765459</v>
      </c>
    </row>
    <row r="120" spans="1:72" x14ac:dyDescent="0.2">
      <c r="A120" s="202">
        <v>43770</v>
      </c>
      <c r="B120" s="203">
        <f t="shared" si="16"/>
        <v>2019</v>
      </c>
      <c r="C120" s="201">
        <v>37785130</v>
      </c>
      <c r="D120" s="201">
        <f>VLOOKUP(B120,CDM!$I$5:$N$15,2,FALSE)/12</f>
        <v>3193449.3684640508</v>
      </c>
      <c r="E120" s="201">
        <f t="shared" si="17"/>
        <v>40978579.368464053</v>
      </c>
      <c r="F120" s="204">
        <v>61496</v>
      </c>
      <c r="G120" s="204">
        <v>13334890</v>
      </c>
      <c r="H120" s="204">
        <v>5456</v>
      </c>
      <c r="I120" s="201">
        <f>VLOOKUP(B120,CDM!$I$5:$N$15,3,FALSE)/12</f>
        <v>1118662.4122603924</v>
      </c>
      <c r="J120" s="201">
        <f t="shared" si="18"/>
        <v>14453552.412260393</v>
      </c>
      <c r="K120" s="204">
        <v>67091476</v>
      </c>
      <c r="L120" s="201">
        <f>VLOOKUP(B120,CDM!$I$5:$N$15,4,FALSE)/12</f>
        <v>4404868.149707472</v>
      </c>
      <c r="M120" s="85">
        <f t="shared" si="19"/>
        <v>71496344.149707466</v>
      </c>
      <c r="N120" s="204">
        <v>196909</v>
      </c>
      <c r="O120" s="204">
        <v>1020</v>
      </c>
      <c r="P120" s="204">
        <v>552268</v>
      </c>
      <c r="Q120" s="204">
        <v>1287</v>
      </c>
      <c r="R120" s="204">
        <v>17184</v>
      </c>
      <c r="S120" s="204">
        <v>261241</v>
      </c>
      <c r="T120" s="200">
        <v>24</v>
      </c>
      <c r="U120" s="200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1</v>
      </c>
      <c r="BC120" s="199">
        <v>0</v>
      </c>
      <c r="BD120" s="200">
        <f t="shared" si="33"/>
        <v>0</v>
      </c>
      <c r="BE120" s="200">
        <f t="shared" si="33"/>
        <v>1</v>
      </c>
      <c r="BF120" s="200">
        <f t="shared" si="33"/>
        <v>1</v>
      </c>
      <c r="BG120" s="200">
        <f t="shared" si="20"/>
        <v>119</v>
      </c>
      <c r="BH120" s="199">
        <f t="shared" si="34"/>
        <v>30</v>
      </c>
      <c r="BI120" s="199">
        <v>21</v>
      </c>
      <c r="BJ120" s="158">
        <f t="shared" si="21"/>
        <v>666.36170431351718</v>
      </c>
      <c r="BK120" s="158">
        <f t="shared" si="22"/>
        <v>22.212056810450573</v>
      </c>
      <c r="BL120" s="157">
        <f t="shared" si="23"/>
        <v>1365952.6456154685</v>
      </c>
      <c r="BM120" s="158">
        <f t="shared" si="24"/>
        <v>2649.1115125110691</v>
      </c>
      <c r="BN120" s="158">
        <f t="shared" si="25"/>
        <v>88.30371708370231</v>
      </c>
      <c r="BO120" s="158">
        <f t="shared" si="26"/>
        <v>481785.08040867973</v>
      </c>
      <c r="BP120" s="158">
        <f t="shared" si="27"/>
        <v>70094.455048732809</v>
      </c>
      <c r="BQ120" s="158">
        <f t="shared" si="28"/>
        <v>2336.4818349577604</v>
      </c>
      <c r="BR120" s="158">
        <f t="shared" si="29"/>
        <v>3337.8311927968002</v>
      </c>
      <c r="BS120" s="158">
        <f t="shared" si="30"/>
        <v>2383211.4716569157</v>
      </c>
      <c r="BT120" s="158">
        <f t="shared" si="31"/>
        <v>3404587.8166527366</v>
      </c>
    </row>
    <row r="121" spans="1:72" x14ac:dyDescent="0.2">
      <c r="A121" s="202">
        <v>43800</v>
      </c>
      <c r="B121" s="203">
        <f t="shared" si="16"/>
        <v>2019</v>
      </c>
      <c r="C121" s="201">
        <v>42866511</v>
      </c>
      <c r="D121" s="201">
        <f>VLOOKUP(B121,CDM!$I$5:$N$15,2,FALSE)/12</f>
        <v>3193449.3684640508</v>
      </c>
      <c r="E121" s="201">
        <f t="shared" si="17"/>
        <v>46059960.368464053</v>
      </c>
      <c r="F121" s="204">
        <v>61500</v>
      </c>
      <c r="G121" s="204">
        <v>14175336</v>
      </c>
      <c r="H121" s="204">
        <v>5460</v>
      </c>
      <c r="I121" s="201">
        <f>VLOOKUP(B121,CDM!$I$5:$N$15,3,FALSE)/12</f>
        <v>1118662.4122603924</v>
      </c>
      <c r="J121" s="201">
        <f t="shared" si="18"/>
        <v>15293998.412260393</v>
      </c>
      <c r="K121" s="204">
        <v>67934124</v>
      </c>
      <c r="L121" s="201">
        <f>VLOOKUP(B121,CDM!$I$5:$N$15,4,FALSE)/12</f>
        <v>4404868.149707472</v>
      </c>
      <c r="M121" s="85">
        <f t="shared" si="19"/>
        <v>72338992.149707466</v>
      </c>
      <c r="N121" s="204">
        <v>171774</v>
      </c>
      <c r="O121" s="204">
        <v>1022</v>
      </c>
      <c r="P121" s="204">
        <v>597205.1</v>
      </c>
      <c r="Q121" s="204">
        <v>1287</v>
      </c>
      <c r="R121" s="204">
        <v>17184</v>
      </c>
      <c r="S121" s="204">
        <v>264551</v>
      </c>
      <c r="T121" s="200">
        <v>24</v>
      </c>
      <c r="U121" s="200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1</v>
      </c>
      <c r="BD121" s="200">
        <f t="shared" si="33"/>
        <v>0</v>
      </c>
      <c r="BE121" s="200">
        <f t="shared" si="33"/>
        <v>0</v>
      </c>
      <c r="BF121" s="200">
        <f t="shared" si="33"/>
        <v>0</v>
      </c>
      <c r="BG121" s="200">
        <f t="shared" si="20"/>
        <v>120</v>
      </c>
      <c r="BH121" s="199">
        <f t="shared" si="34"/>
        <v>31</v>
      </c>
      <c r="BI121" s="199">
        <v>21</v>
      </c>
      <c r="BJ121" s="158">
        <f t="shared" si="21"/>
        <v>748.94244501567562</v>
      </c>
      <c r="BK121" s="158">
        <f t="shared" si="22"/>
        <v>24.159433710183084</v>
      </c>
      <c r="BL121" s="157">
        <f t="shared" si="23"/>
        <v>1485805.1731762597</v>
      </c>
      <c r="BM121" s="158">
        <f t="shared" si="24"/>
        <v>2801.0986103041014</v>
      </c>
      <c r="BN121" s="158">
        <f t="shared" si="25"/>
        <v>90.358019687229074</v>
      </c>
      <c r="BO121" s="158">
        <f t="shared" si="26"/>
        <v>493354.78749227076</v>
      </c>
      <c r="BP121" s="158">
        <f t="shared" si="27"/>
        <v>70781.792710085589</v>
      </c>
      <c r="BQ121" s="158">
        <f t="shared" si="28"/>
        <v>2283.2836358092127</v>
      </c>
      <c r="BR121" s="158">
        <f t="shared" si="29"/>
        <v>3370.5615576231235</v>
      </c>
      <c r="BS121" s="158">
        <f t="shared" si="30"/>
        <v>2333515.8757970151</v>
      </c>
      <c r="BT121" s="158">
        <f t="shared" si="31"/>
        <v>3444713.9118908318</v>
      </c>
    </row>
    <row r="122" spans="1:72" x14ac:dyDescent="0.2">
      <c r="A122" s="202">
        <v>43831</v>
      </c>
      <c r="B122" s="203">
        <f t="shared" si="16"/>
        <v>2020</v>
      </c>
      <c r="C122" s="201">
        <v>42516448</v>
      </c>
      <c r="D122" s="201">
        <f>VLOOKUP(B122,CDM!$I$5:$N$15,2,FALSE)/12</f>
        <v>3162108.1121047284</v>
      </c>
      <c r="E122" s="201">
        <f t="shared" si="17"/>
        <v>45678556.112104729</v>
      </c>
      <c r="F122" s="204">
        <v>61510</v>
      </c>
      <c r="G122" s="204">
        <v>14647166</v>
      </c>
      <c r="H122" s="204">
        <v>5491</v>
      </c>
      <c r="I122" s="201">
        <f>VLOOKUP(B122,CDM!$I$5:$N$15,3,FALSE)/12</f>
        <v>1140514.1914788217</v>
      </c>
      <c r="J122" s="201">
        <f t="shared" si="18"/>
        <v>15787680.191478822</v>
      </c>
      <c r="K122" s="204">
        <v>71089387</v>
      </c>
      <c r="L122" s="201">
        <f>VLOOKUP(B122,CDM!$I$5:$N$15,4,FALSE)/12</f>
        <v>4772238.0547772432</v>
      </c>
      <c r="M122" s="85">
        <f t="shared" si="19"/>
        <v>75861625.05477725</v>
      </c>
      <c r="N122" s="204">
        <v>186004</v>
      </c>
      <c r="O122" s="204">
        <v>1006</v>
      </c>
      <c r="P122" s="204">
        <v>583415</v>
      </c>
      <c r="Q122" s="204">
        <v>1287</v>
      </c>
      <c r="R122" s="204">
        <v>17184</v>
      </c>
      <c r="S122" s="204">
        <v>262170</v>
      </c>
      <c r="T122" s="200">
        <v>24</v>
      </c>
      <c r="U122" s="200">
        <v>560</v>
      </c>
      <c r="BH122" s="199">
        <f t="shared" si="34"/>
        <v>31</v>
      </c>
      <c r="BJ122" s="158">
        <f t="shared" ref="BJ122:BJ127" si="35">E122/F122</f>
        <v>742.61999857104092</v>
      </c>
      <c r="BK122" s="158">
        <f t="shared" ref="BK122:BK127" si="36">BJ122/BH122</f>
        <v>23.955483824872289</v>
      </c>
      <c r="BL122" s="157">
        <f t="shared" ref="BL122:BL127" si="37">E122/BH122</f>
        <v>1473501.8100678944</v>
      </c>
      <c r="BM122" s="158">
        <f t="shared" ref="BM122:BM127" si="38">J122/H122</f>
        <v>2875.1921674519799</v>
      </c>
      <c r="BN122" s="158">
        <f t="shared" ref="BN122:BN127" si="39">BM122/BH122</f>
        <v>92.748134433934837</v>
      </c>
      <c r="BO122" s="158">
        <f t="shared" ref="BO122:BO127" si="40">J122/BH122</f>
        <v>509280.00617673621</v>
      </c>
      <c r="BP122" s="158">
        <f t="shared" ref="BP122:BP127" si="41">M122/O122</f>
        <v>75409.170034569834</v>
      </c>
      <c r="BQ122" s="158">
        <f t="shared" ref="BQ122:BQ127" si="42">BP122/BH122</f>
        <v>2432.5538720828977</v>
      </c>
      <c r="BR122" s="158" t="e">
        <f t="shared" ref="BR122:BR127" si="43">BP122/BI122</f>
        <v>#DIV/0!</v>
      </c>
      <c r="BS122" s="158">
        <f t="shared" ref="BS122:BS127" si="44">M122/BH122</f>
        <v>2447149.195315395</v>
      </c>
      <c r="BT122" s="158" t="e">
        <f t="shared" ref="BT122:BT127" si="45">M122/BI122</f>
        <v>#DIV/0!</v>
      </c>
    </row>
    <row r="123" spans="1:72" x14ac:dyDescent="0.2">
      <c r="A123" s="202">
        <v>43862</v>
      </c>
      <c r="B123" s="203">
        <f t="shared" si="16"/>
        <v>2020</v>
      </c>
      <c r="C123" s="201">
        <v>38488264</v>
      </c>
      <c r="D123" s="201">
        <f>VLOOKUP(B123,CDM!$I$5:$N$15,2,FALSE)/12</f>
        <v>3162108.1121047284</v>
      </c>
      <c r="E123" s="201">
        <f t="shared" si="17"/>
        <v>41650372.112104729</v>
      </c>
      <c r="F123" s="204">
        <v>61517</v>
      </c>
      <c r="G123" s="204">
        <v>13734811</v>
      </c>
      <c r="H123" s="204">
        <v>5489</v>
      </c>
      <c r="I123" s="201">
        <f>VLOOKUP(B123,CDM!$I$5:$N$15,3,FALSE)/12</f>
        <v>1140514.1914788217</v>
      </c>
      <c r="J123" s="201">
        <f t="shared" si="18"/>
        <v>14875325.191478822</v>
      </c>
      <c r="K123" s="204">
        <v>66026640</v>
      </c>
      <c r="L123" s="201">
        <f>VLOOKUP(B123,CDM!$I$5:$N$15,4,FALSE)/12</f>
        <v>4772238.0547772432</v>
      </c>
      <c r="M123" s="85">
        <f t="shared" si="19"/>
        <v>70798878.05477725</v>
      </c>
      <c r="N123" s="204">
        <v>181813</v>
      </c>
      <c r="O123" s="204">
        <v>996</v>
      </c>
      <c r="P123" s="204">
        <v>504160</v>
      </c>
      <c r="Q123" s="204">
        <v>1287</v>
      </c>
      <c r="R123" s="204">
        <v>17184</v>
      </c>
      <c r="S123" s="204">
        <v>261630</v>
      </c>
      <c r="T123" s="200">
        <v>24</v>
      </c>
      <c r="U123" s="200">
        <v>560</v>
      </c>
      <c r="BH123" s="199">
        <f t="shared" si="34"/>
        <v>29</v>
      </c>
      <c r="BJ123" s="158">
        <f t="shared" si="35"/>
        <v>677.05466963773802</v>
      </c>
      <c r="BK123" s="158">
        <f t="shared" si="36"/>
        <v>23.346712746128897</v>
      </c>
      <c r="BL123" s="157">
        <f t="shared" si="37"/>
        <v>1436219.7280036113</v>
      </c>
      <c r="BM123" s="158">
        <f t="shared" si="38"/>
        <v>2710.0246295279326</v>
      </c>
      <c r="BN123" s="158">
        <f t="shared" si="39"/>
        <v>93.449125156135608</v>
      </c>
      <c r="BO123" s="158">
        <f t="shared" si="40"/>
        <v>512942.24798202835</v>
      </c>
      <c r="BP123" s="158">
        <f t="shared" si="41"/>
        <v>71083.210898370729</v>
      </c>
      <c r="BQ123" s="158">
        <f t="shared" si="42"/>
        <v>2451.1452033920941</v>
      </c>
      <c r="BR123" s="158" t="e">
        <f t="shared" si="43"/>
        <v>#DIV/0!</v>
      </c>
      <c r="BS123" s="158">
        <f t="shared" si="44"/>
        <v>2441340.6225785259</v>
      </c>
      <c r="BT123" s="158" t="e">
        <f t="shared" si="45"/>
        <v>#DIV/0!</v>
      </c>
    </row>
    <row r="124" spans="1:72" x14ac:dyDescent="0.2">
      <c r="A124" s="202">
        <v>43891</v>
      </c>
      <c r="B124" s="203">
        <f t="shared" si="16"/>
        <v>2020</v>
      </c>
      <c r="C124" s="201">
        <v>39753999</v>
      </c>
      <c r="D124" s="201">
        <f>VLOOKUP(B124,CDM!$I$5:$N$15,2,FALSE)/12</f>
        <v>3162108.1121047284</v>
      </c>
      <c r="E124" s="201">
        <f t="shared" si="17"/>
        <v>42916107.112104729</v>
      </c>
      <c r="F124" s="204">
        <v>61554</v>
      </c>
      <c r="G124" s="204">
        <v>12984635</v>
      </c>
      <c r="H124" s="204">
        <v>5500</v>
      </c>
      <c r="I124" s="201">
        <f>VLOOKUP(B124,CDM!$I$5:$N$15,3,FALSE)/12</f>
        <v>1140514.1914788217</v>
      </c>
      <c r="J124" s="201">
        <f t="shared" si="18"/>
        <v>14125149.191478822</v>
      </c>
      <c r="K124" s="204">
        <v>65772926</v>
      </c>
      <c r="L124" s="201">
        <f>VLOOKUP(B124,CDM!$I$5:$N$15,4,FALSE)/12</f>
        <v>4772238.0547772432</v>
      </c>
      <c r="M124" s="85">
        <f t="shared" si="19"/>
        <v>70545164.05477725</v>
      </c>
      <c r="N124" s="204">
        <v>176012</v>
      </c>
      <c r="O124" s="204">
        <v>1008</v>
      </c>
      <c r="P124" s="204">
        <v>481602</v>
      </c>
      <c r="Q124" s="204">
        <v>1287</v>
      </c>
      <c r="R124" s="204">
        <v>17184</v>
      </c>
      <c r="S124" s="204">
        <v>262824</v>
      </c>
      <c r="T124" s="200">
        <v>24</v>
      </c>
      <c r="U124" s="200">
        <v>560</v>
      </c>
      <c r="BH124" s="199">
        <f t="shared" si="34"/>
        <v>31</v>
      </c>
      <c r="BJ124" s="158">
        <f t="shared" si="35"/>
        <v>697.2106948712468</v>
      </c>
      <c r="BK124" s="158">
        <f t="shared" si="36"/>
        <v>22.490667576491834</v>
      </c>
      <c r="BL124" s="157">
        <f t="shared" si="37"/>
        <v>1384390.5520033783</v>
      </c>
      <c r="BM124" s="158">
        <f t="shared" si="38"/>
        <v>2568.2089439052406</v>
      </c>
      <c r="BN124" s="158">
        <f t="shared" si="39"/>
        <v>82.845449803394857</v>
      </c>
      <c r="BO124" s="158">
        <f t="shared" si="40"/>
        <v>455649.97391867166</v>
      </c>
      <c r="BP124" s="158">
        <f t="shared" si="41"/>
        <v>69985.281800374258</v>
      </c>
      <c r="BQ124" s="158">
        <f t="shared" si="42"/>
        <v>2257.5897354959438</v>
      </c>
      <c r="BR124" s="158" t="e">
        <f t="shared" si="43"/>
        <v>#DIV/0!</v>
      </c>
      <c r="BS124" s="158">
        <f t="shared" si="44"/>
        <v>2275650.4533799114</v>
      </c>
      <c r="BT124" s="158" t="e">
        <f t="shared" si="45"/>
        <v>#DIV/0!</v>
      </c>
    </row>
    <row r="125" spans="1:72" x14ac:dyDescent="0.2">
      <c r="A125" s="202">
        <v>43922</v>
      </c>
      <c r="B125" s="203">
        <f t="shared" si="16"/>
        <v>2020</v>
      </c>
      <c r="C125" s="201">
        <v>38131876</v>
      </c>
      <c r="D125" s="201">
        <f>VLOOKUP(B125,CDM!$I$5:$N$15,2,FALSE)/12</f>
        <v>3162108.1121047284</v>
      </c>
      <c r="E125" s="201">
        <f t="shared" si="17"/>
        <v>41293984.112104729</v>
      </c>
      <c r="F125" s="204">
        <v>61567</v>
      </c>
      <c r="G125" s="204">
        <v>10484278</v>
      </c>
      <c r="H125" s="204">
        <v>5502</v>
      </c>
      <c r="I125" s="201">
        <f>VLOOKUP(B125,CDM!$I$5:$N$15,3,FALSE)/12</f>
        <v>1140514.1914788217</v>
      </c>
      <c r="J125" s="201">
        <f t="shared" si="18"/>
        <v>11624792.191478822</v>
      </c>
      <c r="K125" s="204">
        <v>55975600</v>
      </c>
      <c r="L125" s="201">
        <f>VLOOKUP(B125,CDM!$I$5:$N$15,4,FALSE)/12</f>
        <v>4772238.0547772432</v>
      </c>
      <c r="M125" s="85">
        <f t="shared" si="19"/>
        <v>60747838.054777242</v>
      </c>
      <c r="N125" s="204">
        <v>173194</v>
      </c>
      <c r="O125" s="204">
        <v>1008</v>
      </c>
      <c r="P125" s="204">
        <v>408912</v>
      </c>
      <c r="Q125" s="204">
        <v>1287</v>
      </c>
      <c r="R125" s="204">
        <v>17184</v>
      </c>
      <c r="S125" s="204">
        <v>261154</v>
      </c>
      <c r="T125" s="200">
        <v>24</v>
      </c>
      <c r="U125" s="200">
        <v>560</v>
      </c>
      <c r="BH125" s="199">
        <f t="shared" si="34"/>
        <v>30</v>
      </c>
      <c r="BJ125" s="158">
        <f t="shared" si="35"/>
        <v>670.71619718525722</v>
      </c>
      <c r="BK125" s="158">
        <f t="shared" si="36"/>
        <v>22.357206572841907</v>
      </c>
      <c r="BL125" s="157">
        <f t="shared" si="37"/>
        <v>1376466.1370701576</v>
      </c>
      <c r="BM125" s="158">
        <f t="shared" si="38"/>
        <v>2112.8302783494769</v>
      </c>
      <c r="BN125" s="158">
        <f t="shared" si="39"/>
        <v>70.427675944982568</v>
      </c>
      <c r="BO125" s="158">
        <f t="shared" si="40"/>
        <v>387493.07304929406</v>
      </c>
      <c r="BP125" s="158">
        <f t="shared" si="41"/>
        <v>60265.712355929805</v>
      </c>
      <c r="BQ125" s="158">
        <f t="shared" si="42"/>
        <v>2008.8570785309935</v>
      </c>
      <c r="BR125" s="158" t="e">
        <f t="shared" si="43"/>
        <v>#DIV/0!</v>
      </c>
      <c r="BS125" s="158">
        <f t="shared" si="44"/>
        <v>2024927.9351592413</v>
      </c>
      <c r="BT125" s="158" t="e">
        <f t="shared" si="45"/>
        <v>#DIV/0!</v>
      </c>
    </row>
    <row r="126" spans="1:72" x14ac:dyDescent="0.2">
      <c r="A126" s="202">
        <v>43952</v>
      </c>
      <c r="B126" s="203">
        <f t="shared" si="16"/>
        <v>2020</v>
      </c>
      <c r="C126" s="201">
        <v>43261573</v>
      </c>
      <c r="D126" s="201">
        <f>VLOOKUP(B126,CDM!$I$5:$N$15,2,FALSE)/12</f>
        <v>3162108.1121047284</v>
      </c>
      <c r="E126" s="201">
        <f t="shared" si="17"/>
        <v>46423681.112104729</v>
      </c>
      <c r="F126" s="204">
        <v>61593</v>
      </c>
      <c r="G126" s="204">
        <v>10764776</v>
      </c>
      <c r="H126" s="204">
        <v>5501</v>
      </c>
      <c r="I126" s="201">
        <f>VLOOKUP(B126,CDM!$I$5:$N$15,3,FALSE)/12</f>
        <v>1140514.1914788217</v>
      </c>
      <c r="J126" s="201">
        <f t="shared" si="18"/>
        <v>11905290.191478822</v>
      </c>
      <c r="K126" s="204">
        <v>58847546</v>
      </c>
      <c r="L126" s="201">
        <f>VLOOKUP(B126,CDM!$I$5:$N$15,4,FALSE)/12</f>
        <v>4772238.0547772432</v>
      </c>
      <c r="M126" s="85">
        <f t="shared" si="19"/>
        <v>63619784.054777242</v>
      </c>
      <c r="N126" s="204">
        <v>153016</v>
      </c>
      <c r="O126" s="204">
        <v>1006</v>
      </c>
      <c r="P126" s="204">
        <v>372302</v>
      </c>
      <c r="Q126" s="204">
        <v>1287</v>
      </c>
      <c r="R126" s="204">
        <v>17184</v>
      </c>
      <c r="S126" s="204">
        <v>261691</v>
      </c>
      <c r="T126" s="200">
        <v>24</v>
      </c>
      <c r="U126" s="200">
        <v>559</v>
      </c>
      <c r="BH126" s="199">
        <f t="shared" si="34"/>
        <v>31</v>
      </c>
      <c r="BJ126" s="158">
        <f t="shared" si="35"/>
        <v>753.71683652533125</v>
      </c>
      <c r="BK126" s="158">
        <f t="shared" si="36"/>
        <v>24.313446339526813</v>
      </c>
      <c r="BL126" s="157">
        <f t="shared" si="37"/>
        <v>1497538.100390475</v>
      </c>
      <c r="BM126" s="158">
        <f t="shared" si="38"/>
        <v>2164.2047248643562</v>
      </c>
      <c r="BN126" s="158">
        <f t="shared" si="39"/>
        <v>69.813055640785677</v>
      </c>
      <c r="BO126" s="158">
        <f t="shared" si="40"/>
        <v>384041.61907996202</v>
      </c>
      <c r="BP126" s="158">
        <f t="shared" si="41"/>
        <v>63240.342002760677</v>
      </c>
      <c r="BQ126" s="158">
        <f t="shared" si="42"/>
        <v>2040.0110323471185</v>
      </c>
      <c r="BR126" s="158" t="e">
        <f t="shared" si="43"/>
        <v>#DIV/0!</v>
      </c>
      <c r="BS126" s="158">
        <f t="shared" si="44"/>
        <v>2052251.0985412013</v>
      </c>
      <c r="BT126" s="158" t="e">
        <f t="shared" si="45"/>
        <v>#DIV/0!</v>
      </c>
    </row>
    <row r="127" spans="1:72" x14ac:dyDescent="0.2">
      <c r="A127" s="202">
        <v>43983</v>
      </c>
      <c r="B127" s="203">
        <f t="shared" si="16"/>
        <v>2020</v>
      </c>
      <c r="C127" s="201">
        <v>55961410</v>
      </c>
      <c r="D127" s="201">
        <f>VLOOKUP(B127,CDM!$I$5:$N$15,2,FALSE)/12</f>
        <v>3162108.1121047284</v>
      </c>
      <c r="E127" s="201">
        <f t="shared" si="17"/>
        <v>59123518.112104729</v>
      </c>
      <c r="F127" s="204">
        <v>61616</v>
      </c>
      <c r="G127" s="204">
        <v>12508826</v>
      </c>
      <c r="H127" s="204">
        <v>5504</v>
      </c>
      <c r="I127" s="201">
        <f>VLOOKUP(B127,CDM!$I$5:$N$15,3,FALSE)/12</f>
        <v>1140514.1914788217</v>
      </c>
      <c r="J127" s="201">
        <f t="shared" ref="J127" si="46">G127+I127</f>
        <v>13649340.191478822</v>
      </c>
      <c r="K127" s="204">
        <v>65334774</v>
      </c>
      <c r="L127" s="201">
        <f>VLOOKUP(B127,CDM!$I$5:$N$15,4,FALSE)/12</f>
        <v>4772238.0547772432</v>
      </c>
      <c r="M127" s="85">
        <f t="shared" ref="M127" si="47">K127+L127</f>
        <v>70107012.05477725</v>
      </c>
      <c r="N127" s="204">
        <v>179263</v>
      </c>
      <c r="O127" s="204">
        <v>1005</v>
      </c>
      <c r="P127" s="204">
        <v>335068</v>
      </c>
      <c r="Q127" s="204">
        <v>1287</v>
      </c>
      <c r="R127" s="204">
        <v>17184</v>
      </c>
      <c r="S127" s="204">
        <v>261017</v>
      </c>
      <c r="T127" s="200">
        <v>24</v>
      </c>
      <c r="U127" s="200">
        <v>559</v>
      </c>
      <c r="BH127" s="199">
        <f t="shared" si="34"/>
        <v>30</v>
      </c>
      <c r="BJ127" s="158">
        <f t="shared" si="35"/>
        <v>959.54813866698146</v>
      </c>
      <c r="BK127" s="158">
        <f t="shared" si="36"/>
        <v>31.98493795556605</v>
      </c>
      <c r="BL127" s="157">
        <f t="shared" si="37"/>
        <v>1970783.9370701576</v>
      </c>
      <c r="BM127" s="158">
        <f t="shared" si="38"/>
        <v>2479.8946568820534</v>
      </c>
      <c r="BN127" s="158">
        <f t="shared" si="39"/>
        <v>82.663155229401781</v>
      </c>
      <c r="BO127" s="158">
        <f t="shared" si="40"/>
        <v>454978.00638262741</v>
      </c>
      <c r="BP127" s="158">
        <f t="shared" si="41"/>
        <v>69758.220950027113</v>
      </c>
      <c r="BQ127" s="158">
        <f t="shared" si="42"/>
        <v>2325.2740316675704</v>
      </c>
      <c r="BR127" s="158" t="e">
        <f t="shared" si="43"/>
        <v>#DIV/0!</v>
      </c>
      <c r="BS127" s="158">
        <f t="shared" si="44"/>
        <v>2336900.4018259081</v>
      </c>
      <c r="BT127" s="158" t="e">
        <f t="shared" si="45"/>
        <v>#DIV/0!</v>
      </c>
    </row>
    <row r="128" spans="1:72" x14ac:dyDescent="0.2">
      <c r="A128" s="202">
        <v>44013</v>
      </c>
      <c r="B128" s="203">
        <f t="shared" si="16"/>
        <v>2020</v>
      </c>
      <c r="F128" s="204">
        <v>61659</v>
      </c>
      <c r="H128" s="204">
        <v>5501</v>
      </c>
      <c r="O128" s="204">
        <v>1004</v>
      </c>
      <c r="P128" s="199"/>
      <c r="Q128" s="199"/>
      <c r="R128" s="199"/>
      <c r="S128" s="199"/>
      <c r="T128" s="200">
        <v>24</v>
      </c>
      <c r="U128" s="199"/>
      <c r="BH128" s="199">
        <f t="shared" si="34"/>
        <v>31</v>
      </c>
    </row>
    <row r="129" spans="1:2" x14ac:dyDescent="0.2">
      <c r="A129" s="202"/>
      <c r="B129" s="203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workbookViewId="0">
      <selection activeCell="L5" sqref="L5:O14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5"/>
    <col min="21" max="21" width="12.5" style="215" customWidth="1"/>
    <col min="22" max="22" width="14.33203125" style="215" bestFit="1" customWidth="1"/>
    <col min="23" max="23" width="11.33203125" style="215" customWidth="1"/>
    <col min="24" max="25" width="14.33203125" style="215" bestFit="1" customWidth="1"/>
    <col min="26" max="27" width="9.5" style="215" bestFit="1" customWidth="1"/>
    <col min="28" max="28" width="9.33203125" style="215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7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1">
        <v>6541.6</v>
      </c>
      <c r="E2" s="141">
        <v>6506.5</v>
      </c>
      <c r="F2" s="141">
        <v>2842.1</v>
      </c>
      <c r="G2" s="141">
        <v>2835.9</v>
      </c>
      <c r="H2" s="141">
        <v>361.3</v>
      </c>
      <c r="I2" s="141">
        <v>358.8</v>
      </c>
      <c r="K2" s="199" t="s">
        <v>274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1">
        <v>6506</v>
      </c>
      <c r="E3" s="141">
        <v>6436.2</v>
      </c>
      <c r="F3" s="141">
        <v>2838</v>
      </c>
      <c r="G3" s="141">
        <v>2820.5</v>
      </c>
      <c r="H3" s="141">
        <v>364.6</v>
      </c>
      <c r="I3" s="141">
        <v>357.3</v>
      </c>
      <c r="K3" s="247" t="s">
        <v>223</v>
      </c>
      <c r="L3" s="247"/>
      <c r="M3" s="247"/>
      <c r="N3" s="247"/>
      <c r="O3" s="247"/>
      <c r="P3" s="247"/>
      <c r="Q3" s="247"/>
      <c r="R3" s="247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1">
        <v>6466.8</v>
      </c>
      <c r="E4" s="141">
        <v>6363.8</v>
      </c>
      <c r="F4" s="141">
        <v>2839.9</v>
      </c>
      <c r="G4" s="141">
        <v>2804.5</v>
      </c>
      <c r="H4" s="141">
        <v>369.7</v>
      </c>
      <c r="I4" s="141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1">
        <v>6445.5</v>
      </c>
      <c r="E5" s="141">
        <v>6359.6</v>
      </c>
      <c r="F5" s="141">
        <v>2843.4</v>
      </c>
      <c r="G5" s="141">
        <v>2816.6</v>
      </c>
      <c r="H5" s="141">
        <v>374.2</v>
      </c>
      <c r="I5" s="141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1">
        <v>6420.3</v>
      </c>
      <c r="E6" s="141">
        <v>6382.1</v>
      </c>
      <c r="F6" s="141">
        <v>2837.3</v>
      </c>
      <c r="G6" s="141">
        <v>2824.5</v>
      </c>
      <c r="H6" s="141">
        <v>376.7</v>
      </c>
      <c r="I6" s="141">
        <v>374.5</v>
      </c>
      <c r="K6" s="15" t="s">
        <v>24</v>
      </c>
      <c r="L6" s="18"/>
      <c r="M6" s="199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1">
        <v>6393.2</v>
      </c>
      <c r="E7" s="141">
        <v>6429.4</v>
      </c>
      <c r="F7" s="141">
        <v>2810.4</v>
      </c>
      <c r="G7" s="141">
        <v>2820.1</v>
      </c>
      <c r="H7" s="141">
        <v>373.4</v>
      </c>
      <c r="I7" s="141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2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1">
        <v>6390.2</v>
      </c>
      <c r="E8" s="141">
        <v>6467</v>
      </c>
      <c r="F8" s="141">
        <v>2796.2</v>
      </c>
      <c r="G8" s="141">
        <v>2818</v>
      </c>
      <c r="H8" s="141">
        <v>370</v>
      </c>
      <c r="I8" s="141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2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1">
        <v>6401</v>
      </c>
      <c r="E9" s="141">
        <v>6487.6</v>
      </c>
      <c r="F9" s="141">
        <v>2791.5</v>
      </c>
      <c r="G9" s="141">
        <v>2817</v>
      </c>
      <c r="H9" s="141">
        <v>365.6</v>
      </c>
      <c r="I9" s="141">
        <v>372.7</v>
      </c>
      <c r="K9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/>
      <c r="Q9" s="18">
        <f t="shared" ref="Q9:Q14" si="12">AVERAGE(L9,M9,N9,O9)</f>
        <v>5.7249999999999995E-2</v>
      </c>
      <c r="R9" s="142">
        <f t="shared" si="11"/>
        <v>5.7249999999999995E-2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1">
        <v>6421.2</v>
      </c>
      <c r="E10" s="141">
        <v>6470.2</v>
      </c>
      <c r="F10" s="141">
        <v>2796.5</v>
      </c>
      <c r="G10" s="141">
        <v>2808.4</v>
      </c>
      <c r="H10" s="141">
        <v>367.1</v>
      </c>
      <c r="I10" s="141">
        <v>371.5</v>
      </c>
      <c r="L10" s="18"/>
      <c r="M10" s="199"/>
      <c r="N10" s="18"/>
      <c r="O10" s="18"/>
      <c r="P10" s="18"/>
      <c r="Q10" s="18"/>
      <c r="R10" s="142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1">
        <v>6438.2</v>
      </c>
      <c r="E11" s="141">
        <v>6472.1</v>
      </c>
      <c r="F11" s="141">
        <v>2803.9</v>
      </c>
      <c r="G11" s="141">
        <v>2811.8</v>
      </c>
      <c r="H11" s="141">
        <v>370.5</v>
      </c>
      <c r="I11" s="141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2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1">
        <v>6454</v>
      </c>
      <c r="E12" s="141">
        <v>6465.6</v>
      </c>
      <c r="F12" s="141">
        <v>2815.8</v>
      </c>
      <c r="G12" s="141">
        <v>2817.5</v>
      </c>
      <c r="H12" s="141">
        <v>373</v>
      </c>
      <c r="I12" s="141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2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1">
        <v>6458.5</v>
      </c>
      <c r="E13" s="141">
        <v>6467.5</v>
      </c>
      <c r="F13" s="141">
        <v>2823.8</v>
      </c>
      <c r="G13" s="141">
        <v>2834.8</v>
      </c>
      <c r="H13" s="141">
        <v>370.8</v>
      </c>
      <c r="I13" s="141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2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1">
        <v>6466.9</v>
      </c>
      <c r="E14" s="141">
        <v>6434.5</v>
      </c>
      <c r="F14" s="141">
        <v>2836.8</v>
      </c>
      <c r="G14" s="141">
        <v>2831.9</v>
      </c>
      <c r="H14" s="141">
        <v>368.4</v>
      </c>
      <c r="I14" s="141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2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1">
        <v>6471</v>
      </c>
      <c r="E15" s="141">
        <v>6404.1</v>
      </c>
      <c r="F15" s="141">
        <v>2842.3</v>
      </c>
      <c r="G15" s="141">
        <v>2825.6</v>
      </c>
      <c r="H15" s="141">
        <v>366.3</v>
      </c>
      <c r="I15" s="141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1">
        <v>6477.5</v>
      </c>
      <c r="E16" s="141">
        <v>6377.2</v>
      </c>
      <c r="F16" s="141">
        <v>2849.8</v>
      </c>
      <c r="G16" s="141">
        <v>2813.8</v>
      </c>
      <c r="H16" s="141">
        <v>367.5</v>
      </c>
      <c r="I16" s="141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1">
        <v>6485</v>
      </c>
      <c r="E17" s="141">
        <v>6401.7</v>
      </c>
      <c r="F17" s="141">
        <v>2844.4</v>
      </c>
      <c r="G17" s="141">
        <v>2815.5</v>
      </c>
      <c r="H17" s="141">
        <v>364.7</v>
      </c>
      <c r="I17" s="141">
        <v>358.4</v>
      </c>
      <c r="K17" s="248" t="s">
        <v>255</v>
      </c>
      <c r="L17" s="248"/>
      <c r="M17" s="248"/>
      <c r="N17" s="248"/>
      <c r="O17" s="248"/>
      <c r="P17" s="248"/>
      <c r="Q17" s="248"/>
      <c r="R17" s="248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1">
        <v>6506.8</v>
      </c>
      <c r="E18" s="141">
        <v>6468.9</v>
      </c>
      <c r="F18" s="141">
        <v>2847.5</v>
      </c>
      <c r="G18" s="141">
        <v>2831.7</v>
      </c>
      <c r="H18" s="141">
        <v>364.3</v>
      </c>
      <c r="I18" s="141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1">
        <v>6540.8</v>
      </c>
      <c r="E19" s="141">
        <v>6578.9</v>
      </c>
      <c r="F19" s="141">
        <v>2859.9</v>
      </c>
      <c r="G19" s="141">
        <v>2867.7</v>
      </c>
      <c r="H19" s="141">
        <v>367.2</v>
      </c>
      <c r="I19" s="141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1">
        <v>6561</v>
      </c>
      <c r="E20" s="141">
        <v>6640.9</v>
      </c>
      <c r="F20" s="141">
        <v>2878.7</v>
      </c>
      <c r="G20" s="141">
        <v>2899.6</v>
      </c>
      <c r="H20" s="141">
        <v>372.2</v>
      </c>
      <c r="I20" s="141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1">
        <v>6568.9</v>
      </c>
      <c r="E21" s="141">
        <v>6662.6</v>
      </c>
      <c r="F21" s="141">
        <v>2895.3</v>
      </c>
      <c r="G21" s="141">
        <v>2928.4</v>
      </c>
      <c r="H21" s="141">
        <v>377</v>
      </c>
      <c r="I21" s="141">
        <v>379.1</v>
      </c>
      <c r="K21" s="145"/>
      <c r="L21" s="143"/>
      <c r="M21" s="143"/>
      <c r="N21" s="144"/>
      <c r="O21" s="144"/>
      <c r="P21" s="144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1">
        <v>6556</v>
      </c>
      <c r="E22" s="141">
        <v>6611.2</v>
      </c>
      <c r="F22" s="141">
        <v>2891.8</v>
      </c>
      <c r="G22" s="141">
        <v>2912</v>
      </c>
      <c r="H22" s="141">
        <v>377.3</v>
      </c>
      <c r="I22" s="141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1">
        <v>6551.6</v>
      </c>
      <c r="E23" s="141">
        <v>6587.1</v>
      </c>
      <c r="F23" s="141">
        <v>2893.7</v>
      </c>
      <c r="G23" s="141">
        <v>2907.8</v>
      </c>
      <c r="H23" s="141">
        <v>373.6</v>
      </c>
      <c r="I23" s="141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1">
        <v>6555.7</v>
      </c>
      <c r="E24" s="141">
        <v>6566.6</v>
      </c>
      <c r="F24" s="141">
        <v>2893.6</v>
      </c>
      <c r="G24" s="141">
        <v>2895.2</v>
      </c>
      <c r="H24" s="141">
        <v>372.3</v>
      </c>
      <c r="I24" s="141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1">
        <v>6578.3</v>
      </c>
      <c r="E25" s="141">
        <v>6584.1</v>
      </c>
      <c r="F25" s="141">
        <v>2918.5</v>
      </c>
      <c r="G25" s="141">
        <v>2927.8</v>
      </c>
      <c r="H25" s="141">
        <v>370.9</v>
      </c>
      <c r="I25" s="141">
        <v>370.2</v>
      </c>
      <c r="O25" s="142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1">
        <v>6606.3</v>
      </c>
      <c r="E26" s="141">
        <v>6571.2</v>
      </c>
      <c r="F26" s="141">
        <v>2938.5</v>
      </c>
      <c r="G26" s="141">
        <v>2934.1</v>
      </c>
      <c r="H26" s="141">
        <v>372.1</v>
      </c>
      <c r="I26" s="141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1">
        <v>6619.5</v>
      </c>
      <c r="E27" s="141">
        <v>6548.1</v>
      </c>
      <c r="F27" s="141">
        <v>2947.4</v>
      </c>
      <c r="G27" s="141">
        <v>2929.4</v>
      </c>
      <c r="H27" s="141">
        <v>369.6</v>
      </c>
      <c r="I27" s="141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1">
        <v>6628.6</v>
      </c>
      <c r="E28" s="141">
        <v>6523.7</v>
      </c>
      <c r="F28" s="141">
        <v>2938.7</v>
      </c>
      <c r="G28" s="141">
        <v>2901.9</v>
      </c>
      <c r="H28" s="141">
        <v>369.8</v>
      </c>
      <c r="I28" s="141">
        <v>363.6</v>
      </c>
      <c r="K28" s="250" t="s">
        <v>260</v>
      </c>
      <c r="L28" s="250"/>
      <c r="M28" s="250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1">
        <v>6635.5</v>
      </c>
      <c r="E29" s="141">
        <v>6550</v>
      </c>
      <c r="F29" s="141">
        <v>2929.9</v>
      </c>
      <c r="G29" s="141">
        <v>2898.7</v>
      </c>
      <c r="H29" s="141">
        <v>372</v>
      </c>
      <c r="I29" s="141">
        <v>367.1</v>
      </c>
      <c r="K29" s="250"/>
      <c r="L29" s="250"/>
      <c r="M29" s="250"/>
      <c r="Q29" s="249" t="s">
        <v>224</v>
      </c>
      <c r="R29" s="249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1">
        <v>6645.8</v>
      </c>
      <c r="E30" s="141">
        <v>6612</v>
      </c>
      <c r="F30" s="141">
        <v>2930.2</v>
      </c>
      <c r="G30" s="141">
        <v>2912</v>
      </c>
      <c r="H30" s="141">
        <v>375</v>
      </c>
      <c r="I30" s="141">
        <v>374.6</v>
      </c>
      <c r="K30" s="250"/>
      <c r="L30" s="250"/>
      <c r="M30" s="250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1">
        <v>6662</v>
      </c>
      <c r="E31" s="141">
        <v>6706.8</v>
      </c>
      <c r="F31" s="141">
        <v>2934.9</v>
      </c>
      <c r="G31" s="141">
        <v>2941</v>
      </c>
      <c r="H31" s="141">
        <v>375.2</v>
      </c>
      <c r="I31" s="141">
        <v>379.2</v>
      </c>
      <c r="K31" s="250"/>
      <c r="L31" s="250"/>
      <c r="M31" s="250"/>
      <c r="P31">
        <v>2020</v>
      </c>
      <c r="Q31" s="142">
        <v>1.9E-2</v>
      </c>
      <c r="R31" s="142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1">
        <v>6665.8</v>
      </c>
      <c r="E32" s="141">
        <v>6755.3</v>
      </c>
      <c r="F32" s="141">
        <v>2928.1</v>
      </c>
      <c r="G32" s="141">
        <v>2949.3</v>
      </c>
      <c r="H32" s="141">
        <v>375.3</v>
      </c>
      <c r="I32" s="141">
        <v>379.4</v>
      </c>
      <c r="P32">
        <v>2021</v>
      </c>
      <c r="Q32" s="142">
        <v>1.2E-2</v>
      </c>
      <c r="R32" s="142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1">
        <v>6677.5</v>
      </c>
      <c r="E33" s="141">
        <v>6778</v>
      </c>
      <c r="F33" s="141">
        <v>2922.7</v>
      </c>
      <c r="G33" s="141">
        <v>2957.5</v>
      </c>
      <c r="H33" s="141">
        <v>371.4</v>
      </c>
      <c r="I33" s="141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1">
        <v>6674.4</v>
      </c>
      <c r="E34" s="141">
        <v>6734.6</v>
      </c>
      <c r="F34" s="141">
        <v>2918.3</v>
      </c>
      <c r="G34" s="141">
        <v>2940.6</v>
      </c>
      <c r="H34" s="141">
        <v>372.6</v>
      </c>
      <c r="I34" s="141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1">
        <v>6668.1</v>
      </c>
      <c r="E35" s="141">
        <v>6702.2</v>
      </c>
      <c r="F35" s="141">
        <v>2912.1</v>
      </c>
      <c r="G35" s="141">
        <v>2925.9</v>
      </c>
      <c r="H35" s="141">
        <v>374.6</v>
      </c>
      <c r="I35" s="141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1">
        <v>6662.8</v>
      </c>
      <c r="E36" s="141">
        <v>6669.4</v>
      </c>
      <c r="F36" s="141">
        <v>2908.5</v>
      </c>
      <c r="G36" s="141">
        <v>2909.9</v>
      </c>
      <c r="H36" s="141">
        <v>383.7</v>
      </c>
      <c r="I36" s="141">
        <v>381.7</v>
      </c>
      <c r="K36" t="s">
        <v>228</v>
      </c>
      <c r="N36" s="229" t="s">
        <v>27</v>
      </c>
      <c r="O36" s="229"/>
      <c r="P36" s="229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1">
        <v>6667.5</v>
      </c>
      <c r="E37" s="141">
        <v>6668.3</v>
      </c>
      <c r="F37" s="141">
        <v>2903</v>
      </c>
      <c r="G37" s="141">
        <v>2910.1</v>
      </c>
      <c r="H37" s="141">
        <v>387.6</v>
      </c>
      <c r="I37" s="141">
        <v>386.4</v>
      </c>
      <c r="N37" s="16">
        <v>43987</v>
      </c>
      <c r="P37" s="184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1">
        <v>6673.6</v>
      </c>
      <c r="E38" s="141">
        <v>6635.9</v>
      </c>
      <c r="F38" s="141">
        <v>2903.3</v>
      </c>
      <c r="G38" s="141">
        <v>2898.2</v>
      </c>
      <c r="H38" s="141">
        <v>390.1</v>
      </c>
      <c r="I38" s="141">
        <v>387.2</v>
      </c>
      <c r="K38" t="s">
        <v>222</v>
      </c>
      <c r="N38" s="142">
        <v>-6.6000000000000003E-2</v>
      </c>
      <c r="P38" s="142">
        <v>-6.2E-2</v>
      </c>
      <c r="Q38" s="155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1">
        <v>6670.7</v>
      </c>
      <c r="E39" s="141">
        <v>6598</v>
      </c>
      <c r="F39" s="141">
        <v>2901.2</v>
      </c>
      <c r="G39" s="141">
        <v>2881</v>
      </c>
      <c r="H39" s="141">
        <v>388.4</v>
      </c>
      <c r="I39" s="141">
        <v>385.8</v>
      </c>
      <c r="K39" t="s">
        <v>229</v>
      </c>
      <c r="N39" s="142">
        <v>-8.2000000000000003E-2</v>
      </c>
      <c r="P39" s="142">
        <v>-8.2000000000000003E-2</v>
      </c>
      <c r="Q39" s="155">
        <f t="shared" ref="Q39:Q42" si="14">AVERAGE(L39:P39)</f>
        <v>-8.2000000000000003E-2</v>
      </c>
      <c r="R39" s="242">
        <f>Q39/3+R$48/3</f>
        <v>-8.8928084049733819E-2</v>
      </c>
      <c r="S39" s="242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1">
        <v>6674</v>
      </c>
      <c r="E40" s="141">
        <v>6569.8</v>
      </c>
      <c r="F40" s="141">
        <v>2907.4</v>
      </c>
      <c r="G40" s="141">
        <v>2869.6</v>
      </c>
      <c r="H40" s="141">
        <v>385</v>
      </c>
      <c r="I40" s="141">
        <v>380.7</v>
      </c>
      <c r="K40" t="s">
        <v>230</v>
      </c>
      <c r="N40" s="176">
        <v>-0.4</v>
      </c>
      <c r="P40" s="142">
        <v>-0.42099999999999999</v>
      </c>
      <c r="Q40" s="155">
        <f t="shared" si="14"/>
        <v>-0.41049999999999998</v>
      </c>
      <c r="R40" s="242">
        <f>$Q40/4+R$48/2</f>
        <v>-0.1950171260746007</v>
      </c>
      <c r="S40" s="242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1">
        <v>6685.8</v>
      </c>
      <c r="E41" s="141">
        <v>6603.3</v>
      </c>
      <c r="F41" s="141">
        <v>2912.5</v>
      </c>
      <c r="G41" s="141">
        <v>2883</v>
      </c>
      <c r="H41" s="141">
        <v>382.5</v>
      </c>
      <c r="I41" s="141">
        <v>378.9</v>
      </c>
      <c r="K41" t="s">
        <v>231</v>
      </c>
      <c r="N41" s="142">
        <v>0.33500000000000002</v>
      </c>
      <c r="P41" s="142">
        <v>0.377</v>
      </c>
      <c r="Q41" s="155">
        <f t="shared" si="14"/>
        <v>0.35599999999999998</v>
      </c>
      <c r="R41" s="242">
        <f>$Q41/3+R$48/2</f>
        <v>2.6274540592065937E-2</v>
      </c>
      <c r="S41" s="242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1">
        <v>6690.1</v>
      </c>
      <c r="E42" s="141">
        <v>6658.1</v>
      </c>
      <c r="F42" s="141">
        <v>2917.9</v>
      </c>
      <c r="G42" s="141">
        <v>2902.3</v>
      </c>
      <c r="H42" s="141">
        <v>376.3</v>
      </c>
      <c r="I42" s="141">
        <v>375.1</v>
      </c>
      <c r="K42" t="s">
        <v>232</v>
      </c>
      <c r="N42" s="142">
        <v>0.126</v>
      </c>
      <c r="P42" s="142">
        <v>7.0999999999999994E-2</v>
      </c>
      <c r="Q42" s="155">
        <f t="shared" si="14"/>
        <v>9.8500000000000004E-2</v>
      </c>
      <c r="R42" s="242">
        <f>$Q42/3</f>
        <v>3.2833333333333332E-2</v>
      </c>
      <c r="S42" s="242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1">
        <v>6693.3</v>
      </c>
      <c r="E43" s="141">
        <v>6737.2</v>
      </c>
      <c r="F43" s="141">
        <v>2928.6</v>
      </c>
      <c r="G43" s="141">
        <v>2937.8</v>
      </c>
      <c r="H43" s="141">
        <v>371.5</v>
      </c>
      <c r="I43" s="141">
        <v>373.8</v>
      </c>
      <c r="Q43" s="176"/>
      <c r="R43" s="242"/>
      <c r="S43" s="242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1">
        <v>6694.6</v>
      </c>
      <c r="E44" s="141">
        <v>6778.6</v>
      </c>
      <c r="F44" s="141">
        <v>2949.2</v>
      </c>
      <c r="G44" s="141">
        <v>2965.9</v>
      </c>
      <c r="H44" s="141">
        <v>368.7</v>
      </c>
      <c r="I44" s="141">
        <v>372.6</v>
      </c>
      <c r="K44" t="s">
        <v>223</v>
      </c>
      <c r="Q44" s="155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1">
        <v>6703.3</v>
      </c>
      <c r="E45" s="141">
        <v>6797.9</v>
      </c>
      <c r="F45" s="141">
        <v>2968.4</v>
      </c>
      <c r="G45" s="141">
        <v>2997.9</v>
      </c>
      <c r="H45" s="141">
        <v>371.3</v>
      </c>
      <c r="I45" s="141">
        <v>374.1</v>
      </c>
      <c r="K45" s="172" t="s">
        <v>229</v>
      </c>
      <c r="Q45" s="176">
        <f>1+Q13</f>
        <v>0.93900000000000006</v>
      </c>
      <c r="R45" s="242">
        <f>1+Q13</f>
        <v>0.93900000000000006</v>
      </c>
      <c r="S45" s="242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1">
        <v>6707.4</v>
      </c>
      <c r="E46" s="141">
        <v>6763.1</v>
      </c>
      <c r="F46" s="141">
        <v>2985.6</v>
      </c>
      <c r="G46" s="141">
        <v>3001.5</v>
      </c>
      <c r="H46" s="141">
        <v>376.3</v>
      </c>
      <c r="I46" s="141">
        <v>376.1</v>
      </c>
      <c r="K46" s="172" t="s">
        <v>230</v>
      </c>
      <c r="Q46" s="176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1">
        <v>6710</v>
      </c>
      <c r="E47" s="141">
        <v>6740.9</v>
      </c>
      <c r="F47" s="141">
        <v>3002.1</v>
      </c>
      <c r="G47" s="141">
        <v>3012.7</v>
      </c>
      <c r="H47" s="141">
        <v>377.5</v>
      </c>
      <c r="I47" s="141">
        <v>375.9</v>
      </c>
      <c r="K47" s="172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1">
        <v>6722.4</v>
      </c>
      <c r="E48" s="141">
        <v>6727.4</v>
      </c>
      <c r="F48" s="141">
        <v>3019.5</v>
      </c>
      <c r="G48" s="141">
        <v>3019</v>
      </c>
      <c r="H48" s="141">
        <v>377.9</v>
      </c>
      <c r="I48" s="141">
        <v>373.6</v>
      </c>
      <c r="K48" s="172" t="s">
        <v>232</v>
      </c>
      <c r="Q48" t="s">
        <v>256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1">
        <v>6740.6</v>
      </c>
      <c r="E49" s="141">
        <v>6740.2</v>
      </c>
      <c r="F49" s="141">
        <v>3030.3</v>
      </c>
      <c r="G49" s="141">
        <v>3033.6</v>
      </c>
      <c r="H49" s="141">
        <v>378.6</v>
      </c>
      <c r="I49" s="141">
        <v>375.8</v>
      </c>
      <c r="Q49" t="s">
        <v>261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1">
        <v>6758.8</v>
      </c>
      <c r="E50" s="141">
        <v>6721.7</v>
      </c>
      <c r="F50" s="141">
        <v>3038</v>
      </c>
      <c r="G50" s="141">
        <v>3030.3</v>
      </c>
      <c r="H50" s="141">
        <v>380.4</v>
      </c>
      <c r="I50" s="141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1">
        <v>6775.5</v>
      </c>
      <c r="E51" s="141">
        <v>6702</v>
      </c>
      <c r="F51" s="141">
        <v>3041.7</v>
      </c>
      <c r="G51" s="141">
        <v>3018.2</v>
      </c>
      <c r="H51" s="141">
        <v>381.8</v>
      </c>
      <c r="I51" s="141">
        <v>382.7</v>
      </c>
      <c r="P51" s="185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1">
        <v>6781.1</v>
      </c>
      <c r="E52" s="141">
        <v>6675.8</v>
      </c>
      <c r="F52" s="141">
        <v>3045.3</v>
      </c>
      <c r="G52" s="141">
        <v>3007</v>
      </c>
      <c r="H52" s="141">
        <v>380.1</v>
      </c>
      <c r="I52" s="141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1">
        <v>6788.9</v>
      </c>
      <c r="E53" s="141">
        <v>6703.7</v>
      </c>
      <c r="F53" s="141">
        <v>3057</v>
      </c>
      <c r="G53" s="141">
        <v>3026.3</v>
      </c>
      <c r="H53" s="141">
        <v>377.1</v>
      </c>
      <c r="I53" s="141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1">
        <v>6801.1</v>
      </c>
      <c r="E54" s="141">
        <v>6770.3</v>
      </c>
      <c r="F54" s="141">
        <v>3073.7</v>
      </c>
      <c r="G54" s="141">
        <v>3059.1</v>
      </c>
      <c r="H54" s="141">
        <v>378.2</v>
      </c>
      <c r="I54" s="141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1">
        <v>6815.2</v>
      </c>
      <c r="E55" s="141">
        <v>6861.8</v>
      </c>
      <c r="F55" s="141">
        <v>3092.4</v>
      </c>
      <c r="G55" s="141">
        <v>3103.8</v>
      </c>
      <c r="H55" s="141">
        <v>376.8</v>
      </c>
      <c r="I55" s="141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1">
        <v>6826.2</v>
      </c>
      <c r="E56" s="141">
        <v>6917.1</v>
      </c>
      <c r="F56" s="141">
        <v>3100</v>
      </c>
      <c r="G56" s="141">
        <v>3122.7</v>
      </c>
      <c r="H56" s="141">
        <v>375.3</v>
      </c>
      <c r="I56" s="141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1">
        <v>6833.9</v>
      </c>
      <c r="E57" s="141">
        <v>6934.7</v>
      </c>
      <c r="F57" s="141">
        <v>3110.2</v>
      </c>
      <c r="G57" s="141">
        <v>3145.2</v>
      </c>
      <c r="H57" s="141">
        <v>364.2</v>
      </c>
      <c r="I57" s="141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1">
        <v>6843.3</v>
      </c>
      <c r="E58" s="141">
        <v>6906.9</v>
      </c>
      <c r="F58" s="141">
        <v>3116.8</v>
      </c>
      <c r="G58" s="141">
        <v>3143.4</v>
      </c>
      <c r="H58" s="141">
        <v>362.4</v>
      </c>
      <c r="I58" s="141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1">
        <v>6850.3</v>
      </c>
      <c r="E59" s="141">
        <v>6889</v>
      </c>
      <c r="F59" s="141">
        <v>3116</v>
      </c>
      <c r="G59" s="141">
        <v>3136</v>
      </c>
      <c r="H59" s="141">
        <v>363.6</v>
      </c>
      <c r="I59" s="141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1">
        <v>6854</v>
      </c>
      <c r="E60" s="141">
        <v>6863.8</v>
      </c>
      <c r="F60" s="141">
        <v>3113.4</v>
      </c>
      <c r="G60" s="141">
        <v>3119.8</v>
      </c>
      <c r="H60" s="141">
        <v>369.8</v>
      </c>
      <c r="I60" s="141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1">
        <v>6850.4</v>
      </c>
      <c r="E61" s="141">
        <v>6849.3</v>
      </c>
      <c r="F61" s="141">
        <v>3108.4</v>
      </c>
      <c r="G61" s="141">
        <v>3114.3</v>
      </c>
      <c r="H61" s="141">
        <v>373.6</v>
      </c>
      <c r="I61" s="141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1">
        <v>6848.3</v>
      </c>
      <c r="E62" s="141">
        <v>6806.1</v>
      </c>
      <c r="F62" s="141">
        <v>3105.1</v>
      </c>
      <c r="G62" s="141">
        <v>3097</v>
      </c>
      <c r="H62" s="141">
        <v>375.1</v>
      </c>
      <c r="I62" s="141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1">
        <v>6850</v>
      </c>
      <c r="E63" s="141">
        <v>6772.3</v>
      </c>
      <c r="F63" s="141">
        <v>3109.9</v>
      </c>
      <c r="G63" s="141">
        <v>3085.6</v>
      </c>
      <c r="H63" s="141">
        <v>379.9</v>
      </c>
      <c r="I63" s="141">
        <v>382.3</v>
      </c>
      <c r="R63" s="172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1">
        <v>6856.4</v>
      </c>
      <c r="E64" s="141">
        <v>6751.3</v>
      </c>
      <c r="F64" s="141">
        <v>3115.2</v>
      </c>
      <c r="G64" s="141">
        <v>3073.7</v>
      </c>
      <c r="H64" s="141">
        <v>382.2</v>
      </c>
      <c r="I64" s="141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1">
        <v>6869.6</v>
      </c>
      <c r="E65" s="141">
        <v>6785</v>
      </c>
      <c r="F65" s="141">
        <v>3126.8</v>
      </c>
      <c r="G65" s="141">
        <v>3095.4</v>
      </c>
      <c r="H65" s="141">
        <v>383.2</v>
      </c>
      <c r="I65" s="141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1">
        <v>6870.6</v>
      </c>
      <c r="E66" s="141">
        <v>6842.6</v>
      </c>
      <c r="F66" s="141">
        <v>3114.3</v>
      </c>
      <c r="G66" s="141">
        <v>3103</v>
      </c>
      <c r="H66" s="141">
        <v>381.5</v>
      </c>
      <c r="I66" s="141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1">
        <v>6865.4</v>
      </c>
      <c r="E67" s="141">
        <v>6912.9</v>
      </c>
      <c r="F67" s="141">
        <v>3091.8</v>
      </c>
      <c r="G67" s="141">
        <v>3107.5</v>
      </c>
      <c r="H67" s="141">
        <v>382</v>
      </c>
      <c r="I67" s="141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1">
        <v>6864.4</v>
      </c>
      <c r="E68" s="141">
        <v>6957.8</v>
      </c>
      <c r="F68" s="141">
        <v>3067.1</v>
      </c>
      <c r="G68" s="141">
        <v>3095.5</v>
      </c>
      <c r="H68" s="141">
        <v>383.8</v>
      </c>
      <c r="I68" s="141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1">
        <v>6869.9</v>
      </c>
      <c r="E69" s="141">
        <v>6969.7</v>
      </c>
      <c r="F69" s="141">
        <v>3056.5</v>
      </c>
      <c r="G69" s="141">
        <v>3094.2</v>
      </c>
      <c r="H69" s="141">
        <v>385.2</v>
      </c>
      <c r="I69" s="141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1">
        <v>6884.5</v>
      </c>
      <c r="E70" s="141">
        <v>6944.1</v>
      </c>
      <c r="F70" s="141">
        <v>3058.5</v>
      </c>
      <c r="G70" s="141">
        <v>3085.3</v>
      </c>
      <c r="H70" s="141">
        <v>385.2</v>
      </c>
      <c r="I70" s="141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1">
        <v>6901.5</v>
      </c>
      <c r="E71" s="141">
        <v>6936.6</v>
      </c>
      <c r="F71" s="141">
        <v>3072.7</v>
      </c>
      <c r="G71" s="141">
        <v>3089.4</v>
      </c>
      <c r="H71" s="141">
        <v>385.1</v>
      </c>
      <c r="I71" s="141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1">
        <v>6907.5</v>
      </c>
      <c r="E72" s="141">
        <v>6914.3</v>
      </c>
      <c r="F72" s="141">
        <v>3082</v>
      </c>
      <c r="G72" s="141">
        <v>3084.8</v>
      </c>
      <c r="H72" s="141">
        <v>383</v>
      </c>
      <c r="I72" s="141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1">
        <v>6903.1</v>
      </c>
      <c r="E73" s="141">
        <v>6903.2</v>
      </c>
      <c r="F73" s="141">
        <v>3080.1</v>
      </c>
      <c r="G73" s="141">
        <v>3082.8</v>
      </c>
      <c r="H73" s="141">
        <v>380</v>
      </c>
      <c r="I73" s="141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1">
        <v>6885.7</v>
      </c>
      <c r="E74" s="141">
        <v>6845.1</v>
      </c>
      <c r="F74" s="141">
        <v>3076.8</v>
      </c>
      <c r="G74" s="141">
        <v>3066.1</v>
      </c>
      <c r="H74" s="141">
        <v>379.5</v>
      </c>
      <c r="I74" s="141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1">
        <v>6885.3</v>
      </c>
      <c r="E75" s="141">
        <v>6810.3</v>
      </c>
      <c r="F75" s="141">
        <v>3085.5</v>
      </c>
      <c r="G75" s="141">
        <v>3057.4</v>
      </c>
      <c r="H75" s="141">
        <v>378.6</v>
      </c>
      <c r="I75" s="141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1">
        <v>6892.1</v>
      </c>
      <c r="E76" s="141">
        <v>6783.7</v>
      </c>
      <c r="F76" s="141">
        <v>3108.7</v>
      </c>
      <c r="G76" s="141">
        <v>3060.7</v>
      </c>
      <c r="H76" s="141">
        <v>379.4</v>
      </c>
      <c r="I76" s="141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1">
        <v>6897.3</v>
      </c>
      <c r="E77" s="141">
        <v>6805.6</v>
      </c>
      <c r="F77" s="141">
        <v>3122.7</v>
      </c>
      <c r="G77" s="141">
        <v>3086.6</v>
      </c>
      <c r="H77" s="141">
        <v>379.6</v>
      </c>
      <c r="I77" s="141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1">
        <v>6906.5</v>
      </c>
      <c r="E78" s="141">
        <v>6870.9</v>
      </c>
      <c r="F78" s="141">
        <v>3142.3</v>
      </c>
      <c r="G78" s="141">
        <v>3130.7</v>
      </c>
      <c r="H78" s="141">
        <v>385</v>
      </c>
      <c r="I78" s="141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1">
        <v>6921.3</v>
      </c>
      <c r="E79" s="141">
        <v>6965.8</v>
      </c>
      <c r="F79" s="141">
        <v>3163.2</v>
      </c>
      <c r="G79" s="141">
        <v>3182.8</v>
      </c>
      <c r="H79" s="141">
        <v>387.9</v>
      </c>
      <c r="I79" s="141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1">
        <v>6941.2</v>
      </c>
      <c r="E80" s="141">
        <v>7032.3</v>
      </c>
      <c r="F80" s="141">
        <v>3194.9</v>
      </c>
      <c r="G80" s="141">
        <v>3226.4</v>
      </c>
      <c r="H80" s="141">
        <v>392.4</v>
      </c>
      <c r="I80" s="141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1">
        <v>6949.2</v>
      </c>
      <c r="E81" s="141">
        <v>7045.7</v>
      </c>
      <c r="F81" s="141">
        <v>3214.6</v>
      </c>
      <c r="G81" s="141">
        <v>3251.2</v>
      </c>
      <c r="H81" s="141">
        <v>392.6</v>
      </c>
      <c r="I81" s="141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1">
        <v>6941.1</v>
      </c>
      <c r="E82" s="141">
        <v>6994.9</v>
      </c>
      <c r="F82" s="141">
        <v>3220.3</v>
      </c>
      <c r="G82" s="141">
        <v>3243.3</v>
      </c>
      <c r="H82" s="141">
        <v>390.5</v>
      </c>
      <c r="I82" s="141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1">
        <v>6934.8</v>
      </c>
      <c r="E83" s="141">
        <v>6969</v>
      </c>
      <c r="F83" s="141">
        <v>3216.5</v>
      </c>
      <c r="G83" s="141">
        <v>3229.5</v>
      </c>
      <c r="H83" s="141">
        <v>385.6</v>
      </c>
      <c r="I83" s="141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1">
        <v>6928.3</v>
      </c>
      <c r="E84" s="141">
        <v>6936.9</v>
      </c>
      <c r="F84" s="141">
        <v>3211.5</v>
      </c>
      <c r="G84" s="141">
        <v>3211.5</v>
      </c>
      <c r="H84" s="141">
        <v>384.5</v>
      </c>
      <c r="I84" s="141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1">
        <v>6942.8</v>
      </c>
      <c r="E85" s="141">
        <v>6948.2</v>
      </c>
      <c r="F85" s="141">
        <v>3220.1</v>
      </c>
      <c r="G85" s="141">
        <v>3220</v>
      </c>
      <c r="H85" s="141">
        <v>383.7</v>
      </c>
      <c r="I85" s="141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1">
        <v>6957.7</v>
      </c>
      <c r="E86" s="141">
        <v>6919.2</v>
      </c>
      <c r="F86" s="141">
        <v>3227</v>
      </c>
      <c r="G86" s="141">
        <v>3213.9</v>
      </c>
      <c r="H86" s="141">
        <v>382.6</v>
      </c>
      <c r="I86" s="141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1">
        <v>6970.6</v>
      </c>
      <c r="E87" s="141">
        <v>6896.8</v>
      </c>
      <c r="F87" s="141">
        <v>3221.1</v>
      </c>
      <c r="G87" s="141">
        <v>3193.2</v>
      </c>
      <c r="H87" s="141">
        <v>384.2</v>
      </c>
      <c r="I87" s="141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1">
        <v>6978.1</v>
      </c>
      <c r="E88" s="141">
        <v>6872.4</v>
      </c>
      <c r="F88" s="141">
        <v>3210.6</v>
      </c>
      <c r="G88" s="141">
        <v>3165.9</v>
      </c>
      <c r="H88" s="141">
        <v>385.2</v>
      </c>
      <c r="I88" s="141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1">
        <v>6981.8</v>
      </c>
      <c r="E89" s="141">
        <v>6890.3</v>
      </c>
      <c r="F89" s="141">
        <v>3208.5</v>
      </c>
      <c r="G89" s="141">
        <v>3172.5</v>
      </c>
      <c r="H89" s="141">
        <v>387.9</v>
      </c>
      <c r="I89" s="141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1">
        <v>6994.4</v>
      </c>
      <c r="E90" s="141">
        <v>6962.5</v>
      </c>
      <c r="F90" s="141">
        <v>3217.7</v>
      </c>
      <c r="G90" s="141">
        <v>3207.8</v>
      </c>
      <c r="H90" s="141">
        <v>383.2</v>
      </c>
      <c r="I90" s="141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1">
        <v>7001.9</v>
      </c>
      <c r="E91" s="141">
        <v>7047.3</v>
      </c>
      <c r="F91" s="141">
        <v>3230.3</v>
      </c>
      <c r="G91" s="141">
        <v>3251.8</v>
      </c>
      <c r="H91" s="141">
        <v>382.1</v>
      </c>
      <c r="I91" s="141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1">
        <v>6995.7</v>
      </c>
      <c r="E92" s="141">
        <v>7090.8</v>
      </c>
      <c r="F92" s="141">
        <v>3229.4</v>
      </c>
      <c r="G92" s="141">
        <v>3265.5</v>
      </c>
      <c r="H92" s="141">
        <v>379.1</v>
      </c>
      <c r="I92" s="141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1">
        <v>6990.6</v>
      </c>
      <c r="E93" s="141">
        <v>7083.3</v>
      </c>
      <c r="F93" s="141">
        <v>3224.8</v>
      </c>
      <c r="G93" s="141">
        <v>3263</v>
      </c>
      <c r="H93" s="141">
        <v>379.5</v>
      </c>
      <c r="I93" s="141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1">
        <v>6988.9</v>
      </c>
      <c r="E94" s="141">
        <v>7037</v>
      </c>
      <c r="F94" s="141">
        <v>3216.9</v>
      </c>
      <c r="G94" s="141">
        <v>3236.1</v>
      </c>
      <c r="H94" s="141">
        <v>382.3</v>
      </c>
      <c r="I94" s="141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1">
        <v>7006.2</v>
      </c>
      <c r="E95" s="141">
        <v>7033.4</v>
      </c>
      <c r="F95" s="141">
        <v>3209.8</v>
      </c>
      <c r="G95" s="141">
        <v>3217.5</v>
      </c>
      <c r="H95" s="141">
        <v>386.2</v>
      </c>
      <c r="I95" s="141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1">
        <v>7018.5</v>
      </c>
      <c r="E96" s="141">
        <v>7026.9</v>
      </c>
      <c r="F96" s="141">
        <v>3207.3</v>
      </c>
      <c r="G96" s="141">
        <v>3203.3</v>
      </c>
      <c r="H96" s="141">
        <v>392.2</v>
      </c>
      <c r="I96" s="141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1">
        <v>7028.8</v>
      </c>
      <c r="E97" s="141">
        <v>7041.6</v>
      </c>
      <c r="F97" s="141">
        <v>3203.9</v>
      </c>
      <c r="G97" s="141">
        <v>3206.3</v>
      </c>
      <c r="H97" s="141">
        <v>397.1</v>
      </c>
      <c r="I97" s="141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1">
        <v>7045.6</v>
      </c>
      <c r="E98" s="141">
        <v>7018.6</v>
      </c>
      <c r="F98" s="141">
        <v>3213.3</v>
      </c>
      <c r="G98" s="141">
        <v>3203.7</v>
      </c>
      <c r="H98" s="141">
        <v>398.1</v>
      </c>
      <c r="I98" s="141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1">
        <v>7060.7</v>
      </c>
      <c r="E99" s="141">
        <v>6996</v>
      </c>
      <c r="F99" s="141">
        <v>3230.3</v>
      </c>
      <c r="G99" s="141">
        <v>3206.5</v>
      </c>
      <c r="H99" s="141">
        <v>398.6</v>
      </c>
      <c r="I99" s="141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1">
        <v>7074.2</v>
      </c>
      <c r="E100" s="141">
        <v>6972</v>
      </c>
      <c r="F100" s="141">
        <v>3247.6</v>
      </c>
      <c r="G100" s="141">
        <v>3204.7</v>
      </c>
      <c r="H100" s="141">
        <v>402</v>
      </c>
      <c r="I100" s="141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1">
        <v>7074.8</v>
      </c>
      <c r="E101" s="141">
        <v>6982.8</v>
      </c>
      <c r="F101" s="141">
        <v>3257.7</v>
      </c>
      <c r="G101" s="141">
        <v>3222.4</v>
      </c>
      <c r="H101" s="141">
        <v>411</v>
      </c>
      <c r="I101" s="141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1">
        <v>7080.7</v>
      </c>
      <c r="E102" s="141">
        <v>7047.4</v>
      </c>
      <c r="F102" s="141">
        <v>3266.8</v>
      </c>
      <c r="G102" s="141">
        <v>3255.9</v>
      </c>
      <c r="H102" s="141">
        <v>416.7</v>
      </c>
      <c r="I102" s="141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1">
        <v>7085.4</v>
      </c>
      <c r="E103" s="141">
        <v>7129.6</v>
      </c>
      <c r="F103" s="141">
        <v>3268.7</v>
      </c>
      <c r="G103" s="141">
        <v>3289.1</v>
      </c>
      <c r="H103" s="141">
        <v>417.8</v>
      </c>
      <c r="I103" s="141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1">
        <v>7099.9</v>
      </c>
      <c r="E104" s="141">
        <v>7195</v>
      </c>
      <c r="F104" s="141">
        <v>3270</v>
      </c>
      <c r="G104" s="141">
        <v>3308.7</v>
      </c>
      <c r="H104" s="141">
        <v>421.3</v>
      </c>
      <c r="I104" s="141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1">
        <v>7121.3</v>
      </c>
      <c r="E105" s="141">
        <v>7213.7</v>
      </c>
      <c r="F105" s="141">
        <v>3278.6</v>
      </c>
      <c r="G105" s="141">
        <v>3315.2</v>
      </c>
      <c r="H105" s="141">
        <v>427.8</v>
      </c>
      <c r="I105" s="141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1">
        <v>7150.1</v>
      </c>
      <c r="E106" s="141">
        <v>7197</v>
      </c>
      <c r="F106" s="141">
        <v>3297.7</v>
      </c>
      <c r="G106" s="141">
        <v>3313.7</v>
      </c>
      <c r="H106" s="141">
        <v>432.9</v>
      </c>
      <c r="I106" s="141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1">
        <v>7170.5</v>
      </c>
      <c r="E107" s="141">
        <v>7193.7</v>
      </c>
      <c r="F107" s="141">
        <v>3320.8</v>
      </c>
      <c r="G107" s="141">
        <v>3320.5</v>
      </c>
      <c r="H107" s="141">
        <v>430.7</v>
      </c>
      <c r="I107" s="141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1">
        <v>7189.6</v>
      </c>
      <c r="E108" s="141">
        <v>7194.2</v>
      </c>
      <c r="F108" s="141">
        <v>3335.4</v>
      </c>
      <c r="G108" s="141">
        <v>3326.2</v>
      </c>
      <c r="H108" s="141">
        <v>426.2</v>
      </c>
      <c r="I108" s="141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1">
        <v>7203.1</v>
      </c>
      <c r="E109" s="141">
        <v>7213.4</v>
      </c>
      <c r="F109" s="141">
        <v>3352.3</v>
      </c>
      <c r="G109" s="141">
        <v>3351</v>
      </c>
      <c r="H109" s="141">
        <v>421.4</v>
      </c>
      <c r="I109" s="141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1">
        <v>7199.8</v>
      </c>
      <c r="E110" s="141">
        <v>7172.6</v>
      </c>
      <c r="F110" s="141">
        <v>3357.1</v>
      </c>
      <c r="G110" s="141">
        <v>3347.1</v>
      </c>
      <c r="H110" s="141">
        <v>420.4</v>
      </c>
      <c r="I110" s="141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1">
        <v>7189.2</v>
      </c>
      <c r="E111" s="141">
        <v>7125.8</v>
      </c>
      <c r="F111" s="141">
        <v>3356.1</v>
      </c>
      <c r="G111" s="141">
        <v>3334.6</v>
      </c>
      <c r="H111" s="141">
        <v>415.9</v>
      </c>
      <c r="I111" s="141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1">
        <v>7185</v>
      </c>
      <c r="E112" s="141">
        <v>7082.3</v>
      </c>
      <c r="F112" s="141">
        <v>3345.3</v>
      </c>
      <c r="G112" s="141">
        <v>3305.7</v>
      </c>
      <c r="H112" s="141">
        <v>413.4</v>
      </c>
      <c r="I112" s="141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1">
        <v>7198.2</v>
      </c>
      <c r="E113" s="141">
        <v>7108.4</v>
      </c>
      <c r="F113" s="141">
        <v>3338.5</v>
      </c>
      <c r="G113" s="141">
        <v>3307.1</v>
      </c>
      <c r="H113" s="141">
        <v>410</v>
      </c>
      <c r="I113" s="141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1">
        <v>7208.1</v>
      </c>
      <c r="E114" s="141">
        <v>7174.7</v>
      </c>
      <c r="F114" s="141">
        <v>3335</v>
      </c>
      <c r="G114" s="141">
        <v>3326.5</v>
      </c>
      <c r="H114" s="141">
        <v>412.2</v>
      </c>
      <c r="I114" s="141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1">
        <v>7224.1</v>
      </c>
      <c r="E115" s="141">
        <v>7269.2</v>
      </c>
      <c r="F115" s="141">
        <v>3341.9</v>
      </c>
      <c r="G115" s="141">
        <v>3363.4</v>
      </c>
      <c r="H115" s="141">
        <v>414.9</v>
      </c>
      <c r="I115" s="141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1">
        <v>7258.6</v>
      </c>
      <c r="E116" s="141">
        <v>7352.5</v>
      </c>
      <c r="F116" s="141">
        <v>3357.7</v>
      </c>
      <c r="G116" s="141">
        <v>3397.6</v>
      </c>
      <c r="H116" s="141">
        <v>416.4</v>
      </c>
      <c r="I116" s="141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1">
        <v>7264.8</v>
      </c>
      <c r="E117" s="141">
        <v>7356</v>
      </c>
      <c r="F117" s="141">
        <v>3354.6</v>
      </c>
      <c r="G117" s="141">
        <v>3390.3</v>
      </c>
      <c r="H117" s="141">
        <v>413.1</v>
      </c>
      <c r="I117" s="141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1">
        <v>7268.1</v>
      </c>
      <c r="E118" s="141">
        <v>7315.2</v>
      </c>
      <c r="F118" s="141">
        <v>3347.2</v>
      </c>
      <c r="G118" s="141">
        <v>3361.9</v>
      </c>
      <c r="H118" s="141">
        <v>411.2</v>
      </c>
      <c r="I118" s="141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1">
        <v>7253</v>
      </c>
      <c r="E119" s="141">
        <v>7274.4</v>
      </c>
      <c r="F119" s="141">
        <v>3346.6</v>
      </c>
      <c r="G119" s="141">
        <v>3341.9</v>
      </c>
      <c r="H119" s="141">
        <v>411.9</v>
      </c>
      <c r="I119" s="141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1">
        <v>7273.5</v>
      </c>
      <c r="E120" s="141">
        <v>7279</v>
      </c>
      <c r="F120" s="141">
        <v>3365.9</v>
      </c>
      <c r="G120" s="141">
        <v>3354.2</v>
      </c>
      <c r="H120" s="141">
        <v>416</v>
      </c>
      <c r="I120" s="141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1">
        <v>7289.2</v>
      </c>
      <c r="E121" s="141">
        <v>7302.7</v>
      </c>
      <c r="F121" s="141">
        <v>3382.8</v>
      </c>
      <c r="G121" s="141">
        <v>3380.9</v>
      </c>
      <c r="H121" s="141">
        <v>419.2</v>
      </c>
      <c r="I121" s="141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199">
        <v>744439.6</v>
      </c>
      <c r="D122" s="141">
        <v>7315.7</v>
      </c>
      <c r="E122" s="141">
        <v>7293.3</v>
      </c>
      <c r="F122" s="141">
        <v>3394.9</v>
      </c>
      <c r="G122" s="141">
        <v>3386.2</v>
      </c>
      <c r="H122" s="141">
        <v>420.6</v>
      </c>
      <c r="I122" s="141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199">
        <v>744439.6</v>
      </c>
      <c r="D123" s="141">
        <v>7346.7</v>
      </c>
      <c r="E123" s="141">
        <v>7286.5</v>
      </c>
      <c r="F123" s="141">
        <v>3412.3</v>
      </c>
      <c r="G123" s="141">
        <v>3393.3</v>
      </c>
      <c r="H123" s="141">
        <v>421.7</v>
      </c>
      <c r="I123" s="141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199">
        <v>744439.6</v>
      </c>
      <c r="D124" s="141">
        <v>7371</v>
      </c>
      <c r="E124" s="141">
        <v>7268.2</v>
      </c>
      <c r="F124" s="141">
        <v>3430.6</v>
      </c>
      <c r="G124" s="141">
        <v>3393.6</v>
      </c>
      <c r="H124" s="141">
        <v>420.5</v>
      </c>
      <c r="I124" s="141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199">
        <v>744439.6</v>
      </c>
      <c r="D125" s="141">
        <v>7395.4</v>
      </c>
      <c r="E125" s="141">
        <v>7304.3</v>
      </c>
      <c r="F125" s="141">
        <v>3447.9</v>
      </c>
      <c r="G125" s="141">
        <v>3418.2</v>
      </c>
      <c r="H125" s="141">
        <v>417.5</v>
      </c>
      <c r="I125" s="141">
        <v>411.2</v>
      </c>
      <c r="L125" s="220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199">
        <v>744439.6</v>
      </c>
      <c r="D126" s="141">
        <v>7412.6</v>
      </c>
      <c r="E126" s="141">
        <v>7376.9</v>
      </c>
      <c r="F126" s="141">
        <v>3461.7</v>
      </c>
      <c r="G126" s="141">
        <v>3452.9</v>
      </c>
      <c r="H126" s="141">
        <v>415.7</v>
      </c>
      <c r="I126" s="141">
        <v>411.2</v>
      </c>
      <c r="L126" s="220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199">
        <v>744439.6</v>
      </c>
      <c r="D127" s="141">
        <v>7430.3</v>
      </c>
      <c r="E127" s="141">
        <v>7472.1</v>
      </c>
      <c r="F127" s="141">
        <v>3472.4</v>
      </c>
      <c r="G127" s="141">
        <v>3492.2</v>
      </c>
      <c r="H127" s="141">
        <v>416.3</v>
      </c>
      <c r="I127" s="141">
        <v>415.4</v>
      </c>
      <c r="L127" s="220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199">
        <v>744439.6</v>
      </c>
      <c r="D128" s="141">
        <v>7432.9</v>
      </c>
      <c r="E128" s="141">
        <v>7524.4</v>
      </c>
      <c r="F128" s="141">
        <v>3487.5</v>
      </c>
      <c r="G128" s="141">
        <v>3526.4</v>
      </c>
      <c r="H128" s="141">
        <v>415.9</v>
      </c>
      <c r="I128" s="141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199">
        <v>744439.6</v>
      </c>
      <c r="D129" s="141">
        <v>7449.6</v>
      </c>
      <c r="E129" s="141">
        <v>7540.9</v>
      </c>
      <c r="F129" s="141">
        <v>3500.1</v>
      </c>
      <c r="G129" s="141">
        <v>3533.8</v>
      </c>
      <c r="H129" s="141">
        <v>418.8</v>
      </c>
      <c r="I129" s="141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199">
        <v>744439.6</v>
      </c>
      <c r="D130" s="141">
        <v>7478.3</v>
      </c>
      <c r="E130" s="141">
        <v>7535</v>
      </c>
      <c r="F130" s="141">
        <v>3522.9</v>
      </c>
      <c r="G130" s="141">
        <v>3545.3</v>
      </c>
      <c r="H130" s="141">
        <v>419.9</v>
      </c>
      <c r="I130" s="141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199">
        <v>744439.6</v>
      </c>
      <c r="D131" s="141">
        <v>7504</v>
      </c>
      <c r="E131" s="141">
        <v>7538.5</v>
      </c>
      <c r="F131" s="141">
        <v>3525.5</v>
      </c>
      <c r="G131" s="141">
        <v>3530.2</v>
      </c>
      <c r="H131" s="141">
        <v>427.3</v>
      </c>
      <c r="I131" s="141">
        <v>433.4</v>
      </c>
      <c r="O131" t="s">
        <v>254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199">
        <v>744439.6</v>
      </c>
      <c r="D132" s="141">
        <v>7517.3</v>
      </c>
      <c r="E132" s="141">
        <v>7530.1</v>
      </c>
      <c r="F132" s="141">
        <v>3531.7</v>
      </c>
      <c r="G132" s="141">
        <v>3530.8</v>
      </c>
      <c r="H132" s="141">
        <v>427.5</v>
      </c>
      <c r="I132" s="141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199">
        <v>744439.6</v>
      </c>
      <c r="D133" s="141">
        <v>7525</v>
      </c>
      <c r="E133" s="141">
        <v>7535.2</v>
      </c>
      <c r="F133" s="141">
        <v>3532</v>
      </c>
      <c r="G133" s="141">
        <v>3534.9</v>
      </c>
      <c r="H133" s="141">
        <v>429.5</v>
      </c>
      <c r="I133" s="141">
        <v>437.6</v>
      </c>
      <c r="K133" s="172" t="s">
        <v>17</v>
      </c>
      <c r="L133" s="172" t="s">
        <v>18</v>
      </c>
      <c r="M133" s="172" t="s">
        <v>21</v>
      </c>
      <c r="N133" s="172" t="s">
        <v>19</v>
      </c>
      <c r="O133" s="172" t="s">
        <v>22</v>
      </c>
      <c r="P133" s="172" t="s">
        <v>20</v>
      </c>
      <c r="Q133" s="199" t="s">
        <v>23</v>
      </c>
      <c r="R133" s="199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1">
        <v>7542</v>
      </c>
      <c r="E134" s="141">
        <v>7512.5</v>
      </c>
      <c r="F134" s="141">
        <v>3555.9</v>
      </c>
      <c r="G134" s="141">
        <v>3552.2</v>
      </c>
      <c r="H134" s="141">
        <v>426.7</v>
      </c>
      <c r="I134" s="141">
        <v>430.1</v>
      </c>
      <c r="K134" s="186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 t="shared" si="36"/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1">
        <v>7551.9</v>
      </c>
      <c r="E135" s="141">
        <v>7488.9</v>
      </c>
      <c r="F135" s="141">
        <v>3562.1</v>
      </c>
      <c r="G135" s="141">
        <v>3548.8</v>
      </c>
      <c r="H135" s="141">
        <v>427.9</v>
      </c>
      <c r="I135" s="141">
        <v>427.9</v>
      </c>
      <c r="K135" s="186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45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1">
        <v>7421.9</v>
      </c>
      <c r="E136" s="141">
        <v>7317</v>
      </c>
      <c r="F136" s="141">
        <v>3489.5</v>
      </c>
      <c r="G136" s="141">
        <v>3454.3</v>
      </c>
      <c r="H136" s="141">
        <v>424</v>
      </c>
      <c r="I136" s="141">
        <v>417</v>
      </c>
      <c r="K136" s="186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1">
        <v>7056.8</v>
      </c>
      <c r="E137" s="141">
        <v>6968.7</v>
      </c>
      <c r="F137" s="141">
        <v>3298.9</v>
      </c>
      <c r="G137" s="141">
        <v>3268.1</v>
      </c>
      <c r="H137" s="141">
        <v>407.4</v>
      </c>
      <c r="I137" s="141">
        <v>399</v>
      </c>
      <c r="K137" s="186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1">
        <v>6671.4</v>
      </c>
      <c r="E138" s="141">
        <v>6632</v>
      </c>
      <c r="F138" s="141">
        <v>3089.7</v>
      </c>
      <c r="G138" s="141">
        <v>3077.6</v>
      </c>
      <c r="H138" s="141">
        <v>382</v>
      </c>
      <c r="I138" s="141">
        <v>374</v>
      </c>
      <c r="K138" s="186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1">
        <v>6546.1</v>
      </c>
      <c r="E139" s="141">
        <v>6583</v>
      </c>
      <c r="F139" s="141">
        <v>3022.6</v>
      </c>
      <c r="G139" s="141">
        <v>3040</v>
      </c>
      <c r="H139" s="141">
        <v>371</v>
      </c>
      <c r="I139" s="141">
        <v>368.4</v>
      </c>
      <c r="K139" s="186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1">
        <v>6700.8</v>
      </c>
      <c r="E140" s="141">
        <v>6777</v>
      </c>
      <c r="F140" s="141">
        <v>3082.3</v>
      </c>
      <c r="G140" s="141">
        <v>3119.9</v>
      </c>
      <c r="H140" s="141">
        <v>380.3</v>
      </c>
      <c r="I140" s="141">
        <v>379.6</v>
      </c>
      <c r="K140" s="186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 t="shared" si="44"/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 t="shared" si="46"/>
        <v>699028.7844</v>
      </c>
      <c r="D141" s="25">
        <f t="shared" ref="D141:I145" si="49">D129*(1+$Q$8)</f>
        <v>7069.6704</v>
      </c>
      <c r="E141" s="25">
        <f t="shared" si="49"/>
        <v>7156.3140999999996</v>
      </c>
      <c r="F141" s="25">
        <f t="shared" si="49"/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6">
        <f t="shared" ref="K141:K142" si="50">K138*(1+$R$41)</f>
        <v>615006.43952241109</v>
      </c>
      <c r="L141" s="186">
        <f>L138*(1+$S$41)</f>
        <v>7143.5859079412057</v>
      </c>
      <c r="M141" s="186">
        <f t="shared" ref="M141:R142" si="51">M138*(1+$S$41)</f>
        <v>7101.3972691588087</v>
      </c>
      <c r="N141" s="186">
        <f t="shared" si="51"/>
        <v>3308.3816559891388</v>
      </c>
      <c r="O141" s="186">
        <f t="shared" si="51"/>
        <v>3295.42524661688</v>
      </c>
      <c r="P141" s="186">
        <f t="shared" si="51"/>
        <v>409.03705621511835</v>
      </c>
      <c r="Q141" s="186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6">
        <f t="shared" si="50"/>
        <v>615006.43952241109</v>
      </c>
      <c r="L142" s="186">
        <f>L139*(1+$S$41)</f>
        <v>7009.4174703921108</v>
      </c>
      <c r="M142" s="186">
        <f t="shared" ref="M142:Q143" si="52">M139*(1+$S$41)</f>
        <v>7048.9291650893301</v>
      </c>
      <c r="N142" s="186">
        <f t="shared" si="52"/>
        <v>3236.5324767429756</v>
      </c>
      <c r="O142" s="186">
        <f t="shared" si="52"/>
        <v>3255.164007575811</v>
      </c>
      <c r="P142" s="186">
        <f t="shared" si="52"/>
        <v>397.25850224033746</v>
      </c>
      <c r="Q142" s="186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6">
        <f>K140*(1+$R$42)</f>
        <v>635199.15095339692</v>
      </c>
      <c r="L143" s="186">
        <f>L140*(1+$S$41)</f>
        <v>7175.0667703828931</v>
      </c>
      <c r="M143" s="186">
        <f t="shared" si="52"/>
        <v>7256.6600260991027</v>
      </c>
      <c r="N143" s="186">
        <f t="shared" si="52"/>
        <v>3300.4579014970141</v>
      </c>
      <c r="O143" s="186">
        <f t="shared" si="52"/>
        <v>3340.7191405380831</v>
      </c>
      <c r="P143" s="186">
        <f t="shared" si="52"/>
        <v>407.21673423719767</v>
      </c>
      <c r="Q143" s="186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6">
        <f t="shared" ref="K144:K145" si="53">K141*(1+$R$42)</f>
        <v>635199.15095339692</v>
      </c>
      <c r="L144" s="186">
        <f>L141*(1+$S$42)</f>
        <v>7495.4075139073102</v>
      </c>
      <c r="M144" s="186">
        <f t="shared" ref="M144:R145" si="54">M141*(1+$S$42)</f>
        <v>7451.1410846648805</v>
      </c>
      <c r="N144" s="186">
        <f t="shared" si="54"/>
        <v>3471.3194525466038</v>
      </c>
      <c r="O144" s="186">
        <f t="shared" si="54"/>
        <v>3457.7249400127616</v>
      </c>
      <c r="P144" s="186">
        <f t="shared" si="54"/>
        <v>429.18213123371294</v>
      </c>
      <c r="Q144" s="186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6">
        <f t="shared" si="53"/>
        <v>635199.15095339692</v>
      </c>
      <c r="L145" s="186">
        <f t="shared" ref="L145:Q145" si="55">L142*(1+$S$42)</f>
        <v>7354.6312808089224</v>
      </c>
      <c r="M145" s="186">
        <f t="shared" si="55"/>
        <v>7396.0889264699799</v>
      </c>
      <c r="N145" s="186">
        <f t="shared" si="55"/>
        <v>3395.9317012225674</v>
      </c>
      <c r="O145" s="186">
        <f t="shared" si="55"/>
        <v>3415.4808349489199</v>
      </c>
      <c r="P145" s="186">
        <f t="shared" si="55"/>
        <v>416.8234834756741</v>
      </c>
      <c r="Q145" s="186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>D122*(1+$R$8)*(1+$R$9)</f>
        <v>7340.0631099250004</v>
      </c>
      <c r="E146" s="25">
        <f t="shared" ref="E146:I146" si="57">E122*(1+$R$8)*(1+$R$9)</f>
        <v>7317.588512325</v>
      </c>
      <c r="F146" s="25">
        <f t="shared" si="57"/>
        <v>3406.205865725</v>
      </c>
      <c r="G146" s="25">
        <f t="shared" si="57"/>
        <v>3397.4768925499993</v>
      </c>
      <c r="H146" s="25">
        <f t="shared" si="57"/>
        <v>422.00070315000005</v>
      </c>
      <c r="I146" s="25">
        <f t="shared" si="57"/>
        <v>422.00070315000005</v>
      </c>
      <c r="K146" s="186">
        <f>C146</f>
        <v>735028.76679660007</v>
      </c>
      <c r="L146" s="186">
        <f>D146</f>
        <v>7340.0631099250004</v>
      </c>
      <c r="M146" s="186">
        <f t="shared" ref="L146:Q157" si="58">E146</f>
        <v>7317.588512325</v>
      </c>
      <c r="N146" s="186">
        <f t="shared" si="58"/>
        <v>3406.205865725</v>
      </c>
      <c r="O146" s="186">
        <f t="shared" si="58"/>
        <v>3397.4768925499993</v>
      </c>
      <c r="P146" s="186">
        <f t="shared" si="58"/>
        <v>422.00070315000005</v>
      </c>
      <c r="Q146" s="186">
        <f t="shared" si="58"/>
        <v>422.00070315000005</v>
      </c>
      <c r="R146" s="42">
        <f t="shared" ref="R146:R157" si="59">F146</f>
        <v>3406.205865725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>X134*(1+$Q$32)</f>
        <v>7544.1546795999993</v>
      </c>
      <c r="Y146" s="25">
        <f t="shared" ref="Y146:AC146" si="60">Y134*(1+$Q$32)</f>
        <v>7521.0551723999997</v>
      </c>
      <c r="Z146" s="25">
        <f t="shared" si="60"/>
        <v>3500.9159371999999</v>
      </c>
      <c r="AA146" s="25">
        <f t="shared" si="60"/>
        <v>3491.9442535999997</v>
      </c>
      <c r="AB146" s="25">
        <f t="shared" si="60"/>
        <v>433.73449679999999</v>
      </c>
      <c r="AC146" s="25">
        <f t="shared" si="60"/>
        <v>433.73449679999999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1">C135*(1+$Q$14)</f>
        <v>735028.76679660007</v>
      </c>
      <c r="D147" s="25">
        <f t="shared" ref="D147:I147" si="62">D123*(1+$R$8)*(1+$R$9)</f>
        <v>7371.166347675</v>
      </c>
      <c r="E147" s="25">
        <f t="shared" si="62"/>
        <v>7310.7658666249999</v>
      </c>
      <c r="F147" s="25">
        <f t="shared" si="62"/>
        <v>3423.6638120749999</v>
      </c>
      <c r="G147" s="25">
        <f t="shared" si="62"/>
        <v>3404.600537325</v>
      </c>
      <c r="H147" s="25">
        <f t="shared" si="62"/>
        <v>423.10436642499997</v>
      </c>
      <c r="I147" s="25">
        <f t="shared" si="62"/>
        <v>421.19803895000001</v>
      </c>
      <c r="K147" s="186">
        <f t="shared" ref="K147:K157" si="63">C147</f>
        <v>735028.76679660007</v>
      </c>
      <c r="L147" s="186">
        <f>D147</f>
        <v>7371.166347675</v>
      </c>
      <c r="M147" s="186">
        <f t="shared" si="58"/>
        <v>7310.7658666249999</v>
      </c>
      <c r="N147" s="186">
        <f t="shared" si="58"/>
        <v>3423.6638120749999</v>
      </c>
      <c r="O147" s="186">
        <f t="shared" si="58"/>
        <v>3404.600537325</v>
      </c>
      <c r="P147" s="186">
        <f t="shared" si="58"/>
        <v>423.10436642499997</v>
      </c>
      <c r="Q147" s="186">
        <f t="shared" si="58"/>
        <v>421.19803895000001</v>
      </c>
      <c r="R147" s="42">
        <f t="shared" si="59"/>
        <v>3423.6638120749999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4">W135*(1+$R$32)</f>
        <v>771480.62403040007</v>
      </c>
      <c r="X147" s="25">
        <f t="shared" ref="X147:AC157" si="65">X135*(1+$Q$32)</f>
        <v>7576.1227475999995</v>
      </c>
      <c r="Y147" s="25">
        <f t="shared" si="65"/>
        <v>7514.0428219999994</v>
      </c>
      <c r="Z147" s="25">
        <f t="shared" si="65"/>
        <v>3518.8593043999999</v>
      </c>
      <c r="AA147" s="25">
        <f t="shared" si="65"/>
        <v>3499.2659724</v>
      </c>
      <c r="AB147" s="25">
        <f t="shared" si="65"/>
        <v>434.86884759999998</v>
      </c>
      <c r="AC147" s="25">
        <f t="shared" si="65"/>
        <v>432.90951439999998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1"/>
        <v>735028.76679660007</v>
      </c>
      <c r="D148" s="25">
        <f t="shared" ref="D148:I148" si="66">D124*(1+$R$8)*(1+$R$9)</f>
        <v>7395.54727275</v>
      </c>
      <c r="E148" s="25">
        <f t="shared" si="66"/>
        <v>7292.4049230499995</v>
      </c>
      <c r="F148" s="25">
        <f t="shared" si="66"/>
        <v>3442.0247556499994</v>
      </c>
      <c r="G148" s="25">
        <f t="shared" si="66"/>
        <v>3404.9015363999997</v>
      </c>
      <c r="H148" s="25">
        <f t="shared" si="66"/>
        <v>421.90037012499999</v>
      </c>
      <c r="I148" s="25">
        <f t="shared" si="66"/>
        <v>416.48238677500001</v>
      </c>
      <c r="K148" s="186">
        <f t="shared" si="63"/>
        <v>735028.76679660007</v>
      </c>
      <c r="L148" s="186">
        <f t="shared" si="58"/>
        <v>7395.54727275</v>
      </c>
      <c r="M148" s="186">
        <f t="shared" si="58"/>
        <v>7292.4049230499995</v>
      </c>
      <c r="N148" s="186">
        <f t="shared" si="58"/>
        <v>3442.0247556499994</v>
      </c>
      <c r="O148" s="186">
        <f t="shared" si="58"/>
        <v>3404.9015363999997</v>
      </c>
      <c r="P148" s="186">
        <f t="shared" si="58"/>
        <v>421.90037012499999</v>
      </c>
      <c r="Q148" s="186">
        <f t="shared" si="58"/>
        <v>416.48238677500001</v>
      </c>
      <c r="R148" s="42">
        <f t="shared" si="59"/>
        <v>3442.0247556499994</v>
      </c>
      <c r="T148"/>
      <c r="U148" s="13">
        <f t="shared" si="43"/>
        <v>44256</v>
      </c>
      <c r="V148" s="14">
        <f t="shared" si="27"/>
        <v>2021</v>
      </c>
      <c r="W148" s="25">
        <f t="shared" si="64"/>
        <v>771480.62403040007</v>
      </c>
      <c r="X148" s="25">
        <f t="shared" si="65"/>
        <v>7601.1815879999995</v>
      </c>
      <c r="Y148" s="25">
        <f t="shared" si="65"/>
        <v>7495.1713495999993</v>
      </c>
      <c r="Z148" s="25">
        <f t="shared" si="65"/>
        <v>3537.7307767999996</v>
      </c>
      <c r="AA148" s="25">
        <f t="shared" si="65"/>
        <v>3499.5753407999996</v>
      </c>
      <c r="AB148" s="25">
        <f t="shared" si="65"/>
        <v>433.63137399999999</v>
      </c>
      <c r="AC148" s="25">
        <f t="shared" si="65"/>
        <v>428.06274280000002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1"/>
        <v>735028.76679660007</v>
      </c>
      <c r="D149" s="25">
        <f t="shared" ref="D149:I149" si="67">D125*(1+$R$8)*(1+$R$9)</f>
        <v>7420.0285308499997</v>
      </c>
      <c r="E149" s="25">
        <f t="shared" si="67"/>
        <v>7328.6251450750005</v>
      </c>
      <c r="F149" s="25">
        <f t="shared" si="67"/>
        <v>3459.3823689750002</v>
      </c>
      <c r="G149" s="25">
        <f t="shared" si="67"/>
        <v>3429.5834605499999</v>
      </c>
      <c r="H149" s="25">
        <f t="shared" si="67"/>
        <v>418.89037937500001</v>
      </c>
      <c r="I149" s="25">
        <f t="shared" si="67"/>
        <v>412.56939879999999</v>
      </c>
      <c r="K149" s="186">
        <f t="shared" si="63"/>
        <v>735028.76679660007</v>
      </c>
      <c r="L149" s="186">
        <f t="shared" si="58"/>
        <v>7420.0285308499997</v>
      </c>
      <c r="M149" s="186">
        <f t="shared" si="58"/>
        <v>7328.6251450750005</v>
      </c>
      <c r="N149" s="186">
        <f t="shared" si="58"/>
        <v>3459.3823689750002</v>
      </c>
      <c r="O149" s="186">
        <f t="shared" si="58"/>
        <v>3429.5834605499999</v>
      </c>
      <c r="P149" s="186">
        <f t="shared" si="58"/>
        <v>418.89037937500001</v>
      </c>
      <c r="Q149" s="186">
        <f t="shared" si="58"/>
        <v>412.56939879999999</v>
      </c>
      <c r="R149" s="42">
        <f t="shared" si="59"/>
        <v>3459.3823689750002</v>
      </c>
      <c r="T149"/>
      <c r="U149" s="13">
        <f t="shared" si="43"/>
        <v>44287</v>
      </c>
      <c r="V149" s="14">
        <f t="shared" si="27"/>
        <v>2021</v>
      </c>
      <c r="W149" s="25">
        <f t="shared" si="64"/>
        <v>771480.62403040007</v>
      </c>
      <c r="X149" s="25">
        <f t="shared" si="65"/>
        <v>7626.3435511999987</v>
      </c>
      <c r="Y149" s="25">
        <f t="shared" si="65"/>
        <v>7532.3986803999996</v>
      </c>
      <c r="Z149" s="25">
        <f t="shared" si="65"/>
        <v>3555.5710211999994</v>
      </c>
      <c r="AA149" s="25">
        <f t="shared" si="65"/>
        <v>3524.9435495999992</v>
      </c>
      <c r="AB149" s="25">
        <f t="shared" si="65"/>
        <v>430.53768999999994</v>
      </c>
      <c r="AC149" s="25">
        <f t="shared" si="65"/>
        <v>424.04095359999997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1"/>
        <v>735028.76679660007</v>
      </c>
      <c r="D150" s="25">
        <f t="shared" ref="D150:I150" si="68">D126*(1+$R$8)*(1+$R$9)</f>
        <v>7437.28581115</v>
      </c>
      <c r="E150" s="25">
        <f t="shared" si="68"/>
        <v>7401.4669212249992</v>
      </c>
      <c r="F150" s="25">
        <f t="shared" si="68"/>
        <v>3473.2283264249995</v>
      </c>
      <c r="G150" s="25">
        <f t="shared" si="68"/>
        <v>3464.3990202249997</v>
      </c>
      <c r="H150" s="25">
        <f t="shared" si="68"/>
        <v>417.08438492499994</v>
      </c>
      <c r="I150" s="25">
        <f t="shared" si="68"/>
        <v>412.56939879999999</v>
      </c>
      <c r="K150" s="186">
        <f t="shared" si="63"/>
        <v>735028.76679660007</v>
      </c>
      <c r="L150" s="186">
        <f t="shared" si="58"/>
        <v>7437.28581115</v>
      </c>
      <c r="M150" s="186">
        <f t="shared" si="58"/>
        <v>7401.4669212249992</v>
      </c>
      <c r="N150" s="186">
        <f t="shared" si="58"/>
        <v>3473.2283264249995</v>
      </c>
      <c r="O150" s="186">
        <f t="shared" si="58"/>
        <v>3464.3990202249997</v>
      </c>
      <c r="P150" s="186">
        <f t="shared" si="58"/>
        <v>417.08438492499994</v>
      </c>
      <c r="Q150" s="186">
        <f t="shared" si="58"/>
        <v>412.56939879999999</v>
      </c>
      <c r="R150" s="42">
        <f t="shared" si="59"/>
        <v>3473.2283264249995</v>
      </c>
      <c r="T150"/>
      <c r="U150" s="13">
        <f t="shared" si="43"/>
        <v>44317</v>
      </c>
      <c r="V150" s="14">
        <f t="shared" si="27"/>
        <v>2021</v>
      </c>
      <c r="W150" s="25">
        <f t="shared" si="64"/>
        <v>771480.62403040007</v>
      </c>
      <c r="X150" s="25">
        <f t="shared" si="65"/>
        <v>7644.0806727999998</v>
      </c>
      <c r="Y150" s="25">
        <f t="shared" si="65"/>
        <v>7607.2658331999992</v>
      </c>
      <c r="Z150" s="25">
        <f t="shared" si="65"/>
        <v>3569.8019675999994</v>
      </c>
      <c r="AA150" s="25">
        <f t="shared" si="65"/>
        <v>3560.7271612</v>
      </c>
      <c r="AB150" s="25">
        <f t="shared" si="65"/>
        <v>428.68147959999993</v>
      </c>
      <c r="AC150" s="25">
        <f t="shared" si="65"/>
        <v>424.04095359999997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1"/>
        <v>735028.76679660007</v>
      </c>
      <c r="D151" s="25">
        <f t="shared" ref="D151:I151" si="69">D127*(1+$R$8)*(1+$R$9)</f>
        <v>7455.0447565750001</v>
      </c>
      <c r="E151" s="25">
        <f t="shared" si="69"/>
        <v>7496.9839610250001</v>
      </c>
      <c r="F151" s="25">
        <f t="shared" si="69"/>
        <v>3483.9639601000003</v>
      </c>
      <c r="G151" s="25">
        <f t="shared" si="69"/>
        <v>3503.8298990499998</v>
      </c>
      <c r="H151" s="25">
        <f t="shared" si="69"/>
        <v>417.68638307499998</v>
      </c>
      <c r="I151" s="25">
        <f t="shared" si="69"/>
        <v>416.78338584999995</v>
      </c>
      <c r="K151" s="186">
        <f t="shared" si="63"/>
        <v>735028.76679660007</v>
      </c>
      <c r="L151" s="186">
        <f t="shared" si="58"/>
        <v>7455.0447565750001</v>
      </c>
      <c r="M151" s="186">
        <f t="shared" si="58"/>
        <v>7496.9839610250001</v>
      </c>
      <c r="N151" s="186">
        <f t="shared" si="58"/>
        <v>3483.9639601000003</v>
      </c>
      <c r="O151" s="186">
        <f t="shared" si="58"/>
        <v>3503.8298990499998</v>
      </c>
      <c r="P151" s="186">
        <f t="shared" si="58"/>
        <v>417.68638307499998</v>
      </c>
      <c r="Q151" s="186">
        <f t="shared" si="58"/>
        <v>416.78338584999995</v>
      </c>
      <c r="R151" s="42">
        <f t="shared" si="59"/>
        <v>3483.9639601000003</v>
      </c>
      <c r="T151"/>
      <c r="U151" s="13">
        <f t="shared" si="43"/>
        <v>44348</v>
      </c>
      <c r="V151" s="14">
        <f t="shared" si="27"/>
        <v>2021</v>
      </c>
      <c r="W151" s="25">
        <f t="shared" si="64"/>
        <v>771480.62403040007</v>
      </c>
      <c r="X151" s="25">
        <f t="shared" si="65"/>
        <v>7662.3334083999989</v>
      </c>
      <c r="Y151" s="25">
        <f t="shared" si="65"/>
        <v>7705.4387387999996</v>
      </c>
      <c r="Z151" s="25">
        <f t="shared" si="65"/>
        <v>3580.8361071999998</v>
      </c>
      <c r="AA151" s="25">
        <f t="shared" si="65"/>
        <v>3601.2544215999992</v>
      </c>
      <c r="AB151" s="25">
        <f t="shared" si="65"/>
        <v>429.30021640000001</v>
      </c>
      <c r="AC151" s="25">
        <f t="shared" si="65"/>
        <v>428.37211119999995</v>
      </c>
    </row>
    <row r="152" spans="1:29" x14ac:dyDescent="0.2">
      <c r="A152" s="22">
        <v>44378</v>
      </c>
      <c r="B152" s="23">
        <f t="shared" si="56"/>
        <v>2021</v>
      </c>
      <c r="C152" s="24">
        <f t="shared" si="61"/>
        <v>735028.76679660007</v>
      </c>
      <c r="D152" s="25">
        <f t="shared" ref="D152:I152" si="70">D128*(1+$R$8)*(1+$R$9)</f>
        <v>7457.6534152249997</v>
      </c>
      <c r="E152" s="25">
        <f t="shared" si="70"/>
        <v>7549.458133099999</v>
      </c>
      <c r="F152" s="25">
        <f t="shared" si="70"/>
        <v>3499.1142468749999</v>
      </c>
      <c r="G152" s="25">
        <f t="shared" si="70"/>
        <v>3538.1437935999998</v>
      </c>
      <c r="H152" s="25">
        <f t="shared" si="70"/>
        <v>417.28505097499993</v>
      </c>
      <c r="I152" s="25">
        <f t="shared" si="70"/>
        <v>419.19137845</v>
      </c>
      <c r="K152" s="186">
        <f t="shared" si="63"/>
        <v>735028.76679660007</v>
      </c>
      <c r="L152" s="186">
        <f t="shared" si="58"/>
        <v>7457.6534152249997</v>
      </c>
      <c r="M152" s="186">
        <f t="shared" si="58"/>
        <v>7549.458133099999</v>
      </c>
      <c r="N152" s="186">
        <f t="shared" si="58"/>
        <v>3499.1142468749999</v>
      </c>
      <c r="O152" s="186">
        <f t="shared" si="58"/>
        <v>3538.1437935999998</v>
      </c>
      <c r="P152" s="186">
        <f t="shared" si="58"/>
        <v>417.28505097499993</v>
      </c>
      <c r="Q152" s="186">
        <f t="shared" si="58"/>
        <v>419.19137845</v>
      </c>
      <c r="R152" s="42">
        <f t="shared" si="59"/>
        <v>3499.1142468749999</v>
      </c>
      <c r="T152"/>
      <c r="U152" s="13">
        <f t="shared" si="43"/>
        <v>44378</v>
      </c>
      <c r="V152" s="14">
        <f t="shared" si="27"/>
        <v>2021</v>
      </c>
      <c r="W152" s="25">
        <f t="shared" si="64"/>
        <v>771480.62403040007</v>
      </c>
      <c r="X152" s="25">
        <f t="shared" si="65"/>
        <v>7665.0146011999996</v>
      </c>
      <c r="Y152" s="25">
        <f t="shared" si="65"/>
        <v>7759.3719631999984</v>
      </c>
      <c r="Z152" s="25">
        <f t="shared" si="65"/>
        <v>3596.4076499999996</v>
      </c>
      <c r="AA152" s="25">
        <f t="shared" si="65"/>
        <v>3636.5224191999996</v>
      </c>
      <c r="AB152" s="25">
        <f t="shared" si="65"/>
        <v>428.88772519999992</v>
      </c>
      <c r="AC152" s="25">
        <f t="shared" si="65"/>
        <v>430.84705839999998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1"/>
        <v>735028.76679660007</v>
      </c>
      <c r="D153" s="25">
        <f t="shared" ref="D153:I153" si="71">D129*(1+$R$8)*(1+$R$9)</f>
        <v>7474.4090304000001</v>
      </c>
      <c r="E153" s="25">
        <f t="shared" si="71"/>
        <v>7566.0130822249994</v>
      </c>
      <c r="F153" s="25">
        <f t="shared" si="71"/>
        <v>3511.7562080249995</v>
      </c>
      <c r="G153" s="25">
        <f t="shared" si="71"/>
        <v>3545.5684374500001</v>
      </c>
      <c r="H153" s="25">
        <f t="shared" si="71"/>
        <v>420.19470869999998</v>
      </c>
      <c r="I153" s="25">
        <f t="shared" si="71"/>
        <v>423.70636457500001</v>
      </c>
      <c r="K153" s="186">
        <f t="shared" si="63"/>
        <v>735028.76679660007</v>
      </c>
      <c r="L153" s="186">
        <f t="shared" si="58"/>
        <v>7474.4090304000001</v>
      </c>
      <c r="M153" s="186">
        <f t="shared" si="58"/>
        <v>7566.0130822249994</v>
      </c>
      <c r="N153" s="186">
        <f t="shared" si="58"/>
        <v>3511.7562080249995</v>
      </c>
      <c r="O153" s="186">
        <f t="shared" si="58"/>
        <v>3545.5684374500001</v>
      </c>
      <c r="P153" s="186">
        <f t="shared" si="58"/>
        <v>420.19470869999998</v>
      </c>
      <c r="Q153" s="186">
        <f t="shared" si="58"/>
        <v>423.70636457500001</v>
      </c>
      <c r="R153" s="42">
        <f t="shared" si="59"/>
        <v>3511.7562080249995</v>
      </c>
      <c r="T153"/>
      <c r="U153" s="13">
        <f t="shared" si="43"/>
        <v>44409</v>
      </c>
      <c r="V153" s="14">
        <f t="shared" si="27"/>
        <v>2021</v>
      </c>
      <c r="W153" s="25">
        <f t="shared" si="64"/>
        <v>771480.62403040007</v>
      </c>
      <c r="X153" s="25">
        <f t="shared" si="65"/>
        <v>7682.2361087999998</v>
      </c>
      <c r="Y153" s="25">
        <f t="shared" si="65"/>
        <v>7776.3872251999992</v>
      </c>
      <c r="Z153" s="25">
        <f t="shared" si="65"/>
        <v>3609.4011227999995</v>
      </c>
      <c r="AA153" s="25">
        <f t="shared" si="65"/>
        <v>3644.1535064</v>
      </c>
      <c r="AB153" s="25">
        <f t="shared" si="65"/>
        <v>431.87828639999998</v>
      </c>
      <c r="AC153" s="25">
        <f t="shared" si="65"/>
        <v>435.4875844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1"/>
        <v>735028.76679660007</v>
      </c>
      <c r="D154" s="25">
        <f t="shared" ref="D154:I154" si="72">D130*(1+$R$8)*(1+$R$9)</f>
        <v>7503.2046085749998</v>
      </c>
      <c r="E154" s="25">
        <f t="shared" si="72"/>
        <v>7560.0934337499993</v>
      </c>
      <c r="F154" s="25">
        <f t="shared" si="72"/>
        <v>3534.6321377249997</v>
      </c>
      <c r="G154" s="25">
        <f t="shared" si="72"/>
        <v>3557.106735325</v>
      </c>
      <c r="H154" s="25">
        <f t="shared" si="72"/>
        <v>421.29837197499995</v>
      </c>
      <c r="I154" s="25">
        <f t="shared" si="72"/>
        <v>424.50902877500005</v>
      </c>
      <c r="K154" s="186">
        <f t="shared" si="63"/>
        <v>735028.76679660007</v>
      </c>
      <c r="L154" s="186">
        <f t="shared" si="58"/>
        <v>7503.2046085749998</v>
      </c>
      <c r="M154" s="186">
        <f t="shared" si="58"/>
        <v>7560.0934337499993</v>
      </c>
      <c r="N154" s="186">
        <f t="shared" si="58"/>
        <v>3534.6321377249997</v>
      </c>
      <c r="O154" s="186">
        <f t="shared" si="58"/>
        <v>3557.106735325</v>
      </c>
      <c r="P154" s="186">
        <f t="shared" si="58"/>
        <v>421.29837197499995</v>
      </c>
      <c r="Q154" s="186">
        <f t="shared" si="58"/>
        <v>424.50902877500005</v>
      </c>
      <c r="R154" s="42">
        <f t="shared" si="59"/>
        <v>3534.6321377249997</v>
      </c>
      <c r="T154"/>
      <c r="U154" s="13">
        <f t="shared" si="43"/>
        <v>44440</v>
      </c>
      <c r="V154" s="14">
        <f t="shared" si="27"/>
        <v>2021</v>
      </c>
      <c r="W154" s="25">
        <f t="shared" si="64"/>
        <v>771480.62403040007</v>
      </c>
      <c r="X154" s="25">
        <f t="shared" si="65"/>
        <v>7711.8323523999998</v>
      </c>
      <c r="Y154" s="25">
        <f t="shared" si="65"/>
        <v>7770.3029799999995</v>
      </c>
      <c r="Z154" s="25">
        <f t="shared" si="65"/>
        <v>3632.9131211999998</v>
      </c>
      <c r="AA154" s="25">
        <f t="shared" si="65"/>
        <v>3656.0126283999998</v>
      </c>
      <c r="AB154" s="25">
        <f t="shared" si="65"/>
        <v>433.01263719999997</v>
      </c>
      <c r="AC154" s="25">
        <f t="shared" si="65"/>
        <v>436.31256679999996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1"/>
        <v>735028.76679660007</v>
      </c>
      <c r="D155" s="25">
        <f t="shared" ref="D155:I155" si="73">D131*(1+$R$8)*(1+$R$9)</f>
        <v>7528.9901959999997</v>
      </c>
      <c r="E155" s="25">
        <f t="shared" si="73"/>
        <v>7563.605089624999</v>
      </c>
      <c r="F155" s="25">
        <f t="shared" si="73"/>
        <v>3537.2407963749997</v>
      </c>
      <c r="G155" s="25">
        <f t="shared" si="73"/>
        <v>3541.9564485499995</v>
      </c>
      <c r="H155" s="25">
        <f t="shared" si="73"/>
        <v>428.723015825</v>
      </c>
      <c r="I155" s="25">
        <f t="shared" si="73"/>
        <v>434.84333034999997</v>
      </c>
      <c r="K155" s="186">
        <f t="shared" si="63"/>
        <v>735028.76679660007</v>
      </c>
      <c r="L155" s="186">
        <f t="shared" si="58"/>
        <v>7528.9901959999997</v>
      </c>
      <c r="M155" s="186">
        <f t="shared" si="58"/>
        <v>7563.605089624999</v>
      </c>
      <c r="N155" s="186">
        <f t="shared" si="58"/>
        <v>3537.2407963749997</v>
      </c>
      <c r="O155" s="186">
        <f t="shared" si="58"/>
        <v>3541.9564485499995</v>
      </c>
      <c r="P155" s="186">
        <f t="shared" si="58"/>
        <v>428.723015825</v>
      </c>
      <c r="Q155" s="186">
        <f t="shared" si="58"/>
        <v>434.84333034999997</v>
      </c>
      <c r="R155" s="42">
        <f t="shared" si="59"/>
        <v>3537.2407963749997</v>
      </c>
      <c r="T155"/>
      <c r="U155" s="13">
        <f t="shared" si="43"/>
        <v>44470</v>
      </c>
      <c r="V155" s="14">
        <f t="shared" si="27"/>
        <v>2021</v>
      </c>
      <c r="W155" s="25">
        <f t="shared" si="64"/>
        <v>771480.62403040007</v>
      </c>
      <c r="X155" s="25">
        <f t="shared" si="65"/>
        <v>7738.3349119999993</v>
      </c>
      <c r="Y155" s="25">
        <f t="shared" si="65"/>
        <v>7773.9122779999989</v>
      </c>
      <c r="Z155" s="25">
        <f t="shared" si="65"/>
        <v>3635.5943139999995</v>
      </c>
      <c r="AA155" s="25">
        <f t="shared" si="65"/>
        <v>3640.4410855999995</v>
      </c>
      <c r="AB155" s="25">
        <f t="shared" si="65"/>
        <v>440.64372439999994</v>
      </c>
      <c r="AC155" s="25">
        <f t="shared" si="65"/>
        <v>446.93421519999993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1"/>
        <v>735028.76679660007</v>
      </c>
      <c r="D156" s="25">
        <f t="shared" ref="D156:I156" si="74">D132*(1+$R$8)*(1+$R$9)</f>
        <v>7542.3344883250002</v>
      </c>
      <c r="E156" s="25">
        <f t="shared" si="74"/>
        <v>7555.1771155250008</v>
      </c>
      <c r="F156" s="25">
        <f t="shared" si="74"/>
        <v>3543.4614439249999</v>
      </c>
      <c r="G156" s="25">
        <f t="shared" si="74"/>
        <v>3542.5584467000003</v>
      </c>
      <c r="H156" s="25">
        <f t="shared" si="74"/>
        <v>428.923681875</v>
      </c>
      <c r="I156" s="25">
        <f t="shared" si="74"/>
        <v>435.74632757499995</v>
      </c>
      <c r="K156" s="186">
        <f t="shared" si="63"/>
        <v>735028.76679660007</v>
      </c>
      <c r="L156" s="186">
        <f t="shared" si="58"/>
        <v>7542.3344883250002</v>
      </c>
      <c r="M156" s="186">
        <f t="shared" si="58"/>
        <v>7555.1771155250008</v>
      </c>
      <c r="N156" s="186">
        <f t="shared" si="58"/>
        <v>3543.4614439249999</v>
      </c>
      <c r="O156" s="186">
        <f t="shared" si="58"/>
        <v>3542.5584467000003</v>
      </c>
      <c r="P156" s="186">
        <f t="shared" si="58"/>
        <v>428.923681875</v>
      </c>
      <c r="Q156" s="186">
        <f t="shared" si="58"/>
        <v>435.74632757499995</v>
      </c>
      <c r="R156" s="42">
        <f t="shared" si="59"/>
        <v>3543.4614439249999</v>
      </c>
      <c r="T156"/>
      <c r="U156" s="13">
        <f t="shared" si="43"/>
        <v>44501</v>
      </c>
      <c r="V156" s="14">
        <f t="shared" si="27"/>
        <v>2021</v>
      </c>
      <c r="W156" s="25">
        <f t="shared" si="64"/>
        <v>771480.62403040007</v>
      </c>
      <c r="X156" s="25">
        <f t="shared" si="65"/>
        <v>7752.0502443999994</v>
      </c>
      <c r="Y156" s="25">
        <f t="shared" si="65"/>
        <v>7765.2499627999996</v>
      </c>
      <c r="Z156" s="25">
        <f t="shared" si="65"/>
        <v>3641.9879275999992</v>
      </c>
      <c r="AA156" s="25">
        <f t="shared" si="65"/>
        <v>3641.0598223999996</v>
      </c>
      <c r="AB156" s="25">
        <f t="shared" si="65"/>
        <v>440.84996999999993</v>
      </c>
      <c r="AC156" s="25">
        <f t="shared" si="65"/>
        <v>447.86232039999999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1"/>
        <v>735028.76679660007</v>
      </c>
      <c r="D157" s="25">
        <f t="shared" ref="D157:I157" si="75">D133*(1+$R$8)*(1+$R$9)</f>
        <v>7550.0601312499994</v>
      </c>
      <c r="E157" s="25">
        <f t="shared" si="75"/>
        <v>7560.2940997999995</v>
      </c>
      <c r="F157" s="25">
        <f t="shared" si="75"/>
        <v>3543.7624430000001</v>
      </c>
      <c r="G157" s="25">
        <f t="shared" si="75"/>
        <v>3546.6721007250003</v>
      </c>
      <c r="H157" s="25">
        <f t="shared" si="75"/>
        <v>430.93034237499995</v>
      </c>
      <c r="I157" s="25">
        <f t="shared" si="75"/>
        <v>439.05731739999999</v>
      </c>
      <c r="K157" s="186">
        <f t="shared" si="63"/>
        <v>735028.76679660007</v>
      </c>
      <c r="L157" s="186">
        <f t="shared" si="58"/>
        <v>7550.0601312499994</v>
      </c>
      <c r="M157" s="186">
        <f t="shared" si="58"/>
        <v>7560.2940997999995</v>
      </c>
      <c r="N157" s="186">
        <f t="shared" si="58"/>
        <v>3543.7624430000001</v>
      </c>
      <c r="O157" s="186">
        <f t="shared" si="58"/>
        <v>3546.6721007250003</v>
      </c>
      <c r="P157" s="186">
        <f t="shared" si="58"/>
        <v>430.93034237499995</v>
      </c>
      <c r="Q157" s="186">
        <f t="shared" si="58"/>
        <v>439.05731739999999</v>
      </c>
      <c r="R157" s="42">
        <f t="shared" si="59"/>
        <v>3543.7624430000001</v>
      </c>
      <c r="T157"/>
      <c r="U157" s="13">
        <f t="shared" si="43"/>
        <v>44531</v>
      </c>
      <c r="V157" s="14">
        <f t="shared" si="27"/>
        <v>2021</v>
      </c>
      <c r="W157" s="25">
        <f t="shared" si="64"/>
        <v>771480.62403040007</v>
      </c>
      <c r="X157" s="25">
        <f t="shared" si="65"/>
        <v>7759.9906999999994</v>
      </c>
      <c r="Y157" s="25">
        <f t="shared" si="65"/>
        <v>7770.5092255999998</v>
      </c>
      <c r="Z157" s="25">
        <f t="shared" si="65"/>
        <v>3642.2972959999997</v>
      </c>
      <c r="AA157" s="25">
        <f t="shared" si="65"/>
        <v>3645.2878572</v>
      </c>
      <c r="AB157" s="25">
        <f t="shared" si="65"/>
        <v>442.91242599999998</v>
      </c>
      <c r="AC157" s="25">
        <f t="shared" si="65"/>
        <v>451.26537280000002</v>
      </c>
    </row>
    <row r="158" spans="1:29" x14ac:dyDescent="0.2">
      <c r="Q158" s="172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4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199"/>
      <c r="F161" s="199"/>
      <c r="G161" s="199"/>
      <c r="H161" s="199"/>
      <c r="I161" s="199"/>
      <c r="Q161" s="172"/>
      <c r="T161"/>
      <c r="U161"/>
      <c r="V161"/>
      <c r="W161"/>
      <c r="X161"/>
      <c r="Y161"/>
      <c r="Z161"/>
      <c r="AA161"/>
      <c r="AB161"/>
    </row>
    <row r="162" spans="4:28" x14ac:dyDescent="0.2">
      <c r="L162" s="172"/>
      <c r="M162" s="172"/>
      <c r="N162" s="172"/>
      <c r="O162" s="172"/>
      <c r="P162" s="172"/>
      <c r="Q162" s="172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6"/>
      <c r="V167" s="217"/>
      <c r="W167" s="217"/>
      <c r="X167" s="217"/>
      <c r="Y167" s="217"/>
      <c r="Z167" s="218"/>
      <c r="AA167" s="218"/>
    </row>
    <row r="168" spans="4:28" ht="18.75" x14ac:dyDescent="0.2">
      <c r="U168" s="216"/>
      <c r="V168" s="217"/>
      <c r="W168" s="217"/>
      <c r="X168" s="217"/>
      <c r="Y168" s="217"/>
      <c r="Z168" s="218"/>
      <c r="AA168" s="218"/>
    </row>
    <row r="169" spans="4:28" ht="18.75" x14ac:dyDescent="0.2">
      <c r="U169" s="216"/>
      <c r="V169" s="217"/>
      <c r="W169" s="217"/>
      <c r="X169" s="217"/>
      <c r="Y169" s="217"/>
      <c r="Z169" s="218"/>
      <c r="AA169" s="218"/>
    </row>
    <row r="170" spans="4:28" ht="18.75" x14ac:dyDescent="0.2">
      <c r="U170" s="216"/>
      <c r="V170" s="217"/>
      <c r="W170" s="217"/>
      <c r="X170" s="217"/>
      <c r="Y170" s="217"/>
      <c r="Z170" s="218"/>
      <c r="AA170" s="218"/>
    </row>
    <row r="171" spans="4:28" ht="18.75" x14ac:dyDescent="0.2">
      <c r="U171" s="216"/>
      <c r="V171" s="217"/>
      <c r="W171" s="217"/>
      <c r="X171" s="217"/>
      <c r="Y171" s="217"/>
      <c r="Z171" s="218"/>
      <c r="AA171" s="218"/>
    </row>
    <row r="172" spans="4:28" ht="18.75" x14ac:dyDescent="0.2">
      <c r="U172" s="216"/>
      <c r="V172" s="217"/>
      <c r="W172" s="217"/>
      <c r="X172" s="217"/>
      <c r="Y172" s="217"/>
      <c r="Z172" s="218"/>
      <c r="AA172" s="218"/>
    </row>
    <row r="173" spans="4:28" ht="18.75" x14ac:dyDescent="0.2">
      <c r="U173" s="216"/>
      <c r="V173" s="217"/>
      <c r="W173" s="217"/>
      <c r="X173" s="217"/>
      <c r="Y173" s="217"/>
      <c r="Z173" s="218"/>
      <c r="AA173" s="218"/>
    </row>
    <row r="174" spans="4:28" ht="18.75" x14ac:dyDescent="0.2">
      <c r="U174" s="216"/>
      <c r="V174" s="217"/>
      <c r="W174" s="217"/>
      <c r="X174" s="217"/>
      <c r="Y174" s="217"/>
      <c r="Z174" s="218"/>
      <c r="AA174" s="218"/>
    </row>
    <row r="175" spans="4:28" ht="18.75" x14ac:dyDescent="0.2">
      <c r="U175" s="216"/>
      <c r="V175" s="217"/>
      <c r="W175" s="217"/>
      <c r="X175" s="217"/>
      <c r="Y175" s="217"/>
      <c r="Z175" s="218"/>
      <c r="AA175" s="218"/>
    </row>
    <row r="176" spans="4:28" ht="18.75" x14ac:dyDescent="0.2">
      <c r="U176" s="216"/>
      <c r="V176" s="217"/>
      <c r="W176" s="217"/>
      <c r="X176" s="217"/>
      <c r="Y176" s="217"/>
      <c r="Z176" s="218"/>
      <c r="AA176" s="218"/>
    </row>
    <row r="177" spans="21:27" ht="18.75" x14ac:dyDescent="0.2">
      <c r="U177" s="216"/>
      <c r="V177" s="217"/>
      <c r="W177" s="217"/>
      <c r="X177" s="217"/>
      <c r="Y177" s="217"/>
      <c r="Z177" s="218"/>
      <c r="AA177" s="218"/>
    </row>
    <row r="178" spans="21:27" ht="18.75" x14ac:dyDescent="0.2">
      <c r="U178" s="216"/>
      <c r="V178" s="217"/>
      <c r="W178" s="217"/>
      <c r="X178" s="217"/>
      <c r="Y178" s="217"/>
      <c r="Z178" s="218"/>
      <c r="AA178" s="218"/>
    </row>
    <row r="179" spans="21:27" ht="18.75" x14ac:dyDescent="0.2">
      <c r="U179" s="216"/>
      <c r="V179" s="217"/>
      <c r="W179" s="217"/>
      <c r="X179" s="217"/>
      <c r="Y179" s="217"/>
      <c r="Z179" s="218"/>
      <c r="AA179" s="218"/>
    </row>
    <row r="180" spans="21:27" ht="18.75" x14ac:dyDescent="0.2">
      <c r="U180" s="216"/>
      <c r="V180" s="217"/>
      <c r="W180" s="217"/>
      <c r="X180" s="217"/>
      <c r="Y180" s="217"/>
      <c r="Z180" s="218"/>
      <c r="AA180" s="218"/>
    </row>
    <row r="181" spans="21:27" ht="18.75" x14ac:dyDescent="0.2">
      <c r="U181" s="216"/>
      <c r="V181" s="217"/>
      <c r="W181" s="217"/>
      <c r="X181" s="217"/>
      <c r="Y181" s="217"/>
      <c r="Z181" s="218"/>
      <c r="AA181" s="218"/>
    </row>
    <row r="182" spans="21:27" ht="18.75" x14ac:dyDescent="0.2">
      <c r="U182" s="216"/>
      <c r="V182" s="217"/>
      <c r="W182" s="217"/>
      <c r="X182" s="217"/>
      <c r="Y182" s="217"/>
      <c r="Z182" s="218"/>
      <c r="AA182" s="218"/>
    </row>
    <row r="183" spans="21:27" ht="18.75" x14ac:dyDescent="0.2">
      <c r="U183" s="216"/>
      <c r="V183" s="217"/>
      <c r="W183" s="217"/>
      <c r="X183" s="217"/>
      <c r="Y183" s="217"/>
      <c r="Z183" s="218"/>
      <c r="AA183" s="218"/>
    </row>
    <row r="184" spans="21:27" ht="18.75" x14ac:dyDescent="0.2">
      <c r="U184" s="216"/>
      <c r="V184" s="217"/>
      <c r="W184" s="217"/>
      <c r="X184" s="217"/>
      <c r="Y184" s="217"/>
      <c r="Z184" s="218"/>
      <c r="AA184" s="218"/>
    </row>
    <row r="185" spans="21:27" ht="18.75" x14ac:dyDescent="0.2">
      <c r="U185" s="216"/>
      <c r="V185" s="217"/>
      <c r="W185" s="217"/>
      <c r="X185" s="217"/>
      <c r="Y185" s="217"/>
      <c r="Z185" s="218"/>
      <c r="AA185" s="218"/>
    </row>
    <row r="186" spans="21:27" ht="18.75" x14ac:dyDescent="0.2">
      <c r="U186" s="216"/>
      <c r="V186" s="217"/>
      <c r="W186" s="217"/>
      <c r="X186" s="217"/>
      <c r="Y186" s="217"/>
      <c r="Z186" s="218"/>
      <c r="AA186" s="218"/>
    </row>
    <row r="187" spans="21:27" ht="18.75" x14ac:dyDescent="0.2">
      <c r="U187" s="216"/>
      <c r="V187" s="217"/>
      <c r="W187" s="217"/>
      <c r="X187" s="217"/>
      <c r="Y187" s="217"/>
      <c r="Z187" s="218"/>
      <c r="AA187" s="218"/>
    </row>
    <row r="188" spans="21:27" ht="18.75" x14ac:dyDescent="0.2">
      <c r="U188" s="216"/>
      <c r="V188" s="217"/>
      <c r="W188" s="217"/>
      <c r="X188" s="217"/>
      <c r="Y188" s="217"/>
      <c r="Z188" s="218"/>
      <c r="AA188" s="218"/>
    </row>
    <row r="189" spans="21:27" ht="18.75" x14ac:dyDescent="0.2">
      <c r="U189" s="216"/>
      <c r="V189" s="217"/>
      <c r="W189" s="217"/>
      <c r="X189" s="217"/>
      <c r="Y189" s="217"/>
      <c r="Z189" s="218"/>
      <c r="AA189" s="218"/>
    </row>
    <row r="190" spans="21:27" ht="18.75" x14ac:dyDescent="0.2">
      <c r="U190" s="216"/>
      <c r="V190" s="217"/>
      <c r="W190" s="217"/>
      <c r="X190" s="217"/>
      <c r="Y190" s="217"/>
      <c r="Z190" s="218"/>
      <c r="AA190" s="218"/>
    </row>
    <row r="191" spans="21:27" ht="18.75" x14ac:dyDescent="0.2">
      <c r="U191" s="216"/>
      <c r="V191" s="217"/>
      <c r="W191" s="217"/>
      <c r="X191" s="217"/>
      <c r="Y191" s="217"/>
      <c r="Z191" s="218"/>
      <c r="AA191" s="218"/>
    </row>
    <row r="192" spans="21:27" ht="18.75" x14ac:dyDescent="0.2">
      <c r="U192" s="216"/>
      <c r="V192" s="217"/>
      <c r="W192" s="217"/>
      <c r="X192" s="217"/>
      <c r="Y192" s="217"/>
      <c r="Z192" s="218"/>
      <c r="AA192" s="218"/>
    </row>
    <row r="193" spans="21:27" ht="18.75" x14ac:dyDescent="0.2">
      <c r="U193" s="216"/>
      <c r="V193" s="217"/>
      <c r="W193" s="217"/>
      <c r="X193" s="217"/>
      <c r="Y193" s="217"/>
      <c r="Z193" s="218"/>
      <c r="AA193" s="218"/>
    </row>
    <row r="194" spans="21:27" ht="18.75" x14ac:dyDescent="0.2">
      <c r="U194" s="216"/>
      <c r="V194" s="217"/>
      <c r="W194" s="217"/>
      <c r="X194" s="217"/>
      <c r="Y194" s="217"/>
      <c r="Z194" s="218"/>
      <c r="AA194" s="218"/>
    </row>
    <row r="195" spans="21:27" ht="18.75" x14ac:dyDescent="0.2">
      <c r="U195" s="216"/>
      <c r="V195" s="217"/>
      <c r="W195" s="217"/>
      <c r="X195" s="217"/>
      <c r="Y195" s="217"/>
      <c r="Z195" s="218"/>
      <c r="AA195" s="218"/>
    </row>
    <row r="196" spans="21:27" ht="18.75" x14ac:dyDescent="0.2">
      <c r="U196" s="216"/>
      <c r="V196" s="217"/>
      <c r="W196" s="217"/>
      <c r="X196" s="217"/>
      <c r="Y196" s="217"/>
      <c r="Z196" s="218"/>
      <c r="AA196" s="218"/>
    </row>
    <row r="197" spans="21:27" ht="18.75" x14ac:dyDescent="0.2">
      <c r="U197" s="216"/>
      <c r="V197" s="217"/>
      <c r="W197" s="217"/>
      <c r="X197" s="217"/>
      <c r="Y197" s="217"/>
      <c r="Z197" s="218"/>
      <c r="AA197" s="218"/>
    </row>
    <row r="198" spans="21:27" ht="18.75" x14ac:dyDescent="0.2">
      <c r="U198" s="216"/>
      <c r="V198" s="217"/>
      <c r="W198" s="217"/>
      <c r="X198" s="217"/>
      <c r="Y198" s="217"/>
      <c r="Z198" s="218"/>
      <c r="AA198" s="218"/>
    </row>
    <row r="199" spans="21:27" ht="18.75" x14ac:dyDescent="0.2">
      <c r="U199" s="216"/>
      <c r="V199" s="217"/>
      <c r="W199" s="217"/>
      <c r="X199" s="217"/>
      <c r="Y199" s="217"/>
      <c r="Z199" s="218"/>
      <c r="AA199" s="218"/>
    </row>
    <row r="200" spans="21:27" ht="18.75" x14ac:dyDescent="0.2">
      <c r="U200" s="216"/>
      <c r="V200" s="217"/>
      <c r="W200" s="217"/>
      <c r="X200" s="217"/>
      <c r="Y200" s="217"/>
      <c r="Z200" s="218"/>
      <c r="AA200" s="218"/>
    </row>
    <row r="201" spans="21:27" ht="18.75" x14ac:dyDescent="0.2">
      <c r="U201" s="216"/>
      <c r="V201" s="217"/>
      <c r="W201" s="217"/>
      <c r="X201" s="217"/>
      <c r="Y201" s="217"/>
      <c r="Z201" s="218"/>
      <c r="AA201" s="218"/>
    </row>
    <row r="202" spans="21:27" ht="18.75" x14ac:dyDescent="0.2">
      <c r="U202" s="216"/>
      <c r="V202" s="217"/>
      <c r="W202" s="217"/>
      <c r="X202" s="217"/>
      <c r="Y202" s="217"/>
      <c r="Z202" s="218"/>
      <c r="AA202" s="218"/>
    </row>
    <row r="203" spans="21:27" ht="18.75" x14ac:dyDescent="0.2">
      <c r="U203" s="216"/>
      <c r="V203" s="217"/>
      <c r="W203" s="217"/>
      <c r="X203" s="217"/>
      <c r="Y203" s="217"/>
      <c r="Z203" s="218"/>
      <c r="AA203" s="218"/>
    </row>
    <row r="204" spans="21:27" ht="18.75" x14ac:dyDescent="0.2">
      <c r="U204" s="216"/>
      <c r="V204" s="217"/>
      <c r="W204" s="217"/>
      <c r="X204" s="217"/>
      <c r="Y204" s="217"/>
      <c r="Z204" s="218"/>
      <c r="AA204" s="218"/>
    </row>
    <row r="205" spans="21:27" ht="18.75" x14ac:dyDescent="0.2">
      <c r="U205" s="216"/>
      <c r="V205" s="217"/>
      <c r="W205" s="217"/>
      <c r="X205" s="217"/>
      <c r="Y205" s="217"/>
      <c r="Z205" s="218"/>
      <c r="AA205" s="218"/>
    </row>
    <row r="206" spans="21:27" ht="18.75" x14ac:dyDescent="0.2">
      <c r="U206" s="216"/>
      <c r="V206" s="217"/>
      <c r="W206" s="217"/>
      <c r="X206" s="217"/>
      <c r="Y206" s="217"/>
      <c r="Z206" s="218"/>
      <c r="AA206" s="218"/>
    </row>
    <row r="207" spans="21:27" ht="18.75" x14ac:dyDescent="0.2">
      <c r="U207" s="216"/>
      <c r="V207" s="217"/>
      <c r="W207" s="217"/>
      <c r="X207" s="217"/>
      <c r="Y207" s="217"/>
      <c r="Z207" s="218"/>
      <c r="AA207" s="218"/>
    </row>
    <row r="208" spans="21:27" ht="18.75" x14ac:dyDescent="0.2">
      <c r="U208" s="216"/>
      <c r="V208" s="217"/>
      <c r="W208" s="217"/>
      <c r="X208" s="217"/>
      <c r="Y208" s="217"/>
      <c r="Z208" s="218"/>
      <c r="AA208" s="218"/>
    </row>
    <row r="209" spans="21:27" ht="18.75" x14ac:dyDescent="0.2">
      <c r="U209" s="216"/>
      <c r="V209" s="217"/>
      <c r="W209" s="217"/>
      <c r="X209" s="217"/>
      <c r="Y209" s="217"/>
      <c r="Z209" s="218"/>
      <c r="AA209" s="218"/>
    </row>
    <row r="210" spans="21:27" ht="18.75" x14ac:dyDescent="0.2">
      <c r="U210" s="216"/>
      <c r="V210" s="217"/>
      <c r="W210" s="217"/>
      <c r="X210" s="217"/>
      <c r="Y210" s="217"/>
      <c r="Z210" s="218"/>
      <c r="AA210" s="218"/>
    </row>
    <row r="211" spans="21:27" ht="18.75" x14ac:dyDescent="0.2">
      <c r="U211" s="216"/>
      <c r="V211" s="217"/>
      <c r="W211" s="217"/>
      <c r="X211" s="217"/>
      <c r="Y211" s="217"/>
      <c r="Z211" s="218"/>
      <c r="AA211" s="218"/>
    </row>
    <row r="212" spans="21:27" ht="18.75" x14ac:dyDescent="0.2">
      <c r="U212" s="216"/>
      <c r="V212" s="217"/>
      <c r="W212" s="217"/>
      <c r="X212" s="217"/>
      <c r="Y212" s="217"/>
      <c r="Z212" s="218"/>
      <c r="AA212" s="218"/>
    </row>
    <row r="213" spans="21:27" ht="18.75" x14ac:dyDescent="0.2">
      <c r="U213" s="216"/>
      <c r="V213" s="217"/>
      <c r="W213" s="217"/>
      <c r="X213" s="217"/>
      <c r="Y213" s="217"/>
      <c r="Z213" s="218"/>
      <c r="AA213" s="218"/>
    </row>
    <row r="214" spans="21:27" ht="18.75" x14ac:dyDescent="0.2">
      <c r="U214" s="216"/>
      <c r="V214" s="217"/>
      <c r="W214" s="217"/>
      <c r="X214" s="217"/>
      <c r="Y214" s="217"/>
      <c r="Z214" s="218"/>
      <c r="AA214" s="218"/>
    </row>
    <row r="215" spans="21:27" ht="18.75" x14ac:dyDescent="0.2">
      <c r="U215" s="216"/>
      <c r="V215" s="217"/>
      <c r="W215" s="217"/>
      <c r="X215" s="217"/>
      <c r="Y215" s="217"/>
      <c r="Z215" s="218"/>
      <c r="AA215" s="218"/>
    </row>
    <row r="216" spans="21:27" ht="18.75" x14ac:dyDescent="0.2">
      <c r="U216" s="216"/>
      <c r="V216" s="217"/>
      <c r="W216" s="217"/>
      <c r="X216" s="217"/>
      <c r="Y216" s="217"/>
      <c r="Z216" s="218"/>
      <c r="AA216" s="218"/>
    </row>
    <row r="217" spans="21:27" ht="18.75" x14ac:dyDescent="0.2">
      <c r="U217" s="216"/>
      <c r="V217" s="217"/>
      <c r="W217" s="217"/>
      <c r="X217" s="217"/>
      <c r="Y217" s="217"/>
      <c r="Z217" s="218"/>
      <c r="AA217" s="218"/>
    </row>
    <row r="218" spans="21:27" ht="18.75" x14ac:dyDescent="0.2">
      <c r="U218" s="216"/>
      <c r="V218" s="217"/>
      <c r="W218" s="217"/>
      <c r="X218" s="217"/>
      <c r="Y218" s="217"/>
      <c r="Z218" s="218"/>
      <c r="AA218" s="218"/>
    </row>
    <row r="219" spans="21:27" ht="18.75" x14ac:dyDescent="0.2">
      <c r="U219" s="216"/>
      <c r="V219" s="217"/>
      <c r="W219" s="217"/>
      <c r="X219" s="217"/>
      <c r="Y219" s="217"/>
      <c r="Z219" s="218"/>
      <c r="AA219" s="218"/>
    </row>
    <row r="220" spans="21:27" ht="18.75" x14ac:dyDescent="0.2">
      <c r="U220" s="216"/>
      <c r="V220" s="217"/>
      <c r="W220" s="217"/>
      <c r="X220" s="217"/>
      <c r="Y220" s="217"/>
      <c r="Z220" s="218"/>
      <c r="AA220" s="218"/>
    </row>
    <row r="221" spans="21:27" ht="18.75" x14ac:dyDescent="0.2">
      <c r="U221" s="216"/>
      <c r="V221" s="217"/>
      <c r="W221" s="217"/>
      <c r="X221" s="217"/>
      <c r="Y221" s="217"/>
      <c r="Z221" s="218"/>
      <c r="AA221" s="218"/>
    </row>
    <row r="222" spans="21:27" ht="18.75" x14ac:dyDescent="0.2">
      <c r="U222" s="216"/>
      <c r="V222" s="217"/>
      <c r="W222" s="217"/>
      <c r="X222" s="217"/>
      <c r="Y222" s="217"/>
      <c r="Z222" s="218"/>
      <c r="AA222" s="218"/>
    </row>
    <row r="223" spans="21:27" ht="18.75" x14ac:dyDescent="0.2">
      <c r="U223" s="216"/>
      <c r="V223" s="217"/>
      <c r="W223" s="217"/>
      <c r="X223" s="217"/>
      <c r="Y223" s="217"/>
      <c r="Z223" s="218"/>
      <c r="AA223" s="218"/>
    </row>
    <row r="224" spans="21:27" ht="18.75" x14ac:dyDescent="0.2">
      <c r="U224" s="216"/>
      <c r="V224" s="217"/>
      <c r="W224" s="217"/>
      <c r="X224" s="217"/>
      <c r="Y224" s="217"/>
      <c r="Z224" s="218"/>
      <c r="AA224" s="218"/>
    </row>
    <row r="225" spans="21:27" ht="18.75" x14ac:dyDescent="0.2">
      <c r="U225" s="216"/>
      <c r="V225" s="217"/>
      <c r="W225" s="217"/>
      <c r="X225" s="217"/>
      <c r="Y225" s="217"/>
      <c r="Z225" s="218"/>
      <c r="AA225" s="218"/>
    </row>
    <row r="226" spans="21:27" ht="18.75" x14ac:dyDescent="0.2">
      <c r="U226" s="216"/>
      <c r="V226" s="217"/>
      <c r="W226" s="217"/>
      <c r="X226" s="217"/>
      <c r="Y226" s="217"/>
      <c r="Z226" s="218"/>
      <c r="AA226" s="218"/>
    </row>
    <row r="227" spans="21:27" ht="18.75" x14ac:dyDescent="0.2">
      <c r="U227" s="216"/>
      <c r="V227" s="217"/>
      <c r="W227" s="217"/>
      <c r="X227" s="217"/>
      <c r="Y227" s="217"/>
      <c r="Z227" s="218"/>
      <c r="AA227" s="218"/>
    </row>
    <row r="228" spans="21:27" ht="18.75" x14ac:dyDescent="0.2">
      <c r="U228" s="216"/>
      <c r="V228" s="217"/>
      <c r="W228" s="217"/>
      <c r="X228" s="217"/>
      <c r="Y228" s="217"/>
      <c r="Z228" s="218"/>
      <c r="AA228" s="218"/>
    </row>
    <row r="229" spans="21:27" ht="18.75" x14ac:dyDescent="0.2">
      <c r="U229" s="216"/>
      <c r="V229" s="217"/>
      <c r="W229" s="217"/>
      <c r="X229" s="217"/>
      <c r="Y229" s="217"/>
      <c r="Z229" s="218"/>
      <c r="AA229" s="218"/>
    </row>
    <row r="230" spans="21:27" ht="18.75" x14ac:dyDescent="0.2">
      <c r="U230" s="216"/>
      <c r="V230" s="217"/>
      <c r="W230" s="217"/>
      <c r="X230" s="217"/>
      <c r="Y230" s="217"/>
      <c r="Z230" s="218"/>
      <c r="AA230" s="218"/>
    </row>
    <row r="231" spans="21:27" ht="18.75" x14ac:dyDescent="0.2">
      <c r="U231" s="216"/>
      <c r="V231" s="217"/>
      <c r="W231" s="217"/>
      <c r="X231" s="217"/>
      <c r="Y231" s="217"/>
      <c r="Z231" s="218"/>
      <c r="AA231" s="218"/>
    </row>
    <row r="232" spans="21:27" ht="18.75" x14ac:dyDescent="0.2">
      <c r="U232" s="216"/>
      <c r="V232" s="217"/>
      <c r="W232" s="217"/>
      <c r="X232" s="217"/>
      <c r="Y232" s="217"/>
      <c r="Z232" s="218"/>
      <c r="AA232" s="218"/>
    </row>
    <row r="233" spans="21:27" ht="18.75" x14ac:dyDescent="0.2">
      <c r="U233" s="216"/>
      <c r="V233" s="217"/>
      <c r="W233" s="217"/>
      <c r="X233" s="217"/>
      <c r="Y233" s="217"/>
      <c r="Z233" s="218"/>
      <c r="AA233" s="218"/>
    </row>
    <row r="234" spans="21:27" ht="18.75" x14ac:dyDescent="0.2">
      <c r="U234" s="216"/>
      <c r="V234" s="217"/>
      <c r="W234" s="217"/>
      <c r="X234" s="217"/>
      <c r="Y234" s="217"/>
      <c r="Z234" s="218"/>
      <c r="AA234" s="218"/>
    </row>
    <row r="235" spans="21:27" ht="18.75" x14ac:dyDescent="0.2">
      <c r="U235" s="216"/>
      <c r="V235" s="217"/>
      <c r="W235" s="217"/>
      <c r="X235" s="217"/>
      <c r="Y235" s="217"/>
      <c r="Z235" s="218"/>
      <c r="AA235" s="218"/>
    </row>
    <row r="236" spans="21:27" ht="18.75" x14ac:dyDescent="0.2">
      <c r="U236" s="216"/>
      <c r="V236" s="217"/>
      <c r="W236" s="217"/>
      <c r="X236" s="217"/>
      <c r="Y236" s="217"/>
      <c r="Z236" s="218"/>
      <c r="AA236" s="218"/>
    </row>
    <row r="237" spans="21:27" ht="18.75" x14ac:dyDescent="0.2">
      <c r="U237" s="216"/>
      <c r="V237" s="217"/>
      <c r="W237" s="217"/>
      <c r="X237" s="217"/>
      <c r="Y237" s="217"/>
      <c r="Z237" s="218"/>
      <c r="AA237" s="218"/>
    </row>
    <row r="238" spans="21:27" ht="18.75" x14ac:dyDescent="0.2">
      <c r="U238" s="216"/>
      <c r="V238" s="217"/>
      <c r="W238" s="217"/>
      <c r="X238" s="217"/>
      <c r="Y238" s="217"/>
      <c r="Z238" s="218"/>
      <c r="AA238" s="218"/>
    </row>
    <row r="239" spans="21:27" ht="18.75" x14ac:dyDescent="0.2">
      <c r="U239" s="216"/>
      <c r="V239" s="217"/>
      <c r="W239" s="217"/>
      <c r="X239" s="217"/>
      <c r="Y239" s="217"/>
      <c r="Z239" s="218"/>
      <c r="AA239" s="218"/>
    </row>
    <row r="240" spans="21:27" ht="18.75" x14ac:dyDescent="0.2">
      <c r="U240" s="216"/>
      <c r="V240" s="217"/>
      <c r="W240" s="217"/>
      <c r="X240" s="217"/>
      <c r="Y240" s="217"/>
      <c r="Z240" s="218"/>
      <c r="AA240" s="218"/>
    </row>
    <row r="241" spans="21:27" ht="18.75" x14ac:dyDescent="0.2">
      <c r="U241" s="216"/>
      <c r="V241" s="217"/>
      <c r="W241" s="217"/>
      <c r="X241" s="217"/>
      <c r="Y241" s="217"/>
      <c r="Z241" s="218"/>
      <c r="AA241" s="218"/>
    </row>
    <row r="242" spans="21:27" ht="18.75" x14ac:dyDescent="0.2">
      <c r="U242" s="216"/>
      <c r="V242" s="217"/>
      <c r="W242" s="217"/>
      <c r="X242" s="217"/>
      <c r="Y242" s="217"/>
      <c r="Z242" s="218"/>
      <c r="AA242" s="218"/>
    </row>
    <row r="243" spans="21:27" ht="18.75" x14ac:dyDescent="0.2">
      <c r="U243" s="216"/>
      <c r="V243" s="217"/>
      <c r="W243" s="217"/>
      <c r="X243" s="217"/>
      <c r="Y243" s="217"/>
      <c r="Z243" s="218"/>
      <c r="AA243" s="218"/>
    </row>
    <row r="244" spans="21:27" ht="18.75" x14ac:dyDescent="0.2">
      <c r="U244" s="216"/>
      <c r="V244" s="217"/>
      <c r="W244" s="217"/>
      <c r="X244" s="217"/>
      <c r="Y244" s="217"/>
      <c r="Z244" s="218"/>
      <c r="AA244" s="218"/>
    </row>
    <row r="245" spans="21:27" ht="18.75" x14ac:dyDescent="0.2">
      <c r="U245" s="216"/>
      <c r="V245" s="217"/>
      <c r="W245" s="217"/>
      <c r="X245" s="217"/>
      <c r="Y245" s="217"/>
      <c r="Z245" s="218"/>
      <c r="AA245" s="218"/>
    </row>
    <row r="246" spans="21:27" ht="18.75" x14ac:dyDescent="0.2">
      <c r="U246" s="216"/>
      <c r="V246" s="217"/>
      <c r="W246" s="217"/>
      <c r="X246" s="217"/>
      <c r="Y246" s="217"/>
      <c r="Z246" s="218"/>
      <c r="AA246" s="218"/>
    </row>
    <row r="247" spans="21:27" ht="18.75" x14ac:dyDescent="0.2">
      <c r="U247" s="216"/>
      <c r="V247" s="217"/>
      <c r="W247" s="217"/>
      <c r="X247" s="217"/>
      <c r="Y247" s="217"/>
      <c r="Z247" s="218"/>
      <c r="AA247" s="218"/>
    </row>
    <row r="248" spans="21:27" ht="18.75" x14ac:dyDescent="0.2">
      <c r="U248" s="216"/>
      <c r="V248" s="217"/>
      <c r="W248" s="217"/>
      <c r="X248" s="217"/>
      <c r="Y248" s="217"/>
      <c r="Z248" s="218"/>
      <c r="AA248" s="218"/>
    </row>
    <row r="249" spans="21:27" ht="18.75" x14ac:dyDescent="0.2">
      <c r="U249" s="216"/>
      <c r="V249" s="217"/>
      <c r="W249" s="217"/>
      <c r="X249" s="217"/>
      <c r="Y249" s="217"/>
      <c r="Z249" s="218"/>
      <c r="AA249" s="218"/>
    </row>
    <row r="250" spans="21:27" ht="18.75" x14ac:dyDescent="0.2">
      <c r="U250" s="216"/>
      <c r="V250" s="217"/>
      <c r="W250" s="217"/>
      <c r="X250" s="217"/>
      <c r="Y250" s="217"/>
      <c r="Z250" s="218"/>
      <c r="AA250" s="218"/>
    </row>
    <row r="251" spans="21:27" ht="18.75" x14ac:dyDescent="0.2">
      <c r="U251" s="216"/>
      <c r="V251" s="217"/>
      <c r="W251" s="217"/>
      <c r="X251" s="217"/>
      <c r="Y251" s="217"/>
      <c r="Z251" s="218"/>
      <c r="AA251" s="218"/>
    </row>
    <row r="252" spans="21:27" ht="18.75" x14ac:dyDescent="0.2">
      <c r="U252" s="216"/>
      <c r="V252" s="217"/>
      <c r="W252" s="217"/>
      <c r="X252" s="217"/>
      <c r="Y252" s="217"/>
      <c r="Z252" s="218"/>
      <c r="AA252" s="218"/>
    </row>
    <row r="253" spans="21:27" ht="18.75" x14ac:dyDescent="0.2">
      <c r="U253" s="216"/>
      <c r="V253" s="217"/>
      <c r="W253" s="217"/>
      <c r="X253" s="217"/>
      <c r="Y253" s="217"/>
      <c r="Z253" s="218"/>
      <c r="AA253" s="218"/>
    </row>
    <row r="254" spans="21:27" ht="18.75" x14ac:dyDescent="0.2">
      <c r="U254" s="216"/>
      <c r="V254" s="217"/>
      <c r="W254" s="217"/>
      <c r="X254" s="217"/>
      <c r="Y254" s="217"/>
      <c r="Z254" s="218"/>
      <c r="AA254" s="218"/>
    </row>
    <row r="255" spans="21:27" ht="18.75" x14ac:dyDescent="0.2">
      <c r="U255" s="216"/>
      <c r="V255" s="217"/>
      <c r="W255" s="217"/>
      <c r="X255" s="217"/>
      <c r="Y255" s="217"/>
      <c r="Z255" s="218"/>
      <c r="AA255" s="218"/>
    </row>
    <row r="256" spans="21:27" ht="18.75" x14ac:dyDescent="0.2">
      <c r="U256" s="216"/>
      <c r="V256" s="217"/>
      <c r="W256" s="217"/>
      <c r="X256" s="217"/>
      <c r="Y256" s="217"/>
      <c r="Z256" s="218"/>
      <c r="AA256" s="218"/>
    </row>
    <row r="257" spans="21:27" ht="18.75" x14ac:dyDescent="0.2">
      <c r="U257" s="216"/>
      <c r="V257" s="217"/>
      <c r="W257" s="217"/>
      <c r="X257" s="217"/>
      <c r="Y257" s="217"/>
      <c r="Z257" s="218"/>
      <c r="AA257" s="218"/>
    </row>
    <row r="258" spans="21:27" ht="18.75" x14ac:dyDescent="0.2">
      <c r="U258" s="216"/>
      <c r="V258" s="217"/>
      <c r="W258" s="217"/>
      <c r="X258" s="217"/>
      <c r="Y258" s="217"/>
      <c r="Z258" s="218"/>
      <c r="AA258" s="218"/>
    </row>
    <row r="259" spans="21:27" ht="18.75" x14ac:dyDescent="0.2">
      <c r="U259" s="216"/>
      <c r="V259" s="217"/>
      <c r="W259" s="217"/>
      <c r="X259" s="217"/>
      <c r="Y259" s="217"/>
      <c r="Z259" s="218"/>
      <c r="AA259" s="218"/>
    </row>
    <row r="260" spans="21:27" ht="18.75" x14ac:dyDescent="0.2">
      <c r="U260" s="216"/>
      <c r="V260" s="217"/>
      <c r="W260" s="217"/>
      <c r="X260" s="217"/>
      <c r="Y260" s="217"/>
      <c r="Z260" s="218"/>
      <c r="AA260" s="218"/>
    </row>
    <row r="261" spans="21:27" ht="18.75" x14ac:dyDescent="0.2">
      <c r="U261" s="216"/>
      <c r="V261" s="217"/>
      <c r="W261" s="217"/>
      <c r="X261" s="217"/>
      <c r="Y261" s="217"/>
      <c r="Z261" s="218"/>
      <c r="AA261" s="218"/>
    </row>
    <row r="262" spans="21:27" ht="18.75" x14ac:dyDescent="0.2">
      <c r="U262" s="216"/>
      <c r="V262" s="217"/>
      <c r="W262" s="217"/>
      <c r="X262" s="217"/>
      <c r="Y262" s="217"/>
      <c r="Z262" s="218"/>
      <c r="AA262" s="218"/>
    </row>
    <row r="263" spans="21:27" ht="18.75" x14ac:dyDescent="0.2">
      <c r="U263" s="216"/>
      <c r="V263" s="217"/>
      <c r="W263" s="217"/>
      <c r="X263" s="217"/>
      <c r="Y263" s="217"/>
      <c r="Z263" s="218"/>
      <c r="AA263" s="218"/>
    </row>
    <row r="264" spans="21:27" ht="18.75" x14ac:dyDescent="0.2">
      <c r="U264" s="216"/>
      <c r="V264" s="217"/>
      <c r="W264" s="217"/>
      <c r="X264" s="217"/>
      <c r="Y264" s="217"/>
      <c r="Z264" s="218"/>
      <c r="AA264" s="218"/>
    </row>
    <row r="265" spans="21:27" ht="18.75" x14ac:dyDescent="0.2">
      <c r="U265" s="216"/>
      <c r="V265" s="217"/>
      <c r="W265" s="217"/>
      <c r="X265" s="217"/>
      <c r="Y265" s="217"/>
      <c r="Z265" s="218"/>
      <c r="AA265" s="218"/>
    </row>
    <row r="266" spans="21:27" ht="18.75" x14ac:dyDescent="0.2">
      <c r="U266" s="216"/>
      <c r="V266" s="217"/>
      <c r="W266" s="217"/>
      <c r="X266" s="217"/>
      <c r="Y266" s="217"/>
      <c r="Z266" s="218"/>
      <c r="AA266" s="218"/>
    </row>
    <row r="267" spans="21:27" ht="18.75" x14ac:dyDescent="0.2">
      <c r="U267" s="216"/>
      <c r="V267" s="217"/>
      <c r="W267" s="217"/>
      <c r="X267" s="217"/>
      <c r="Y267" s="217"/>
      <c r="Z267" s="218"/>
      <c r="AA267" s="218"/>
    </row>
    <row r="268" spans="21:27" ht="18.75" x14ac:dyDescent="0.2">
      <c r="U268" s="216"/>
      <c r="V268" s="217"/>
      <c r="W268" s="217"/>
      <c r="X268" s="217"/>
      <c r="Y268" s="217"/>
      <c r="Z268" s="218"/>
      <c r="AA268" s="218"/>
    </row>
    <row r="269" spans="21:27" ht="18.75" x14ac:dyDescent="0.2">
      <c r="U269" s="216"/>
      <c r="V269" s="217"/>
      <c r="W269" s="217"/>
      <c r="X269" s="217"/>
      <c r="Y269" s="217"/>
      <c r="Z269" s="218"/>
      <c r="AA269" s="218"/>
    </row>
    <row r="270" spans="21:27" ht="18.75" x14ac:dyDescent="0.2">
      <c r="U270" s="216"/>
      <c r="V270" s="217"/>
      <c r="W270" s="217"/>
      <c r="X270" s="217"/>
      <c r="Y270" s="217"/>
      <c r="Z270" s="218"/>
      <c r="AA270" s="218"/>
    </row>
    <row r="271" spans="21:27" ht="18.75" x14ac:dyDescent="0.2">
      <c r="U271" s="216"/>
      <c r="V271" s="217"/>
      <c r="W271" s="217"/>
      <c r="X271" s="217"/>
      <c r="Y271" s="217"/>
      <c r="Z271" s="218"/>
      <c r="AA271" s="218"/>
    </row>
    <row r="272" spans="21:27" ht="18.75" x14ac:dyDescent="0.2">
      <c r="U272" s="216"/>
      <c r="V272" s="217"/>
      <c r="W272" s="217"/>
      <c r="X272" s="217"/>
      <c r="Y272" s="217"/>
      <c r="Z272" s="218"/>
      <c r="AA272" s="218"/>
    </row>
    <row r="273" spans="21:27" ht="18.75" x14ac:dyDescent="0.2">
      <c r="U273" s="216"/>
      <c r="V273" s="217"/>
      <c r="W273" s="217"/>
      <c r="X273" s="217"/>
      <c r="Y273" s="217"/>
      <c r="Z273" s="218"/>
      <c r="AA273" s="218"/>
    </row>
    <row r="274" spans="21:27" ht="18.75" x14ac:dyDescent="0.2">
      <c r="U274" s="216"/>
      <c r="V274" s="217"/>
      <c r="W274" s="217"/>
      <c r="X274" s="217"/>
      <c r="Y274" s="217"/>
      <c r="Z274" s="218"/>
      <c r="AA274" s="218"/>
    </row>
    <row r="275" spans="21:27" ht="18.75" x14ac:dyDescent="0.2">
      <c r="U275" s="216"/>
      <c r="V275" s="217"/>
      <c r="W275" s="217"/>
      <c r="X275" s="217"/>
      <c r="Y275" s="217"/>
      <c r="Z275" s="218"/>
      <c r="AA275" s="218"/>
    </row>
    <row r="276" spans="21:27" ht="18.75" x14ac:dyDescent="0.2">
      <c r="U276" s="216"/>
      <c r="V276" s="217"/>
      <c r="W276" s="217"/>
      <c r="X276" s="217"/>
      <c r="Y276" s="217"/>
      <c r="Z276" s="218"/>
      <c r="AA276" s="218"/>
    </row>
    <row r="277" spans="21:27" ht="18.75" x14ac:dyDescent="0.2">
      <c r="U277" s="216"/>
      <c r="V277" s="217"/>
      <c r="W277" s="217"/>
      <c r="X277" s="217"/>
      <c r="Y277" s="217"/>
      <c r="Z277" s="218"/>
      <c r="AA277" s="218"/>
    </row>
    <row r="278" spans="21:27" ht="18.75" x14ac:dyDescent="0.2">
      <c r="U278" s="216"/>
      <c r="V278" s="217"/>
      <c r="W278" s="217"/>
      <c r="X278" s="217"/>
      <c r="Y278" s="217"/>
      <c r="Z278" s="218"/>
      <c r="AA278" s="218"/>
    </row>
    <row r="279" spans="21:27" ht="18.75" x14ac:dyDescent="0.2">
      <c r="U279" s="216"/>
      <c r="V279" s="217"/>
      <c r="W279" s="217"/>
      <c r="X279" s="217"/>
      <c r="Y279" s="217"/>
      <c r="Z279" s="218"/>
      <c r="AA279" s="218"/>
    </row>
    <row r="280" spans="21:27" ht="18.75" x14ac:dyDescent="0.2">
      <c r="U280" s="216"/>
      <c r="V280" s="217"/>
      <c r="W280" s="217"/>
      <c r="X280" s="217"/>
      <c r="Y280" s="217"/>
      <c r="Z280" s="218"/>
      <c r="AA280" s="218"/>
    </row>
    <row r="281" spans="21:27" ht="18.75" x14ac:dyDescent="0.2">
      <c r="U281" s="216"/>
      <c r="V281" s="217"/>
      <c r="W281" s="217"/>
      <c r="X281" s="217"/>
      <c r="Y281" s="217"/>
      <c r="Z281" s="218"/>
      <c r="AA281" s="218"/>
    </row>
    <row r="282" spans="21:27" ht="18.75" x14ac:dyDescent="0.2">
      <c r="U282" s="216"/>
      <c r="V282" s="217"/>
      <c r="W282" s="217"/>
      <c r="X282" s="217"/>
      <c r="Y282" s="217"/>
      <c r="Z282" s="218"/>
      <c r="AA282" s="218"/>
    </row>
    <row r="283" spans="21:27" ht="18.75" x14ac:dyDescent="0.2">
      <c r="U283" s="216"/>
      <c r="V283" s="217"/>
      <c r="W283" s="217"/>
      <c r="X283" s="217"/>
      <c r="Y283" s="217"/>
      <c r="Z283" s="218"/>
      <c r="AA283" s="218"/>
    </row>
    <row r="284" spans="21:27" ht="18.75" x14ac:dyDescent="0.2">
      <c r="U284" s="216"/>
      <c r="V284" s="217"/>
      <c r="W284" s="217"/>
      <c r="X284" s="217"/>
      <c r="Y284" s="217"/>
      <c r="Z284" s="218"/>
      <c r="AA284" s="218"/>
    </row>
    <row r="285" spans="21:27" ht="18.75" x14ac:dyDescent="0.2">
      <c r="U285" s="216"/>
      <c r="V285" s="217"/>
      <c r="W285" s="217"/>
      <c r="X285" s="217"/>
      <c r="Y285" s="217"/>
      <c r="Z285" s="218"/>
      <c r="AA285" s="218"/>
    </row>
    <row r="286" spans="21:27" ht="18.75" x14ac:dyDescent="0.2">
      <c r="U286" s="216"/>
      <c r="V286" s="217"/>
      <c r="W286" s="217"/>
      <c r="X286" s="217"/>
      <c r="Y286" s="217"/>
      <c r="Z286" s="218"/>
      <c r="AA286" s="218"/>
    </row>
    <row r="287" spans="21:27" ht="18.75" x14ac:dyDescent="0.2">
      <c r="U287" s="216"/>
      <c r="V287" s="217"/>
      <c r="W287" s="217"/>
      <c r="X287" s="217"/>
      <c r="Y287" s="217"/>
      <c r="Z287" s="218"/>
      <c r="AA287" s="218"/>
    </row>
    <row r="288" spans="21:27" ht="18.75" x14ac:dyDescent="0.2">
      <c r="U288" s="216"/>
      <c r="V288" s="217"/>
      <c r="W288" s="217"/>
      <c r="X288" s="217"/>
      <c r="Y288" s="217"/>
      <c r="Z288" s="218"/>
      <c r="AA288" s="218"/>
    </row>
    <row r="289" spans="21:27" ht="18.75" x14ac:dyDescent="0.2">
      <c r="U289" s="216"/>
      <c r="V289" s="217"/>
      <c r="W289" s="217"/>
      <c r="X289" s="217"/>
      <c r="Y289" s="217"/>
      <c r="Z289" s="218"/>
      <c r="AA289" s="218"/>
    </row>
    <row r="290" spans="21:27" ht="18.75" x14ac:dyDescent="0.2">
      <c r="U290" s="216"/>
      <c r="V290" s="217"/>
      <c r="W290" s="217"/>
      <c r="X290" s="217"/>
      <c r="Y290" s="217"/>
      <c r="Z290" s="218"/>
      <c r="AA290" s="218"/>
    </row>
    <row r="291" spans="21:27" ht="18.75" x14ac:dyDescent="0.2">
      <c r="U291" s="216"/>
      <c r="V291" s="217"/>
      <c r="W291" s="217"/>
      <c r="X291" s="217"/>
      <c r="Y291" s="217"/>
      <c r="Z291" s="218"/>
      <c r="AA291" s="218"/>
    </row>
    <row r="292" spans="21:27" ht="18.75" x14ac:dyDescent="0.2">
      <c r="U292" s="216"/>
      <c r="V292" s="217"/>
      <c r="W292" s="217"/>
      <c r="X292" s="217"/>
      <c r="Y292" s="217"/>
      <c r="Z292" s="218"/>
      <c r="AA292" s="218"/>
    </row>
    <row r="293" spans="21:27" ht="18.75" x14ac:dyDescent="0.2">
      <c r="U293" s="216"/>
      <c r="V293" s="217"/>
      <c r="W293" s="217"/>
      <c r="X293" s="217"/>
      <c r="Y293" s="217"/>
      <c r="Z293" s="218"/>
      <c r="AA293" s="218"/>
    </row>
    <row r="294" spans="21:27" ht="18.75" x14ac:dyDescent="0.2">
      <c r="U294" s="216"/>
      <c r="V294" s="217"/>
      <c r="W294" s="217"/>
      <c r="X294" s="217"/>
      <c r="Y294" s="217"/>
      <c r="Z294" s="218"/>
      <c r="AA294" s="218"/>
    </row>
    <row r="295" spans="21:27" ht="18.75" x14ac:dyDescent="0.2">
      <c r="U295" s="216"/>
      <c r="V295" s="217"/>
      <c r="W295" s="217"/>
      <c r="X295" s="217"/>
      <c r="Y295" s="217"/>
      <c r="Z295" s="218"/>
      <c r="AA295" s="218"/>
    </row>
    <row r="296" spans="21:27" ht="18.75" x14ac:dyDescent="0.2">
      <c r="U296" s="216"/>
      <c r="V296" s="217"/>
      <c r="W296" s="217"/>
      <c r="X296" s="217"/>
      <c r="Y296" s="217"/>
      <c r="Z296" s="218"/>
      <c r="AA296" s="218"/>
    </row>
    <row r="297" spans="21:27" ht="18.75" x14ac:dyDescent="0.2">
      <c r="U297" s="216"/>
      <c r="V297" s="217"/>
      <c r="W297" s="217"/>
      <c r="X297" s="217"/>
      <c r="Y297" s="217"/>
      <c r="Z297" s="218"/>
      <c r="AA297" s="218"/>
    </row>
    <row r="298" spans="21:27" ht="18.75" x14ac:dyDescent="0.2">
      <c r="U298" s="216"/>
      <c r="V298" s="217"/>
      <c r="W298" s="217"/>
      <c r="X298" s="217"/>
      <c r="Y298" s="217"/>
      <c r="Z298" s="218"/>
      <c r="AA298" s="218"/>
    </row>
    <row r="299" spans="21:27" ht="18.75" x14ac:dyDescent="0.2">
      <c r="U299" s="216"/>
      <c r="V299" s="217"/>
      <c r="W299" s="217"/>
      <c r="X299" s="217"/>
      <c r="Y299" s="217"/>
      <c r="Z299" s="218"/>
      <c r="AA299" s="218"/>
    </row>
    <row r="300" spans="21:27" ht="18.75" x14ac:dyDescent="0.2">
      <c r="U300" s="216"/>
      <c r="V300" s="217"/>
      <c r="W300" s="217"/>
      <c r="X300" s="217"/>
      <c r="Y300" s="217"/>
      <c r="Z300" s="218"/>
      <c r="AA300" s="218"/>
    </row>
    <row r="301" spans="21:27" ht="18.75" x14ac:dyDescent="0.2">
      <c r="U301" s="216"/>
      <c r="V301" s="217"/>
      <c r="W301" s="217"/>
      <c r="X301" s="217"/>
      <c r="Y301" s="217"/>
      <c r="Z301" s="218"/>
      <c r="AA301" s="218"/>
    </row>
    <row r="302" spans="21:27" ht="18.75" x14ac:dyDescent="0.2">
      <c r="U302" s="216"/>
      <c r="V302" s="217"/>
      <c r="W302" s="217"/>
      <c r="X302" s="217"/>
      <c r="Y302" s="217"/>
      <c r="Z302" s="218"/>
      <c r="AA302" s="218"/>
    </row>
    <row r="303" spans="21:27" ht="18.75" x14ac:dyDescent="0.2">
      <c r="U303" s="216"/>
      <c r="V303" s="217"/>
      <c r="W303" s="217"/>
      <c r="X303" s="217"/>
      <c r="Y303" s="217"/>
      <c r="Z303" s="218"/>
      <c r="AA303" s="218"/>
    </row>
    <row r="304" spans="21:27" ht="18.75" x14ac:dyDescent="0.2">
      <c r="U304" s="216"/>
      <c r="V304" s="217"/>
      <c r="W304" s="217"/>
      <c r="X304" s="217"/>
      <c r="Y304" s="217"/>
      <c r="Z304" s="218"/>
      <c r="AA304" s="218"/>
    </row>
    <row r="305" spans="21:27" ht="18.75" x14ac:dyDescent="0.2">
      <c r="U305" s="216"/>
      <c r="V305" s="217"/>
      <c r="W305" s="217"/>
      <c r="X305" s="217"/>
      <c r="Y305" s="217"/>
      <c r="Z305" s="218"/>
      <c r="AA305" s="218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CI44" activePane="bottomRight" state="frozen"/>
      <selection pane="topRight"/>
      <selection pane="bottomLeft"/>
      <selection pane="bottomRight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7" t="str">
        <f>BX4</f>
        <v>HDD10</v>
      </c>
      <c r="CA60" s="77" t="str">
        <f>BX31</f>
        <v>CDD10</v>
      </c>
      <c r="CE60" t="str">
        <f>BX4</f>
        <v>HDD10</v>
      </c>
      <c r="CF60" t="str">
        <f>BX31</f>
        <v>CDD10</v>
      </c>
      <c r="CN60" s="77" t="str">
        <f>CL4</f>
        <v>HDD8</v>
      </c>
      <c r="CO60" s="77" t="str">
        <f>CL31</f>
        <v>CDD8</v>
      </c>
      <c r="CS60" t="str">
        <f>CL4</f>
        <v>HDD8</v>
      </c>
      <c r="CT60" t="str">
        <f>CL31</f>
        <v>CDD8</v>
      </c>
      <c r="DB60" s="77" t="str">
        <f>CZ4</f>
        <v>HDD20</v>
      </c>
      <c r="DC60" s="77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26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199"/>
      <c r="X75" s="226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199"/>
      <c r="X76" s="226"/>
      <c r="CN76" s="20" t="str">
        <f>CN60</f>
        <v>HDD8</v>
      </c>
      <c r="CO76" s="20" t="str">
        <f>CO60</f>
        <v>CDD8</v>
      </c>
      <c r="CP76" t="str">
        <f>BZ60</f>
        <v>HDD10</v>
      </c>
      <c r="CQ76" s="199" t="str">
        <f>CA60</f>
        <v>CDD10</v>
      </c>
      <c r="CR76" t="str">
        <f>BL60</f>
        <v>HDD12</v>
      </c>
      <c r="CS76" s="199" t="str">
        <f t="shared" ref="CS76" si="84">BM60</f>
        <v>CDD12</v>
      </c>
      <c r="CT76" s="199" t="str">
        <f>AX60</f>
        <v>HDD14</v>
      </c>
      <c r="CU76" s="199" t="str">
        <f>AY60</f>
        <v>CDD14</v>
      </c>
      <c r="CV76" t="str">
        <f>AJ60</f>
        <v>HDD16</v>
      </c>
      <c r="CW76" s="199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199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199"/>
      <c r="X77" s="226"/>
      <c r="CM77" s="20" t="str">
        <f>CM61</f>
        <v>January</v>
      </c>
      <c r="CN77" s="226">
        <f ca="1">CN61</f>
        <v>353.99999999999994</v>
      </c>
      <c r="CO77" s="226">
        <f ca="1">CO61</f>
        <v>0.86</v>
      </c>
      <c r="CP77" s="226">
        <f t="shared" ref="CP77:CQ77" ca="1" si="85">BZ61</f>
        <v>415.27</v>
      </c>
      <c r="CQ77" s="226">
        <f t="shared" ca="1" si="85"/>
        <v>0.12999999999999989</v>
      </c>
      <c r="CR77" s="226">
        <f t="shared" ref="CR77:CR88" ca="1" si="86">BL61</f>
        <v>477.14</v>
      </c>
      <c r="CS77" s="226">
        <f t="shared" ref="CS77:CS88" ca="1" si="87">BM61</f>
        <v>0</v>
      </c>
      <c r="CT77" s="226">
        <f t="shared" ref="CT77:CU77" ca="1" si="88">AX61</f>
        <v>539.1400000000001</v>
      </c>
      <c r="CU77" s="226">
        <f t="shared" ca="1" si="88"/>
        <v>0</v>
      </c>
      <c r="CV77" s="226">
        <f t="shared" ref="CV77:CW77" ca="1" si="89">AJ61</f>
        <v>601.1400000000001</v>
      </c>
      <c r="CW77" s="226">
        <f t="shared" ca="1" si="89"/>
        <v>0</v>
      </c>
      <c r="CX77" s="226">
        <f ca="1">V61</f>
        <v>663.1400000000001</v>
      </c>
      <c r="CY77" s="226">
        <f ca="1">W61</f>
        <v>0</v>
      </c>
      <c r="CZ77" s="226">
        <f t="shared" ref="CZ77:DA77" ca="1" si="90">DB61</f>
        <v>725.1400000000001</v>
      </c>
      <c r="DA77" s="226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199"/>
      <c r="X78" s="226"/>
      <c r="CM78" s="20" t="str">
        <f t="shared" ref="CM78" si="91">CM62</f>
        <v>February</v>
      </c>
      <c r="CN78" s="226">
        <f t="shared" ref="CN78:CO78" ca="1" si="92">CN62</f>
        <v>305.34000000000003</v>
      </c>
      <c r="CO78" s="226">
        <f t="shared" ca="1" si="92"/>
        <v>1.0899999999999999</v>
      </c>
      <c r="CP78" s="226">
        <f t="shared" ref="CP78:CQ78" ca="1" si="93">BZ62</f>
        <v>360.76000000000005</v>
      </c>
      <c r="CQ78" s="226">
        <f t="shared" ca="1" si="93"/>
        <v>0.10999999999999996</v>
      </c>
      <c r="CR78" s="226">
        <f t="shared" ca="1" si="86"/>
        <v>417.05</v>
      </c>
      <c r="CS78" s="226">
        <f t="shared" ca="1" si="87"/>
        <v>0</v>
      </c>
      <c r="CT78" s="226">
        <f t="shared" ref="CT78:CU78" ca="1" si="94">AX62</f>
        <v>473.45</v>
      </c>
      <c r="CU78" s="226">
        <f t="shared" ca="1" si="94"/>
        <v>0</v>
      </c>
      <c r="CV78" s="226">
        <f t="shared" ref="CV78:CW78" ca="1" si="95">AJ62</f>
        <v>529.85</v>
      </c>
      <c r="CW78" s="226">
        <f t="shared" ca="1" si="95"/>
        <v>0</v>
      </c>
      <c r="CX78" s="226">
        <f t="shared" ref="CX78:CY78" ca="1" si="96">V62</f>
        <v>586.24999999999989</v>
      </c>
      <c r="CY78" s="226">
        <f t="shared" ca="1" si="96"/>
        <v>0</v>
      </c>
      <c r="CZ78" s="226">
        <f t="shared" ref="CZ78:DA78" ca="1" si="97">DB62</f>
        <v>642.65</v>
      </c>
      <c r="DA78" s="226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199"/>
      <c r="X79" s="226"/>
      <c r="CM79" s="20" t="str">
        <f t="shared" ref="CM79" si="98">CM63</f>
        <v>March</v>
      </c>
      <c r="CN79" s="226">
        <f t="shared" ref="CN79:CO79" ca="1" si="99">CN63</f>
        <v>214.84</v>
      </c>
      <c r="CO79" s="226">
        <f t="shared" ca="1" si="99"/>
        <v>6.5499999999999989</v>
      </c>
      <c r="CP79" s="226">
        <f t="shared" ref="CP79:CQ79" ca="1" si="100">BZ63</f>
        <v>272.31</v>
      </c>
      <c r="CQ79" s="226">
        <f t="shared" ca="1" si="100"/>
        <v>2.02</v>
      </c>
      <c r="CR79" s="226">
        <f t="shared" ca="1" si="86"/>
        <v>332.70999999999992</v>
      </c>
      <c r="CS79" s="226">
        <f t="shared" ca="1" si="87"/>
        <v>0.4200000000000001</v>
      </c>
      <c r="CT79" s="226">
        <f t="shared" ref="CT79:CU79" ca="1" si="101">AX63</f>
        <v>394.31999999999988</v>
      </c>
      <c r="CU79" s="226">
        <f t="shared" ca="1" si="101"/>
        <v>3.0000000000000072E-2</v>
      </c>
      <c r="CV79" s="226">
        <f t="shared" ref="CV79:CW79" ca="1" si="102">AJ63</f>
        <v>456.28999999999996</v>
      </c>
      <c r="CW79" s="226">
        <f t="shared" ca="1" si="102"/>
        <v>0</v>
      </c>
      <c r="CX79" s="226">
        <f t="shared" ref="CX79:CY79" ca="1" si="103">V63</f>
        <v>518.29</v>
      </c>
      <c r="CY79" s="226">
        <f t="shared" ca="1" si="103"/>
        <v>0</v>
      </c>
      <c r="CZ79" s="226">
        <f t="shared" ref="CZ79:DA79" ca="1" si="104">DB63</f>
        <v>580.29</v>
      </c>
      <c r="DA79" s="226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199"/>
      <c r="X80" s="226"/>
      <c r="CM80" s="20" t="str">
        <f t="shared" ref="CM80" si="105">CM64</f>
        <v>April</v>
      </c>
      <c r="CN80" s="226">
        <f t="shared" ref="CN80:CO80" ca="1" si="106">CN64</f>
        <v>69.55</v>
      </c>
      <c r="CO80" s="226">
        <f t="shared" ca="1" si="106"/>
        <v>30.759999999999998</v>
      </c>
      <c r="CP80" s="226">
        <f t="shared" ref="CP80:CQ80" ca="1" si="107">BZ64</f>
        <v>113.89000000000001</v>
      </c>
      <c r="CQ80" s="226">
        <f t="shared" ca="1" si="107"/>
        <v>15.100000000000003</v>
      </c>
      <c r="CR80" s="226">
        <f t="shared" ca="1" si="86"/>
        <v>164.53999999999996</v>
      </c>
      <c r="CS80" s="226">
        <f t="shared" ca="1" si="87"/>
        <v>5.75</v>
      </c>
      <c r="CT80" s="226">
        <f t="shared" ref="CT80:CU80" ca="1" si="108">AX64</f>
        <v>220.23999999999995</v>
      </c>
      <c r="CU80" s="226">
        <f t="shared" ca="1" si="108"/>
        <v>1.45</v>
      </c>
      <c r="CV80" s="226">
        <f t="shared" ref="CV80:CW80" ca="1" si="109">AJ64</f>
        <v>278.95999999999998</v>
      </c>
      <c r="CW80" s="226">
        <f t="shared" ca="1" si="109"/>
        <v>0.16999999999999993</v>
      </c>
      <c r="CX80" s="226">
        <f t="shared" ref="CX80:CY80" ca="1" si="110">V64</f>
        <v>338.79</v>
      </c>
      <c r="CY80" s="226">
        <f t="shared" ca="1" si="110"/>
        <v>0</v>
      </c>
      <c r="CZ80" s="226">
        <f t="shared" ref="CZ80:DA80" ca="1" si="111">DB64</f>
        <v>398.79</v>
      </c>
      <c r="DA80" s="226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199"/>
      <c r="X81" s="226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CM81" s="20" t="str">
        <f t="shared" ref="CM81" si="112">CM65</f>
        <v>May</v>
      </c>
      <c r="CN81" s="226">
        <f t="shared" ref="CN81:CO81" ca="1" si="113">CN65</f>
        <v>4</v>
      </c>
      <c r="CO81" s="226">
        <f t="shared" ca="1" si="113"/>
        <v>172.07999999999998</v>
      </c>
      <c r="CP81" s="226">
        <f t="shared" ref="CP81:CQ81" ca="1" si="114">BZ65</f>
        <v>14.26</v>
      </c>
      <c r="CQ81" s="226">
        <f t="shared" ca="1" si="114"/>
        <v>120.34</v>
      </c>
      <c r="CR81" s="226">
        <f t="shared" ca="1" si="86"/>
        <v>35.92</v>
      </c>
      <c r="CS81" s="226">
        <f t="shared" ca="1" si="87"/>
        <v>80</v>
      </c>
      <c r="CT81" s="226">
        <f t="shared" ref="CT81:CU81" ca="1" si="115">AX65</f>
        <v>68.61</v>
      </c>
      <c r="CU81" s="226">
        <f t="shared" ca="1" si="115"/>
        <v>50.69</v>
      </c>
      <c r="CV81" s="226">
        <f t="shared" ref="CV81:CW81" ca="1" si="116">AJ65</f>
        <v>110</v>
      </c>
      <c r="CW81" s="226">
        <f t="shared" ca="1" si="116"/>
        <v>30.080000000000002</v>
      </c>
      <c r="CX81" s="226">
        <f t="shared" ref="CX81:CY81" ca="1" si="117">V65</f>
        <v>157.91</v>
      </c>
      <c r="CY81" s="226">
        <f t="shared" ca="1" si="117"/>
        <v>15.99</v>
      </c>
      <c r="CZ81" s="226">
        <f t="shared" ref="CZ81:DA81" ca="1" si="118">DB65</f>
        <v>211.22999999999996</v>
      </c>
      <c r="DA81" s="226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199"/>
      <c r="X82" s="2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26">
        <f t="shared" ref="CN82:CO82" ca="1" si="120">CN66</f>
        <v>0</v>
      </c>
      <c r="CO82" s="226">
        <f t="shared" ca="1" si="120"/>
        <v>322.44999999999993</v>
      </c>
      <c r="CP82" s="226">
        <f t="shared" ref="CP82:CQ82" ca="1" si="121">BZ66</f>
        <v>0</v>
      </c>
      <c r="CQ82" s="226">
        <f t="shared" ca="1" si="121"/>
        <v>262.45000000000005</v>
      </c>
      <c r="CR82" s="226">
        <f t="shared" ca="1" si="86"/>
        <v>0.37999999999999989</v>
      </c>
      <c r="CS82" s="226">
        <f t="shared" ca="1" si="87"/>
        <v>202.83</v>
      </c>
      <c r="CT82" s="226">
        <f t="shared" ref="CT82:CU82" ca="1" si="122">AX66</f>
        <v>2.7299999999999995</v>
      </c>
      <c r="CU82" s="226">
        <f t="shared" ca="1" si="122"/>
        <v>145.17999999999998</v>
      </c>
      <c r="CV82" s="226">
        <f t="shared" ref="CV82:CW82" ca="1" si="123">AJ66</f>
        <v>12.13</v>
      </c>
      <c r="CW82" s="226">
        <f t="shared" ca="1" si="123"/>
        <v>94.58</v>
      </c>
      <c r="CX82" s="226">
        <f t="shared" ref="CX82:CY82" ca="1" si="124">V66</f>
        <v>33.909999999999997</v>
      </c>
      <c r="CY82" s="226">
        <f t="shared" ca="1" si="124"/>
        <v>56.359999999999992</v>
      </c>
      <c r="CZ82" s="226">
        <f t="shared" ref="CZ82:DA82" ca="1" si="125">DB66</f>
        <v>66.309999999999988</v>
      </c>
      <c r="DA82" s="226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199"/>
      <c r="X83" s="2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26">
        <f t="shared" ref="CN83:CO83" ca="1" si="127">CN67</f>
        <v>0</v>
      </c>
      <c r="CO83" s="226">
        <f t="shared" ca="1" si="127"/>
        <v>454.19000000000005</v>
      </c>
      <c r="CP83" s="226">
        <f t="shared" ref="CP83:CQ83" ca="1" si="128">BZ67</f>
        <v>0</v>
      </c>
      <c r="CQ83" s="226">
        <f t="shared" ca="1" si="128"/>
        <v>392.19</v>
      </c>
      <c r="CR83" s="226">
        <f t="shared" ca="1" si="86"/>
        <v>0</v>
      </c>
      <c r="CS83" s="226">
        <f t="shared" ca="1" si="87"/>
        <v>330.18999999999994</v>
      </c>
      <c r="CT83" s="226">
        <f t="shared" ref="CT83:CU83" ca="1" si="129">AX67</f>
        <v>0</v>
      </c>
      <c r="CU83" s="226">
        <f t="shared" ca="1" si="129"/>
        <v>268.18999999999994</v>
      </c>
      <c r="CV83" s="226">
        <f t="shared" ref="CV83:CW83" ca="1" si="130">AJ67</f>
        <v>9.0000000000000038E-2</v>
      </c>
      <c r="CW83" s="226">
        <f t="shared" ca="1" si="130"/>
        <v>206.28000000000003</v>
      </c>
      <c r="CX83" s="226">
        <f t="shared" ref="CX83:CY83" ca="1" si="131">V67</f>
        <v>1.5200000000000005</v>
      </c>
      <c r="CY83" s="226">
        <f t="shared" ca="1" si="131"/>
        <v>145.71</v>
      </c>
      <c r="CZ83" s="226">
        <f t="shared" ref="CZ83:DA83" ca="1" si="132">DB67</f>
        <v>9.01</v>
      </c>
      <c r="DA83" s="226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199"/>
      <c r="X84" s="226"/>
      <c r="CM84" s="20" t="str">
        <f t="shared" ref="CM84" si="133">CM68</f>
        <v>August</v>
      </c>
      <c r="CN84" s="226">
        <f t="shared" ref="CN84:CO84" ca="1" si="134">CN68</f>
        <v>0</v>
      </c>
      <c r="CO84" s="226">
        <f t="shared" ca="1" si="134"/>
        <v>425.59</v>
      </c>
      <c r="CP84" s="226">
        <f t="shared" ref="CP84:CQ84" ca="1" si="135">BZ68</f>
        <v>0</v>
      </c>
      <c r="CQ84" s="226">
        <f t="shared" ca="1" si="135"/>
        <v>363.59000000000003</v>
      </c>
      <c r="CR84" s="226">
        <f t="shared" ca="1" si="86"/>
        <v>0</v>
      </c>
      <c r="CS84" s="226">
        <f t="shared" ca="1" si="87"/>
        <v>301.58999999999997</v>
      </c>
      <c r="CT84" s="226">
        <f t="shared" ref="CT84:CU84" ca="1" si="136">AX68</f>
        <v>0</v>
      </c>
      <c r="CU84" s="226">
        <f t="shared" ca="1" si="136"/>
        <v>239.59000000000006</v>
      </c>
      <c r="CV84" s="226">
        <f t="shared" ref="CV84:CW84" ca="1" si="137">AJ68</f>
        <v>0.05</v>
      </c>
      <c r="CW84" s="226">
        <f t="shared" ca="1" si="137"/>
        <v>177.64000000000001</v>
      </c>
      <c r="CX84" s="226">
        <f t="shared" ref="CX84:CY84" ca="1" si="138">V68</f>
        <v>2.2600000000000002</v>
      </c>
      <c r="CY84" s="226">
        <f t="shared" ca="1" si="138"/>
        <v>117.85</v>
      </c>
      <c r="CZ84" s="226">
        <f t="shared" ref="CZ84:DA84" ca="1" si="139">DB68</f>
        <v>12.549999999999997</v>
      </c>
      <c r="DA84" s="226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199"/>
      <c r="X85" s="226"/>
      <c r="CM85" s="20" t="str">
        <f t="shared" ref="CM85" si="140">CM69</f>
        <v>September</v>
      </c>
      <c r="CN85" s="226">
        <f t="shared" ref="CN85:CO85" ca="1" si="141">CN69</f>
        <v>0</v>
      </c>
      <c r="CO85" s="226">
        <f t="shared" ca="1" si="141"/>
        <v>307.74</v>
      </c>
      <c r="CP85" s="226">
        <f t="shared" ref="CP85:CQ85" ca="1" si="142">BZ69</f>
        <v>0</v>
      </c>
      <c r="CQ85" s="226">
        <f t="shared" ca="1" si="142"/>
        <v>247.73999999999995</v>
      </c>
      <c r="CR85" s="226">
        <f t="shared" ca="1" si="86"/>
        <v>0.49000000000000005</v>
      </c>
      <c r="CS85" s="226">
        <f t="shared" ca="1" si="87"/>
        <v>188.22999999999996</v>
      </c>
      <c r="CT85" s="226">
        <f t="shared" ref="CT85:CU85" ca="1" si="143">AX69</f>
        <v>5.2099999999999991</v>
      </c>
      <c r="CU85" s="226">
        <f t="shared" ca="1" si="143"/>
        <v>132.95000000000002</v>
      </c>
      <c r="CV85" s="226">
        <f t="shared" ref="CV85:CW85" ca="1" si="144">AJ69</f>
        <v>17.91</v>
      </c>
      <c r="CW85" s="226">
        <f t="shared" ca="1" si="144"/>
        <v>85.65</v>
      </c>
      <c r="CX85" s="226">
        <f t="shared" ref="CX85:CY85" ca="1" si="145">V69</f>
        <v>41.980000000000004</v>
      </c>
      <c r="CY85" s="226">
        <f t="shared" ca="1" si="145"/>
        <v>49.72</v>
      </c>
      <c r="CZ85" s="226">
        <f t="shared" ref="CZ85:DA85" ca="1" si="146">DB69</f>
        <v>78.429999999999993</v>
      </c>
      <c r="DA85" s="226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199"/>
      <c r="X86" s="226"/>
      <c r="CM86" s="20" t="str">
        <f t="shared" ref="CM86" si="147">CM70</f>
        <v>October</v>
      </c>
      <c r="CN86" s="226">
        <f t="shared" ref="CN86:CO86" ca="1" si="148">CN70</f>
        <v>9.889999999999997</v>
      </c>
      <c r="CO86" s="226">
        <f t="shared" ca="1" si="148"/>
        <v>133.13</v>
      </c>
      <c r="CP86" s="226">
        <f t="shared" ref="CP86:CQ86" ca="1" si="149">BZ70</f>
        <v>26.119999999999997</v>
      </c>
      <c r="CQ86" s="226">
        <f t="shared" ca="1" si="149"/>
        <v>87.359999999999985</v>
      </c>
      <c r="CR86" s="226">
        <f t="shared" ca="1" si="86"/>
        <v>53.33000000000002</v>
      </c>
      <c r="CS86" s="226">
        <f t="shared" ca="1" si="87"/>
        <v>52.570000000000007</v>
      </c>
      <c r="CT86" s="226">
        <f t="shared" ref="CT86:CU86" ca="1" si="150">AX70</f>
        <v>90.66</v>
      </c>
      <c r="CU86" s="226">
        <f t="shared" ca="1" si="150"/>
        <v>27.9</v>
      </c>
      <c r="CV86" s="226">
        <f t="shared" ref="CV86:CW86" ca="1" si="151">AJ70</f>
        <v>136.97999999999999</v>
      </c>
      <c r="CW86" s="226">
        <f t="shared" ca="1" si="151"/>
        <v>12.219999999999999</v>
      </c>
      <c r="CX86" s="226">
        <f t="shared" ref="CX86:CY86" ca="1" si="152">V70</f>
        <v>191.17000000000002</v>
      </c>
      <c r="CY86" s="226">
        <f t="shared" ca="1" si="152"/>
        <v>4.4099999999999993</v>
      </c>
      <c r="CZ86" s="226">
        <f t="shared" ref="CZ86:DA86" ca="1" si="153">DB70</f>
        <v>250.08999999999997</v>
      </c>
      <c r="DA86" s="226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199"/>
      <c r="X87" s="226"/>
      <c r="CM87" s="20" t="str">
        <f t="shared" ref="CM87" si="154">CM71</f>
        <v>November</v>
      </c>
      <c r="CN87" s="226">
        <f t="shared" ref="CN87:CO87" ca="1" si="155">CN71</f>
        <v>107.46999999999998</v>
      </c>
      <c r="CO87" s="226">
        <f t="shared" ca="1" si="155"/>
        <v>23.28</v>
      </c>
      <c r="CP87" s="226">
        <f t="shared" ref="CP87:CQ87" ca="1" si="156">BZ71</f>
        <v>154.68</v>
      </c>
      <c r="CQ87" s="226">
        <f t="shared" ca="1" si="156"/>
        <v>10.489999999999998</v>
      </c>
      <c r="CR87" s="226">
        <f t="shared" ca="1" si="86"/>
        <v>207.66000000000003</v>
      </c>
      <c r="CS87" s="226">
        <f t="shared" ca="1" si="87"/>
        <v>3.47</v>
      </c>
      <c r="CT87" s="226">
        <f t="shared" ref="CT87:CU87" ca="1" si="157">AX71</f>
        <v>264.88</v>
      </c>
      <c r="CU87" s="226">
        <f t="shared" ca="1" si="157"/>
        <v>0.69000000000000006</v>
      </c>
      <c r="CV87" s="226">
        <f t="shared" ref="CV87:CW87" ca="1" si="158">AJ71</f>
        <v>324.2</v>
      </c>
      <c r="CW87" s="226">
        <f t="shared" ca="1" si="158"/>
        <v>1.0000000000000142E-2</v>
      </c>
      <c r="CX87" s="226">
        <f t="shared" ref="CX87:CY87" ca="1" si="159">V71</f>
        <v>384.19000000000005</v>
      </c>
      <c r="CY87" s="226">
        <f t="shared" ca="1" si="159"/>
        <v>0</v>
      </c>
      <c r="CZ87" s="226">
        <f t="shared" ref="CZ87:DA87" ca="1" si="160">DB71</f>
        <v>444.18999999999994</v>
      </c>
      <c r="DA87" s="226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199"/>
      <c r="X88" s="226"/>
      <c r="CM88" s="20" t="str">
        <f t="shared" ref="CM88" si="161">CM72</f>
        <v>December</v>
      </c>
      <c r="CN88" s="226">
        <f t="shared" ref="CN88:CO88" ca="1" si="162">CN72</f>
        <v>229.61999999999998</v>
      </c>
      <c r="CO88" s="226">
        <f t="shared" ca="1" si="162"/>
        <v>1.9700000000000002</v>
      </c>
      <c r="CP88" s="226">
        <f t="shared" ref="CP88:CQ88" ca="1" si="163">BZ72</f>
        <v>290.00000000000006</v>
      </c>
      <c r="CQ88" s="226">
        <f t="shared" ca="1" si="163"/>
        <v>0.35</v>
      </c>
      <c r="CR88" s="226">
        <f t="shared" ca="1" si="86"/>
        <v>351.65000000000003</v>
      </c>
      <c r="CS88" s="226">
        <f t="shared" ca="1" si="87"/>
        <v>0</v>
      </c>
      <c r="CT88" s="226">
        <f t="shared" ref="CT88:CU88" ca="1" si="164">AX72</f>
        <v>413.65</v>
      </c>
      <c r="CU88" s="226">
        <f t="shared" ca="1" si="164"/>
        <v>0</v>
      </c>
      <c r="CV88" s="226">
        <f t="shared" ref="CV88:CW88" ca="1" si="165">AJ72</f>
        <v>475.65</v>
      </c>
      <c r="CW88" s="226">
        <f t="shared" ca="1" si="165"/>
        <v>0</v>
      </c>
      <c r="CX88" s="226">
        <f t="shared" ref="CX88:CY88" ca="1" si="166">V72</f>
        <v>537.64999999999986</v>
      </c>
      <c r="CY88" s="226">
        <f t="shared" ca="1" si="166"/>
        <v>0</v>
      </c>
      <c r="CZ88" s="226">
        <f t="shared" ref="CZ88:DA88" ca="1" si="167">DB72</f>
        <v>599.64999999999986</v>
      </c>
      <c r="DA88" s="226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199"/>
      <c r="X89" s="226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199"/>
      <c r="X90" s="226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199"/>
      <c r="X91" s="226"/>
      <c r="CR91" s="20"/>
      <c r="CS91" s="20" t="str">
        <f>CS60</f>
        <v>HDD8</v>
      </c>
      <c r="CT91" s="20" t="str">
        <f>CT60</f>
        <v>CDD8</v>
      </c>
      <c r="CU91" s="199" t="str">
        <f>CE60</f>
        <v>HDD10</v>
      </c>
      <c r="CV91" s="199" t="str">
        <f>CF60</f>
        <v>CDD10</v>
      </c>
      <c r="CW91" s="199" t="str">
        <f>BQ60</f>
        <v>HDD12</v>
      </c>
      <c r="CX91" s="199" t="str">
        <f>BR60</f>
        <v>CDD12</v>
      </c>
      <c r="CY91" s="199" t="str">
        <f>BC60</f>
        <v>HDD14</v>
      </c>
      <c r="CZ91" s="199" t="str">
        <f>BD60</f>
        <v>CDD14</v>
      </c>
      <c r="DA91" s="199" t="str">
        <f>AO60</f>
        <v>HDD16</v>
      </c>
      <c r="DB91" s="199" t="str">
        <f>AP60</f>
        <v>CDD16</v>
      </c>
      <c r="DC91" s="20" t="str">
        <f>AA60</f>
        <v>HDD18</v>
      </c>
      <c r="DD91" s="20" t="str">
        <f>AB60</f>
        <v>CDD18</v>
      </c>
      <c r="DE91" s="199" t="str">
        <f>DG60</f>
        <v>HDD20</v>
      </c>
      <c r="DF91" s="199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199"/>
      <c r="X92" s="226"/>
      <c r="CR92" s="20" t="str">
        <f t="shared" ref="CR92:CT92" si="168">CR61</f>
        <v>January</v>
      </c>
      <c r="CS92" s="226">
        <f t="shared" ca="1" si="168"/>
        <v>356.76436090225582</v>
      </c>
      <c r="CT92" s="226">
        <f t="shared" ca="1" si="168"/>
        <v>1.2989473684210537</v>
      </c>
      <c r="CU92" s="226">
        <f t="shared" ref="CU92:CV92" ca="1" si="169">CE61</f>
        <v>417.79000000000008</v>
      </c>
      <c r="CV92" s="226">
        <f t="shared" ca="1" si="169"/>
        <v>0.32458646616541209</v>
      </c>
      <c r="CW92" s="226">
        <f t="shared" ref="CW92:CX92" ca="1" si="170">BQ61</f>
        <v>479.53278195488724</v>
      </c>
      <c r="CX92" s="226">
        <f t="shared" ca="1" si="170"/>
        <v>6.7368421052631078E-2</v>
      </c>
      <c r="CY92" s="226">
        <f t="shared" ref="CY92:CZ92" ca="1" si="171">BC61</f>
        <v>541.46541353383441</v>
      </c>
      <c r="CZ92" s="226">
        <f t="shared" ca="1" si="171"/>
        <v>0</v>
      </c>
      <c r="DA92" s="226">
        <f t="shared" ref="DA92:DB92" ca="1" si="172">AO61</f>
        <v>603.46541353383452</v>
      </c>
      <c r="DB92" s="226">
        <f t="shared" ca="1" si="172"/>
        <v>0</v>
      </c>
      <c r="DC92" s="226">
        <f t="shared" ref="DC92:DD92" ca="1" si="173">AA61</f>
        <v>665.46541353383486</v>
      </c>
      <c r="DD92" s="226">
        <f t="shared" ca="1" si="173"/>
        <v>0</v>
      </c>
      <c r="DE92" s="226">
        <f t="shared" ref="DE92:DF92" ca="1" si="174">DG61</f>
        <v>727.46541353383464</v>
      </c>
      <c r="DF92" s="226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199"/>
      <c r="X93" s="226"/>
      <c r="CR93" s="20" t="str">
        <f t="shared" ref="CR93:CT93" si="175">CR62</f>
        <v>February</v>
      </c>
      <c r="CS93" s="226">
        <f t="shared" ca="1" si="175"/>
        <v>310.8718796992481</v>
      </c>
      <c r="CT93" s="226">
        <f t="shared" ca="1" si="175"/>
        <v>1.6690225563909564</v>
      </c>
      <c r="CU93" s="226">
        <f t="shared" ref="CU93:CV93" ca="1" si="176">CE62</f>
        <v>365.64458646616526</v>
      </c>
      <c r="CV93" s="226">
        <f t="shared" ca="1" si="176"/>
        <v>0.20112781954887282</v>
      </c>
      <c r="CW93" s="226">
        <f t="shared" ref="CW93:CX93" ca="1" si="177">BQ62</f>
        <v>421.68406015037601</v>
      </c>
      <c r="CX93" s="226">
        <f t="shared" ca="1" si="177"/>
        <v>0</v>
      </c>
      <c r="CY93" s="226">
        <f t="shared" ref="CY93:CZ93" ca="1" si="178">BC62</f>
        <v>477.92466165413532</v>
      </c>
      <c r="CZ93" s="226">
        <f t="shared" ca="1" si="178"/>
        <v>0</v>
      </c>
      <c r="DA93" s="226">
        <f t="shared" ref="DA93:DB93" ca="1" si="179">AO62</f>
        <v>534.16526315789474</v>
      </c>
      <c r="DB93" s="226">
        <f t="shared" ca="1" si="179"/>
        <v>0</v>
      </c>
      <c r="DC93" s="226">
        <f t="shared" ref="DC93:DD93" ca="1" si="180">AA62</f>
        <v>590.40586466165405</v>
      </c>
      <c r="DD93" s="226">
        <f t="shared" ca="1" si="180"/>
        <v>0</v>
      </c>
      <c r="DE93" s="226">
        <f t="shared" ref="DE93:DF93" ca="1" si="181">DG62</f>
        <v>646.64646616541359</v>
      </c>
      <c r="DF93" s="226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199"/>
      <c r="X94" s="226"/>
      <c r="CR94" s="20" t="str">
        <f t="shared" ref="CR94:CT94" si="182">CR63</f>
        <v>March</v>
      </c>
      <c r="CS94" s="226">
        <f t="shared" ca="1" si="182"/>
        <v>237.10045112781927</v>
      </c>
      <c r="CT94" s="226">
        <f t="shared" ca="1" si="182"/>
        <v>5.0044360902255676</v>
      </c>
      <c r="CU94" s="226">
        <f t="shared" ref="CU94:CV94" ca="1" si="183">CE63</f>
        <v>295.59887218045105</v>
      </c>
      <c r="CV94" s="226">
        <f t="shared" ca="1" si="183"/>
        <v>1.5028571428571453</v>
      </c>
      <c r="CW94" s="226">
        <f t="shared" ref="CW94:CX94" ca="1" si="184">BQ63</f>
        <v>356.48759398496304</v>
      </c>
      <c r="CX94" s="226">
        <f t="shared" ca="1" si="184"/>
        <v>0.39157894736842103</v>
      </c>
      <c r="CY94" s="226">
        <f t="shared" ref="CY94:CZ94" ca="1" si="185">BC63</f>
        <v>418.1239849624053</v>
      </c>
      <c r="CZ94" s="226">
        <f t="shared" ca="1" si="185"/>
        <v>2.79699248120302E-2</v>
      </c>
      <c r="DA94" s="226">
        <f t="shared" ref="DA94:DB94" ca="1" si="186">AO63</f>
        <v>480.09601503759404</v>
      </c>
      <c r="DB94" s="226">
        <f t="shared" ca="1" si="186"/>
        <v>0</v>
      </c>
      <c r="DC94" s="226">
        <f t="shared" ref="DC94:DD94" ca="1" si="187">AA63</f>
        <v>542.09601503759404</v>
      </c>
      <c r="DD94" s="226">
        <f t="shared" ca="1" si="187"/>
        <v>0</v>
      </c>
      <c r="DE94" s="226">
        <f t="shared" ref="DE94:DF94" ca="1" si="188">DG63</f>
        <v>604.09601503759404</v>
      </c>
      <c r="DF94" s="226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199"/>
      <c r="X95" s="226"/>
      <c r="CR95" s="20" t="str">
        <f t="shared" ref="CR95:CT95" si="189">CR64</f>
        <v>April</v>
      </c>
      <c r="CS95" s="226">
        <f t="shared" ca="1" si="189"/>
        <v>74.075563909774473</v>
      </c>
      <c r="CT95" s="226">
        <f t="shared" ca="1" si="189"/>
        <v>25.068345864661524</v>
      </c>
      <c r="CU95" s="226">
        <f t="shared" ref="CU95:CV95" ca="1" si="190">CE64</f>
        <v>119.65323308270661</v>
      </c>
      <c r="CV95" s="226">
        <f t="shared" ca="1" si="190"/>
        <v>10.64601503759377</v>
      </c>
      <c r="CW95" s="226">
        <f t="shared" ref="CW95:CX95" ca="1" si="191">BQ64</f>
        <v>171.77466165413534</v>
      </c>
      <c r="CX95" s="226">
        <f t="shared" ca="1" si="191"/>
        <v>2.7674436090226209</v>
      </c>
      <c r="CY95" s="226">
        <f t="shared" ref="CY95:CZ95" ca="1" si="192">BC64</f>
        <v>228.66751879699223</v>
      </c>
      <c r="CZ95" s="226">
        <f t="shared" ca="1" si="192"/>
        <v>0</v>
      </c>
      <c r="DA95" s="226">
        <f t="shared" ref="DA95:DB95" ca="1" si="193">AO64</f>
        <v>288.37075187969913</v>
      </c>
      <c r="DB95" s="226">
        <f t="shared" ca="1" si="193"/>
        <v>0</v>
      </c>
      <c r="DC95" s="226">
        <f t="shared" ref="DC95:DD95" ca="1" si="194">AA64</f>
        <v>348.6190225563912</v>
      </c>
      <c r="DD95" s="226">
        <f t="shared" ca="1" si="194"/>
        <v>0</v>
      </c>
      <c r="DE95" s="226">
        <f t="shared" ref="DE95:DF95" ca="1" si="195">DG64</f>
        <v>408.90360902255634</v>
      </c>
      <c r="DF95" s="226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199"/>
      <c r="X96" s="226"/>
      <c r="CR96" s="20" t="str">
        <f t="shared" ref="CR96:CT96" si="196">CR65</f>
        <v>May</v>
      </c>
      <c r="CS96" s="226">
        <f t="shared" ca="1" si="196"/>
        <v>3.9758646616541284</v>
      </c>
      <c r="CT96" s="226">
        <f t="shared" ca="1" si="196"/>
        <v>176.90248120300703</v>
      </c>
      <c r="CU96" s="226">
        <f t="shared" ref="CU96:CV96" ca="1" si="197">CE65</f>
        <v>14.279172932330852</v>
      </c>
      <c r="CV96" s="226">
        <f t="shared" ca="1" si="197"/>
        <v>125.20578947368404</v>
      </c>
      <c r="CW96" s="226">
        <f t="shared" ref="CW96:CX96" ca="1" si="198">BQ65</f>
        <v>36.57473684210521</v>
      </c>
      <c r="CX96" s="226">
        <f t="shared" ca="1" si="198"/>
        <v>85.501353383458536</v>
      </c>
      <c r="CY96" s="226">
        <f t="shared" ref="CY96:CZ96" ca="1" si="199">BC65</f>
        <v>67.613233082706756</v>
      </c>
      <c r="CZ96" s="226">
        <f t="shared" ca="1" si="199"/>
        <v>54.539849624060025</v>
      </c>
      <c r="DA96" s="226">
        <f t="shared" ref="DA96:DB96" ca="1" si="200">AO65</f>
        <v>107.69751879699265</v>
      </c>
      <c r="DB96" s="226">
        <f t="shared" ca="1" si="200"/>
        <v>32.624135338345695</v>
      </c>
      <c r="DC96" s="226">
        <f t="shared" ref="DC96:DD96" ca="1" si="201">AA65</f>
        <v>154.47390977443592</v>
      </c>
      <c r="DD96" s="226">
        <f t="shared" ca="1" si="201"/>
        <v>17.400526315789421</v>
      </c>
      <c r="DE96" s="226">
        <f t="shared" ref="DE96:DF96" ca="1" si="202">DG65</f>
        <v>206.81759398496206</v>
      </c>
      <c r="DF96" s="226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199"/>
      <c r="X97" s="199"/>
      <c r="CR97" s="20" t="str">
        <f t="shared" ref="CR97:CT97" si="203">CR66</f>
        <v>June</v>
      </c>
      <c r="CS97" s="226">
        <f t="shared" ca="1" si="203"/>
        <v>0</v>
      </c>
      <c r="CT97" s="226">
        <f t="shared" ca="1" si="203"/>
        <v>320.55932330827068</v>
      </c>
      <c r="CU97" s="226">
        <f t="shared" ref="CU97:CV97" ca="1" si="204">CE66</f>
        <v>0</v>
      </c>
      <c r="CV97" s="226">
        <f t="shared" ca="1" si="204"/>
        <v>260.49345864661666</v>
      </c>
      <c r="CW97" s="226">
        <f t="shared" ref="CW97:CX97" ca="1" si="205">BQ66</f>
        <v>0</v>
      </c>
      <c r="CX97" s="226">
        <f t="shared" ca="1" si="205"/>
        <v>200.2822556390978</v>
      </c>
      <c r="CY97" s="226">
        <f t="shared" ref="CY97:CZ97" ca="1" si="206">BC66</f>
        <v>0.43015037593977468</v>
      </c>
      <c r="CZ97" s="226">
        <f t="shared" ca="1" si="206"/>
        <v>140.98947368421068</v>
      </c>
      <c r="DA97" s="226">
        <f t="shared" ref="DA97:DB97" ca="1" si="207">AO66</f>
        <v>9.8091729323307391</v>
      </c>
      <c r="DB97" s="226">
        <f t="shared" ca="1" si="207"/>
        <v>90.368496240601644</v>
      </c>
      <c r="DC97" s="226">
        <f t="shared" ref="DC97:DD97" ca="1" si="208">AA66</f>
        <v>33.226315789473631</v>
      </c>
      <c r="DD97" s="226">
        <f t="shared" ca="1" si="208"/>
        <v>53.785639097744252</v>
      </c>
      <c r="DE97" s="226">
        <f t="shared" ref="DE97:DF97" ca="1" si="209">DG66</f>
        <v>66.471052631578942</v>
      </c>
      <c r="DF97" s="226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199"/>
      <c r="X98" s="199"/>
      <c r="CR98" s="20" t="str">
        <f t="shared" ref="CR98:CT98" si="210">CR67</f>
        <v>July</v>
      </c>
      <c r="CS98" s="226">
        <f t="shared" ca="1" si="210"/>
        <v>0</v>
      </c>
      <c r="CT98" s="226">
        <f t="shared" ca="1" si="210"/>
        <v>463.61864661654181</v>
      </c>
      <c r="CU98" s="226">
        <f t="shared" ref="CU98:CV98" ca="1" si="211">CE67</f>
        <v>0</v>
      </c>
      <c r="CV98" s="226">
        <f t="shared" ca="1" si="211"/>
        <v>401.61864661654181</v>
      </c>
      <c r="CW98" s="226">
        <f t="shared" ref="CW98:CX98" ca="1" si="212">BQ67</f>
        <v>0</v>
      </c>
      <c r="CX98" s="226">
        <f t="shared" ca="1" si="212"/>
        <v>339.61864661654181</v>
      </c>
      <c r="CY98" s="226">
        <f t="shared" ref="CY98:CZ98" ca="1" si="213">BC67</f>
        <v>0</v>
      </c>
      <c r="CZ98" s="226">
        <f t="shared" ca="1" si="213"/>
        <v>277.61864661654181</v>
      </c>
      <c r="DA98" s="226">
        <f t="shared" ref="DA98:DB98" ca="1" si="214">AO67</f>
        <v>3.1879699248122506E-2</v>
      </c>
      <c r="DB98" s="226">
        <f t="shared" ca="1" si="214"/>
        <v>215.65052631578965</v>
      </c>
      <c r="DC98" s="226">
        <f t="shared" ref="DC98:DD98" ca="1" si="215">AA67</f>
        <v>0.89774436090220888</v>
      </c>
      <c r="DD98" s="226">
        <f t="shared" ca="1" si="215"/>
        <v>154.51639097744373</v>
      </c>
      <c r="DE98" s="226">
        <f t="shared" ref="DE98:DF98" ca="1" si="216">DG67</f>
        <v>5.0519548872177893</v>
      </c>
      <c r="DF98" s="226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199"/>
      <c r="X99" s="199"/>
      <c r="CR99" s="20" t="str">
        <f t="shared" ref="CR99:CT99" si="217">CR68</f>
        <v>August</v>
      </c>
      <c r="CS99" s="226">
        <f t="shared" ca="1" si="217"/>
        <v>0</v>
      </c>
      <c r="CT99" s="226">
        <f t="shared" ca="1" si="217"/>
        <v>423.04037593984958</v>
      </c>
      <c r="CU99" s="226">
        <f t="shared" ref="CU99:CV99" ca="1" si="218">CE68</f>
        <v>0</v>
      </c>
      <c r="CV99" s="226">
        <f t="shared" ca="1" si="218"/>
        <v>361.04037593984958</v>
      </c>
      <c r="CW99" s="226">
        <f t="shared" ref="CW99:CX99" ca="1" si="219">BQ68</f>
        <v>0</v>
      </c>
      <c r="CX99" s="226">
        <f t="shared" ca="1" si="219"/>
        <v>299.04037593984958</v>
      </c>
      <c r="CY99" s="226">
        <f t="shared" ref="CY99:CZ99" ca="1" si="220">BC68</f>
        <v>0</v>
      </c>
      <c r="CZ99" s="226">
        <f t="shared" ca="1" si="220"/>
        <v>237.04037593984961</v>
      </c>
      <c r="DA99" s="226">
        <f t="shared" ref="DA99:DB99" ca="1" si="221">AO68</f>
        <v>0</v>
      </c>
      <c r="DB99" s="226">
        <f t="shared" ca="1" si="221"/>
        <v>174.99421052631578</v>
      </c>
      <c r="DC99" s="226">
        <f t="shared" ref="DC99:DD99" ca="1" si="222">AA68</f>
        <v>2.7975939849624041</v>
      </c>
      <c r="DD99" s="226">
        <f t="shared" ca="1" si="222"/>
        <v>115.83796992481203</v>
      </c>
      <c r="DE99" s="226">
        <f t="shared" ref="DE99:DF99" ca="1" si="223">DG68</f>
        <v>13.701578947368418</v>
      </c>
      <c r="DF99" s="226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199"/>
      <c r="X100" s="199"/>
      <c r="CR100" s="20" t="str">
        <f t="shared" ref="CR100:CT100" si="224">CR69</f>
        <v>September</v>
      </c>
      <c r="CS100" s="226">
        <f t="shared" ca="1" si="224"/>
        <v>0</v>
      </c>
      <c r="CT100" s="226">
        <f t="shared" ca="1" si="224"/>
        <v>321.52789473684243</v>
      </c>
      <c r="CU100" s="226">
        <f t="shared" ref="CU100:CV100" ca="1" si="225">CE69</f>
        <v>0</v>
      </c>
      <c r="CV100" s="226">
        <f t="shared" ca="1" si="225"/>
        <v>261.02804511278191</v>
      </c>
      <c r="CW100" s="226">
        <f t="shared" ref="CW100:CX100" ca="1" si="226">BQ69</f>
        <v>0</v>
      </c>
      <c r="CX100" s="226">
        <f t="shared" ca="1" si="226"/>
        <v>200.27511278195493</v>
      </c>
      <c r="CY100" s="226">
        <f t="shared" ref="CY100:CZ100" ca="1" si="227">BC69</f>
        <v>1.0557142857142026</v>
      </c>
      <c r="CZ100" s="226">
        <f t="shared" ca="1" si="227"/>
        <v>142.7893233082707</v>
      </c>
      <c r="DA100" s="226">
        <f t="shared" ref="DA100:DB100" ca="1" si="228">AO69</f>
        <v>11.426917293233146</v>
      </c>
      <c r="DB100" s="226">
        <f t="shared" ca="1" si="228"/>
        <v>93.160526315789411</v>
      </c>
      <c r="DC100" s="226">
        <f t="shared" ref="DC100:DD100" ca="1" si="229">AA69</f>
        <v>32.993308270676835</v>
      </c>
      <c r="DD100" s="226">
        <f t="shared" ca="1" si="229"/>
        <v>54.7269172932331</v>
      </c>
      <c r="DE100" s="226">
        <f t="shared" ref="DE100:DF100" ca="1" si="230">DG69</f>
        <v>67.301278195488749</v>
      </c>
      <c r="DF100" s="226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199"/>
      <c r="X101" s="199"/>
      <c r="CR101" s="20" t="str">
        <f t="shared" ref="CR101:CT101" si="231">CR70</f>
        <v>October</v>
      </c>
      <c r="CS101" s="226">
        <f t="shared" ca="1" si="231"/>
        <v>7.217293233082728</v>
      </c>
      <c r="CT101" s="226">
        <f t="shared" ca="1" si="231"/>
        <v>145.95766917293167</v>
      </c>
      <c r="CU101" s="226">
        <f t="shared" ref="CU101:CV101" ca="1" si="232">CE70</f>
        <v>20.514135338346023</v>
      </c>
      <c r="CV101" s="226">
        <f t="shared" ca="1" si="232"/>
        <v>97.254511278195423</v>
      </c>
      <c r="CW101" s="226">
        <f t="shared" ref="CW101:CX101" ca="1" si="233">BQ70</f>
        <v>44.825413533834308</v>
      </c>
      <c r="CX101" s="226">
        <f t="shared" ca="1" si="233"/>
        <v>59.565789473684163</v>
      </c>
      <c r="CY101" s="226">
        <f t="shared" ref="CY101:CZ101" ca="1" si="234">BC70</f>
        <v>80.162781954887123</v>
      </c>
      <c r="CZ101" s="226">
        <f t="shared" ca="1" si="234"/>
        <v>32.903157894736978</v>
      </c>
      <c r="DA101" s="226">
        <f t="shared" ref="DA101:DB101" ca="1" si="235">AO70</f>
        <v>124.46135338345903</v>
      </c>
      <c r="DB101" s="226">
        <f t="shared" ca="1" si="235"/>
        <v>15.201729323308314</v>
      </c>
      <c r="DC101" s="226">
        <f t="shared" ref="DC101:DD101" ca="1" si="236">AA70</f>
        <v>176.8975187969927</v>
      </c>
      <c r="DD101" s="226">
        <f t="shared" ca="1" si="236"/>
        <v>5.6378947368420995</v>
      </c>
      <c r="DE101" s="226">
        <f t="shared" ref="DE101:DF101" ca="1" si="237">DG70</f>
        <v>235.24413533834559</v>
      </c>
      <c r="DF101" s="226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199"/>
      <c r="X102" s="199"/>
      <c r="CR102" s="20" t="str">
        <f t="shared" ref="CR102:CT102" si="238">CR71</f>
        <v>November</v>
      </c>
      <c r="CS102" s="226">
        <f t="shared" ca="1" si="238"/>
        <v>125.04037593984958</v>
      </c>
      <c r="CT102" s="226">
        <f t="shared" ca="1" si="238"/>
        <v>19.380075187969851</v>
      </c>
      <c r="CU102" s="226">
        <f t="shared" ref="CU102:CV102" ca="1" si="239">CE71</f>
        <v>174.41969924812111</v>
      </c>
      <c r="CV102" s="226">
        <f t="shared" ca="1" si="239"/>
        <v>8.7593984962406068</v>
      </c>
      <c r="CW102" s="226">
        <f t="shared" ref="CW102:CX102" ca="1" si="240">BQ71</f>
        <v>228.39593984962357</v>
      </c>
      <c r="CX102" s="226">
        <f t="shared" ca="1" si="240"/>
        <v>2.7356390977443539</v>
      </c>
      <c r="CY102" s="226">
        <f t="shared" ref="CY102:CZ102" ca="1" si="241">BC71</f>
        <v>286.40015037594003</v>
      </c>
      <c r="CZ102" s="226">
        <f t="shared" ca="1" si="241"/>
        <v>0.73984962406014887</v>
      </c>
      <c r="DA102" s="226">
        <f t="shared" ref="DA102:DB102" ca="1" si="242">AO71</f>
        <v>345.67481203007446</v>
      </c>
      <c r="DB102" s="226">
        <f t="shared" ca="1" si="242"/>
        <v>1.451127819548903E-2</v>
      </c>
      <c r="DC102" s="226">
        <f t="shared" ref="DC102:DD102" ca="1" si="243">AA71</f>
        <v>405.66030075188064</v>
      </c>
      <c r="DD102" s="226">
        <f t="shared" ca="1" si="243"/>
        <v>0</v>
      </c>
      <c r="DE102" s="226">
        <f t="shared" ref="DE102:DF102" ca="1" si="244">DG71</f>
        <v>465.66030075188064</v>
      </c>
      <c r="DF102" s="226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199"/>
      <c r="X103" s="199"/>
      <c r="CR103" s="20" t="str">
        <f>CR72</f>
        <v>December</v>
      </c>
      <c r="CS103" s="226">
        <f ca="1">CS72</f>
        <v>211.7577443609016</v>
      </c>
      <c r="CT103" s="226">
        <f ca="1">CT72</f>
        <v>1.1316541353383371</v>
      </c>
      <c r="CU103" s="226">
        <f ca="1">CE72</f>
        <v>272.41744360902248</v>
      </c>
      <c r="CV103" s="226">
        <f ca="1">CF72</f>
        <v>0</v>
      </c>
      <c r="CW103" s="226">
        <f ca="1">BQ72</f>
        <v>334.3351127819551</v>
      </c>
      <c r="CX103" s="226">
        <f ca="1">BR72</f>
        <v>0</v>
      </c>
      <c r="CY103" s="226">
        <f ca="1">BC72</f>
        <v>396.52909774436102</v>
      </c>
      <c r="CZ103" s="226">
        <f ca="1">BD72</f>
        <v>0</v>
      </c>
      <c r="DA103" s="226">
        <f ca="1">AO72</f>
        <v>458.62609022556353</v>
      </c>
      <c r="DB103" s="226">
        <f ca="1">AP72</f>
        <v>0</v>
      </c>
      <c r="DC103" s="226">
        <f ca="1">AA72</f>
        <v>520.62609022556444</v>
      </c>
      <c r="DD103" s="226">
        <f ca="1">AB72</f>
        <v>0</v>
      </c>
      <c r="DE103" s="226">
        <f ca="1">DG72</f>
        <v>582.62609022556444</v>
      </c>
      <c r="DF103" s="226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199"/>
      <c r="X104" s="199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199"/>
      <c r="X105" s="199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199"/>
      <c r="X106" s="199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199"/>
      <c r="X107" s="199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199"/>
      <c r="X108" s="199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199"/>
      <c r="X109" s="199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199"/>
      <c r="X110" s="199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199"/>
      <c r="X111" s="199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199"/>
      <c r="X112" s="199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199"/>
      <c r="X113" s="199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199"/>
      <c r="X114" s="199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199"/>
      <c r="X115" s="199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199"/>
      <c r="X116" s="199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199"/>
      <c r="X117" s="199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199"/>
      <c r="X118" s="199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199"/>
      <c r="X119" s="199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199"/>
      <c r="X120" s="199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26.81104768658636</v>
      </c>
      <c r="T194" s="41">
        <f>'Monthly Data'!J62/'Monthly Data'!H62/'Monthly Data'!BH62</f>
        <v>99.81033104765784</v>
      </c>
      <c r="U194" s="42">
        <f>'Monthly Data'!M62/'Monthly Data'!O62/'Monthly Data'!BH62</f>
        <v>2562.2809689752912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25.571560295939122</v>
      </c>
      <c r="T195" s="41">
        <f>'Monthly Data'!J63/'Monthly Data'!H63/'Monthly Data'!BH63</f>
        <v>103.23794266033057</v>
      </c>
      <c r="U195" s="42">
        <f>'Monthly Data'!M63/'Monthly Data'!O63/'Monthly Data'!BH63</f>
        <v>2653.8293893206492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23.322959559989766</v>
      </c>
      <c r="T196" s="41">
        <f>'Monthly Data'!J64/'Monthly Data'!H64/'Monthly Data'!BH64</f>
        <v>95.737351664387788</v>
      </c>
      <c r="U196" s="42">
        <f>'Monthly Data'!M64/'Monthly Data'!O64/'Monthly Data'!BH64</f>
        <v>2486.1434675635637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21.431203949592078</v>
      </c>
      <c r="T197" s="41">
        <f>'Monthly Data'!J65/'Monthly Data'!H65/'Monthly Data'!BH65</f>
        <v>87.290864354193843</v>
      </c>
      <c r="U197" s="42">
        <f>'Monthly Data'!M65/'Monthly Data'!O65/'Monthly Data'!BH65</f>
        <v>2332.015399458644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21.890840060908406</v>
      </c>
      <c r="T198" s="41">
        <f>'Monthly Data'!J66/'Monthly Data'!H66/'Monthly Data'!BH66</f>
        <v>85.064939924772759</v>
      </c>
      <c r="U198" s="42">
        <f>'Monthly Data'!M66/'Monthly Data'!O66/'Monthly Data'!BH66</f>
        <v>2372.6751888824078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25.58172718526421</v>
      </c>
      <c r="T199" s="41">
        <f>'Monthly Data'!J67/'Monthly Data'!H67/'Monthly Data'!BH67</f>
        <v>90.061559325553432</v>
      </c>
      <c r="U199" s="42">
        <f>'Monthly Data'!M67/'Monthly Data'!O67/'Monthly Data'!BH67</f>
        <v>2515.7484232166371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29.213519339024245</v>
      </c>
      <c r="T200" s="41">
        <f>'Monthly Data'!J68/'Monthly Data'!H68/'Monthly Data'!BH68</f>
        <v>96.163561762846385</v>
      </c>
      <c r="U200" s="42">
        <f>'Monthly Data'!M68/'Monthly Data'!O68/'Monthly Data'!BH68</f>
        <v>2641.8213374157294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29.577699659044438</v>
      </c>
      <c r="T201" s="41">
        <f>'Monthly Data'!J69/'Monthly Data'!H69/'Monthly Data'!BH69</f>
        <v>97.509263876115057</v>
      </c>
      <c r="U201" s="42">
        <f>'Monthly Data'!M69/'Monthly Data'!O69/'Monthly Data'!BH69</f>
        <v>2600.9729433306552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26.481692791566541</v>
      </c>
      <c r="T202" s="41">
        <f>'Monthly Data'!J70/'Monthly Data'!H70/'Monthly Data'!BH70</f>
        <v>92.095105166805226</v>
      </c>
      <c r="U202" s="42">
        <f>'Monthly Data'!M70/'Monthly Data'!O70/'Monthly Data'!BH70</f>
        <v>2609.2366381097463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22.425038458214555</v>
      </c>
      <c r="T203" s="41">
        <f>'Monthly Data'!J71/'Monthly Data'!H71/'Monthly Data'!BH71</f>
        <v>82.592392541364205</v>
      </c>
      <c r="U203" s="42">
        <f>'Monthly Data'!M71/'Monthly Data'!O71/'Monthly Data'!BH71</f>
        <v>2355.2197555224475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21.217211520005549</v>
      </c>
      <c r="T204" s="41">
        <f>'Monthly Data'!J72/'Monthly Data'!H72/'Monthly Data'!BH72</f>
        <v>85.747617964315168</v>
      </c>
      <c r="U204" s="42">
        <f>'Monthly Data'!M72/'Monthly Data'!O72/'Monthly Data'!BH72</f>
        <v>2388.1191794646084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22.377453616058279</v>
      </c>
      <c r="T205" s="41">
        <f>'Monthly Data'!J73/'Monthly Data'!H73/'Monthly Data'!BH73</f>
        <v>88.469022729413894</v>
      </c>
      <c r="U205" s="42">
        <f>'Monthly Data'!M73/'Monthly Data'!O73/'Monthly Data'!BH73</f>
        <v>2330.8677989687631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95.412110923073001</v>
      </c>
      <c r="U206" s="42">
        <f>'Monthly Data'!M74/'Monthly Data'!O74/'Monthly Data'!BH74</f>
        <v>2530.369694469513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96.402185049237389</v>
      </c>
      <c r="U207" s="42">
        <f>'Monthly Data'!M75/'Monthly Data'!O75/'Monthly Data'!BH75</f>
        <v>2560.083680106156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90.918950394197878</v>
      </c>
      <c r="U208" s="42">
        <f>'Monthly Data'!M76/'Monthly Data'!O76/'Monthly Data'!BH76</f>
        <v>2466.1194485848914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86.97669103838787</v>
      </c>
      <c r="U209" s="42">
        <f>'Monthly Data'!M77/'Monthly Data'!O77/'Monthly Data'!BH77</f>
        <v>2425.8392529771372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85.593812538696682</v>
      </c>
      <c r="U210" s="42">
        <f>'Monthly Data'!M78/'Monthly Data'!O78/'Monthly Data'!BH78</f>
        <v>2409.0516068237525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94.019667875985732</v>
      </c>
      <c r="U211" s="42">
        <f>'Monthly Data'!M79/'Monthly Data'!O79/'Monthly Data'!BH79</f>
        <v>2604.438296383998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101.9227875514993</v>
      </c>
      <c r="U212" s="42">
        <f>'Monthly Data'!M80/'Monthly Data'!O80/'Monthly Data'!BH80</f>
        <v>2708.6815313202756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104.24349289203771</v>
      </c>
      <c r="U213" s="42">
        <f>'Monthly Data'!M81/'Monthly Data'!O81/'Monthly Data'!BH81</f>
        <v>2807.1345793018068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92.794481010023816</v>
      </c>
      <c r="U214" s="42">
        <f>'Monthly Data'!M82/'Monthly Data'!O82/'Monthly Data'!BH82</f>
        <v>2602.5456858644757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82.938710600151978</v>
      </c>
      <c r="U215" s="42">
        <f>'Monthly Data'!M83/'Monthly Data'!O83/'Monthly Data'!BH83</f>
        <v>2365.2513016857674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85.807134459391392</v>
      </c>
      <c r="U216" s="42">
        <f>'Monthly Data'!M84/'Monthly Data'!O84/'Monthly Data'!BH84</f>
        <v>2394.6998328487807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91.916860736604832</v>
      </c>
      <c r="U217" s="42">
        <f>'Monthly Data'!M85/'Monthly Data'!O85/'Monthly Data'!BH85</f>
        <v>2391.0984495248508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24.324707235820195</v>
      </c>
      <c r="T218" s="41">
        <f>'Monthly Data'!J86/'Monthly Data'!H86/'Monthly Data'!BH86</f>
        <v>96.408909309810696</v>
      </c>
      <c r="U218" s="42">
        <f>'Monthly Data'!M86/'Monthly Data'!O86/'Monthly Data'!BH86</f>
        <v>2486.5351583166835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23.047156562354868</v>
      </c>
      <c r="T219" s="41">
        <f>'Monthly Data'!J87/'Monthly Data'!H87/'Monthly Data'!BH87</f>
        <v>94.655708054722965</v>
      </c>
      <c r="U219" s="42">
        <f>'Monthly Data'!M87/'Monthly Data'!O87/'Monthly Data'!BH87</f>
        <v>2560.4455010221218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21.688104118526393</v>
      </c>
      <c r="T220" s="41">
        <f>'Monthly Data'!J88/'Monthly Data'!H88/'Monthly Data'!BH88</f>
        <v>91.236378957788617</v>
      </c>
      <c r="U220" s="42">
        <f>'Monthly Data'!M88/'Monthly Data'!O88/'Monthly Data'!BH88</f>
        <v>2543.7068243416384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20.045822511950295</v>
      </c>
      <c r="T221" s="41">
        <f>'Monthly Data'!J89/'Monthly Data'!H89/'Monthly Data'!BH89</f>
        <v>85.139494936175836</v>
      </c>
      <c r="U221" s="42">
        <f>'Monthly Data'!M89/'Monthly Data'!O89/'Monthly Data'!BH89</f>
        <v>2383.2640518196931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20.919052394295878</v>
      </c>
      <c r="T222" s="41">
        <f>'Monthly Data'!J90/'Monthly Data'!H90/'Monthly Data'!BH90</f>
        <v>83.660023966562434</v>
      </c>
      <c r="U222" s="42">
        <f>'Monthly Data'!M90/'Monthly Data'!O90/'Monthly Data'!BH90</f>
        <v>2441.4331237127767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26.233917728942568</v>
      </c>
      <c r="T223" s="41">
        <f>'Monthly Data'!J91/'Monthly Data'!H91/'Monthly Data'!BH91</f>
        <v>90.161658413983332</v>
      </c>
      <c r="U223" s="42">
        <f>'Monthly Data'!M91/'Monthly Data'!O91/'Monthly Data'!BH91</f>
        <v>2618.5322862001599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29.745061648309523</v>
      </c>
      <c r="T224" s="41">
        <f>'Monthly Data'!J92/'Monthly Data'!H92/'Monthly Data'!BH92</f>
        <v>95.225787280323672</v>
      </c>
      <c r="U224" s="42">
        <f>'Monthly Data'!M92/'Monthly Data'!O92/'Monthly Data'!BH92</f>
        <v>2656.1798702778124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27.96722316281005</v>
      </c>
      <c r="T225" s="41">
        <f>'Monthly Data'!J93/'Monthly Data'!H93/'Monthly Data'!BH93</f>
        <v>92.772091873718551</v>
      </c>
      <c r="U225" s="42">
        <f>'Monthly Data'!M93/'Monthly Data'!O93/'Monthly Data'!BH93</f>
        <v>2650.2664527265083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25.258449106880757</v>
      </c>
      <c r="T226" s="41">
        <f>'Monthly Data'!J94/'Monthly Data'!H94/'Monthly Data'!BH94</f>
        <v>89.71967494185489</v>
      </c>
      <c r="U226" s="42">
        <f>'Monthly Data'!M94/'Monthly Data'!O94/'Monthly Data'!BH94</f>
        <v>2606.3632552311287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21.976161203254737</v>
      </c>
      <c r="T227" s="41">
        <f>'Monthly Data'!J95/'Monthly Data'!H95/'Monthly Data'!BH95</f>
        <v>85.077466555126378</v>
      </c>
      <c r="U227" s="42">
        <f>'Monthly Data'!M95/'Monthly Data'!O95/'Monthly Data'!BH95</f>
        <v>2460.026448863267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21.569414992571524</v>
      </c>
      <c r="T228" s="41">
        <f>'Monthly Data'!J96/'Monthly Data'!H96/'Monthly Data'!BH96</f>
        <v>88.171005842005798</v>
      </c>
      <c r="U228" s="42">
        <f>'Monthly Data'!M96/'Monthly Data'!O96/'Monthly Data'!BH96</f>
        <v>2487.3605701093647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25.129117432900518</v>
      </c>
      <c r="T229" s="41">
        <f>'Monthly Data'!J97/'Monthly Data'!H97/'Monthly Data'!BH97</f>
        <v>94.683248380879505</v>
      </c>
      <c r="U229" s="42">
        <f>'Monthly Data'!M97/'Monthly Data'!O97/'Monthly Data'!BH97</f>
        <v>2446.727255478429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25.771743294586244</v>
      </c>
      <c r="T230" s="41">
        <f>'Monthly Data'!J98/'Monthly Data'!H98/'Monthly Data'!BH98</f>
        <v>100.03513039414945</v>
      </c>
      <c r="U230" s="42">
        <f>'Monthly Data'!M98/'Monthly Data'!O98/'Monthly Data'!BH98</f>
        <v>2622.1474584490907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23.781890880865465</v>
      </c>
      <c r="T231" s="41">
        <f>'Monthly Data'!J99/'Monthly Data'!H99/'Monthly Data'!BH99</f>
        <v>97.372479381291527</v>
      </c>
      <c r="U231" s="42">
        <f>'Monthly Data'!M99/'Monthly Data'!O99/'Monthly Data'!BH99</f>
        <v>2573.1917456725118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22.188798314010423</v>
      </c>
      <c r="T232" s="41">
        <f>'Monthly Data'!J100/'Monthly Data'!H100/'Monthly Data'!BH100</f>
        <v>92.855106696772793</v>
      </c>
      <c r="U232" s="42">
        <f>'Monthly Data'!M100/'Monthly Data'!O100/'Monthly Data'!BH100</f>
        <v>2488.3523218876617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21.309606174469984</v>
      </c>
      <c r="T233" s="41">
        <f>'Monthly Data'!J101/'Monthly Data'!H101/'Monthly Data'!BH101</f>
        <v>89.485516778271432</v>
      </c>
      <c r="U233" s="42">
        <f>'Monthly Data'!M101/'Monthly Data'!O101/'Monthly Data'!BH101</f>
        <v>2458.383742688723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22.216089762061571</v>
      </c>
      <c r="T234" s="41">
        <f>'Monthly Data'!J102/'Monthly Data'!H102/'Monthly Data'!BH102</f>
        <v>88.829747037573142</v>
      </c>
      <c r="U234" s="42">
        <f>'Monthly Data'!M102/'Monthly Data'!O102/'Monthly Data'!BH102</f>
        <v>2456.1847591636474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28.855938584346344</v>
      </c>
      <c r="T235" s="41">
        <f>'Monthly Data'!J103/'Monthly Data'!H103/'Monthly Data'!BH103</f>
        <v>95.57225621668178</v>
      </c>
      <c r="U235" s="42">
        <f>'Monthly Data'!M103/'Monthly Data'!O103/'Monthly Data'!BH103</f>
        <v>2692.9289125204691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34.673798027565958</v>
      </c>
      <c r="T236" s="41">
        <f>'Monthly Data'!J104/'Monthly Data'!H104/'Monthly Data'!BH104</f>
        <v>102.64793911981039</v>
      </c>
      <c r="U236" s="42">
        <f>'Monthly Data'!M104/'Monthly Data'!O104/'Monthly Data'!BH104</f>
        <v>2784.117304767065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33.730756511826215</v>
      </c>
      <c r="T237" s="41">
        <f>'Monthly Data'!J105/'Monthly Data'!H105/'Monthly Data'!BH105</f>
        <v>101.06957798651467</v>
      </c>
      <c r="U237" s="42">
        <f>'Monthly Data'!M105/'Monthly Data'!O105/'Monthly Data'!BH105</f>
        <v>2789.3275475339424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28.041749275226397</v>
      </c>
      <c r="T238" s="41">
        <f>'Monthly Data'!J106/'Monthly Data'!H106/'Monthly Data'!BH106</f>
        <v>93.240308034534493</v>
      </c>
      <c r="U238" s="42">
        <f>'Monthly Data'!M106/'Monthly Data'!O106/'Monthly Data'!BH106</f>
        <v>2612.7322160967024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21.704384475992288</v>
      </c>
      <c r="T239" s="41">
        <f>'Monthly Data'!J107/'Monthly Data'!H107/'Monthly Data'!BH107</f>
        <v>84.704951141052888</v>
      </c>
      <c r="U239" s="42">
        <f>'Monthly Data'!M107/'Monthly Data'!O107/'Monthly Data'!BH107</f>
        <v>2407.1609038346492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22.477172997739604</v>
      </c>
      <c r="T240" s="41">
        <f>'Monthly Data'!J108/'Monthly Data'!H108/'Monthly Data'!BH108</f>
        <v>89.937874281313469</v>
      </c>
      <c r="U240" s="42">
        <f>'Monthly Data'!M108/'Monthly Data'!O108/'Monthly Data'!BH108</f>
        <v>2477.675560848616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24.324067001195662</v>
      </c>
      <c r="T241" s="41">
        <f>'Monthly Data'!J109/'Monthly Data'!H109/'Monthly Data'!BH109</f>
        <v>92.05868402775441</v>
      </c>
      <c r="U241" s="42">
        <f>'Monthly Data'!M109/'Monthly Data'!O109/'Monthly Data'!BH109</f>
        <v>2370.3466368929476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25.244226286352152</v>
      </c>
      <c r="T242" s="41">
        <f>'Monthly Data'!J110/'Monthly Data'!H110/'Monthly Data'!BH110</f>
        <v>98.368697019753697</v>
      </c>
      <c r="U242" s="42">
        <f>'Monthly Data'!M110/'Monthly Data'!O110/'Monthly Data'!BH110</f>
        <v>2610.3306997982204</v>
      </c>
      <c r="V242" s="41"/>
      <c r="W242" s="208"/>
      <c r="X242" s="208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24.962940881101989</v>
      </c>
      <c r="T243" s="41">
        <f>'Monthly Data'!J111/'Monthly Data'!H111/'Monthly Data'!BH111</f>
        <v>100.56967374160413</v>
      </c>
      <c r="U243" s="42">
        <f>'Monthly Data'!M111/'Monthly Data'!O111/'Monthly Data'!BH111</f>
        <v>2621.4816706976585</v>
      </c>
      <c r="V243" s="41"/>
      <c r="W243" s="208"/>
      <c r="X243" s="208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22.716741138725816</v>
      </c>
      <c r="T244" s="41">
        <f>'Monthly Data'!J112/'Monthly Data'!H112/'Monthly Data'!BH112</f>
        <v>95.35063584903456</v>
      </c>
      <c r="U244" s="42">
        <f>'Monthly Data'!M112/'Monthly Data'!O112/'Monthly Data'!BH112</f>
        <v>2527.2955711438826</v>
      </c>
      <c r="V244" s="41"/>
      <c r="W244" s="208"/>
      <c r="X244" s="208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20.679787958801196</v>
      </c>
      <c r="T245" s="41">
        <f>'Monthly Data'!J113/'Monthly Data'!H113/'Monthly Data'!BH113</f>
        <v>87.747794834184816</v>
      </c>
      <c r="U245" s="42">
        <f>'Monthly Data'!M113/'Monthly Data'!O113/'Monthly Data'!BH113</f>
        <v>2394.6020948854907</v>
      </c>
      <c r="V245" s="41"/>
      <c r="W245" s="208"/>
      <c r="X245" s="208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20.303333689393288</v>
      </c>
      <c r="T246" s="41">
        <f>'Monthly Data'!J114/'Monthly Data'!H114/'Monthly Data'!BH114</f>
        <v>83.508767754044115</v>
      </c>
      <c r="U246" s="42">
        <f>'Monthly Data'!M114/'Monthly Data'!O114/'Monthly Data'!BH114</f>
        <v>2342.2257783771079</v>
      </c>
      <c r="V246" s="41"/>
      <c r="W246" s="208"/>
      <c r="X246" s="208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24.840226102108307</v>
      </c>
      <c r="T247" s="41">
        <f>'Monthly Data'!J115/'Monthly Data'!H115/'Monthly Data'!BH115</f>
        <v>89.52896345576238</v>
      </c>
      <c r="U247" s="42">
        <f>'Monthly Data'!M115/'Monthly Data'!O115/'Monthly Data'!BH115</f>
        <v>2442.5489528074495</v>
      </c>
      <c r="V247" s="41"/>
      <c r="W247" s="208"/>
      <c r="X247" s="208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33.431930272025724</v>
      </c>
      <c r="T248" s="41">
        <f>'Monthly Data'!J116/'Monthly Data'!H116/'Monthly Data'!BH116</f>
        <v>101.30925716786751</v>
      </c>
      <c r="U248" s="42">
        <f>'Monthly Data'!M116/'Monthly Data'!O116/'Monthly Data'!BH116</f>
        <v>2735.4706047469767</v>
      </c>
      <c r="V248" s="41"/>
      <c r="W248" s="208"/>
      <c r="X248" s="208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30.855366355791826</v>
      </c>
      <c r="T249" s="41">
        <f>'Monthly Data'!J117/'Monthly Data'!H117/'Monthly Data'!BH117</f>
        <v>97.053141297960636</v>
      </c>
      <c r="U249" s="42">
        <f>'Monthly Data'!M117/'Monthly Data'!O117/'Monthly Data'!BH117</f>
        <v>2621.1564712928648</v>
      </c>
      <c r="V249" s="41"/>
      <c r="W249" s="208"/>
      <c r="X249" s="208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24.3209560981301</v>
      </c>
      <c r="T250" s="41">
        <f>'Monthly Data'!J118/'Monthly Data'!H118/'Monthly Data'!BH118</f>
        <v>88.93664126795484</v>
      </c>
      <c r="U250" s="42">
        <f>'Monthly Data'!M118/'Monthly Data'!O118/'Monthly Data'!BH118</f>
        <v>2488.4679629530228</v>
      </c>
      <c r="V250" s="41"/>
      <c r="W250" s="208"/>
      <c r="X250" s="208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20.956260880390271</v>
      </c>
      <c r="T251" s="41">
        <f>'Monthly Data'!J119/'Monthly Data'!H119/'Monthly Data'!BH119</f>
        <v>82.075167526257843</v>
      </c>
      <c r="U251" s="42">
        <f>'Monthly Data'!M119/'Monthly Data'!O119/'Monthly Data'!BH119</f>
        <v>2339.2497415966909</v>
      </c>
      <c r="V251" s="41"/>
      <c r="W251" s="208"/>
      <c r="X251" s="208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22.212056810450573</v>
      </c>
      <c r="T252" s="41">
        <f>'Monthly Data'!J120/'Monthly Data'!H120/'Monthly Data'!BH120</f>
        <v>88.30371708370231</v>
      </c>
      <c r="U252" s="42">
        <f>'Monthly Data'!M120/'Monthly Data'!O120/'Monthly Data'!BH120</f>
        <v>2336.4818349577604</v>
      </c>
      <c r="V252" s="41"/>
      <c r="W252" s="208"/>
      <c r="X252" s="208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24.159433710183084</v>
      </c>
      <c r="T253" s="41">
        <f>'Monthly Data'!J121/'Monthly Data'!H121/'Monthly Data'!BH121</f>
        <v>90.358019687229074</v>
      </c>
      <c r="U253" s="42">
        <f>'Monthly Data'!M121/'Monthly Data'!O121/'Monthly Data'!BH121</f>
        <v>2283.2836358092127</v>
      </c>
      <c r="V253" s="41"/>
      <c r="W253" s="208"/>
      <c r="X253" s="208"/>
    </row>
    <row r="254" spans="1:24" x14ac:dyDescent="0.2">
      <c r="A254" s="13">
        <v>43831</v>
      </c>
      <c r="B254" s="199">
        <f>B242+1</f>
        <v>2020</v>
      </c>
      <c r="C254" s="199">
        <f>C242</f>
        <v>1</v>
      </c>
      <c r="D254" s="20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V254" s="41"/>
      <c r="W254" s="208"/>
      <c r="X254" s="208"/>
    </row>
    <row r="255" spans="1:24" x14ac:dyDescent="0.2">
      <c r="A255" s="13">
        <v>43862</v>
      </c>
      <c r="B255" s="199">
        <f t="shared" ref="B255:B260" si="245">B243+1</f>
        <v>2020</v>
      </c>
      <c r="C255" s="199">
        <f t="shared" ref="C255:C260" si="246">C243</f>
        <v>2</v>
      </c>
      <c r="D255" s="20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V255" s="41"/>
      <c r="W255" s="208"/>
      <c r="X255" s="208"/>
    </row>
    <row r="256" spans="1:24" x14ac:dyDescent="0.2">
      <c r="A256" s="13">
        <v>43891</v>
      </c>
      <c r="B256" s="199">
        <f t="shared" si="245"/>
        <v>2020</v>
      </c>
      <c r="C256" s="199">
        <f t="shared" si="246"/>
        <v>3</v>
      </c>
      <c r="D256" s="20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V256" s="41"/>
      <c r="W256" s="208"/>
      <c r="X256" s="208"/>
    </row>
    <row r="257" spans="1:24" x14ac:dyDescent="0.2">
      <c r="A257" s="13">
        <v>43922</v>
      </c>
      <c r="B257" s="199">
        <f t="shared" si="245"/>
        <v>2020</v>
      </c>
      <c r="C257" s="199">
        <f t="shared" si="246"/>
        <v>4</v>
      </c>
      <c r="D257" s="20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V257" s="41"/>
      <c r="W257" s="208"/>
      <c r="X257" s="208"/>
    </row>
    <row r="258" spans="1:24" x14ac:dyDescent="0.2">
      <c r="A258" s="13">
        <v>43952</v>
      </c>
      <c r="B258" s="199">
        <f t="shared" si="245"/>
        <v>2020</v>
      </c>
      <c r="C258" s="199">
        <f t="shared" si="246"/>
        <v>5</v>
      </c>
      <c r="D258" s="20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V258" s="41"/>
      <c r="W258" s="208"/>
      <c r="X258" s="208"/>
    </row>
    <row r="259" spans="1:24" x14ac:dyDescent="0.2">
      <c r="A259" s="13">
        <v>43983</v>
      </c>
      <c r="B259" s="199">
        <f t="shared" si="245"/>
        <v>2020</v>
      </c>
      <c r="C259" s="199">
        <f t="shared" si="246"/>
        <v>6</v>
      </c>
      <c r="D259" s="20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V259" s="41"/>
      <c r="W259" s="208"/>
      <c r="X259" s="208"/>
    </row>
    <row r="260" spans="1:24" x14ac:dyDescent="0.2">
      <c r="A260" s="13">
        <v>44013</v>
      </c>
      <c r="B260" s="199">
        <f t="shared" si="245"/>
        <v>2020</v>
      </c>
      <c r="C260" s="199">
        <f t="shared" si="246"/>
        <v>7</v>
      </c>
      <c r="D260" s="20">
        <v>24.532258064516125</v>
      </c>
      <c r="E260">
        <v>0.39999999999999858</v>
      </c>
      <c r="F260">
        <v>140.9</v>
      </c>
      <c r="G260">
        <v>0</v>
      </c>
      <c r="H260">
        <v>202.5</v>
      </c>
      <c r="I260">
        <v>0</v>
      </c>
      <c r="J260">
        <v>264.5</v>
      </c>
      <c r="K260">
        <v>0</v>
      </c>
      <c r="L260">
        <v>326.5</v>
      </c>
      <c r="M260">
        <v>0</v>
      </c>
      <c r="N260">
        <v>388.5</v>
      </c>
      <c r="O260">
        <v>0</v>
      </c>
      <c r="P260">
        <v>450.49999999999994</v>
      </c>
      <c r="Q260">
        <v>0</v>
      </c>
      <c r="R260">
        <v>512.5</v>
      </c>
      <c r="V260" s="41"/>
      <c r="W260" s="208"/>
      <c r="X260" s="208"/>
    </row>
    <row r="261" spans="1:24" x14ac:dyDescent="0.2">
      <c r="A261" s="13"/>
    </row>
    <row r="262" spans="1:24" x14ac:dyDescent="0.2">
      <c r="A262" s="13"/>
    </row>
    <row r="263" spans="1:24" x14ac:dyDescent="0.2">
      <c r="A263" s="13"/>
    </row>
    <row r="264" spans="1:24" x14ac:dyDescent="0.2">
      <c r="A264" s="13"/>
    </row>
    <row r="265" spans="1:24" x14ac:dyDescent="0.2">
      <c r="A265" s="13"/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55" workbookViewId="0">
      <selection activeCell="G80" sqref="G80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1">
        <f>SUM(C5:G5)</f>
        <v>7726245.6924802959</v>
      </c>
      <c r="I5" s="30">
        <v>2010</v>
      </c>
      <c r="J5" s="154"/>
      <c r="K5" s="154"/>
      <c r="L5" s="154"/>
      <c r="M5" s="154"/>
      <c r="N5" s="154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1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1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1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1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1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1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1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1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1">
        <f t="shared" si="0"/>
        <v>6984358.8658722825</v>
      </c>
      <c r="I10" s="30">
        <v>2015</v>
      </c>
      <c r="J10" s="32">
        <f t="shared" si="1"/>
        <v>10177948.849656299</v>
      </c>
      <c r="K10" s="32">
        <f t="shared" si="2"/>
        <v>5514827.6730812136</v>
      </c>
      <c r="L10" s="32">
        <f t="shared" si="3"/>
        <v>25580543.031654902</v>
      </c>
      <c r="M10" s="32">
        <f t="shared" si="4"/>
        <v>0</v>
      </c>
      <c r="N10" s="32">
        <f t="shared" si="5"/>
        <v>0</v>
      </c>
      <c r="O10" s="181">
        <f t="shared" si="6"/>
        <v>41273319.554392412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1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8426195.4117080141</v>
      </c>
      <c r="L11" s="32">
        <f t="shared" si="3"/>
        <v>33745989.659281269</v>
      </c>
      <c r="M11" s="32">
        <f t="shared" si="4"/>
        <v>0</v>
      </c>
      <c r="N11" s="32">
        <f t="shared" si="5"/>
        <v>0</v>
      </c>
      <c r="O11" s="181">
        <f t="shared" si="6"/>
        <v>57319880.881644756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1">
        <f t="shared" si="0"/>
        <v>6705858.7743870802</v>
      </c>
      <c r="I12" s="30">
        <v>2017</v>
      </c>
      <c r="J12" s="32">
        <f t="shared" si="1"/>
        <v>28743827.923252665</v>
      </c>
      <c r="K12" s="32">
        <f t="shared" si="2"/>
        <v>9675825.938012518</v>
      </c>
      <c r="L12" s="32">
        <f t="shared" si="3"/>
        <v>40599462.655089587</v>
      </c>
      <c r="M12" s="32">
        <f t="shared" si="4"/>
        <v>0</v>
      </c>
      <c r="N12" s="32">
        <f t="shared" si="5"/>
        <v>2191341.94</v>
      </c>
      <c r="O12" s="181">
        <f t="shared" si="6"/>
        <v>81210458.456354767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1">
        <f t="shared" si="0"/>
        <v>6298674.3980640508</v>
      </c>
      <c r="I13" s="30">
        <v>2018</v>
      </c>
      <c r="J13" s="154">
        <f t="shared" si="1"/>
        <v>36452428.281016536</v>
      </c>
      <c r="K13" s="154">
        <f t="shared" si="2"/>
        <v>11923160.538035592</v>
      </c>
      <c r="L13" s="154">
        <f t="shared" si="3"/>
        <v>46858132.252147824</v>
      </c>
      <c r="M13" s="154">
        <f t="shared" si="4"/>
        <v>0</v>
      </c>
      <c r="N13" s="154">
        <f t="shared" si="5"/>
        <v>5263381.38</v>
      </c>
      <c r="O13" s="181">
        <f t="shared" si="6"/>
        <v>100497102.45119995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1">
        <f t="shared" si="0"/>
        <v>5935259.8977384223</v>
      </c>
      <c r="I14" s="30">
        <v>2019</v>
      </c>
      <c r="J14" s="153">
        <f t="shared" si="1"/>
        <v>38321392.42156861</v>
      </c>
      <c r="K14" s="153">
        <f t="shared" si="2"/>
        <v>13423948.94712471</v>
      </c>
      <c r="L14" s="153">
        <f t="shared" si="3"/>
        <v>52858417.796489663</v>
      </c>
      <c r="M14" s="153">
        <f t="shared" si="4"/>
        <v>0</v>
      </c>
      <c r="N14" s="153">
        <f t="shared" si="5"/>
        <v>6144078.8799999999</v>
      </c>
      <c r="O14" s="181">
        <f t="shared" si="6"/>
        <v>110747838.04518297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1">
        <f t="shared" si="0"/>
        <v>4360094.9848708734</v>
      </c>
      <c r="I15" s="30">
        <v>2020</v>
      </c>
      <c r="J15" s="153">
        <f>SUMIFS(C:C,$B:$B,$I15)-SUMIFS(C:C,$A:$A,$I15)/2</f>
        <v>37945297.345256738</v>
      </c>
      <c r="K15" s="153">
        <f t="shared" si="2"/>
        <v>13686170.297745861</v>
      </c>
      <c r="L15" s="153">
        <f>SUMIFS(E:E,$B:$B,$I15)-SUMIFS(E:E,$A:$A,$I15)/2</f>
        <v>57266856.657326914</v>
      </c>
      <c r="M15" s="153">
        <f t="shared" si="4"/>
        <v>0</v>
      </c>
      <c r="N15" s="153">
        <f t="shared" si="5"/>
        <v>6144078.8799999999</v>
      </c>
      <c r="O15" s="181">
        <f t="shared" si="6"/>
        <v>115042403.1803295</v>
      </c>
    </row>
    <row r="16" spans="1:15" x14ac:dyDescent="0.25">
      <c r="C16" s="32"/>
      <c r="D16" s="32"/>
      <c r="E16" s="32"/>
      <c r="F16" s="32"/>
      <c r="G16" s="32"/>
      <c r="H16" s="181"/>
      <c r="I16" s="30">
        <v>2021</v>
      </c>
      <c r="J16" s="153">
        <f>SUMIFS(C:C,$B:$B,$I16)-SUMIFS(C:C,$A:$A,$I16)/2</f>
        <v>37486355.480840139</v>
      </c>
      <c r="K16" s="153">
        <f t="shared" si="2"/>
        <v>13300165.75285555</v>
      </c>
      <c r="L16" s="153">
        <f t="shared" si="3"/>
        <v>56156282.276321389</v>
      </c>
      <c r="M16" s="153">
        <f t="shared" si="4"/>
        <v>0</v>
      </c>
      <c r="N16" s="153">
        <f t="shared" si="5"/>
        <v>6144078.8799999999</v>
      </c>
      <c r="O16" s="181">
        <f t="shared" si="6"/>
        <v>113086882.39001706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1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1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1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1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1">
        <f t="shared" si="0"/>
        <v>7927880.1231268449</v>
      </c>
      <c r="I21" s="30">
        <v>2019</v>
      </c>
      <c r="J21" s="153">
        <f t="shared" ref="J21:K21" si="8">SUMIFS(C$5:C$75,$B$5:$B$75,$I21)-SUMIFS(C$5:C$75,$A$5:$A$75,2019)/2</f>
        <v>38321392.42156861</v>
      </c>
      <c r="K21" s="153">
        <f t="shared" si="8"/>
        <v>13423948.94712471</v>
      </c>
      <c r="L21" s="153">
        <f>SUMIFS(E$5:E$75,$B$5:$B$75,$I21)-SUMIFS(E$5:E$75,$A$5:$A$75,2019)/2</f>
        <v>52858417.796489663</v>
      </c>
      <c r="M21" s="153">
        <f>SUMIFS(F$5:F$75,$B$5:$B$75,$I21)-SUMIFS(F$5:F$75,$A$5:$A$75,2019)/2</f>
        <v>0</v>
      </c>
      <c r="N21" s="153">
        <f>SUMIFS(G$5:G$75,$B$5:$B$75,$I21)-SUMIFS(G$5:G$75,$A$5:$A$75,2019)/2</f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1">
        <f t="shared" si="0"/>
        <v>7448208.4661646355</v>
      </c>
      <c r="I22" s="30">
        <v>2020</v>
      </c>
      <c r="J22" s="153">
        <f>SUMIFS(C$5:C$75,$B$5:$B$75,$I22)-SUMIFS(C$5:C$75,$A$5:$A$75,2019)/2</f>
        <v>37931162.443312511</v>
      </c>
      <c r="K22" s="153">
        <f t="shared" ref="K22:L22" si="9">SUMIFS(D$5:D$75,$B$5:$B$75,$I22)-SUMIFS(D$5:D$75,$A$5:$A$75,2019)/2</f>
        <v>13145851.529750062</v>
      </c>
      <c r="L22" s="153">
        <f t="shared" si="9"/>
        <v>52155213.536445975</v>
      </c>
      <c r="M22" s="153">
        <f t="shared" ref="M22" si="10">SUMIFS(F$5:F$75,$B$5:$B$75,$I22)-SUMIFS(F$5:F$75,$A4:$A74,2019)/2</f>
        <v>0</v>
      </c>
      <c r="N22" s="153">
        <f t="shared" ref="N22" si="11">SUMIFS(G$5:G$75,$B$5:$B$75,$I22)-SUMIFS(G$5:G$75,$A4:$A74,2019)/2</f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1">
        <f t="shared" si="0"/>
        <v>7237010.0365269445</v>
      </c>
      <c r="I23" s="30">
        <v>2021</v>
      </c>
      <c r="J23" s="153">
        <f>SUMIFS(C$5:C$75,$B$5:$B$75,$I23)-SUMIFS(C$5:C$75,$A$5:$A$75,2019)/2</f>
        <v>37472220.578895912</v>
      </c>
      <c r="K23" s="153">
        <f t="shared" ref="K23" si="12">SUMIFS(D$5:D$75,$B$5:$B$75,$I23)-SUMIFS(D$5:D$75,$A$5:$A$75,2019)/2</f>
        <v>12700385.897236729</v>
      </c>
      <c r="L23" s="153">
        <f t="shared" ref="L23" si="13">SUMIFS(E$5:E$75,$B$5:$B$75,$I23)-SUMIFS(E$5:E$75,$A$5:$A$75,2019)/2</f>
        <v>49805696.497913301</v>
      </c>
      <c r="M23" s="153">
        <f t="shared" ref="M23:N23" si="14">SUMIFS(F$5:F$75,$B$5:$B$75,$I23)-SUMIFS(F$5:F$75,$A5:$A75,2019)/2</f>
        <v>0</v>
      </c>
      <c r="N23" s="153">
        <f t="shared" si="14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1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1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1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1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1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1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1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1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1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1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1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1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1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1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1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1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1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1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1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1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1">
        <f t="shared" si="0"/>
        <v>7993333.2190880002</v>
      </c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1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1"/>
    </row>
    <row r="47" spans="1:17" x14ac:dyDescent="0.25">
      <c r="A47" s="34">
        <v>2015</v>
      </c>
      <c r="B47" s="33">
        <v>2015</v>
      </c>
      <c r="C47" s="32">
        <v>3782029</v>
      </c>
      <c r="D47" s="32">
        <v>3938175.5322246603</v>
      </c>
      <c r="E47" s="32">
        <v>7085570.1245657969</v>
      </c>
      <c r="F47" s="32">
        <v>0</v>
      </c>
      <c r="G47" s="32">
        <v>0</v>
      </c>
      <c r="H47" s="181">
        <f t="shared" si="0"/>
        <v>14805774.656790458</v>
      </c>
      <c r="O47" s="227"/>
      <c r="P47" s="227"/>
    </row>
    <row r="48" spans="1:17" x14ac:dyDescent="0.25">
      <c r="B48" s="33">
        <v>2016</v>
      </c>
      <c r="C48" s="32">
        <v>3730628.3007262293</v>
      </c>
      <c r="D48" s="32">
        <v>3938469.3672095705</v>
      </c>
      <c r="E48" s="32">
        <v>7087975.909266172</v>
      </c>
      <c r="F48" s="32">
        <v>0</v>
      </c>
      <c r="G48" s="32">
        <v>0</v>
      </c>
      <c r="H48" s="181">
        <f t="shared" si="0"/>
        <v>14757073.577201972</v>
      </c>
    </row>
    <row r="49" spans="1:10" x14ac:dyDescent="0.25">
      <c r="B49" s="31">
        <v>2017</v>
      </c>
      <c r="C49" s="32">
        <v>3727477.0870404132</v>
      </c>
      <c r="D49" s="32">
        <v>3928820.4628702514</v>
      </c>
      <c r="E49" s="32">
        <v>7181129.4332907787</v>
      </c>
      <c r="F49" s="32">
        <v>0</v>
      </c>
      <c r="G49" s="32">
        <v>0</v>
      </c>
      <c r="H49" s="181">
        <f t="shared" si="0"/>
        <v>14837426.983201444</v>
      </c>
    </row>
    <row r="50" spans="1:10" x14ac:dyDescent="0.25">
      <c r="B50" s="33">
        <v>2018</v>
      </c>
      <c r="C50" s="32">
        <v>3725378.873354597</v>
      </c>
      <c r="D50" s="32">
        <v>3926097.3342602178</v>
      </c>
      <c r="E50" s="32">
        <v>7206433.1815860979</v>
      </c>
      <c r="F50" s="32">
        <v>0</v>
      </c>
      <c r="G50" s="32">
        <v>0</v>
      </c>
      <c r="H50" s="181">
        <f t="shared" si="0"/>
        <v>14857909.389200913</v>
      </c>
    </row>
    <row r="51" spans="1:10" x14ac:dyDescent="0.25">
      <c r="B51" s="33">
        <v>2019</v>
      </c>
      <c r="C51" s="32">
        <v>3711017.6596687809</v>
      </c>
      <c r="D51" s="32">
        <v>3926101.9731190358</v>
      </c>
      <c r="E51" s="32">
        <v>7206471.1624125652</v>
      </c>
      <c r="F51" s="32">
        <v>0</v>
      </c>
      <c r="G51" s="32">
        <v>0</v>
      </c>
      <c r="H51" s="181">
        <f t="shared" si="0"/>
        <v>14843590.795200381</v>
      </c>
    </row>
    <row r="52" spans="1:10" x14ac:dyDescent="0.25">
      <c r="B52" s="31">
        <v>2020</v>
      </c>
      <c r="C52" s="32">
        <v>3695040.4459829647</v>
      </c>
      <c r="D52" s="32">
        <v>3864913.0650622691</v>
      </c>
      <c r="E52" s="32">
        <v>7114285.6901546186</v>
      </c>
      <c r="F52" s="32">
        <v>0</v>
      </c>
      <c r="G52" s="32">
        <v>0</v>
      </c>
      <c r="H52" s="181">
        <f t="shared" si="0"/>
        <v>14674239.201199852</v>
      </c>
    </row>
    <row r="53" spans="1:10" x14ac:dyDescent="0.25">
      <c r="B53" s="31">
        <v>2021</v>
      </c>
      <c r="C53" s="32">
        <v>3691900.4076581127</v>
      </c>
      <c r="D53" s="32">
        <v>3836703.5664168145</v>
      </c>
      <c r="E53" s="32">
        <v>7469015.1888000732</v>
      </c>
      <c r="F53" s="32">
        <v>0</v>
      </c>
      <c r="G53" s="32"/>
      <c r="H53" s="181">
        <f t="shared" si="0"/>
        <v>14997619.162875</v>
      </c>
    </row>
    <row r="54" spans="1:10" x14ac:dyDescent="0.25">
      <c r="C54" s="32"/>
      <c r="D54" s="32"/>
      <c r="E54" s="32"/>
      <c r="F54" s="32"/>
      <c r="G54" s="32"/>
      <c r="H54" s="181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1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1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1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1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1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/>
      <c r="G60" s="32"/>
      <c r="H60" s="181">
        <f t="shared" si="0"/>
        <v>19884541.594059903</v>
      </c>
    </row>
    <row r="61" spans="1:10" x14ac:dyDescent="0.25">
      <c r="C61" s="230"/>
      <c r="D61" s="230"/>
      <c r="E61" s="230"/>
      <c r="F61" s="230"/>
      <c r="G61" s="230"/>
      <c r="H61" s="181"/>
    </row>
    <row r="62" spans="1:10" x14ac:dyDescent="0.25">
      <c r="A62" s="34">
        <v>2017</v>
      </c>
      <c r="B62" s="31">
        <v>2017</v>
      </c>
      <c r="C62" s="230">
        <v>20310903.914788444</v>
      </c>
      <c r="D62" s="230">
        <v>1945524.3873127077</v>
      </c>
      <c r="E62" s="230">
        <v>7495273.4169774046</v>
      </c>
      <c r="F62" s="230">
        <v>0</v>
      </c>
      <c r="G62" s="230">
        <v>4382683.88</v>
      </c>
      <c r="H62" s="181">
        <f t="shared" si="0"/>
        <v>34134385.599078558</v>
      </c>
      <c r="I62" s="32"/>
      <c r="J62" s="32"/>
    </row>
    <row r="63" spans="1:10" x14ac:dyDescent="0.25">
      <c r="B63" s="33">
        <v>2018</v>
      </c>
      <c r="C63" s="230">
        <v>16309758.863845607</v>
      </c>
      <c r="D63" s="230">
        <v>1946736.9327149717</v>
      </c>
      <c r="E63" s="230">
        <v>7489121.9449044969</v>
      </c>
      <c r="F63" s="230">
        <v>0</v>
      </c>
      <c r="G63" s="230">
        <v>4382683.88</v>
      </c>
      <c r="H63" s="181">
        <f t="shared" si="0"/>
        <v>30128301.621465076</v>
      </c>
    </row>
    <row r="64" spans="1:10" x14ac:dyDescent="0.25">
      <c r="B64" s="33">
        <v>2019</v>
      </c>
      <c r="C64" s="230">
        <v>16309739.812902771</v>
      </c>
      <c r="D64" s="230">
        <v>1945852.7882584871</v>
      </c>
      <c r="E64" s="230">
        <v>7485788.1626903396</v>
      </c>
      <c r="F64" s="230">
        <v>0</v>
      </c>
      <c r="G64" s="230">
        <v>4382683.88</v>
      </c>
      <c r="H64" s="181">
        <f t="shared" si="0"/>
        <v>30124064.643851597</v>
      </c>
    </row>
    <row r="65" spans="1:12" x14ac:dyDescent="0.25">
      <c r="B65" s="31">
        <v>2020</v>
      </c>
      <c r="C65" s="230">
        <v>16309720.761959935</v>
      </c>
      <c r="D65" s="230">
        <v>1944968.6438020028</v>
      </c>
      <c r="E65" s="230">
        <v>7482454.3804761823</v>
      </c>
      <c r="F65" s="230">
        <v>0</v>
      </c>
      <c r="G65" s="230">
        <v>4382683.88</v>
      </c>
      <c r="H65" s="181">
        <f t="shared" si="0"/>
        <v>30119827.666238118</v>
      </c>
    </row>
    <row r="66" spans="1:12" x14ac:dyDescent="0.25">
      <c r="B66" s="31">
        <v>2021</v>
      </c>
      <c r="C66" s="230">
        <v>16307632.761959935</v>
      </c>
      <c r="D66" s="230">
        <v>1943793.7661208238</v>
      </c>
      <c r="E66" s="230">
        <v>7481837.2581573613</v>
      </c>
      <c r="F66" s="230">
        <v>0</v>
      </c>
      <c r="G66" s="230">
        <v>4382683.88</v>
      </c>
      <c r="H66" s="181">
        <f t="shared" si="0"/>
        <v>30115947.666238118</v>
      </c>
    </row>
    <row r="67" spans="1:12" x14ac:dyDescent="0.25">
      <c r="C67" s="230"/>
      <c r="D67" s="230"/>
      <c r="E67" s="230"/>
      <c r="F67" s="230"/>
      <c r="G67" s="230"/>
      <c r="H67" s="181"/>
    </row>
    <row r="68" spans="1:12" x14ac:dyDescent="0.25">
      <c r="A68" s="34">
        <v>2018</v>
      </c>
      <c r="B68" s="33">
        <v>2018</v>
      </c>
      <c r="C68" s="230">
        <v>3662405.3476437954</v>
      </c>
      <c r="D68" s="230">
        <v>2496109.3918899284</v>
      </c>
      <c r="E68" s="230">
        <v>5323944.9596090792</v>
      </c>
      <c r="F68" s="230">
        <v>0</v>
      </c>
      <c r="G68" s="230">
        <v>1761395</v>
      </c>
      <c r="H68" s="181">
        <f t="shared" si="0"/>
        <v>13243854.699142803</v>
      </c>
      <c r="I68" s="32"/>
      <c r="J68" s="32"/>
    </row>
    <row r="69" spans="1:12" x14ac:dyDescent="0.25">
      <c r="B69" s="33">
        <v>2019</v>
      </c>
      <c r="C69" s="230">
        <v>3651957.6009826367</v>
      </c>
      <c r="D69" s="230">
        <v>2315067.2229497731</v>
      </c>
      <c r="E69" s="230">
        <v>5283831.770866218</v>
      </c>
      <c r="F69" s="230">
        <v>0</v>
      </c>
      <c r="G69" s="230">
        <v>1761395</v>
      </c>
      <c r="H69" s="181">
        <f t="shared" si="0"/>
        <v>13012251.594798628</v>
      </c>
    </row>
    <row r="70" spans="1:12" x14ac:dyDescent="0.25">
      <c r="B70" s="31">
        <v>2020</v>
      </c>
      <c r="C70" s="230">
        <v>3641509.8543214784</v>
      </c>
      <c r="D70" s="230">
        <v>2134025.0540096154</v>
      </c>
      <c r="E70" s="230">
        <v>5243718.5821233504</v>
      </c>
      <c r="F70" s="230">
        <v>0</v>
      </c>
      <c r="G70" s="230">
        <v>1761395</v>
      </c>
      <c r="H70" s="181">
        <f t="shared" ref="H70:H80" si="15">SUM(C70:G70)</f>
        <v>12780648.490454445</v>
      </c>
    </row>
    <row r="71" spans="1:12" x14ac:dyDescent="0.25">
      <c r="B71" s="31">
        <v>2021</v>
      </c>
      <c r="C71" s="230">
        <v>3641509.8543214784</v>
      </c>
      <c r="D71" s="230">
        <v>2134025.0540096154</v>
      </c>
      <c r="E71" s="230">
        <v>5243718.5821233504</v>
      </c>
      <c r="F71" s="230">
        <v>0</v>
      </c>
      <c r="G71" s="230">
        <v>1761395</v>
      </c>
      <c r="H71" s="181">
        <f t="shared" si="15"/>
        <v>12780648.490454445</v>
      </c>
    </row>
    <row r="72" spans="1:12" x14ac:dyDescent="0.25">
      <c r="C72" s="230"/>
      <c r="D72" s="230"/>
      <c r="E72" s="230"/>
      <c r="F72" s="230"/>
      <c r="G72" s="230"/>
      <c r="H72" s="181"/>
      <c r="I72" s="183"/>
      <c r="J72" s="183"/>
    </row>
    <row r="73" spans="1:12" x14ac:dyDescent="0.25">
      <c r="A73" s="34">
        <v>2019</v>
      </c>
      <c r="B73" s="31">
        <v>2019</v>
      </c>
      <c r="C73" s="230">
        <v>28269.803888456387</v>
      </c>
      <c r="D73" s="230">
        <v>960514.12665216019</v>
      </c>
      <c r="E73" s="230">
        <v>7720371.7821110841</v>
      </c>
      <c r="F73" s="230"/>
      <c r="G73" s="34"/>
      <c r="H73" s="181">
        <f t="shared" si="15"/>
        <v>8709155.7126516998</v>
      </c>
      <c r="K73" s="181"/>
      <c r="L73" s="182"/>
    </row>
    <row r="74" spans="1:12" x14ac:dyDescent="0.25">
      <c r="B74" s="31">
        <v>2020</v>
      </c>
      <c r="C74" s="230">
        <v>28269.803888456387</v>
      </c>
      <c r="D74" s="230">
        <v>960514.12665216019</v>
      </c>
      <c r="E74" s="230">
        <v>7371945.5869004847</v>
      </c>
      <c r="F74" s="230"/>
      <c r="G74" s="34"/>
      <c r="H74" s="181">
        <f t="shared" si="15"/>
        <v>8360729.5174411014</v>
      </c>
      <c r="I74" s="181"/>
      <c r="J74" s="32"/>
    </row>
    <row r="75" spans="1:12" x14ac:dyDescent="0.25">
      <c r="B75" s="31">
        <v>2021</v>
      </c>
      <c r="C75" s="230">
        <v>28269.803888456387</v>
      </c>
      <c r="D75" s="230">
        <v>955494.36020781728</v>
      </c>
      <c r="E75" s="230">
        <v>7335111.2726581879</v>
      </c>
      <c r="F75" s="230"/>
      <c r="G75" s="34"/>
      <c r="H75" s="181">
        <f t="shared" si="15"/>
        <v>8318875.4367544614</v>
      </c>
      <c r="I75" s="182"/>
      <c r="J75" s="32"/>
    </row>
    <row r="76" spans="1:12" x14ac:dyDescent="0.25">
      <c r="C76" s="230"/>
      <c r="D76" s="230"/>
      <c r="E76" s="230"/>
      <c r="F76" s="230"/>
      <c r="G76" s="230"/>
      <c r="H76" s="181"/>
    </row>
    <row r="77" spans="1:12" x14ac:dyDescent="0.25">
      <c r="A77" s="34">
        <v>2020</v>
      </c>
      <c r="B77" s="31">
        <v>2020</v>
      </c>
      <c r="C77" s="154"/>
      <c r="D77" s="154">
        <v>120123.40933944001</v>
      </c>
      <c r="E77" s="154">
        <v>2502914.4596508001</v>
      </c>
      <c r="F77" s="32"/>
      <c r="G77" s="32"/>
      <c r="H77" s="181">
        <f t="shared" si="15"/>
        <v>2623037.8689902402</v>
      </c>
    </row>
    <row r="78" spans="1:12" x14ac:dyDescent="0.25">
      <c r="B78" s="31">
        <v>2021</v>
      </c>
      <c r="C78" s="154"/>
      <c r="D78" s="154">
        <v>119522.79229274282</v>
      </c>
      <c r="E78" s="154">
        <v>2490399.8873525462</v>
      </c>
      <c r="F78" s="32"/>
      <c r="G78" s="32"/>
      <c r="H78" s="181">
        <f t="shared" si="15"/>
        <v>2609922.6796452892</v>
      </c>
    </row>
    <row r="79" spans="1:12" x14ac:dyDescent="0.25">
      <c r="C79" s="154"/>
      <c r="D79" s="154"/>
      <c r="E79" s="154"/>
      <c r="F79" s="32"/>
      <c r="G79" s="32"/>
      <c r="H79" s="181"/>
    </row>
    <row r="80" spans="1:12" x14ac:dyDescent="0.25">
      <c r="A80" s="34">
        <v>2021</v>
      </c>
      <c r="B80" s="31">
        <v>2021</v>
      </c>
      <c r="C80" s="154">
        <v>0</v>
      </c>
      <c r="D80" s="154">
        <v>0</v>
      </c>
      <c r="E80" s="154">
        <v>0</v>
      </c>
      <c r="F80" s="32"/>
      <c r="G80" s="32"/>
      <c r="H80" s="181">
        <f t="shared" si="1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8"/>
  <sheetViews>
    <sheetView workbookViewId="0"/>
  </sheetViews>
  <sheetFormatPr defaultRowHeight="12.75" x14ac:dyDescent="0.2"/>
  <cols>
    <col min="1" max="1" width="16.83203125" style="172" customWidth="1"/>
    <col min="2" max="16384" width="9.33203125" style="172"/>
  </cols>
  <sheetData>
    <row r="1" spans="1:14" x14ac:dyDescent="0.2">
      <c r="A1" s="172" t="s">
        <v>233</v>
      </c>
    </row>
    <row r="2" spans="1:14" x14ac:dyDescent="0.2">
      <c r="A2" s="172" t="s">
        <v>207</v>
      </c>
    </row>
    <row r="3" spans="1:14" x14ac:dyDescent="0.2">
      <c r="A3" s="172" t="s">
        <v>251</v>
      </c>
    </row>
    <row r="5" spans="1:14" x14ac:dyDescent="0.2">
      <c r="B5" s="172" t="s">
        <v>72</v>
      </c>
      <c r="C5" s="172" t="s">
        <v>73</v>
      </c>
      <c r="D5" s="172" t="s">
        <v>74</v>
      </c>
      <c r="E5" s="172" t="s">
        <v>75</v>
      </c>
    </row>
    <row r="6" spans="1:14" x14ac:dyDescent="0.2">
      <c r="A6" s="172" t="s">
        <v>76</v>
      </c>
      <c r="B6" s="235">
        <v>-4.43077580563601</v>
      </c>
      <c r="C6" s="235">
        <v>13.000356945766899</v>
      </c>
      <c r="D6" s="235">
        <v>-0.34081955011848603</v>
      </c>
      <c r="E6" s="235">
        <v>0.73386673131574598</v>
      </c>
      <c r="L6" s="43"/>
      <c r="N6" s="43"/>
    </row>
    <row r="7" spans="1:14" x14ac:dyDescent="0.2">
      <c r="A7" s="172" t="s">
        <v>41</v>
      </c>
      <c r="B7" s="235">
        <v>7.9089396316476407E-3</v>
      </c>
      <c r="C7" s="235">
        <v>7.6967949639928604E-4</v>
      </c>
      <c r="D7" s="235">
        <v>10.275627282066401</v>
      </c>
      <c r="E7" s="235">
        <v>6.3009469455825E-18</v>
      </c>
      <c r="L7" s="43"/>
      <c r="N7" s="43"/>
    </row>
    <row r="8" spans="1:14" x14ac:dyDescent="0.2">
      <c r="A8" s="172" t="s">
        <v>40</v>
      </c>
      <c r="B8" s="235">
        <v>3.8743166548273797E-2</v>
      </c>
      <c r="C8" s="235">
        <v>1.47740643228596E-3</v>
      </c>
      <c r="D8" s="235">
        <v>26.2237700483862</v>
      </c>
      <c r="E8" s="235">
        <v>4.1739928801181598E-50</v>
      </c>
      <c r="L8" s="43"/>
      <c r="N8" s="43"/>
    </row>
    <row r="9" spans="1:14" x14ac:dyDescent="0.2">
      <c r="A9" s="172" t="s">
        <v>69</v>
      </c>
      <c r="B9" s="235">
        <v>-4.4540126235015798E-2</v>
      </c>
      <c r="C9" s="235">
        <v>1.54624873513624E-2</v>
      </c>
      <c r="D9" s="235">
        <v>-2.8805279010360101</v>
      </c>
      <c r="E9" s="235">
        <v>4.7440108997380799E-3</v>
      </c>
      <c r="L9" s="43"/>
      <c r="N9" s="43"/>
    </row>
    <row r="10" spans="1:14" x14ac:dyDescent="0.2">
      <c r="A10" s="172" t="s">
        <v>18</v>
      </c>
      <c r="B10" s="235">
        <v>4.1540227143652096E-3</v>
      </c>
      <c r="C10" s="235">
        <v>2.0086554954418401E-3</v>
      </c>
      <c r="D10" s="235">
        <v>2.0680613095634102</v>
      </c>
      <c r="E10" s="235">
        <v>4.0896828001426799E-2</v>
      </c>
      <c r="L10" s="43"/>
      <c r="N10" s="43"/>
    </row>
    <row r="11" spans="1:14" x14ac:dyDescent="0.2">
      <c r="A11" s="172" t="s">
        <v>68</v>
      </c>
      <c r="B11" s="235">
        <v>-1.1856007853709201</v>
      </c>
      <c r="C11" s="235">
        <v>0.20415783157708101</v>
      </c>
      <c r="D11" s="235">
        <v>-5.8072755583872402</v>
      </c>
      <c r="E11" s="235">
        <v>5.8374374752376199E-8</v>
      </c>
      <c r="L11" s="43"/>
    </row>
    <row r="12" spans="1:14" x14ac:dyDescent="0.2">
      <c r="B12" s="43"/>
      <c r="C12" s="43"/>
    </row>
    <row r="13" spans="1:14" x14ac:dyDescent="0.2">
      <c r="A13" s="172" t="s">
        <v>199</v>
      </c>
    </row>
    <row r="14" spans="1:14" x14ac:dyDescent="0.2">
      <c r="A14" s="172" t="s">
        <v>77</v>
      </c>
      <c r="B14" s="172">
        <v>25.1885027019297</v>
      </c>
      <c r="C14" s="172" t="s">
        <v>78</v>
      </c>
      <c r="D14" s="172">
        <v>3.5830594275226701</v>
      </c>
    </row>
    <row r="15" spans="1:14" x14ac:dyDescent="0.2">
      <c r="A15" s="172" t="s">
        <v>79</v>
      </c>
      <c r="B15" s="172">
        <v>72.869690617219007</v>
      </c>
      <c r="C15" s="172" t="s">
        <v>80</v>
      </c>
      <c r="D15" s="172">
        <v>0.79950472946177498</v>
      </c>
      <c r="M15" s="43"/>
    </row>
    <row r="16" spans="1:14" x14ac:dyDescent="0.2">
      <c r="A16" s="172" t="s">
        <v>81</v>
      </c>
      <c r="B16" s="172">
        <v>0.95233825442519304</v>
      </c>
      <c r="C16" s="172" t="s">
        <v>82</v>
      </c>
      <c r="D16" s="172">
        <v>0.95024782698770205</v>
      </c>
    </row>
    <row r="17" spans="1:4" x14ac:dyDescent="0.2">
      <c r="A17" s="172" t="s">
        <v>88</v>
      </c>
      <c r="B17" s="172">
        <v>342.09334940373498</v>
      </c>
      <c r="C17" s="172" t="s">
        <v>83</v>
      </c>
      <c r="D17" s="43">
        <v>6.9477042656160495E-67</v>
      </c>
    </row>
    <row r="18" spans="1:4" x14ac:dyDescent="0.2">
      <c r="A18" s="172" t="s">
        <v>84</v>
      </c>
      <c r="B18" s="172">
        <v>-9.5414995436109602E-3</v>
      </c>
      <c r="C18" s="172" t="s">
        <v>85</v>
      </c>
      <c r="D18" s="43">
        <v>1.99295029961151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D115" workbookViewId="0">
      <selection activeCell="M144" sqref="M144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6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>E2*'Res PW'!$B$7</f>
        <v>3.8215996300121402</v>
      </c>
      <c r="M2" s="29">
        <f>F2*'Res PW'!$B$8</f>
        <v>0</v>
      </c>
      <c r="N2" s="29">
        <f>G2*'Res PW'!$B$9</f>
        <v>-4.4540126235015798E-2</v>
      </c>
      <c r="O2" s="161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6">
        <f>SUM(K2:P2)*R2*Q2</f>
        <v>46834582.03648679</v>
      </c>
      <c r="T2" s="44">
        <f t="shared" ref="T2:T33" si="2">S2-D2</f>
        <v>-2563324.9635132104</v>
      </c>
      <c r="U2" s="48">
        <f t="shared" ref="U2:U33" si="3">ABS(T2/D2)</f>
        <v>5.1891367857209221E-2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6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>E3*'Res PW'!$B$7</f>
        <v>3.1050496993848635</v>
      </c>
      <c r="M3" s="29">
        <f>F3*'Res PW'!$B$8</f>
        <v>0</v>
      </c>
      <c r="N3" s="29">
        <f>G3*'Res PW'!$B$9</f>
        <v>-8.9080252470031596E-2</v>
      </c>
      <c r="O3" s="161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6">
        <f t="shared" ref="S3:S66" si="4">SUM(K3:P3)*R3*Q3</f>
        <v>41126267.022403248</v>
      </c>
      <c r="T3" s="44">
        <f t="shared" si="2"/>
        <v>357581.02240324765</v>
      </c>
      <c r="U3" s="48">
        <f t="shared" si="3"/>
        <v>8.7709724665457119E-3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6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>E4*'Res PW'!$B$7</f>
        <v>1.8380375703949112</v>
      </c>
      <c r="M4" s="29">
        <f>F4*'Res PW'!$B$8</f>
        <v>0</v>
      </c>
      <c r="N4" s="29">
        <f>G4*'Res PW'!$B$9</f>
        <v>-0.13362037870504739</v>
      </c>
      <c r="O4" s="161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156">
        <f t="shared" si="4"/>
        <v>41138865.059130229</v>
      </c>
      <c r="T4" s="44">
        <f t="shared" si="2"/>
        <v>228851.05913022906</v>
      </c>
      <c r="U4" s="48">
        <f t="shared" si="3"/>
        <v>5.594010775215796E-3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6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>E5*'Res PW'!$B$7</f>
        <v>0.62085176108433993</v>
      </c>
      <c r="M5" s="29">
        <f>F5*'Res PW'!$B$8</f>
        <v>5.4240433167583327E-2</v>
      </c>
      <c r="N5" s="29">
        <f>G5*'Res PW'!$B$9</f>
        <v>-0.17816050494006319</v>
      </c>
      <c r="O5" s="161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156">
        <f t="shared" si="4"/>
        <v>37802751.916440979</v>
      </c>
      <c r="T5" s="44">
        <f t="shared" si="2"/>
        <v>1120870.9164409786</v>
      </c>
      <c r="U5" s="48">
        <f t="shared" si="3"/>
        <v>3.0556527797497044E-2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6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>E6*'Res PW'!$B$7</f>
        <v>0.28867629655513888</v>
      </c>
      <c r="M6" s="29">
        <f>F6*'Res PW'!$B$8</f>
        <v>2.9793495075622554</v>
      </c>
      <c r="N6" s="29">
        <f>G6*'Res PW'!$B$9</f>
        <v>-0.22270063117507899</v>
      </c>
      <c r="O6" s="161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156">
        <f t="shared" si="4"/>
        <v>43835074.947340004</v>
      </c>
      <c r="T6" s="44">
        <f t="shared" si="2"/>
        <v>-852213.05265999585</v>
      </c>
      <c r="U6" s="48">
        <f t="shared" si="3"/>
        <v>1.9070592349663195E-2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6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>E7*'Res PW'!$B$7</f>
        <v>0</v>
      </c>
      <c r="M7" s="29">
        <f>F7*'Res PW'!$B$8</f>
        <v>6.2415241309269085</v>
      </c>
      <c r="N7" s="29">
        <f>G7*'Res PW'!$B$9</f>
        <v>-0.26724075741009479</v>
      </c>
      <c r="O7" s="161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6">
        <f t="shared" si="4"/>
        <v>49798070.42971459</v>
      </c>
      <c r="T7" s="44">
        <f t="shared" si="2"/>
        <v>-1735395.5702854097</v>
      </c>
      <c r="U7" s="48">
        <f t="shared" si="3"/>
        <v>3.3675118422762593E-2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6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>E8*'Res PW'!$B$7</f>
        <v>0</v>
      </c>
      <c r="M8" s="29">
        <f>F8*'Res PW'!$B$8</f>
        <v>11.30525599878629</v>
      </c>
      <c r="N8" s="29">
        <f>G8*'Res PW'!$B$9</f>
        <v>-0.31178088364511058</v>
      </c>
      <c r="O8" s="161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6">
        <f t="shared" si="4"/>
        <v>60789773.375880241</v>
      </c>
      <c r="T8" s="44">
        <f t="shared" si="2"/>
        <v>-707685.62411975861</v>
      </c>
      <c r="U8" s="48">
        <f t="shared" si="3"/>
        <v>1.1507558777668498E-2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6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>E9*'Res PW'!$B$7</f>
        <v>0</v>
      </c>
      <c r="M9" s="29">
        <f>F9*'Res PW'!$B$8</f>
        <v>10.449032018069442</v>
      </c>
      <c r="N9" s="29">
        <f>G9*'Res PW'!$B$9</f>
        <v>-0.35632100988012638</v>
      </c>
      <c r="O9" s="161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6">
        <f t="shared" si="4"/>
        <v>59261218.136298686</v>
      </c>
      <c r="T9" s="44">
        <f t="shared" si="2"/>
        <v>2041707.1362986863</v>
      </c>
      <c r="U9" s="48">
        <f t="shared" si="3"/>
        <v>3.5682009521169906E-2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6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>E10*'Res PW'!$B$7</f>
        <v>7.9089396316476125E-4</v>
      </c>
      <c r="M10" s="29">
        <f>F10*'Res PW'!$B$8</f>
        <v>3.6573549221570465</v>
      </c>
      <c r="N10" s="29">
        <f>G10*'Res PW'!$B$9</f>
        <v>-0.40086113611514218</v>
      </c>
      <c r="O10" s="161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156">
        <f t="shared" si="4"/>
        <v>43334928.018154353</v>
      </c>
      <c r="T10" s="44">
        <f t="shared" si="2"/>
        <v>-2498649.9818456471</v>
      </c>
      <c r="U10" s="48">
        <f t="shared" si="3"/>
        <v>5.4515708589140635E-2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6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>E11*'Res PW'!$B$7</f>
        <v>0.34957513171882576</v>
      </c>
      <c r="M11" s="29">
        <f>F11*'Res PW'!$B$8</f>
        <v>0.52303274840169633</v>
      </c>
      <c r="N11" s="29">
        <f>G11*'Res PW'!$B$9</f>
        <v>-0.44540126235015798</v>
      </c>
      <c r="O11" s="161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156">
        <f t="shared" si="4"/>
        <v>39685953.531456463</v>
      </c>
      <c r="T11" s="44">
        <f t="shared" si="2"/>
        <v>-1654600.468543537</v>
      </c>
      <c r="U11" s="48">
        <f t="shared" si="3"/>
        <v>4.0023664621028951E-2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6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>E12*'Res PW'!$B$7</f>
        <v>1.6031420633349767</v>
      </c>
      <c r="M12" s="29">
        <f>F12*'Res PW'!$B$8</f>
        <v>0</v>
      </c>
      <c r="N12" s="29">
        <f>G12*'Res PW'!$B$9</f>
        <v>-0.48994138858517378</v>
      </c>
      <c r="O12" s="161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156">
        <f t="shared" si="4"/>
        <v>39659535.023464575</v>
      </c>
      <c r="T12" s="44">
        <f t="shared" si="2"/>
        <v>-156457.97653542459</v>
      </c>
      <c r="U12" s="48">
        <f t="shared" si="3"/>
        <v>3.929525920285966E-3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6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>E13*'Res PW'!$B$7</f>
        <v>3.5400413791254839</v>
      </c>
      <c r="M13" s="29">
        <f>F13*'Res PW'!$B$8</f>
        <v>0</v>
      </c>
      <c r="N13" s="29">
        <f>G13*'Res PW'!$B$9</f>
        <v>-0.53448151482018957</v>
      </c>
      <c r="O13" s="161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6">
        <f t="shared" si="4"/>
        <v>46768668.066377319</v>
      </c>
      <c r="T13" s="44">
        <f t="shared" si="2"/>
        <v>-441330.9336226806</v>
      </c>
      <c r="U13" s="48">
        <f t="shared" si="3"/>
        <v>9.3482512808924362E-3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6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>E14*'Res PW'!$B$7</f>
        <v>4.2763636588318787</v>
      </c>
      <c r="M14" s="29">
        <f>F14*'Res PW'!$B$8</f>
        <v>0</v>
      </c>
      <c r="N14" s="29">
        <f>G14*'Res PW'!$B$9</f>
        <v>-0.57902164105520537</v>
      </c>
      <c r="O14" s="161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6">
        <f t="shared" si="4"/>
        <v>48249337.764548734</v>
      </c>
      <c r="T14" s="44">
        <f t="shared" si="2"/>
        <v>-1207578.7115985826</v>
      </c>
      <c r="U14" s="48">
        <f t="shared" si="3"/>
        <v>2.44167812641734E-2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6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>E15*'Res PW'!$B$7</f>
        <v>3.4577884069563489</v>
      </c>
      <c r="M15" s="29">
        <f>F15*'Res PW'!$B$8</f>
        <v>0</v>
      </c>
      <c r="N15" s="29">
        <f>G15*'Res PW'!$B$9</f>
        <v>-0.62356176729022117</v>
      </c>
      <c r="O15" s="161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6">
        <f t="shared" si="4"/>
        <v>42280074.01452899</v>
      </c>
      <c r="T15" s="44">
        <f t="shared" si="2"/>
        <v>542691.5383816734</v>
      </c>
      <c r="U15" s="48">
        <f t="shared" si="3"/>
        <v>1.3002529295933174E-2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6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>E16*'Res PW'!$B$7</f>
        <v>2.8432637975773272</v>
      </c>
      <c r="M16" s="29">
        <f>F16*'Res PW'!$B$8</f>
        <v>0</v>
      </c>
      <c r="N16" s="29">
        <f>G16*'Res PW'!$B$9</f>
        <v>-0.66810189352523697</v>
      </c>
      <c r="O16" s="161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156">
        <f t="shared" si="4"/>
        <v>43558784.253775984</v>
      </c>
      <c r="T16" s="44">
        <f t="shared" si="2"/>
        <v>1035294.7776286677</v>
      </c>
      <c r="U16" s="48">
        <f t="shared" si="3"/>
        <v>2.4346421010660358E-2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6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>E17*'Res PW'!$B$7</f>
        <v>1.4038367846174562</v>
      </c>
      <c r="M17" s="29">
        <f>F17*'Res PW'!$B$8</f>
        <v>0</v>
      </c>
      <c r="N17" s="29">
        <f>G17*'Res PW'!$B$9</f>
        <v>-0.71264201976025277</v>
      </c>
      <c r="O17" s="161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156">
        <f t="shared" si="4"/>
        <v>39625886.408849344</v>
      </c>
      <c r="T17" s="44">
        <f t="shared" si="2"/>
        <v>1111124.9327020273</v>
      </c>
      <c r="U17" s="48">
        <f t="shared" si="3"/>
        <v>2.8849326598846033E-2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6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>E18*'Res PW'!$B$7</f>
        <v>0.33533904038185991</v>
      </c>
      <c r="M18" s="29">
        <f>F18*'Res PW'!$B$8</f>
        <v>0.87946988064581533</v>
      </c>
      <c r="N18" s="29">
        <f>G18*'Res PW'!$B$9</f>
        <v>-0.75718214599526856</v>
      </c>
      <c r="O18" s="161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156">
        <f t="shared" si="4"/>
        <v>40629519.230336308</v>
      </c>
      <c r="T18" s="44">
        <f t="shared" si="2"/>
        <v>-1869836.2458110079</v>
      </c>
      <c r="U18" s="48">
        <f t="shared" si="3"/>
        <v>4.3996814183698621E-2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6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>E19*'Res PW'!$B$7</f>
        <v>0</v>
      </c>
      <c r="M19" s="29">
        <f>F19*'Res PW'!$B$8</f>
        <v>5.4201690001035043</v>
      </c>
      <c r="N19" s="29">
        <f>G19*'Res PW'!$B$9</f>
        <v>-0.80172227223028436</v>
      </c>
      <c r="O19" s="161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6">
        <f t="shared" si="4"/>
        <v>48893227.5150318</v>
      </c>
      <c r="T19" s="44">
        <f t="shared" si="2"/>
        <v>-886602.96111551672</v>
      </c>
      <c r="U19" s="48">
        <f t="shared" si="3"/>
        <v>1.7810485745634361E-2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6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>E20*'Res PW'!$B$7</f>
        <v>0</v>
      </c>
      <c r="M20" s="29">
        <f>F20*'Res PW'!$B$8</f>
        <v>12.161479979503147</v>
      </c>
      <c r="N20" s="29">
        <f>G20*'Res PW'!$B$9</f>
        <v>-0.84626239846530016</v>
      </c>
      <c r="O20" s="161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6">
        <f t="shared" si="4"/>
        <v>62716617.960635394</v>
      </c>
      <c r="T20" s="44">
        <f t="shared" si="2"/>
        <v>1000873.4844880775</v>
      </c>
      <c r="U20" s="48">
        <f t="shared" si="3"/>
        <v>1.6217474049509486E-2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6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>E21*'Res PW'!$B$7</f>
        <v>0</v>
      </c>
      <c r="M21" s="29">
        <f>F21*'Res PW'!$B$8</f>
        <v>9.3913435713015705</v>
      </c>
      <c r="N21" s="29">
        <f>G21*'Res PW'!$B$9</f>
        <v>-0.89080252470031596</v>
      </c>
      <c r="O21" s="161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6">
        <f t="shared" si="4"/>
        <v>57709902.300962351</v>
      </c>
      <c r="T21" s="44">
        <f t="shared" si="2"/>
        <v>1566630.8248150349</v>
      </c>
      <c r="U21" s="48">
        <f t="shared" si="3"/>
        <v>2.7904159904194824E-2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6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>E22*'Res PW'!$B$7</f>
        <v>3.1635758526590589E-3</v>
      </c>
      <c r="M22" s="29">
        <f>F22*'Res PW'!$B$8</f>
        <v>4.4244696198128661</v>
      </c>
      <c r="N22" s="29">
        <f>G22*'Res PW'!$B$9</f>
        <v>-0.93534265093533175</v>
      </c>
      <c r="O22" s="161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156">
        <f t="shared" si="4"/>
        <v>45018998.398033403</v>
      </c>
      <c r="T22" s="44">
        <f t="shared" si="2"/>
        <v>625210.92188608646</v>
      </c>
      <c r="U22" s="48">
        <f t="shared" si="3"/>
        <v>1.4083297628570459E-2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6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>E23*'Res PW'!$B$7</f>
        <v>0.48323621149367085</v>
      </c>
      <c r="M23" s="29">
        <f>F23*'Res PW'!$B$8</f>
        <v>1.0615627634227021</v>
      </c>
      <c r="N23" s="29">
        <f>G23*'Res PW'!$B$9</f>
        <v>-0.97988277717034755</v>
      </c>
      <c r="O23" s="161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156">
        <f t="shared" si="4"/>
        <v>41168294.916994616</v>
      </c>
      <c r="T23" s="44">
        <f t="shared" si="2"/>
        <v>-804501.55915270001</v>
      </c>
      <c r="U23" s="48">
        <f t="shared" si="3"/>
        <v>1.916721368827282E-2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6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>E24*'Res PW'!$B$7</f>
        <v>1.0052262271824151</v>
      </c>
      <c r="M24" s="29">
        <f>F24*'Res PW'!$B$8</f>
        <v>3.8743166548273728E-2</v>
      </c>
      <c r="N24" s="29">
        <f>G24*'Res PW'!$B$9</f>
        <v>-1.0244229034053633</v>
      </c>
      <c r="O24" s="161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156">
        <f t="shared" si="4"/>
        <v>38887897.794519909</v>
      </c>
      <c r="T24" s="44">
        <f t="shared" si="2"/>
        <v>-1009390.6816274077</v>
      </c>
      <c r="U24" s="48">
        <f t="shared" si="3"/>
        <v>2.5299731389787909E-2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6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>E25*'Res PW'!$B$7</f>
        <v>2.3355098732255484</v>
      </c>
      <c r="M25" s="29">
        <f>F25*'Res PW'!$B$8</f>
        <v>0</v>
      </c>
      <c r="N25" s="29">
        <f>G25*'Res PW'!$B$9</f>
        <v>-1.0689630296403791</v>
      </c>
      <c r="O25" s="161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6">
        <f t="shared" si="4"/>
        <v>44676409.150129281</v>
      </c>
      <c r="T25" s="44">
        <f t="shared" si="2"/>
        <v>869117.67398196459</v>
      </c>
      <c r="U25" s="48">
        <f t="shared" si="3"/>
        <v>1.9839566535520495E-2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6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>E26*'Res PW'!$B$7</f>
        <v>3.0267511970315528</v>
      </c>
      <c r="M26" s="29">
        <f>F26*'Res PW'!$B$8</f>
        <v>0</v>
      </c>
      <c r="N26" s="29">
        <f>G26*'Res PW'!$B$9</f>
        <v>-1.1135031558753949</v>
      </c>
      <c r="O26" s="161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6">
        <f t="shared" si="4"/>
        <v>45979175.27248285</v>
      </c>
      <c r="T26" s="44">
        <f t="shared" si="2"/>
        <v>-1091505.6247828752</v>
      </c>
      <c r="U26" s="48">
        <f t="shared" si="3"/>
        <v>2.3188651703703725E-2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6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>E27*'Res PW'!$B$7</f>
        <v>2.557751076874847</v>
      </c>
      <c r="M27" s="29">
        <f>F27*'Res PW'!$B$8</f>
        <v>0</v>
      </c>
      <c r="N27" s="29">
        <f>G27*'Res PW'!$B$9</f>
        <v>-1.1580432821104107</v>
      </c>
      <c r="O27" s="161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6">
        <f t="shared" si="4"/>
        <v>42144472.770793475</v>
      </c>
      <c r="T27" s="44">
        <f t="shared" si="2"/>
        <v>1757629.8735277504</v>
      </c>
      <c r="U27" s="48">
        <f t="shared" si="3"/>
        <v>4.351986309003484E-2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6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>E28*'Res PW'!$B$7</f>
        <v>1.4623629378916485</v>
      </c>
      <c r="M28" s="29">
        <f>F28*'Res PW'!$B$8</f>
        <v>1.1622949964482166E-2</v>
      </c>
      <c r="N28" s="29">
        <f>G28*'Res PW'!$B$9</f>
        <v>-1.2025834083454265</v>
      </c>
      <c r="O28" s="161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156">
        <f t="shared" si="4"/>
        <v>40896455.093659595</v>
      </c>
      <c r="T28" s="44">
        <f t="shared" si="2"/>
        <v>1861916.1963938698</v>
      </c>
      <c r="U28" s="48">
        <f t="shared" si="3"/>
        <v>4.7699197915318341E-2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6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>E29*'Res PW'!$B$7</f>
        <v>1.0613796985671133</v>
      </c>
      <c r="M29" s="29">
        <f>F29*'Res PW'!$B$8</f>
        <v>9.2983599715857124E-2</v>
      </c>
      <c r="N29" s="29">
        <f>G29*'Res PW'!$B$9</f>
        <v>-1.2471235345804423</v>
      </c>
      <c r="O29" s="161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156">
        <f t="shared" si="4"/>
        <v>39076142.998073593</v>
      </c>
      <c r="T29" s="44">
        <f t="shared" si="2"/>
        <v>1117257.1008078679</v>
      </c>
      <c r="U29" s="48">
        <f t="shared" si="3"/>
        <v>2.9433348065896391E-2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6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>E30*'Res PW'!$B$7</f>
        <v>9.0161911800783076E-2</v>
      </c>
      <c r="M30" s="29">
        <f>F30*'Res PW'!$B$8</f>
        <v>2.9948467741815645</v>
      </c>
      <c r="N30" s="29">
        <f>G30*'Res PW'!$B$9</f>
        <v>-1.2916636608154581</v>
      </c>
      <c r="O30" s="161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156">
        <f t="shared" si="4"/>
        <v>43890594.630248509</v>
      </c>
      <c r="T30" s="44">
        <f t="shared" si="2"/>
        <v>783241.73298278451</v>
      </c>
      <c r="U30" s="48">
        <f t="shared" si="3"/>
        <v>1.8169562275127896E-2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6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>E31*'Res PW'!$B$7</f>
        <v>0</v>
      </c>
      <c r="M31" s="29">
        <f>F31*'Res PW'!$B$8</f>
        <v>7.7525076263095851</v>
      </c>
      <c r="N31" s="29">
        <f>G31*'Res PW'!$B$9</f>
        <v>-1.3362037870504739</v>
      </c>
      <c r="O31" s="161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6">
        <f t="shared" si="4"/>
        <v>52845644.440940276</v>
      </c>
      <c r="T31" s="44">
        <f t="shared" si="2"/>
        <v>-394163.45632544905</v>
      </c>
      <c r="U31" s="48">
        <f t="shared" si="3"/>
        <v>7.4035476815777993E-3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6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>E32*'Res PW'!$B$7</f>
        <v>0</v>
      </c>
      <c r="M32" s="29">
        <f>F32*'Res PW'!$B$8</f>
        <v>12.281583795802794</v>
      </c>
      <c r="N32" s="29">
        <f>G32*'Res PW'!$B$9</f>
        <v>-1.3807439132854897</v>
      </c>
      <c r="O32" s="161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6">
        <f t="shared" si="4"/>
        <v>62888640.206256613</v>
      </c>
      <c r="T32" s="44">
        <f t="shared" si="2"/>
        <v>-587295.6910091117</v>
      </c>
      <c r="U32" s="48">
        <f t="shared" si="3"/>
        <v>9.252257295735436E-3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6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>E33*'Res PW'!$B$7</f>
        <v>0</v>
      </c>
      <c r="M33" s="29">
        <f>F33*'Res PW'!$B$8</f>
        <v>9.8717588365001632</v>
      </c>
      <c r="N33" s="29">
        <f>G33*'Res PW'!$B$9</f>
        <v>-1.4252840395205055</v>
      </c>
      <c r="O33" s="161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6">
        <f t="shared" si="4"/>
        <v>58447274.313740291</v>
      </c>
      <c r="T33" s="44">
        <f t="shared" si="2"/>
        <v>916903.41647456586</v>
      </c>
      <c r="U33" s="48">
        <f t="shared" si="3"/>
        <v>1.5937728232482924E-2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6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>E34*'Res PW'!$B$7</f>
        <v>7.1180456684828792E-3</v>
      </c>
      <c r="M34" s="29">
        <f>F34*'Res PW'!$B$8</f>
        <v>4.3741035033001117</v>
      </c>
      <c r="N34" s="29">
        <f>G34*'Res PW'!$B$9</f>
        <v>-1.4698241657555213</v>
      </c>
      <c r="O34" s="161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156">
        <f t="shared" si="4"/>
        <v>44668776.867117941</v>
      </c>
      <c r="T34" s="44">
        <f t="shared" ref="T34:T65" si="5">S34-D34</f>
        <v>-1954129.0301477835</v>
      </c>
      <c r="U34" s="48">
        <f t="shared" ref="U34:U65" si="6">ABS(T34/D34)</f>
        <v>4.191349707917684E-2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6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>E35*'Res PW'!$B$7</f>
        <v>0.52673537946773286</v>
      </c>
      <c r="M35" s="29">
        <f>F35*'Res PW'!$B$8</f>
        <v>0.46104368192445822</v>
      </c>
      <c r="N35" s="29">
        <f>G35*'Res PW'!$B$9</f>
        <v>-1.5143642919905371</v>
      </c>
      <c r="O35" s="161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156">
        <f t="shared" si="4"/>
        <v>39762655.260032259</v>
      </c>
      <c r="T35" s="44">
        <f t="shared" si="5"/>
        <v>-2223943.6372334659</v>
      </c>
      <c r="U35" s="48">
        <f t="shared" si="6"/>
        <v>5.2967939667489826E-2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6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>E36*'Res PW'!$B$7</f>
        <v>1.7146581121412088</v>
      </c>
      <c r="M36" s="29">
        <f>F36*'Res PW'!$B$8</f>
        <v>0</v>
      </c>
      <c r="N36" s="29">
        <f>G36*'Res PW'!$B$9</f>
        <v>-1.5589044182255529</v>
      </c>
      <c r="O36" s="161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156">
        <f t="shared" si="4"/>
        <v>39811148.525266141</v>
      </c>
      <c r="T36" s="44">
        <f t="shared" si="5"/>
        <v>321150.62800041586</v>
      </c>
      <c r="U36" s="48">
        <f t="shared" si="6"/>
        <v>8.13245492785028E-3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6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>E37*'Res PW'!$B$7</f>
        <v>2.3204828879254178</v>
      </c>
      <c r="M37" s="29">
        <f>F37*'Res PW'!$B$8</f>
        <v>0</v>
      </c>
      <c r="N37" s="29">
        <f>G37*'Res PW'!$B$9</f>
        <v>-1.6034445444605687</v>
      </c>
      <c r="O37" s="161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6">
        <f t="shared" si="4"/>
        <v>44614175.134368941</v>
      </c>
      <c r="T37" s="44">
        <f t="shared" si="5"/>
        <v>-226915.76289678365</v>
      </c>
      <c r="U37" s="48">
        <f t="shared" si="6"/>
        <v>5.0604425172586578E-3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6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>E38*'Res PW'!$B$7</f>
        <v>3.1256129424271482</v>
      </c>
      <c r="M38" s="29">
        <f>F38*'Res PW'!$B$8</f>
        <v>0</v>
      </c>
      <c r="N38" s="29">
        <f>G38*'Res PW'!$B$9</f>
        <v>-1.6479846706955845</v>
      </c>
      <c r="O38" s="161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6">
        <f t="shared" si="4"/>
        <v>46110514.781501539</v>
      </c>
      <c r="T38" s="44">
        <f t="shared" si="5"/>
        <v>-1884806.9393832237</v>
      </c>
      <c r="U38" s="48">
        <f t="shared" si="6"/>
        <v>3.9270638716503603E-2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6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>E39*'Res PW'!$B$7</f>
        <v>3.3178001754761852</v>
      </c>
      <c r="M39" s="29">
        <f>F39*'Res PW'!$B$8</f>
        <v>0</v>
      </c>
      <c r="N39" s="29">
        <f>G39*'Res PW'!$B$9</f>
        <v>-1.6925247969306003</v>
      </c>
      <c r="O39" s="161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6">
        <f t="shared" si="4"/>
        <v>42017198.316665545</v>
      </c>
      <c r="T39" s="44">
        <f t="shared" si="5"/>
        <v>852485.5957807824</v>
      </c>
      <c r="U39" s="48">
        <f t="shared" si="6"/>
        <v>2.0709135068207995E-2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6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>E40*'Res PW'!$B$7</f>
        <v>2.6676853377547491</v>
      </c>
      <c r="M40" s="29">
        <f>F40*'Res PW'!$B$8</f>
        <v>0</v>
      </c>
      <c r="N40" s="29">
        <f>G40*'Res PW'!$B$9</f>
        <v>-1.7370649231656161</v>
      </c>
      <c r="O40" s="161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156">
        <f t="shared" si="4"/>
        <v>43111449.214605592</v>
      </c>
      <c r="T40" s="44">
        <f t="shared" si="5"/>
        <v>676401.49372082949</v>
      </c>
      <c r="U40" s="48">
        <f t="shared" si="6"/>
        <v>1.5939689715205218E-2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6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>E41*'Res PW'!$B$7</f>
        <v>1.4473359525915179</v>
      </c>
      <c r="M41" s="29">
        <f>F41*'Res PW'!$B$8</f>
        <v>6.1989066477238064E-2</v>
      </c>
      <c r="N41" s="29">
        <f>G41*'Res PW'!$B$9</f>
        <v>-1.7816050494006319</v>
      </c>
      <c r="O41" s="161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156">
        <f t="shared" si="4"/>
        <v>39632511.636330344</v>
      </c>
      <c r="T41" s="44">
        <f t="shared" si="5"/>
        <v>1061949.9154455811</v>
      </c>
      <c r="U41" s="48">
        <f t="shared" si="6"/>
        <v>2.7532653611071684E-2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6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>E42*'Res PW'!$B$7</f>
        <v>0.22303209761246348</v>
      </c>
      <c r="M42" s="29">
        <f>F42*'Res PW'!$B$8</f>
        <v>1.6775791115402552</v>
      </c>
      <c r="N42" s="29">
        <f>G42*'Res PW'!$B$9</f>
        <v>-1.8261451756356477</v>
      </c>
      <c r="O42" s="161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156">
        <f t="shared" si="4"/>
        <v>41709096.922957808</v>
      </c>
      <c r="T42" s="44">
        <f t="shared" si="5"/>
        <v>307880.20207304507</v>
      </c>
      <c r="U42" s="48">
        <f t="shared" si="6"/>
        <v>7.4365013025748956E-3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6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>E43*'Res PW'!$B$7</f>
        <v>7.9089396316476125E-4</v>
      </c>
      <c r="M43" s="29">
        <f>F43*'Res PW'!$B$8</f>
        <v>5.3310597170424741</v>
      </c>
      <c r="N43" s="29">
        <f>G43*'Res PW'!$B$9</f>
        <v>-1.8706853018706635</v>
      </c>
      <c r="O43" s="161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6">
        <f t="shared" si="4"/>
        <v>48605805.315677159</v>
      </c>
      <c r="T43" s="44">
        <f t="shared" si="5"/>
        <v>760313.59479239583</v>
      </c>
      <c r="U43" s="48">
        <f t="shared" si="6"/>
        <v>1.5891018514927618E-2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6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>E44*'Res PW'!$B$7</f>
        <v>0</v>
      </c>
      <c r="M44" s="29">
        <f>F44*'Res PW'!$B$8</f>
        <v>9.8756331531549915</v>
      </c>
      <c r="N44" s="29">
        <f>G44*'Res PW'!$B$9</f>
        <v>-1.9152254281056793</v>
      </c>
      <c r="O44" s="161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6">
        <f t="shared" si="4"/>
        <v>58605821.559109941</v>
      </c>
      <c r="T44" s="44">
        <f t="shared" si="5"/>
        <v>2291006.8382251784</v>
      </c>
      <c r="U44" s="48">
        <f t="shared" si="6"/>
        <v>4.068213399227507E-2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6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>E45*'Res PW'!$B$7</f>
        <v>0</v>
      </c>
      <c r="M45" s="29">
        <f>F45*'Res PW'!$B$8</f>
        <v>8.2522944747823193</v>
      </c>
      <c r="N45" s="29">
        <f>G45*'Res PW'!$B$9</f>
        <v>-1.9597655543406951</v>
      </c>
      <c r="O45" s="161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6">
        <f t="shared" si="4"/>
        <v>55605631.131617159</v>
      </c>
      <c r="T45" s="44">
        <f t="shared" si="5"/>
        <v>2469547.4107323959</v>
      </c>
      <c r="U45" s="48">
        <f t="shared" si="6"/>
        <v>4.6475901831691778E-2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6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>E46*'Res PW'!$B$7</f>
        <v>1.5026985300130521E-2</v>
      </c>
      <c r="M46" s="29">
        <f>F46*'Res PW'!$B$8</f>
        <v>3.6960980887053205</v>
      </c>
      <c r="N46" s="29">
        <f>G46*'Res PW'!$B$9</f>
        <v>-2.0043056805757109</v>
      </c>
      <c r="O46" s="161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156">
        <f t="shared" si="4"/>
        <v>43671357.822737329</v>
      </c>
      <c r="T46" s="44">
        <f t="shared" si="5"/>
        <v>-1755551.898147434</v>
      </c>
      <c r="U46" s="48">
        <f t="shared" si="6"/>
        <v>3.8645637771400704E-2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6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>E47*'Res PW'!$B$7</f>
        <v>0.49351783301481283</v>
      </c>
      <c r="M47" s="29">
        <f>F47*'Res PW'!$B$8</f>
        <v>1.0305682301840831</v>
      </c>
      <c r="N47" s="29">
        <f>G47*'Res PW'!$B$9</f>
        <v>-2.0488458068107267</v>
      </c>
      <c r="O47" s="161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156">
        <f t="shared" si="4"/>
        <v>41107748.171457157</v>
      </c>
      <c r="T47" s="44">
        <f t="shared" si="5"/>
        <v>-1237177.5494276062</v>
      </c>
      <c r="U47" s="48">
        <f t="shared" si="6"/>
        <v>2.9216665949125115E-2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6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>E48*'Res PW'!$B$7</f>
        <v>1.9740713320592509</v>
      </c>
      <c r="M48" s="29">
        <f>F48*'Res PW'!$B$8</f>
        <v>0</v>
      </c>
      <c r="N48" s="29">
        <f>G48*'Res PW'!$B$9</f>
        <v>-2.0933859330457425</v>
      </c>
      <c r="O48" s="161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156">
        <f t="shared" si="4"/>
        <v>40543482.493223004</v>
      </c>
      <c r="T48" s="44">
        <f t="shared" si="5"/>
        <v>-749497.22766175866</v>
      </c>
      <c r="U48" s="48">
        <f t="shared" si="6"/>
        <v>1.8150717936266662E-2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6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>E49*'Res PW'!$B$7</f>
        <v>3.4641155586616672</v>
      </c>
      <c r="M49" s="29">
        <f>F49*'Res PW'!$B$8</f>
        <v>0</v>
      </c>
      <c r="N49" s="29">
        <f>G49*'Res PW'!$B$9</f>
        <v>-2.1379260592807583</v>
      </c>
      <c r="O49" s="161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6">
        <f t="shared" si="4"/>
        <v>46879106.930710226</v>
      </c>
      <c r="T49" s="44">
        <f t="shared" si="5"/>
        <v>284689.20982546359</v>
      </c>
      <c r="U49" s="48">
        <f t="shared" si="6"/>
        <v>6.1099424298172713E-3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6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>E50*'Res PW'!$B$7</f>
        <v>4.6354295181086815</v>
      </c>
      <c r="M50" s="29">
        <f>F50*'Res PW'!$B$8</f>
        <v>0</v>
      </c>
      <c r="N50" s="29">
        <f>G50*'Res PW'!$B$9</f>
        <v>-2.1824661855157741</v>
      </c>
      <c r="O50" s="161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6">
        <f t="shared" si="4"/>
        <v>48964567.805151634</v>
      </c>
      <c r="T50" s="44">
        <f t="shared" si="5"/>
        <v>-2236210.7666895315</v>
      </c>
      <c r="U50" s="48">
        <f t="shared" si="6"/>
        <v>4.3675327388856891E-2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6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>E51*'Res PW'!$B$7</f>
        <v>4.1806654892889439</v>
      </c>
      <c r="M51" s="29">
        <f>F51*'Res PW'!$B$8</f>
        <v>0</v>
      </c>
      <c r="N51" s="29">
        <f>G51*'Res PW'!$B$9</f>
        <v>-2.2270063117507899</v>
      </c>
      <c r="O51" s="161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6">
        <f t="shared" si="4"/>
        <v>43405810.834835142</v>
      </c>
      <c r="T51" s="44">
        <f t="shared" si="5"/>
        <v>-80803.737006023526</v>
      </c>
      <c r="U51" s="48">
        <f t="shared" si="6"/>
        <v>1.858128939251718E-3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6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>E52*'Res PW'!$B$7</f>
        <v>3.6729115649371642</v>
      </c>
      <c r="M52" s="29">
        <f>F52*'Res PW'!$B$8</f>
        <v>0</v>
      </c>
      <c r="N52" s="29">
        <f>G52*'Res PW'!$B$9</f>
        <v>-2.2715464379858057</v>
      </c>
      <c r="O52" s="161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156">
        <f t="shared" si="4"/>
        <v>44900472.457301177</v>
      </c>
      <c r="T52" s="44">
        <f t="shared" si="5"/>
        <v>716277.88546001166</v>
      </c>
      <c r="U52" s="48">
        <f t="shared" si="6"/>
        <v>1.6211178961186713E-2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6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>E53*'Res PW'!$B$7</f>
        <v>1.4702718775232959</v>
      </c>
      <c r="M53" s="29">
        <f>F53*'Res PW'!$B$8</f>
        <v>0</v>
      </c>
      <c r="N53" s="29">
        <f>G53*'Res PW'!$B$9</f>
        <v>-2.3160865642208215</v>
      </c>
      <c r="O53" s="161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156">
        <f t="shared" si="4"/>
        <v>39521134.34277837</v>
      </c>
      <c r="T53" s="44">
        <f t="shared" si="5"/>
        <v>789680.77093720436</v>
      </c>
      <c r="U53" s="48">
        <f t="shared" si="6"/>
        <v>2.038861695372373E-2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6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>E54*'Res PW'!$B$7</f>
        <v>0.26811305351285497</v>
      </c>
      <c r="M54" s="29">
        <f>F54*'Res PW'!$B$8</f>
        <v>1.3870053624282017</v>
      </c>
      <c r="N54" s="29">
        <f>G54*'Res PW'!$B$9</f>
        <v>-2.3606266904558373</v>
      </c>
      <c r="O54" s="161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156">
        <f t="shared" si="4"/>
        <v>41112652.181173302</v>
      </c>
      <c r="T54" s="44">
        <f t="shared" si="5"/>
        <v>437650.60933213681</v>
      </c>
      <c r="U54" s="48">
        <f t="shared" si="6"/>
        <v>1.0759694958072658E-2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6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>E55*'Res PW'!$B$7</f>
        <v>0</v>
      </c>
      <c r="M55" s="29">
        <f>F55*'Res PW'!$B$8</f>
        <v>5.3194367670779927</v>
      </c>
      <c r="N55" s="29">
        <f>G55*'Res PW'!$B$9</f>
        <v>-2.4051668166908531</v>
      </c>
      <c r="O55" s="161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6">
        <f t="shared" si="4"/>
        <v>48440903.75688827</v>
      </c>
      <c r="T55" s="44">
        <f t="shared" si="5"/>
        <v>2981800.185047105</v>
      </c>
      <c r="U55" s="48">
        <f t="shared" si="6"/>
        <v>6.5593026495448278E-2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6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>E56*'Res PW'!$B$7</f>
        <v>0</v>
      </c>
      <c r="M56" s="29">
        <f>F56*'Res PW'!$B$8</f>
        <v>6.9970158786182477</v>
      </c>
      <c r="N56" s="29">
        <f>G56*'Res PW'!$B$9</f>
        <v>-2.4497069429258689</v>
      </c>
      <c r="O56" s="161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6">
        <f t="shared" si="4"/>
        <v>53171872.024640009</v>
      </c>
      <c r="T56" s="44">
        <f t="shared" si="5"/>
        <v>1274249.4527988434</v>
      </c>
      <c r="U56" s="48">
        <f t="shared" si="6"/>
        <v>2.455313730479498E-2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6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>E57*'Res PW'!$B$7</f>
        <v>0</v>
      </c>
      <c r="M57" s="29">
        <f>F57*'Res PW'!$B$8</f>
        <v>7.2914639443851268</v>
      </c>
      <c r="N57" s="29">
        <f>G57*'Res PW'!$B$9</f>
        <v>-2.4942470691608847</v>
      </c>
      <c r="O57" s="161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6">
        <f t="shared" si="4"/>
        <v>53693642.584910206</v>
      </c>
      <c r="T57" s="44">
        <f t="shared" si="5"/>
        <v>3445578.0130690411</v>
      </c>
      <c r="U57" s="48">
        <f t="shared" si="6"/>
        <v>6.8571357771258931E-2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6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>E58*'Res PW'!$B$7</f>
        <v>4.7453637789885818E-3</v>
      </c>
      <c r="M58" s="29">
        <f>F58*'Res PW'!$B$8</f>
        <v>4.2191308371070164</v>
      </c>
      <c r="N58" s="29">
        <f>G58*'Res PW'!$B$9</f>
        <v>-2.5387871953959005</v>
      </c>
      <c r="O58" s="161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156">
        <f t="shared" si="4"/>
        <v>44344506.27827014</v>
      </c>
      <c r="T58" s="44">
        <f t="shared" si="5"/>
        <v>416937.70642897487</v>
      </c>
      <c r="U58" s="48">
        <f t="shared" si="6"/>
        <v>9.4914815452873461E-3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6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>E59*'Res PW'!$B$7</f>
        <v>0.4001923453613706</v>
      </c>
      <c r="M59" s="29">
        <f>F59*'Res PW'!$B$8</f>
        <v>0.77098901431064848</v>
      </c>
      <c r="N59" s="29">
        <f>G59*'Res PW'!$B$9</f>
        <v>-2.5833273216309163</v>
      </c>
      <c r="O59" s="161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156">
        <f t="shared" si="4"/>
        <v>40213026.588993274</v>
      </c>
      <c r="T59" s="44">
        <f t="shared" si="5"/>
        <v>-1485895.9828478917</v>
      </c>
      <c r="U59" s="48">
        <f t="shared" si="6"/>
        <v>3.5633917885717778E-2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6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>E60*'Res PW'!$B$7</f>
        <v>2.0689786076390231</v>
      </c>
      <c r="M60" s="29">
        <f>F60*'Res PW'!$B$8</f>
        <v>0</v>
      </c>
      <c r="N60" s="29">
        <f>G60*'Res PW'!$B$9</f>
        <v>-2.6278674478659321</v>
      </c>
      <c r="O60" s="161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156">
        <f t="shared" si="4"/>
        <v>40522079.133140124</v>
      </c>
      <c r="T60" s="44">
        <f t="shared" si="5"/>
        <v>-76955.438701041043</v>
      </c>
      <c r="U60" s="48">
        <f t="shared" si="6"/>
        <v>1.8954992283096331E-3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6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>E61*'Res PW'!$B$7</f>
        <v>2.6344677913018293</v>
      </c>
      <c r="M61" s="29">
        <f>F61*'Res PW'!$B$8</f>
        <v>0</v>
      </c>
      <c r="N61" s="29">
        <f>G61*'Res PW'!$B$9</f>
        <v>-2.6724075741009479</v>
      </c>
      <c r="O61" s="161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6">
        <f t="shared" si="4"/>
        <v>45035374.419322006</v>
      </c>
      <c r="T61" s="44">
        <f t="shared" si="5"/>
        <v>-154214.15251915902</v>
      </c>
      <c r="U61" s="48">
        <f t="shared" si="6"/>
        <v>3.4126035972643033E-3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6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>E62*'Res PW'!$B$7</f>
        <v>4.3783889800801328</v>
      </c>
      <c r="M62" s="29">
        <f>F62*'Res PW'!$B$8</f>
        <v>0</v>
      </c>
      <c r="N62" s="29">
        <f>G62*'Res PW'!$B$9</f>
        <v>-2.7169477003359637</v>
      </c>
      <c r="O62" s="161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6">
        <f t="shared" si="4"/>
        <v>48066492.83943817</v>
      </c>
      <c r="T62" s="44">
        <f t="shared" si="5"/>
        <v>-1817847.5646998584</v>
      </c>
      <c r="U62" s="48">
        <f t="shared" si="6"/>
        <v>3.6441246891761314E-2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6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>E63*'Res PW'!$B$7</f>
        <v>5.1242019873445059</v>
      </c>
      <c r="M63" s="29">
        <f>F63*'Res PW'!$B$8</f>
        <v>0</v>
      </c>
      <c r="N63" s="29">
        <f>G63*'Res PW'!$B$9</f>
        <v>-2.7614878265709795</v>
      </c>
      <c r="O63" s="161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6">
        <f t="shared" si="4"/>
        <v>44598045.30493027</v>
      </c>
      <c r="T63" s="44">
        <f t="shared" si="5"/>
        <v>1617059.9007922411</v>
      </c>
      <c r="U63" s="48">
        <f t="shared" si="6"/>
        <v>3.7622680950366423E-2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6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>E64*'Res PW'!$B$7</f>
        <v>3.2268473697122375</v>
      </c>
      <c r="M64" s="29">
        <f>F64*'Res PW'!$B$8</f>
        <v>0</v>
      </c>
      <c r="N64" s="29">
        <f>G64*'Res PW'!$B$9</f>
        <v>-2.8060279528059953</v>
      </c>
      <c r="O64" s="161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156">
        <f t="shared" si="4"/>
        <v>43626454.653471209</v>
      </c>
      <c r="T64" s="44">
        <f t="shared" si="5"/>
        <v>207430.24933318049</v>
      </c>
      <c r="U64" s="48">
        <f t="shared" si="6"/>
        <v>4.777404655674655E-3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6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>E65*'Res PW'!$B$7</f>
        <v>1.1839682628576516</v>
      </c>
      <c r="M65" s="29">
        <f>F65*'Res PW'!$B$8</f>
        <v>6.1989066477238064E-2</v>
      </c>
      <c r="N65" s="29">
        <f>G65*'Res PW'!$B$9</f>
        <v>-2.8505680790410111</v>
      </c>
      <c r="O65" s="161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156">
        <f t="shared" si="4"/>
        <v>38612285.511877716</v>
      </c>
      <c r="T65" s="44">
        <f t="shared" si="5"/>
        <v>-1171.8922603130341</v>
      </c>
      <c r="U65" s="48">
        <f t="shared" si="6"/>
        <v>3.0349322207740137E-5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6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>E66*'Res PW'!$B$7</f>
        <v>0.14473359525915183</v>
      </c>
      <c r="M66" s="29">
        <f>F66*'Res PW'!$B$8</f>
        <v>2.3555845261350465</v>
      </c>
      <c r="N66" s="29">
        <f>G66*'Res PW'!$B$9</f>
        <v>-2.8951082052760269</v>
      </c>
      <c r="O66" s="161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156">
        <f t="shared" si="4"/>
        <v>42229986.105740242</v>
      </c>
      <c r="T66" s="44">
        <f t="shared" ref="T66:T97" si="9">S66-D66</f>
        <v>1466877.7016022131</v>
      </c>
      <c r="U66" s="48">
        <f t="shared" ref="U66:U97" si="10">ABS(T66/D66)</f>
        <v>3.5985423070761316E-2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6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>E67*'Res PW'!$B$7</f>
        <v>2.7681288710766742E-2</v>
      </c>
      <c r="M67" s="29">
        <f>F67*'Res PW'!$B$8</f>
        <v>3.796830321730833</v>
      </c>
      <c r="N67" s="29">
        <f>G67*'Res PW'!$B$9</f>
        <v>-2.9396483315110427</v>
      </c>
      <c r="O67" s="161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6">
        <f t="shared" ref="S67:S121" si="11">SUM(K67:P67)*R67*Q67</f>
        <v>45440663.811394021</v>
      </c>
      <c r="T67" s="44">
        <f t="shared" si="9"/>
        <v>-678585.59274400771</v>
      </c>
      <c r="U67" s="48">
        <f t="shared" si="10"/>
        <v>1.4713717189922912E-2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6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>E68*'Res PW'!$B$7</f>
        <v>0</v>
      </c>
      <c r="M68" s="29">
        <f>F68*'Res PW'!$B$8</f>
        <v>9.4882014876722529</v>
      </c>
      <c r="N68" s="29">
        <f>G68*'Res PW'!$B$9</f>
        <v>-2.9841884577460585</v>
      </c>
      <c r="O68" s="161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6">
        <f t="shared" si="11"/>
        <v>57579259.469705261</v>
      </c>
      <c r="T68" s="44">
        <f t="shared" si="9"/>
        <v>3155174.0655672327</v>
      </c>
      <c r="U68" s="48">
        <f t="shared" si="10"/>
        <v>5.7973855548288829E-2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6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>E69*'Res PW'!$B$7</f>
        <v>0</v>
      </c>
      <c r="M69" s="29">
        <f>F69*'Res PW'!$B$8</f>
        <v>8.1631851917212899</v>
      </c>
      <c r="N69" s="29">
        <f>G69*'Res PW'!$B$9</f>
        <v>-3.0287285839810743</v>
      </c>
      <c r="O69" s="161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6">
        <f t="shared" si="11"/>
        <v>55121803.816251367</v>
      </c>
      <c r="T69" s="44">
        <f t="shared" si="9"/>
        <v>-12832.587886661291</v>
      </c>
      <c r="U69" s="48">
        <f t="shared" si="10"/>
        <v>2.3275002291840932E-4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6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>E70*'Res PW'!$B$7</f>
        <v>0</v>
      </c>
      <c r="M70" s="29">
        <f>F70*'Res PW'!$B$8</f>
        <v>7.0125131452375573</v>
      </c>
      <c r="N70" s="29">
        <f>G70*'Res PW'!$B$9</f>
        <v>-3.07326871021609</v>
      </c>
      <c r="O70" s="161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156">
        <f t="shared" si="11"/>
        <v>49015862.788838953</v>
      </c>
      <c r="T70" s="44">
        <f t="shared" si="9"/>
        <v>1217731.3847009242</v>
      </c>
      <c r="U70" s="48">
        <f t="shared" si="10"/>
        <v>2.5476547909475421E-2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6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>E71*'Res PW'!$B$7</f>
        <v>0.4096830729193478</v>
      </c>
      <c r="M71" s="29">
        <f>F71*'Res PW'!$B$8</f>
        <v>0.55790159829514252</v>
      </c>
      <c r="N71" s="29">
        <f>G71*'Res PW'!$B$9</f>
        <v>-3.1178088364511058</v>
      </c>
      <c r="O71" s="161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156">
        <f t="shared" si="11"/>
        <v>39298144.978326529</v>
      </c>
      <c r="T71" s="44">
        <f t="shared" si="9"/>
        <v>-2585525.4258114994</v>
      </c>
      <c r="U71" s="48">
        <f t="shared" si="10"/>
        <v>6.1731109066221049E-2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6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>E72*'Res PW'!$B$7</f>
        <v>1.0518889710091361</v>
      </c>
      <c r="M72" s="29">
        <f>F72*'Res PW'!$B$8</f>
        <v>0.15497266619309524</v>
      </c>
      <c r="N72" s="29">
        <f>G72*'Res PW'!$B$9</f>
        <v>-3.1623489626861216</v>
      </c>
      <c r="O72" s="161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156">
        <f t="shared" si="11"/>
        <v>38337457.634966351</v>
      </c>
      <c r="T72" s="44">
        <f t="shared" si="9"/>
        <v>-15834.76917167753</v>
      </c>
      <c r="U72" s="48">
        <f t="shared" si="10"/>
        <v>4.1286596740698796E-4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6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>E73*'Res PW'!$B$7</f>
        <v>1.6490139131985326</v>
      </c>
      <c r="M73" s="29">
        <f>F73*'Res PW'!$B$8</f>
        <v>0</v>
      </c>
      <c r="N73" s="29">
        <f>G73*'Res PW'!$B$9</f>
        <v>-3.2068890889211374</v>
      </c>
      <c r="O73" s="161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6">
        <f t="shared" si="11"/>
        <v>42690133.245986983</v>
      </c>
      <c r="T73" s="44">
        <f t="shared" si="9"/>
        <v>886319.84184895456</v>
      </c>
      <c r="U73" s="48">
        <f t="shared" si="10"/>
        <v>2.1201889724281005E-2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6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>E74*'Res PW'!$B$7</f>
        <v>3.4720244982933144</v>
      </c>
      <c r="M74" s="29">
        <f>F74*'Res PW'!$B$8</f>
        <v>0</v>
      </c>
      <c r="N74" s="29">
        <f>G74*'Res PW'!$B$9</f>
        <v>-3.2514292151561532</v>
      </c>
      <c r="O74" s="161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6">
        <f t="shared" si="11"/>
        <v>46167198.801033527</v>
      </c>
      <c r="T74" s="44">
        <f t="shared" si="9"/>
        <v>82504.816812239587</v>
      </c>
      <c r="U74" s="48">
        <f t="shared" si="10"/>
        <v>1.7902867455404611E-3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6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>E75*'Res PW'!$B$7</f>
        <v>2.9286803455991213</v>
      </c>
      <c r="M75" s="29">
        <f>F75*'Res PW'!$B$8</f>
        <v>0</v>
      </c>
      <c r="N75" s="29">
        <f>G75*'Res PW'!$B$9</f>
        <v>-3.295969341391169</v>
      </c>
      <c r="O75" s="161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6">
        <f t="shared" si="11"/>
        <v>42252040.834229991</v>
      </c>
      <c r="T75" s="44">
        <f t="shared" si="9"/>
        <v>1669216.8500087038</v>
      </c>
      <c r="U75" s="48">
        <f t="shared" si="10"/>
        <v>4.1131116224383493E-2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6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>E76*'Res PW'!$B$7</f>
        <v>2.1116868816499199</v>
      </c>
      <c r="M76" s="29">
        <f>F76*'Res PW'!$B$8</f>
        <v>0</v>
      </c>
      <c r="N76" s="29">
        <f>G76*'Res PW'!$B$9</f>
        <v>-3.3405094676261848</v>
      </c>
      <c r="O76" s="161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156">
        <f t="shared" si="11"/>
        <v>41405803.023688063</v>
      </c>
      <c r="T76" s="44">
        <f t="shared" si="9"/>
        <v>756895.03946677595</v>
      </c>
      <c r="U76" s="48">
        <f t="shared" si="10"/>
        <v>1.8620304382114778E-2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6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>E77*'Res PW'!$B$7</f>
        <v>1.715449006104373</v>
      </c>
      <c r="M77" s="29">
        <f>F77*'Res PW'!$B$8</f>
        <v>0.10848086633516665</v>
      </c>
      <c r="N77" s="29">
        <f>G77*'Res PW'!$B$9</f>
        <v>-3.3850495938612006</v>
      </c>
      <c r="O77" s="161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156">
        <f t="shared" si="11"/>
        <v>39493972.873680703</v>
      </c>
      <c r="T77" s="44">
        <f t="shared" si="9"/>
        <v>1310724.8894594163</v>
      </c>
      <c r="U77" s="48">
        <f t="shared" si="10"/>
        <v>3.4327223551046671E-2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6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>E78*'Res PW'!$B$7</f>
        <v>0.33138457056603621</v>
      </c>
      <c r="M78" s="29">
        <f>F78*'Res PW'!$B$8</f>
        <v>2.7352675583081298</v>
      </c>
      <c r="N78" s="29">
        <f>G78*'Res PW'!$B$9</f>
        <v>-3.4295897200962164</v>
      </c>
      <c r="O78" s="161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156">
        <f t="shared" si="11"/>
        <v>43138762.692058906</v>
      </c>
      <c r="T78" s="44">
        <f t="shared" si="9"/>
        <v>489962.70783761889</v>
      </c>
      <c r="U78" s="48">
        <f t="shared" si="10"/>
        <v>1.1488311699716983E-2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6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>E79*'Res PW'!$B$7</f>
        <v>0</v>
      </c>
      <c r="M79" s="29">
        <f>F79*'Res PW'!$B$8</f>
        <v>6.3383820472975927</v>
      </c>
      <c r="N79" s="29">
        <f>G79*'Res PW'!$B$9</f>
        <v>-3.4741298463312322</v>
      </c>
      <c r="O79" s="161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6">
        <f t="shared" si="11"/>
        <v>49789430.909360163</v>
      </c>
      <c r="T79" s="44">
        <f t="shared" si="9"/>
        <v>-2047726.0748611242</v>
      </c>
      <c r="U79" s="48">
        <f t="shared" si="10"/>
        <v>3.9503055221265924E-2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6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>E80*'Res PW'!$B$7</f>
        <v>0</v>
      </c>
      <c r="M80" s="29">
        <f>F80*'Res PW'!$B$8</f>
        <v>10.712485550597705</v>
      </c>
      <c r="N80" s="29">
        <f>G80*'Res PW'!$B$9</f>
        <v>-3.518669972566248</v>
      </c>
      <c r="O80" s="161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6">
        <f t="shared" si="11"/>
        <v>59497228.107548513</v>
      </c>
      <c r="T80" s="44">
        <f t="shared" si="9"/>
        <v>-3453682.8766727746</v>
      </c>
      <c r="U80" s="48">
        <f t="shared" si="10"/>
        <v>5.4863111949856352E-2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6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>E81*'Res PW'!$B$7</f>
        <v>0</v>
      </c>
      <c r="M81" s="29">
        <f>F81*'Res PW'!$B$8</f>
        <v>11.692687664269034</v>
      </c>
      <c r="N81" s="29">
        <f>G81*'Res PW'!$B$9</f>
        <v>-3.5632100988012638</v>
      </c>
      <c r="O81" s="161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6">
        <f t="shared" si="11"/>
        <v>61195778.869388707</v>
      </c>
      <c r="T81" s="44">
        <f t="shared" si="9"/>
        <v>-281990.11483258009</v>
      </c>
      <c r="U81" s="48">
        <f t="shared" si="10"/>
        <v>4.5868631782157695E-3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6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>E82*'Res PW'!$B$7</f>
        <v>0</v>
      </c>
      <c r="M82" s="29">
        <f>F82*'Res PW'!$B$8</f>
        <v>7.0125131452375573</v>
      </c>
      <c r="N82" s="29">
        <f>G82*'Res PW'!$B$9</f>
        <v>-3.6077502250362796</v>
      </c>
      <c r="O82" s="161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156">
        <f t="shared" si="11"/>
        <v>48534260.402223609</v>
      </c>
      <c r="T82" s="44">
        <f t="shared" si="9"/>
        <v>-2437830.5819976777</v>
      </c>
      <c r="U82" s="48">
        <f t="shared" si="10"/>
        <v>4.782677215953967E-2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6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>E83*'Res PW'!$B$7</f>
        <v>0.39623787554554679</v>
      </c>
      <c r="M83" s="29">
        <f>F83*'Res PW'!$B$8</f>
        <v>2.0417648770940287</v>
      </c>
      <c r="N83" s="29">
        <f>G83*'Res PW'!$B$9</f>
        <v>-3.6522903512712954</v>
      </c>
      <c r="O83" s="161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156">
        <f t="shared" si="11"/>
        <v>41649885.646528833</v>
      </c>
      <c r="T83" s="44">
        <f t="shared" si="9"/>
        <v>-728272.33769245446</v>
      </c>
      <c r="U83" s="48">
        <f t="shared" si="10"/>
        <v>1.7185087137662119E-2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6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>E84*'Res PW'!$B$7</f>
        <v>0.95935437731885875</v>
      </c>
      <c r="M84" s="29">
        <f>F84*'Res PW'!$B$8</f>
        <v>7.3612016441720232E-2</v>
      </c>
      <c r="N84" s="29">
        <f>G84*'Res PW'!$B$9</f>
        <v>-3.6968304775063112</v>
      </c>
      <c r="O84" s="161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156">
        <f t="shared" si="11"/>
        <v>37790635.789006509</v>
      </c>
      <c r="T84" s="44">
        <f t="shared" si="9"/>
        <v>-644239.19521477818</v>
      </c>
      <c r="U84" s="48">
        <f t="shared" si="10"/>
        <v>1.6761839227505189E-2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6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>E85*'Res PW'!$B$7</f>
        <v>2.9500344826045701</v>
      </c>
      <c r="M85" s="29">
        <f>F85*'Res PW'!$B$8</f>
        <v>0</v>
      </c>
      <c r="N85" s="29">
        <f>G85*'Res PW'!$B$9</f>
        <v>-3.741370603741327</v>
      </c>
      <c r="O85" s="161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6">
        <f t="shared" si="11"/>
        <v>44857136.144281439</v>
      </c>
      <c r="T85" s="44">
        <f t="shared" si="9"/>
        <v>784995.16006015241</v>
      </c>
      <c r="U85" s="48">
        <f t="shared" si="10"/>
        <v>1.7811595772966791E-2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6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>E86*'Res PW'!$B$7</f>
        <v>3.0259603030683881</v>
      </c>
      <c r="M86" s="29">
        <f>F86*'Res PW'!$B$8</f>
        <v>0</v>
      </c>
      <c r="N86" s="29">
        <f>G86*'Res PW'!$B$9</f>
        <v>-3.7859107299763428</v>
      </c>
      <c r="O86" s="161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6">
        <f t="shared" si="11"/>
        <v>45049411.10665217</v>
      </c>
      <c r="T86" s="44">
        <f t="shared" si="9"/>
        <v>-463745.88695222139</v>
      </c>
      <c r="U86" s="48">
        <f t="shared" si="10"/>
        <v>1.0189270918239927E-2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6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>E87*'Res PW'!$B$7</f>
        <v>2.3979904963155643</v>
      </c>
      <c r="M87" s="29">
        <f>F87*'Res PW'!$B$8</f>
        <v>0</v>
      </c>
      <c r="N87" s="29">
        <f>G87*'Res PW'!$B$9</f>
        <v>-3.8304508562113586</v>
      </c>
      <c r="O87" s="161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6">
        <f t="shared" si="11"/>
        <v>39713795.310371399</v>
      </c>
      <c r="T87" s="44">
        <f t="shared" si="9"/>
        <v>710631.31676700711</v>
      </c>
      <c r="U87" s="48">
        <f t="shared" si="10"/>
        <v>1.821983767479823E-2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6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>E88*'Res PW'!$B$7</f>
        <v>2.8092553571612422</v>
      </c>
      <c r="M88" s="29">
        <f>F88*'Res PW'!$B$8</f>
        <v>0</v>
      </c>
      <c r="N88" s="29">
        <f>G88*'Res PW'!$B$9</f>
        <v>-3.8749909824463744</v>
      </c>
      <c r="O88" s="161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156">
        <f t="shared" si="11"/>
        <v>42564272.45493266</v>
      </c>
      <c r="T88" s="44">
        <f t="shared" si="9"/>
        <v>1905041.4613282681</v>
      </c>
      <c r="U88" s="48">
        <f t="shared" si="10"/>
        <v>4.6853848800729334E-2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6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>E89*'Res PW'!$B$7</f>
        <v>0.84704743454946252</v>
      </c>
      <c r="M89" s="29">
        <f>F89*'Res PW'!$B$8</f>
        <v>0.18209288277688682</v>
      </c>
      <c r="N89" s="29">
        <f>G89*'Res PW'!$B$9</f>
        <v>-3.9195311086813902</v>
      </c>
      <c r="O89" s="161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156">
        <f t="shared" si="11"/>
        <v>37882866.780880675</v>
      </c>
      <c r="T89" s="44">
        <f t="shared" si="9"/>
        <v>1517138.7872762829</v>
      </c>
      <c r="U89" s="48">
        <f t="shared" si="10"/>
        <v>4.1718916985330277E-2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6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>E90*'Res PW'!$B$7</f>
        <v>0.45792760467239835</v>
      </c>
      <c r="M90" s="29">
        <f>F90*'Res PW'!$B$8</f>
        <v>1.1584206797933865</v>
      </c>
      <c r="N90" s="29">
        <f>G90*'Res PW'!$B$9</f>
        <v>-3.964071234916406</v>
      </c>
      <c r="O90" s="161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156">
        <f t="shared" si="11"/>
        <v>40247424.603217766</v>
      </c>
      <c r="T90" s="44">
        <f t="shared" si="9"/>
        <v>994935.60961337388</v>
      </c>
      <c r="U90" s="48">
        <f t="shared" si="10"/>
        <v>2.5347070596605577E-2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6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>E91*'Res PW'!$B$7</f>
        <v>0</v>
      </c>
      <c r="M91" s="29">
        <f>F91*'Res PW'!$B$8</f>
        <v>6.1640377978303622</v>
      </c>
      <c r="N91" s="29">
        <f>G91*'Res PW'!$B$9</f>
        <v>-4.0086113611514218</v>
      </c>
      <c r="O91" s="161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6">
        <f t="shared" si="11"/>
        <v>49305642.24021478</v>
      </c>
      <c r="T91" s="44">
        <f t="shared" si="9"/>
        <v>1676915.2466103882</v>
      </c>
      <c r="U91" s="48">
        <f t="shared" si="10"/>
        <v>3.5208063546094043E-2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6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>E92*'Res PW'!$B$7</f>
        <v>0</v>
      </c>
      <c r="M92" s="29">
        <f>F92*'Res PW'!$B$8</f>
        <v>9.2015020552150268</v>
      </c>
      <c r="N92" s="29">
        <f>G92*'Res PW'!$B$9</f>
        <v>-4.0531514873864376</v>
      </c>
      <c r="O92" s="161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6">
        <f t="shared" si="11"/>
        <v>56668635.336211257</v>
      </c>
      <c r="T92" s="44">
        <f t="shared" si="9"/>
        <v>873473.34260686487</v>
      </c>
      <c r="U92" s="48">
        <f t="shared" si="10"/>
        <v>1.5655001462438412E-2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6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>E93*'Res PW'!$B$7</f>
        <v>0</v>
      </c>
      <c r="M93" s="29">
        <f>F93*'Res PW'!$B$8</f>
        <v>7.8338682760609606</v>
      </c>
      <c r="N93" s="29">
        <f>G93*'Res PW'!$B$9</f>
        <v>-4.0976916136214534</v>
      </c>
      <c r="O93" s="161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6">
        <f t="shared" si="11"/>
        <v>54181085.527236253</v>
      </c>
      <c r="T93" s="44">
        <f t="shared" si="9"/>
        <v>1725957.5336318612</v>
      </c>
      <c r="U93" s="48">
        <f t="shared" si="10"/>
        <v>3.2903504378872149E-2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6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>E94*'Res PW'!$B$7</f>
        <v>7.9089396316476407E-3</v>
      </c>
      <c r="M94" s="29">
        <f>F94*'Res PW'!$B$8</f>
        <v>5.5170269164741885</v>
      </c>
      <c r="N94" s="29">
        <f>G94*'Res PW'!$B$9</f>
        <v>-4.1422317398564692</v>
      </c>
      <c r="O94" s="161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156">
        <f t="shared" si="11"/>
        <v>46249643.008715473</v>
      </c>
      <c r="T94" s="44">
        <f t="shared" si="9"/>
        <v>380552.0151110813</v>
      </c>
      <c r="U94" s="48">
        <f t="shared" si="10"/>
        <v>8.2964804156276471E-3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6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>E95*'Res PW'!$B$7</f>
        <v>0.20800511231233296</v>
      </c>
      <c r="M95" s="29">
        <f>F95*'Res PW'!$B$8</f>
        <v>2.6306610086277908</v>
      </c>
      <c r="N95" s="29">
        <f>G95*'Res PW'!$B$9</f>
        <v>-4.186771866091485</v>
      </c>
      <c r="O95" s="161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156">
        <f t="shared" si="11"/>
        <v>42828720.613368981</v>
      </c>
      <c r="T95" s="44">
        <f t="shared" si="9"/>
        <v>1587223.6197645888</v>
      </c>
      <c r="U95" s="48">
        <f t="shared" si="10"/>
        <v>3.8486081628189457E-2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6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>E96*'Res PW'!$B$7</f>
        <v>1.6458503373458744</v>
      </c>
      <c r="M96" s="29">
        <f>F96*'Res PW'!$B$8</f>
        <v>0</v>
      </c>
      <c r="N96" s="29">
        <f>G96*'Res PW'!$B$9</f>
        <v>-4.2313119923265008</v>
      </c>
      <c r="O96" s="161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156">
        <f t="shared" si="11"/>
        <v>39357716.308923297</v>
      </c>
      <c r="T96" s="44">
        <f t="shared" si="9"/>
        <v>171697.31531890482</v>
      </c>
      <c r="U96" s="48">
        <f t="shared" si="10"/>
        <v>4.3815962868524053E-3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6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>E97*'Res PW'!$B$7</f>
        <v>3.6634208373791877</v>
      </c>
      <c r="M97" s="29">
        <f>F97*'Res PW'!$B$8</f>
        <v>0</v>
      </c>
      <c r="N97" s="29">
        <f>G97*'Res PW'!$B$9</f>
        <v>-4.2758521185615166</v>
      </c>
      <c r="O97" s="161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6">
        <f t="shared" si="11"/>
        <v>46732374.26940006</v>
      </c>
      <c r="T97" s="44">
        <f t="shared" si="9"/>
        <v>-470511.72420433164</v>
      </c>
      <c r="U97" s="48">
        <f t="shared" si="10"/>
        <v>9.9678592590309451E-3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6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>E98*'Res PW'!$B$7</f>
        <v>3.9093888599234288</v>
      </c>
      <c r="M98" s="29">
        <f>F98*'Res PW'!$B$8</f>
        <v>0</v>
      </c>
      <c r="N98" s="29">
        <f>G98*'Res PW'!$B$9</f>
        <v>-4.3203922447965324</v>
      </c>
      <c r="O98" s="161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6">
        <f t="shared" si="11"/>
        <v>47228744.971821956</v>
      </c>
      <c r="T98" s="44">
        <f t="shared" ref="T98:T121" si="12">S98-D98</f>
        <v>-1329059.3849294186</v>
      </c>
      <c r="U98" s="48">
        <f t="shared" ref="U98:U121" si="13">ABS(T98/D98)</f>
        <v>2.7370664768219262E-2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6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>E99*'Res PW'!$B$7</f>
        <v>2.7214661272499536</v>
      </c>
      <c r="M99" s="29">
        <f>F99*'Res PW'!$B$8</f>
        <v>0</v>
      </c>
      <c r="N99" s="29">
        <f>G99*'Res PW'!$B$9</f>
        <v>-4.3649323710315482</v>
      </c>
      <c r="O99" s="161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6">
        <f t="shared" si="11"/>
        <v>40497855.994025268</v>
      </c>
      <c r="T99" s="44">
        <f t="shared" si="12"/>
        <v>13562.63727389276</v>
      </c>
      <c r="U99" s="48">
        <f t="shared" si="13"/>
        <v>3.3500985565877446E-4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6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>E100*'Res PW'!$B$7</f>
        <v>2.751520097850213</v>
      </c>
      <c r="M100" s="29">
        <f>F100*'Res PW'!$B$8</f>
        <v>0</v>
      </c>
      <c r="N100" s="29">
        <f>G100*'Res PW'!$B$9</f>
        <v>-4.409472497266564</v>
      </c>
      <c r="O100" s="161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156">
        <f t="shared" si="11"/>
        <v>42542917.191224441</v>
      </c>
      <c r="T100" s="44">
        <f t="shared" si="12"/>
        <v>722845.83447306603</v>
      </c>
      <c r="U100" s="48">
        <f t="shared" si="13"/>
        <v>1.7284662866945844E-2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6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>E101*'Res PW'!$B$7</f>
        <v>1.8926092538532806</v>
      </c>
      <c r="M101" s="29">
        <f>F101*'Res PW'!$B$8</f>
        <v>0</v>
      </c>
      <c r="N101" s="29">
        <f>G101*'Res PW'!$B$9</f>
        <v>-4.4540126235015798</v>
      </c>
      <c r="O101" s="161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156">
        <f t="shared" si="11"/>
        <v>39618826.678082429</v>
      </c>
      <c r="T101" s="44">
        <f t="shared" si="12"/>
        <v>755219.32133105397</v>
      </c>
      <c r="U101" s="48">
        <f t="shared" si="13"/>
        <v>1.94325584446771E-2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6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>E102*'Res PW'!$B$7</f>
        <v>0.19930527871752052</v>
      </c>
      <c r="M102" s="29">
        <f>F102*'Res PW'!$B$8</f>
        <v>2.9057374911205343</v>
      </c>
      <c r="N102" s="29">
        <f>G102*'Res PW'!$B$9</f>
        <v>-4.4985527497365956</v>
      </c>
      <c r="O102" s="161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156">
        <f t="shared" si="11"/>
        <v>43239239.362258337</v>
      </c>
      <c r="T102" s="44">
        <f t="shared" si="12"/>
        <v>1351202.0055069625</v>
      </c>
      <c r="U102" s="48">
        <f t="shared" si="13"/>
        <v>3.2257467543753998E-2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6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>E103*'Res PW'!$B$7</f>
        <v>0</v>
      </c>
      <c r="M103" s="29">
        <f>F103*'Res PW'!$B$8</f>
        <v>5.8695897320634796</v>
      </c>
      <c r="N103" s="29">
        <f>G103*'Res PW'!$B$9</f>
        <v>-4.5430928759716114</v>
      </c>
      <c r="O103" s="161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6">
        <f t="shared" si="11"/>
        <v>49171206.158882752</v>
      </c>
      <c r="T103" s="44">
        <f t="shared" si="12"/>
        <v>-3565907.1978686228</v>
      </c>
      <c r="U103" s="48">
        <f t="shared" si="13"/>
        <v>6.7616654968319714E-2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6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>E104*'Res PW'!$B$7</f>
        <v>0</v>
      </c>
      <c r="M104" s="29">
        <f>F104*'Res PW'!$B$8</f>
        <v>11.165780599212507</v>
      </c>
      <c r="N104" s="29">
        <f>G104*'Res PW'!$B$9</f>
        <v>-4.5876330022066272</v>
      </c>
      <c r="O104" s="161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6">
        <f t="shared" si="11"/>
        <v>61022775.790333167</v>
      </c>
      <c r="T104" s="44">
        <f t="shared" si="12"/>
        <v>-4485182.5664182082</v>
      </c>
      <c r="U104" s="48">
        <f t="shared" si="13"/>
        <v>6.8467750773001407E-2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6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>E105*'Res PW'!$B$7</f>
        <v>0</v>
      </c>
      <c r="M105" s="29">
        <f>F105*'Res PW'!$B$8</f>
        <v>11.150283332593197</v>
      </c>
      <c r="N105" s="29">
        <f>G105*'Res PW'!$B$9</f>
        <v>-4.632173128441643</v>
      </c>
      <c r="O105" s="161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6">
        <f t="shared" si="11"/>
        <v>60954006.268541992</v>
      </c>
      <c r="T105" s="44">
        <f t="shared" si="12"/>
        <v>-2768115.0882093832</v>
      </c>
      <c r="U105" s="48">
        <f t="shared" si="13"/>
        <v>4.3440410163245465E-2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6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>E106*'Res PW'!$B$7</f>
        <v>0</v>
      </c>
      <c r="M106" s="29">
        <f>F106*'Res PW'!$B$8</f>
        <v>6.4081197470844877</v>
      </c>
      <c r="N106" s="29">
        <f>G106*'Res PW'!$B$9</f>
        <v>-4.6767132546766588</v>
      </c>
      <c r="O106" s="161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156">
        <f t="shared" si="11"/>
        <v>48120286.202034727</v>
      </c>
      <c r="T106" s="44">
        <f t="shared" si="12"/>
        <v>-3173401.1547166482</v>
      </c>
      <c r="U106" s="48">
        <f t="shared" si="13"/>
        <v>6.1867284616241552E-2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6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>E107*'Res PW'!$B$7</f>
        <v>0.69756847551132217</v>
      </c>
      <c r="M107" s="29">
        <f>F107*'Res PW'!$B$8</f>
        <v>1.1119288799354579</v>
      </c>
      <c r="N107" s="29">
        <f>G107*'Res PW'!$B$9</f>
        <v>-4.7212533809116746</v>
      </c>
      <c r="O107" s="161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156">
        <f t="shared" si="11"/>
        <v>40842122.85483437</v>
      </c>
      <c r="T107" s="44">
        <f t="shared" si="12"/>
        <v>-195485.50191700459</v>
      </c>
      <c r="U107" s="48">
        <f t="shared" si="13"/>
        <v>4.7635695583815359E-3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6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>E108*'Res PW'!$B$7</f>
        <v>2.1543951556608176</v>
      </c>
      <c r="M108" s="29">
        <f>F108*'Res PW'!$B$8</f>
        <v>0</v>
      </c>
      <c r="N108" s="29">
        <f>G108*'Res PW'!$B$9</f>
        <v>-4.7657935071466904</v>
      </c>
      <c r="O108" s="161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156">
        <f t="shared" si="11"/>
        <v>40255759.418531381</v>
      </c>
      <c r="T108" s="44">
        <f t="shared" si="12"/>
        <v>-898370.93821999431</v>
      </c>
      <c r="U108" s="48">
        <f t="shared" si="13"/>
        <v>2.1829423448687105E-2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6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>E109*'Res PW'!$B$7</f>
        <v>2.6099500784437213</v>
      </c>
      <c r="M109" s="29">
        <f>F109*'Res PW'!$B$8</f>
        <v>0</v>
      </c>
      <c r="N109" s="29">
        <f>G109*'Res PW'!$B$9</f>
        <v>-4.8103336333817062</v>
      </c>
      <c r="O109" s="161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6">
        <f t="shared" si="11"/>
        <v>44904490.584194705</v>
      </c>
      <c r="T109" s="44">
        <f t="shared" si="12"/>
        <v>-1283093.77255667</v>
      </c>
      <c r="U109" s="48">
        <f t="shared" si="13"/>
        <v>2.7780058005330958E-2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6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>E110*'Res PW'!$B$7</f>
        <v>4.0651949706668873</v>
      </c>
      <c r="M110" s="29">
        <f>F110*'Res PW'!$B$8</f>
        <v>0</v>
      </c>
      <c r="N110" s="29">
        <f>G110*'Res PW'!$B$9</f>
        <v>-4.854873759616722</v>
      </c>
      <c r="O110" s="161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6">
        <f t="shared" si="11"/>
        <v>47803148.535562366</v>
      </c>
      <c r="T110" s="44">
        <f t="shared" si="12"/>
        <v>-142629.83290168643</v>
      </c>
      <c r="U110" s="48">
        <f t="shared" si="13"/>
        <v>2.9748152549651805E-3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6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>E111*'Res PW'!$B$7</f>
        <v>3.192838929296153</v>
      </c>
      <c r="M111" s="29">
        <f>F111*'Res PW'!$B$8</f>
        <v>0</v>
      </c>
      <c r="N111" s="29">
        <f>G111*'Res PW'!$B$9</f>
        <v>-4.8994138858517378</v>
      </c>
      <c r="O111" s="161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6">
        <f t="shared" si="11"/>
        <v>41835956.622853532</v>
      </c>
      <c r="T111" s="44">
        <f t="shared" si="12"/>
        <v>-998552.74561052024</v>
      </c>
      <c r="U111" s="48">
        <f t="shared" si="13"/>
        <v>2.3311875409169094E-2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6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>E112*'Res PW'!$B$7</f>
        <v>2.9302621335254502</v>
      </c>
      <c r="M112" s="29">
        <f>F112*'Res PW'!$B$8</f>
        <v>0</v>
      </c>
      <c r="N112" s="29">
        <f>G112*'Res PW'!$B$9</f>
        <v>-4.9439540120867536</v>
      </c>
      <c r="O112" s="161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156">
        <f t="shared" si="11"/>
        <v>43670760.733243719</v>
      </c>
      <c r="T112" s="44">
        <f t="shared" si="12"/>
        <v>517630.36477966607</v>
      </c>
      <c r="U112" s="48">
        <f t="shared" si="13"/>
        <v>1.1995198502631596E-2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6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>E113*'Res PW'!$B$7</f>
        <v>1.3706192381645359</v>
      </c>
      <c r="M113" s="29">
        <f>F113*'Res PW'!$B$8</f>
        <v>0</v>
      </c>
      <c r="N113" s="29">
        <f>G113*'Res PW'!$B$9</f>
        <v>-4.9884941383217694</v>
      </c>
      <c r="O113" s="161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156">
        <f t="shared" si="11"/>
        <v>39623729.75221464</v>
      </c>
      <c r="T113" s="44">
        <f t="shared" si="12"/>
        <v>1487512.3837505877</v>
      </c>
      <c r="U113" s="48">
        <f t="shared" si="13"/>
        <v>3.9005241903740953E-2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6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>E114*'Res PW'!$B$7</f>
        <v>0.50221766660962519</v>
      </c>
      <c r="M114" s="29">
        <f>F114*'Res PW'!$B$8</f>
        <v>0.56565023160479744</v>
      </c>
      <c r="N114" s="29">
        <f>G114*'Res PW'!$B$9</f>
        <v>-5.0330342645567852</v>
      </c>
      <c r="O114" s="161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156">
        <f t="shared" si="11"/>
        <v>40416245.317762695</v>
      </c>
      <c r="T114" s="44">
        <f t="shared" si="12"/>
        <v>1728709.9492986426</v>
      </c>
      <c r="U114" s="48">
        <f t="shared" si="13"/>
        <v>4.4683899680717107E-2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6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>E115*'Res PW'!$B$7</f>
        <v>1.5817879263295225E-3</v>
      </c>
      <c r="M115" s="29">
        <f>F115*'Res PW'!$B$8</f>
        <v>4.0137920544011658</v>
      </c>
      <c r="N115" s="29">
        <f>G115*'Res PW'!$B$9</f>
        <v>-5.077574390791801</v>
      </c>
      <c r="O115" s="161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6">
        <f t="shared" si="11"/>
        <v>46791242.121484466</v>
      </c>
      <c r="T115" s="44">
        <f t="shared" si="12"/>
        <v>981890.75302041322</v>
      </c>
      <c r="U115" s="48">
        <f t="shared" si="13"/>
        <v>2.1434286312474699E-2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6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>E116*'Res PW'!$B$7</f>
        <v>0</v>
      </c>
      <c r="M116" s="29">
        <f>F116*'Res PW'!$B$8</f>
        <v>10.716359867252532</v>
      </c>
      <c r="N116" s="29">
        <f>G116*'Res PW'!$B$9</f>
        <v>-5.1221145170268167</v>
      </c>
      <c r="O116" s="161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6">
        <f t="shared" si="11"/>
        <v>61054281.7292988</v>
      </c>
      <c r="T116" s="44">
        <f t="shared" si="12"/>
        <v>-2652601.6391652524</v>
      </c>
      <c r="U116" s="48">
        <f t="shared" si="13"/>
        <v>4.1637598622166053E-2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6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>E117*'Res PW'!$B$7</f>
        <v>0</v>
      </c>
      <c r="M117" s="29">
        <f>F117*'Res PW'!$B$8</f>
        <v>8.7288354233260854</v>
      </c>
      <c r="N117" s="29">
        <f>G117*'Res PW'!$B$9</f>
        <v>-5.1666546432618325</v>
      </c>
      <c r="O117" s="161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6">
        <f t="shared" si="11"/>
        <v>57308639.628560655</v>
      </c>
      <c r="T117" s="44">
        <f t="shared" si="12"/>
        <v>-1482681.7399033979</v>
      </c>
      <c r="U117" s="48">
        <f t="shared" si="13"/>
        <v>2.5219398125293974E-2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6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>E118*'Res PW'!$B$7</f>
        <v>0</v>
      </c>
      <c r="M118" s="29">
        <f>F118*'Res PW'!$B$8</f>
        <v>5.1877100008138628</v>
      </c>
      <c r="N118" s="29">
        <f>G118*'Res PW'!$B$9</f>
        <v>-5.2111947694968483</v>
      </c>
      <c r="O118" s="161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156">
        <f t="shared" si="11"/>
        <v>46881973.390955463</v>
      </c>
      <c r="T118" s="44">
        <f t="shared" si="12"/>
        <v>2036076.0224914104</v>
      </c>
      <c r="U118" s="48">
        <f t="shared" si="13"/>
        <v>4.540161178541146E-2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6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>E119*'Res PW'!$B$7</f>
        <v>0.2530860682127245</v>
      </c>
      <c r="M119" s="29">
        <f>F119*'Res PW'!$B$8</f>
        <v>0.61989066477238064</v>
      </c>
      <c r="N119" s="29">
        <f>G119*'Res PW'!$B$9</f>
        <v>-5.2557348957318641</v>
      </c>
      <c r="O119" s="161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156">
        <f t="shared" si="11"/>
        <v>40365660.456217878</v>
      </c>
      <c r="T119" s="44">
        <f t="shared" si="12"/>
        <v>412549.08775382489</v>
      </c>
      <c r="U119" s="48">
        <f t="shared" si="13"/>
        <v>1.0325831296319509E-2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6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>E120*'Res PW'!$B$7</f>
        <v>2.24613885538793</v>
      </c>
      <c r="M120" s="29">
        <f>F120*'Res PW'!$B$8</f>
        <v>0</v>
      </c>
      <c r="N120" s="29">
        <f>G120*'Res PW'!$B$9</f>
        <v>-5.3002750219668799</v>
      </c>
      <c r="O120" s="161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156">
        <f t="shared" si="11"/>
        <v>41614076.66362793</v>
      </c>
      <c r="T120" s="44">
        <f t="shared" si="12"/>
        <v>635497.29516387731</v>
      </c>
      <c r="U120" s="48">
        <f t="shared" si="13"/>
        <v>1.5508036270601853E-2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6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>E121*'Res PW'!$B$7</f>
        <v>2.6447494128229714</v>
      </c>
      <c r="M121" s="29">
        <f>F121*'Res PW'!$B$8</f>
        <v>0</v>
      </c>
      <c r="N121" s="29">
        <f>G121*'Res PW'!$B$9</f>
        <v>-5.3448151482018957</v>
      </c>
      <c r="O121" s="161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6">
        <f t="shared" si="11"/>
        <v>46000373.996708006</v>
      </c>
      <c r="T121" s="44">
        <f t="shared" si="12"/>
        <v>-59586.37175604701</v>
      </c>
      <c r="U121" s="48">
        <f t="shared" si="13"/>
        <v>1.2936696271420179E-3</v>
      </c>
    </row>
    <row r="122" spans="1:25" x14ac:dyDescent="0.2">
      <c r="A122" s="45"/>
      <c r="U122" s="49">
        <f>AVERAGE(U2:U121)</f>
        <v>2.5460351044323169E-2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5"/>
      <c r="AA138" s="26"/>
      <c r="AB138" s="26"/>
      <c r="AC138" s="159"/>
    </row>
    <row r="139" spans="1:29" x14ac:dyDescent="0.2">
      <c r="A139" s="45"/>
      <c r="U139" s="48"/>
      <c r="X139" s="26"/>
      <c r="Y139" s="155"/>
      <c r="AA139" s="26"/>
      <c r="AB139" s="26"/>
      <c r="AC139" s="159"/>
    </row>
    <row r="140" spans="1:29" x14ac:dyDescent="0.2">
      <c r="A140" s="45"/>
      <c r="U140" s="48"/>
      <c r="X140" s="26"/>
      <c r="Y140" s="155"/>
      <c r="AA140" s="26"/>
      <c r="AB140" s="26"/>
      <c r="AC140" s="159"/>
    </row>
    <row r="141" spans="1:29" x14ac:dyDescent="0.2">
      <c r="A141" s="45"/>
      <c r="U141" s="48"/>
      <c r="X141" s="26"/>
      <c r="Y141" s="155"/>
      <c r="AA141" s="26"/>
      <c r="AB141" s="26"/>
      <c r="AC141" s="159"/>
    </row>
    <row r="142" spans="1:29" x14ac:dyDescent="0.2">
      <c r="A142" s="45"/>
      <c r="U142" s="48"/>
      <c r="X142" s="26"/>
      <c r="Y142" s="155"/>
      <c r="AA142" s="26"/>
      <c r="AB142" s="26"/>
      <c r="AC142" s="159"/>
    </row>
    <row r="143" spans="1:29" x14ac:dyDescent="0.2">
      <c r="A143" s="45"/>
      <c r="U143" s="48"/>
      <c r="X143" s="26"/>
      <c r="Y143" s="155"/>
      <c r="AA143" s="26"/>
      <c r="AB143" s="26"/>
      <c r="AC143" s="159"/>
    </row>
    <row r="144" spans="1:29" x14ac:dyDescent="0.2">
      <c r="A144" s="45"/>
      <c r="U144" s="48"/>
      <c r="X144" s="26"/>
      <c r="Y144" s="155"/>
      <c r="AA144" s="26"/>
      <c r="AB144" s="26"/>
      <c r="AC144" s="159"/>
    </row>
    <row r="145" spans="1:29" x14ac:dyDescent="0.2">
      <c r="A145" s="45"/>
      <c r="U145" s="48"/>
      <c r="X145" s="26"/>
      <c r="Y145" s="155"/>
      <c r="AA145" s="26"/>
      <c r="AB145" s="26"/>
      <c r="AC145" s="159"/>
    </row>
    <row r="146" spans="1:29" x14ac:dyDescent="0.2">
      <c r="A146" s="45"/>
      <c r="U146" s="48"/>
      <c r="X146" s="26"/>
      <c r="Y146" s="155"/>
      <c r="AA146" s="26"/>
      <c r="AB146" s="26"/>
      <c r="AC146" s="159"/>
    </row>
    <row r="147" spans="1:29" x14ac:dyDescent="0.2">
      <c r="A147" s="45"/>
      <c r="U147" s="48"/>
      <c r="X147" s="26"/>
      <c r="Y147" s="155"/>
      <c r="AA147" s="26"/>
      <c r="AB147" s="26"/>
      <c r="AC147" s="159"/>
    </row>
    <row r="148" spans="1:29" x14ac:dyDescent="0.2">
      <c r="A148" s="45"/>
      <c r="X148" s="26"/>
    </row>
    <row r="149" spans="1:29" x14ac:dyDescent="0.2">
      <c r="A149" s="45"/>
      <c r="AC149" s="160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63D8-261B-42AE-9474-52E50AA56195}">
  <dimension ref="A1:N20"/>
  <sheetViews>
    <sheetView workbookViewId="0">
      <selection activeCell="J22" sqref="J22"/>
    </sheetView>
  </sheetViews>
  <sheetFormatPr defaultRowHeight="12.75" x14ac:dyDescent="0.2"/>
  <cols>
    <col min="1" max="1" width="16.83203125" style="199" customWidth="1"/>
    <col min="2" max="2" width="15.5" style="199" bestFit="1" customWidth="1"/>
    <col min="3" max="3" width="16.6640625" style="199" customWidth="1"/>
    <col min="4" max="16384" width="9.33203125" style="199"/>
  </cols>
  <sheetData>
    <row r="1" spans="1:14" x14ac:dyDescent="0.2">
      <c r="A1" s="199" t="s">
        <v>233</v>
      </c>
    </row>
    <row r="2" spans="1:14" x14ac:dyDescent="0.2">
      <c r="A2" s="199" t="s">
        <v>263</v>
      </c>
    </row>
    <row r="3" spans="1:14" x14ac:dyDescent="0.2">
      <c r="A3" s="199" t="s">
        <v>264</v>
      </c>
    </row>
    <row r="5" spans="1:14" x14ac:dyDescent="0.2">
      <c r="B5" s="199" t="s">
        <v>72</v>
      </c>
      <c r="C5" s="199" t="s">
        <v>73</v>
      </c>
      <c r="D5" s="199" t="s">
        <v>74</v>
      </c>
      <c r="E5" s="199" t="s">
        <v>75</v>
      </c>
    </row>
    <row r="6" spans="1:14" x14ac:dyDescent="0.2">
      <c r="A6" s="199" t="s">
        <v>76</v>
      </c>
      <c r="B6" s="235">
        <v>-30249890.785522901</v>
      </c>
      <c r="C6" s="235">
        <v>70762388.478292704</v>
      </c>
      <c r="D6" s="235">
        <v>-0.42748544016151202</v>
      </c>
      <c r="E6" s="235">
        <v>0.66984655998804399</v>
      </c>
      <c r="L6" s="43"/>
      <c r="N6" s="43"/>
    </row>
    <row r="7" spans="1:14" x14ac:dyDescent="0.2">
      <c r="A7" s="199" t="s">
        <v>41</v>
      </c>
      <c r="B7" s="235">
        <v>14443.6145819332</v>
      </c>
      <c r="C7" s="235">
        <v>1439.2105531934601</v>
      </c>
      <c r="D7" s="235">
        <v>10.035789794539999</v>
      </c>
      <c r="E7" s="235">
        <v>2.7154949372412001E-17</v>
      </c>
      <c r="L7" s="43"/>
      <c r="N7" s="43"/>
    </row>
    <row r="8" spans="1:14" x14ac:dyDescent="0.2">
      <c r="A8" s="199" t="s">
        <v>40</v>
      </c>
      <c r="B8" s="235">
        <v>70695.790463031299</v>
      </c>
      <c r="C8" s="235">
        <v>2818.5816014401698</v>
      </c>
      <c r="D8" s="235">
        <v>25.0820449643568</v>
      </c>
      <c r="E8" s="235">
        <v>8.9965738884162204E-48</v>
      </c>
      <c r="L8" s="43"/>
      <c r="N8" s="43"/>
    </row>
    <row r="9" spans="1:14" x14ac:dyDescent="0.2">
      <c r="A9" s="199" t="s">
        <v>69</v>
      </c>
      <c r="B9" s="235">
        <v>-40781.7032889521</v>
      </c>
      <c r="C9" s="235">
        <v>45170.402138619203</v>
      </c>
      <c r="D9" s="235">
        <v>-0.90284127123334001</v>
      </c>
      <c r="E9" s="235">
        <v>0.36854779483845101</v>
      </c>
      <c r="L9" s="43"/>
      <c r="N9" s="43"/>
    </row>
    <row r="10" spans="1:14" x14ac:dyDescent="0.2">
      <c r="A10" s="199" t="s">
        <v>18</v>
      </c>
      <c r="B10" s="235">
        <v>7093.0965320847099</v>
      </c>
      <c r="C10" s="235">
        <v>3758.9838608895502</v>
      </c>
      <c r="D10" s="235">
        <v>1.88697179732135</v>
      </c>
      <c r="E10" s="235">
        <v>6.1753186167015701E-2</v>
      </c>
      <c r="L10" s="43"/>
      <c r="N10" s="43"/>
    </row>
    <row r="11" spans="1:14" x14ac:dyDescent="0.2">
      <c r="A11" s="199" t="s">
        <v>68</v>
      </c>
      <c r="B11" s="235">
        <v>-2281728.1497963602</v>
      </c>
      <c r="C11" s="235">
        <v>389905.66020562302</v>
      </c>
      <c r="D11" s="235">
        <v>-5.8520005803276902</v>
      </c>
      <c r="E11" s="235">
        <v>4.9139971540826397E-8</v>
      </c>
      <c r="L11" s="43"/>
    </row>
    <row r="12" spans="1:14" x14ac:dyDescent="0.2">
      <c r="A12" s="199" t="s">
        <v>9</v>
      </c>
      <c r="B12" s="43">
        <v>-457.17208644955701</v>
      </c>
      <c r="C12" s="43">
        <v>1134.66812968574</v>
      </c>
      <c r="D12" s="199">
        <v>-0.40291260015928698</v>
      </c>
      <c r="E12" s="199">
        <v>0.68778058206867798</v>
      </c>
    </row>
    <row r="13" spans="1:14" x14ac:dyDescent="0.2">
      <c r="A13" s="199" t="s">
        <v>265</v>
      </c>
      <c r="B13" s="199">
        <v>1654793.7220150901</v>
      </c>
      <c r="C13" s="199">
        <v>146368.80500106001</v>
      </c>
      <c r="D13" s="199">
        <v>11.305644819626</v>
      </c>
      <c r="E13" s="43">
        <v>3.1088457753603999E-20</v>
      </c>
    </row>
    <row r="15" spans="1:14" x14ac:dyDescent="0.2">
      <c r="A15" s="199" t="s">
        <v>199</v>
      </c>
      <c r="M15" s="43"/>
    </row>
    <row r="16" spans="1:14" x14ac:dyDescent="0.2">
      <c r="A16" s="199" t="s">
        <v>77</v>
      </c>
      <c r="B16" s="199">
        <v>45847346.960665099</v>
      </c>
      <c r="C16" s="199" t="s">
        <v>78</v>
      </c>
      <c r="D16" s="199">
        <v>6849376.7671780204</v>
      </c>
    </row>
    <row r="17" spans="1:4" x14ac:dyDescent="0.2">
      <c r="A17" s="199" t="s">
        <v>79</v>
      </c>
      <c r="B17" s="199">
        <v>246800291363824</v>
      </c>
      <c r="C17" s="199" t="s">
        <v>80</v>
      </c>
      <c r="D17" s="43">
        <v>1484444.0137755801</v>
      </c>
    </row>
    <row r="18" spans="1:4" x14ac:dyDescent="0.2">
      <c r="A18" s="199" t="s">
        <v>81</v>
      </c>
      <c r="B18" s="199">
        <v>0.95585851542031997</v>
      </c>
      <c r="C18" s="199" t="s">
        <v>82</v>
      </c>
      <c r="D18" s="43">
        <v>0.95309967263409001</v>
      </c>
    </row>
    <row r="19" spans="1:4" x14ac:dyDescent="0.2">
      <c r="A19" s="199" t="s">
        <v>266</v>
      </c>
      <c r="B19" s="199">
        <v>265.74078212924798</v>
      </c>
      <c r="C19" s="199" t="s">
        <v>83</v>
      </c>
      <c r="D19" s="43">
        <v>1.1456074939748301E-66</v>
      </c>
    </row>
    <row r="20" spans="1:4" x14ac:dyDescent="0.2">
      <c r="A20" s="199" t="s">
        <v>84</v>
      </c>
      <c r="B20" s="199">
        <v>-1.3146802410871599E-3</v>
      </c>
      <c r="C20" s="199" t="s">
        <v>85</v>
      </c>
      <c r="D20" s="199">
        <v>1.98936702585692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F0DD-6252-47D9-ADA4-BE02464852A6}">
  <dimension ref="A1:AE195"/>
  <sheetViews>
    <sheetView topLeftCell="O1" workbookViewId="0">
      <selection activeCell="W122" sqref="W12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13.5" style="29" customWidth="1"/>
    <col min="11" max="11" width="12.5" style="29" bestFit="1" customWidth="1"/>
    <col min="12" max="12" width="9.33203125" style="29"/>
    <col min="13" max="13" width="11.83203125" style="29" bestFit="1" customWidth="1"/>
    <col min="14" max="15" width="9.33203125" style="29"/>
    <col min="16" max="18" width="12.5" style="29" customWidth="1"/>
    <col min="19" max="19" width="16" style="29" customWidth="1"/>
    <col min="20" max="20" width="12.5" style="29" customWidth="1"/>
    <col min="21" max="21" width="18.83203125" style="29" bestFit="1" customWidth="1"/>
    <col min="22" max="22" width="21.33203125" style="29" bestFit="1" customWidth="1"/>
    <col min="23" max="23" width="13.6640625" style="29" bestFit="1" customWidth="1"/>
    <col min="24" max="24" width="15.1640625" style="29" bestFit="1" customWidth="1"/>
    <col min="25" max="25" width="9.33203125" style="29"/>
    <col min="26" max="26" width="12.1640625" style="29" bestFit="1" customWidth="1"/>
    <col min="27" max="28" width="9.33203125" style="29"/>
    <col min="29" max="29" width="12.5" style="29" bestFit="1" customWidth="1"/>
    <col min="30" max="30" width="15.6640625" style="29" customWidth="1"/>
    <col min="31" max="31" width="13.33203125" style="29" bestFit="1" customWidth="1"/>
    <col min="32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J1" s="44" t="str">
        <f>'Monthly Data'!F1</f>
        <v>Residential_Customers</v>
      </c>
      <c r="K1" s="46" t="str">
        <f>'Monthly Data'!BH1</f>
        <v>Month Days</v>
      </c>
      <c r="M1" s="29" t="s">
        <v>76</v>
      </c>
      <c r="N1" s="46" t="str">
        <f t="shared" ref="N1:T1" si="0">E1</f>
        <v>HDD12</v>
      </c>
      <c r="O1" s="46" t="str">
        <f t="shared" si="0"/>
        <v>CDD14</v>
      </c>
      <c r="P1" s="46" t="str">
        <f t="shared" si="0"/>
        <v>Trend</v>
      </c>
      <c r="Q1" s="46" t="str">
        <f t="shared" si="0"/>
        <v>Ont_FTEAdj</v>
      </c>
      <c r="R1" s="46" t="str">
        <f t="shared" si="0"/>
        <v>Shoulder</v>
      </c>
      <c r="S1" s="46" t="str">
        <f t="shared" si="0"/>
        <v>Residential_Customers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6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J2" s="44">
        <f>'Monthly Data'!F2</f>
        <v>57642</v>
      </c>
      <c r="K2" s="46">
        <f>'Monthly Data'!BH2</f>
        <v>31</v>
      </c>
      <c r="M2" s="29">
        <f>'Res PW (2)'!$B$6</f>
        <v>-30249890.785522901</v>
      </c>
      <c r="N2" s="29">
        <f>E2*'Res PW (2)'!$B$7</f>
        <v>6979154.565990123</v>
      </c>
      <c r="O2" s="29">
        <f>F2*'Res PW (2)'!$B$8</f>
        <v>0</v>
      </c>
      <c r="P2" s="29">
        <f>G2*'Res PW (2)'!$B$9</f>
        <v>-40781.7032889521</v>
      </c>
      <c r="Q2" s="161">
        <f>H2*'Res PW (2)'!$B$10</f>
        <v>45870345.963338606</v>
      </c>
      <c r="R2" s="29">
        <f>I2*'Res PW (2)'!$B$11</f>
        <v>0</v>
      </c>
      <c r="S2" s="161">
        <f>J2*'Res PW (2)'!$B$12</f>
        <v>-26352313.407125365</v>
      </c>
      <c r="T2" s="29">
        <f>K2*'Res PW (2)'!$B$13</f>
        <v>51298605.382467791</v>
      </c>
      <c r="U2" s="156">
        <f>SUM(M2:T2)</f>
        <v>47505120.015859306</v>
      </c>
      <c r="V2" s="44">
        <f t="shared" ref="V2:V33" si="3">U2-D2</f>
        <v>-1892786.9841406941</v>
      </c>
      <c r="W2" s="48">
        <f t="shared" ref="W2:W33" si="4">ABS(V2/D2)</f>
        <v>3.8317149431871561E-2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6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J3" s="44">
        <f>'Monthly Data'!F3</f>
        <v>57677</v>
      </c>
      <c r="K3" s="46">
        <f>'Monthly Data'!BH3</f>
        <v>28</v>
      </c>
      <c r="M3" s="29">
        <f>'Res PW (2)'!$B$6</f>
        <v>-30249890.785522901</v>
      </c>
      <c r="N3" s="29">
        <f>E3*'Res PW (2)'!$B$7</f>
        <v>5670563.0848669736</v>
      </c>
      <c r="O3" s="29">
        <f>F3*'Res PW (2)'!$B$8</f>
        <v>0</v>
      </c>
      <c r="P3" s="29">
        <f>G3*'Res PW (2)'!$B$9</f>
        <v>-81563.406577904199</v>
      </c>
      <c r="Q3" s="161">
        <f>H3*'Res PW (2)'!$B$10</f>
        <v>45899427.659120157</v>
      </c>
      <c r="R3" s="29">
        <f>I3*'Res PW (2)'!$B$11</f>
        <v>0</v>
      </c>
      <c r="S3" s="161">
        <f>J3*'Res PW (2)'!$B$12</f>
        <v>-26368314.430151101</v>
      </c>
      <c r="T3" s="29">
        <f>K3*'Res PW (2)'!$B$13</f>
        <v>46334224.216422521</v>
      </c>
      <c r="U3" s="156">
        <f t="shared" ref="U3:U66" si="5">SUM(M3:T3)</f>
        <v>41204446.338157743</v>
      </c>
      <c r="V3" s="44">
        <f t="shared" si="3"/>
        <v>435760.33815774322</v>
      </c>
      <c r="W3" s="48">
        <f t="shared" si="4"/>
        <v>1.0688603948573256E-2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6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J4" s="44">
        <f>'Monthly Data'!F4</f>
        <v>57709</v>
      </c>
      <c r="K4" s="46">
        <f>'Monthly Data'!BH4</f>
        <v>31</v>
      </c>
      <c r="M4" s="29">
        <f>'Res PW (2)'!$B$6</f>
        <v>-30249890.785522901</v>
      </c>
      <c r="N4" s="29">
        <f>E4*'Res PW (2)'!$B$7</f>
        <v>3356696.0288412748</v>
      </c>
      <c r="O4" s="29">
        <f>F4*'Res PW (2)'!$B$8</f>
        <v>0</v>
      </c>
      <c r="P4" s="29">
        <f>G4*'Res PW (2)'!$B$9</f>
        <v>-122345.10986685631</v>
      </c>
      <c r="Q4" s="161">
        <f>H4*'Res PW (2)'!$B$10</f>
        <v>45945532.786578707</v>
      </c>
      <c r="R4" s="29">
        <f>I4*'Res PW (2)'!$B$11</f>
        <v>-2281728.1497963602</v>
      </c>
      <c r="S4" s="161">
        <f>J4*'Res PW (2)'!$B$12</f>
        <v>-26382943.936917488</v>
      </c>
      <c r="T4" s="29">
        <f>K4*'Res PW (2)'!$B$13</f>
        <v>51298605.382467791</v>
      </c>
      <c r="U4" s="156">
        <f t="shared" si="5"/>
        <v>41563926.21578417</v>
      </c>
      <c r="V4" s="44">
        <f t="shared" si="3"/>
        <v>653912.21578416973</v>
      </c>
      <c r="W4" s="48">
        <f t="shared" si="4"/>
        <v>1.598416015658586E-2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6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J5" s="44">
        <f>'Monthly Data'!F5</f>
        <v>57751</v>
      </c>
      <c r="K5" s="46">
        <f>'Monthly Data'!BH5</f>
        <v>30</v>
      </c>
      <c r="M5" s="29">
        <f>'Res PW (2)'!$B$6</f>
        <v>-30249890.785522901</v>
      </c>
      <c r="N5" s="29">
        <f>E5*'Res PW (2)'!$B$7</f>
        <v>1133823.7446817565</v>
      </c>
      <c r="O5" s="29">
        <f>F5*'Res PW (2)'!$B$8</f>
        <v>98974.106648243847</v>
      </c>
      <c r="P5" s="29">
        <f>G5*'Res PW (2)'!$B$9</f>
        <v>-163126.8131558084</v>
      </c>
      <c r="Q5" s="161">
        <f>H5*'Res PW (2)'!$B$10</f>
        <v>45998731.010569341</v>
      </c>
      <c r="R5" s="29">
        <f>I5*'Res PW (2)'!$B$11</f>
        <v>-2281728.1497963602</v>
      </c>
      <c r="S5" s="161">
        <f>J5*'Res PW (2)'!$B$12</f>
        <v>-26402145.164548367</v>
      </c>
      <c r="T5" s="29">
        <f>K5*'Res PW (2)'!$B$13</f>
        <v>49643811.660452701</v>
      </c>
      <c r="U5" s="156">
        <f t="shared" si="5"/>
        <v>37778449.609328613</v>
      </c>
      <c r="V5" s="44">
        <f t="shared" si="3"/>
        <v>1096568.6093286127</v>
      </c>
      <c r="W5" s="48">
        <f t="shared" si="4"/>
        <v>2.989401250520966E-2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6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J6" s="44">
        <f>'Monthly Data'!F6</f>
        <v>57814</v>
      </c>
      <c r="K6" s="46">
        <f>'Monthly Data'!BH6</f>
        <v>31</v>
      </c>
      <c r="M6" s="29">
        <f>'Res PW (2)'!$B$6</f>
        <v>-30249890.785522901</v>
      </c>
      <c r="N6" s="29">
        <f>E6*'Res PW (2)'!$B$7</f>
        <v>527191.93224056181</v>
      </c>
      <c r="O6" s="29">
        <f>F6*'Res PW (2)'!$B$8</f>
        <v>5436506.2866071071</v>
      </c>
      <c r="P6" s="29">
        <f>G6*'Res PW (2)'!$B$9</f>
        <v>-203908.51644476049</v>
      </c>
      <c r="Q6" s="161">
        <f>H6*'Res PW (2)'!$B$10</f>
        <v>46153360.51496879</v>
      </c>
      <c r="R6" s="29">
        <f>I6*'Res PW (2)'!$B$11</f>
        <v>-2281728.1497963602</v>
      </c>
      <c r="S6" s="161">
        <f>J6*'Res PW (2)'!$B$12</f>
        <v>-26430947.005994689</v>
      </c>
      <c r="T6" s="29">
        <f>K6*'Res PW (2)'!$B$13</f>
        <v>51298605.382467791</v>
      </c>
      <c r="U6" s="156">
        <f t="shared" si="5"/>
        <v>44249189.658525541</v>
      </c>
      <c r="V6" s="44">
        <f t="shared" si="3"/>
        <v>-438098.34147445858</v>
      </c>
      <c r="W6" s="48">
        <f t="shared" si="4"/>
        <v>9.8036457588220292E-3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6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J7" s="44">
        <f>'Monthly Data'!F7</f>
        <v>57809</v>
      </c>
      <c r="K7" s="46">
        <f>'Monthly Data'!BH7</f>
        <v>30</v>
      </c>
      <c r="M7" s="29">
        <f>'Res PW (2)'!$B$6</f>
        <v>-30249890.785522901</v>
      </c>
      <c r="N7" s="29">
        <f>E7*'Res PW (2)'!$B$7</f>
        <v>0</v>
      </c>
      <c r="O7" s="29">
        <f>F7*'Res PW (2)'!$B$8</f>
        <v>11389091.843594342</v>
      </c>
      <c r="P7" s="29">
        <f>G7*'Res PW (2)'!$B$9</f>
        <v>-244690.21973371261</v>
      </c>
      <c r="Q7" s="161">
        <f>H7*'Res PW (2)'!$B$10</f>
        <v>46394525.79705967</v>
      </c>
      <c r="R7" s="29">
        <f>I7*'Res PW (2)'!$B$11</f>
        <v>0</v>
      </c>
      <c r="S7" s="161">
        <f>J7*'Res PW (2)'!$B$12</f>
        <v>-26428661.14556244</v>
      </c>
      <c r="T7" s="29">
        <f>K7*'Res PW (2)'!$B$13</f>
        <v>49643811.660452701</v>
      </c>
      <c r="U7" s="156">
        <f t="shared" si="5"/>
        <v>50504187.150287658</v>
      </c>
      <c r="V7" s="44">
        <f t="shared" si="3"/>
        <v>-1029278.849712342</v>
      </c>
      <c r="W7" s="48">
        <f t="shared" si="4"/>
        <v>1.9973018110451605E-2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6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J8" s="44">
        <f>'Monthly Data'!F8</f>
        <v>57987</v>
      </c>
      <c r="K8" s="46">
        <f>'Monthly Data'!BH8</f>
        <v>31</v>
      </c>
      <c r="M8" s="29">
        <f>'Res PW (2)'!$B$6</f>
        <v>-30249890.785522901</v>
      </c>
      <c r="N8" s="29">
        <f>E8*'Res PW (2)'!$B$7</f>
        <v>0</v>
      </c>
      <c r="O8" s="29">
        <f>F8*'Res PW (2)'!$B$8</f>
        <v>20629031.657112524</v>
      </c>
      <c r="P8" s="29">
        <f>G8*'Res PW (2)'!$B$9</f>
        <v>-285471.92302266468</v>
      </c>
      <c r="Q8" s="161">
        <f>H8*'Res PW (2)'!$B$10</f>
        <v>46537806.347007781</v>
      </c>
      <c r="R8" s="29">
        <f>I8*'Res PW (2)'!$B$11</f>
        <v>0</v>
      </c>
      <c r="S8" s="161">
        <f>J8*'Res PW (2)'!$B$12</f>
        <v>-26510037.776950464</v>
      </c>
      <c r="T8" s="29">
        <f>K8*'Res PW (2)'!$B$13</f>
        <v>51298605.382467791</v>
      </c>
      <c r="U8" s="156">
        <f t="shared" si="5"/>
        <v>61420042.901092067</v>
      </c>
      <c r="V8" s="44">
        <f t="shared" si="3"/>
        <v>-77416.098907932639</v>
      </c>
      <c r="W8" s="48">
        <f t="shared" si="4"/>
        <v>1.2588503682393224E-3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6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J9" s="44">
        <f>'Monthly Data'!F9</f>
        <v>58018</v>
      </c>
      <c r="K9" s="46">
        <f>'Monthly Data'!BH9</f>
        <v>31</v>
      </c>
      <c r="M9" s="29">
        <f>'Res PW (2)'!$B$6</f>
        <v>-30249890.785522901</v>
      </c>
      <c r="N9" s="29">
        <f>E9*'Res PW (2)'!$B$7</f>
        <v>0</v>
      </c>
      <c r="O9" s="29">
        <f>F9*'Res PW (2)'!$B$8</f>
        <v>19066654.68787954</v>
      </c>
      <c r="P9" s="29">
        <f>G9*'Res PW (2)'!$B$9</f>
        <v>-326253.6263116168</v>
      </c>
      <c r="Q9" s="161">
        <f>H9*'Res PW (2)'!$B$10</f>
        <v>46593841.809611246</v>
      </c>
      <c r="R9" s="29">
        <f>I9*'Res PW (2)'!$B$11</f>
        <v>0</v>
      </c>
      <c r="S9" s="161">
        <f>J9*'Res PW (2)'!$B$12</f>
        <v>-26524210.111630399</v>
      </c>
      <c r="T9" s="29">
        <f>K9*'Res PW (2)'!$B$13</f>
        <v>51298605.382467791</v>
      </c>
      <c r="U9" s="156">
        <f t="shared" si="5"/>
        <v>59858747.356493667</v>
      </c>
      <c r="V9" s="44">
        <f t="shared" si="3"/>
        <v>2639236.3564936668</v>
      </c>
      <c r="W9" s="48">
        <f t="shared" si="4"/>
        <v>4.6124762521889899E-2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6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J10" s="44">
        <f>'Monthly Data'!F10</f>
        <v>58071</v>
      </c>
      <c r="K10" s="46">
        <f>'Monthly Data'!BH10</f>
        <v>30</v>
      </c>
      <c r="M10" s="29">
        <f>'Res PW (2)'!$B$6</f>
        <v>-30249890.785522901</v>
      </c>
      <c r="N10" s="29">
        <f>E10*'Res PW (2)'!$B$7</f>
        <v>1444.3614581933148</v>
      </c>
      <c r="O10" s="29">
        <f>F10*'Res PW (2)'!$B$8</f>
        <v>6673682.6197101548</v>
      </c>
      <c r="P10" s="29">
        <f>G10*'Res PW (2)'!$B$9</f>
        <v>-367035.32960056892</v>
      </c>
      <c r="Q10" s="161">
        <f>H10*'Res PW (2)'!$B$10</f>
        <v>46502340.864347361</v>
      </c>
      <c r="R10" s="29">
        <f>I10*'Res PW (2)'!$B$11</f>
        <v>-2281728.1497963602</v>
      </c>
      <c r="S10" s="161">
        <f>J10*'Res PW (2)'!$B$12</f>
        <v>-26548440.232212227</v>
      </c>
      <c r="T10" s="29">
        <f>K10*'Res PW (2)'!$B$13</f>
        <v>49643811.660452701</v>
      </c>
      <c r="U10" s="156">
        <f t="shared" si="5"/>
        <v>43374185.008836359</v>
      </c>
      <c r="V10" s="44">
        <f t="shared" si="3"/>
        <v>-2459392.9911636412</v>
      </c>
      <c r="W10" s="48">
        <f t="shared" si="4"/>
        <v>5.3659197001020544E-2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6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J11" s="44">
        <f>'Monthly Data'!F11</f>
        <v>58121</v>
      </c>
      <c r="K11" s="46">
        <f>'Monthly Data'!BH11</f>
        <v>31</v>
      </c>
      <c r="M11" s="29">
        <f>'Res PW (2)'!$B$6</f>
        <v>-30249890.785522901</v>
      </c>
      <c r="N11" s="29">
        <f>E11*'Res PW (2)'!$B$7</f>
        <v>638407.76452144748</v>
      </c>
      <c r="O11" s="29">
        <f>F11*'Res PW (2)'!$B$8</f>
        <v>954393.17125092261</v>
      </c>
      <c r="P11" s="29">
        <f>G11*'Res PW (2)'!$B$9</f>
        <v>-407817.03288952098</v>
      </c>
      <c r="Q11" s="161">
        <f>H11*'Res PW (2)'!$B$10</f>
        <v>46471131.239606187</v>
      </c>
      <c r="R11" s="29">
        <f>I11*'Res PW (2)'!$B$11</f>
        <v>-2281728.1497963602</v>
      </c>
      <c r="S11" s="161">
        <f>J11*'Res PW (2)'!$B$12</f>
        <v>-26571298.836534705</v>
      </c>
      <c r="T11" s="29">
        <f>K11*'Res PW (2)'!$B$13</f>
        <v>51298605.382467791</v>
      </c>
      <c r="U11" s="156">
        <f t="shared" si="5"/>
        <v>39851802.753102854</v>
      </c>
      <c r="V11" s="44">
        <f t="shared" si="3"/>
        <v>-1488751.2468971461</v>
      </c>
      <c r="W11" s="48">
        <f t="shared" si="4"/>
        <v>3.601188428430703E-2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6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J12" s="44">
        <f>'Monthly Data'!F12</f>
        <v>58162</v>
      </c>
      <c r="K12" s="46">
        <f>'Monthly Data'!BH12</f>
        <v>30</v>
      </c>
      <c r="M12" s="29">
        <f>'Res PW (2)'!$B$6</f>
        <v>-30249890.785522901</v>
      </c>
      <c r="N12" s="29">
        <f>E12*'Res PW (2)'!$B$7</f>
        <v>2927720.6757578594</v>
      </c>
      <c r="O12" s="29">
        <f>F12*'Res PW (2)'!$B$8</f>
        <v>0</v>
      </c>
      <c r="P12" s="29">
        <f>G12*'Res PW (2)'!$B$9</f>
        <v>-448598.7361784731</v>
      </c>
      <c r="Q12" s="161">
        <f>H12*'Res PW (2)'!$B$10</f>
        <v>46500212.935387731</v>
      </c>
      <c r="R12" s="29">
        <f>I12*'Res PW (2)'!$B$11</f>
        <v>-2281728.1497963602</v>
      </c>
      <c r="S12" s="161">
        <f>J12*'Res PW (2)'!$B$12</f>
        <v>-26590042.892079134</v>
      </c>
      <c r="T12" s="29">
        <f>K12*'Res PW (2)'!$B$13</f>
        <v>49643811.660452701</v>
      </c>
      <c r="U12" s="156">
        <f t="shared" si="5"/>
        <v>39501484.708021425</v>
      </c>
      <c r="V12" s="44">
        <f t="shared" si="3"/>
        <v>-314508.29197857529</v>
      </c>
      <c r="W12" s="48">
        <f t="shared" si="4"/>
        <v>7.8990442855104807E-3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6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J13" s="44">
        <f>'Monthly Data'!F13</f>
        <v>58247</v>
      </c>
      <c r="K13" s="46">
        <f>'Monthly Data'!BH13</f>
        <v>31</v>
      </c>
      <c r="M13" s="29">
        <f>'Res PW (2)'!$B$6</f>
        <v>-30249890.785522901</v>
      </c>
      <c r="N13" s="29">
        <f>E13*'Res PW (2)'!$B$7</f>
        <v>6464961.8868732993</v>
      </c>
      <c r="O13" s="29">
        <f>F13*'Res PW (2)'!$B$8</f>
        <v>0</v>
      </c>
      <c r="P13" s="29">
        <f>G13*'Res PW (2)'!$B$9</f>
        <v>-489380.43946742523</v>
      </c>
      <c r="Q13" s="161">
        <f>H13*'Res PW (2)'!$B$10</f>
        <v>46660516.917012848</v>
      </c>
      <c r="R13" s="29">
        <f>I13*'Res PW (2)'!$B$11</f>
        <v>0</v>
      </c>
      <c r="S13" s="161">
        <f>J13*'Res PW (2)'!$B$12</f>
        <v>-26628902.519427348</v>
      </c>
      <c r="T13" s="29">
        <f>K13*'Res PW (2)'!$B$13</f>
        <v>51298605.382467791</v>
      </c>
      <c r="U13" s="156">
        <f t="shared" si="5"/>
        <v>47055910.441936262</v>
      </c>
      <c r="V13" s="44">
        <f t="shared" si="3"/>
        <v>-154088.55806373805</v>
      </c>
      <c r="W13" s="48">
        <f t="shared" si="4"/>
        <v>3.2638966601913726E-3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6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J14" s="44">
        <f>'Monthly Data'!F14</f>
        <v>58273</v>
      </c>
      <c r="K14" s="46">
        <f>'Monthly Data'!BH14</f>
        <v>31</v>
      </c>
      <c r="M14" s="29">
        <f>'Res PW (2)'!$B$6</f>
        <v>-30249890.785522901</v>
      </c>
      <c r="N14" s="29">
        <f>E14*'Res PW (2)'!$B$7</f>
        <v>7809662.4044512799</v>
      </c>
      <c r="O14" s="29">
        <f>F14*'Res PW (2)'!$B$8</f>
        <v>0</v>
      </c>
      <c r="P14" s="29">
        <f>G14*'Res PW (2)'!$B$9</f>
        <v>-530162.14275637735</v>
      </c>
      <c r="Q14" s="161">
        <f>H14*'Res PW (2)'!$B$10</f>
        <v>46859123.619911224</v>
      </c>
      <c r="R14" s="29">
        <f>I14*'Res PW (2)'!$B$11</f>
        <v>0</v>
      </c>
      <c r="S14" s="161">
        <f>J14*'Res PW (2)'!$B$12</f>
        <v>-26640788.993675034</v>
      </c>
      <c r="T14" s="29">
        <f>K14*'Res PW (2)'!$B$13</f>
        <v>51298605.382467791</v>
      </c>
      <c r="U14" s="156">
        <f t="shared" si="5"/>
        <v>48546549.484875984</v>
      </c>
      <c r="V14" s="44">
        <f t="shared" si="3"/>
        <v>-910366.99127133191</v>
      </c>
      <c r="W14" s="48">
        <f t="shared" si="4"/>
        <v>1.8407273565273621E-2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6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J15" s="44">
        <f>'Monthly Data'!F15</f>
        <v>58299</v>
      </c>
      <c r="K15" s="46">
        <f>'Monthly Data'!BH15</f>
        <v>28</v>
      </c>
      <c r="M15" s="29">
        <f>'Res PW (2)'!$B$6</f>
        <v>-30249890.785522901</v>
      </c>
      <c r="N15" s="29">
        <f>E15*'Res PW (2)'!$B$7</f>
        <v>6314748.2952211956</v>
      </c>
      <c r="O15" s="29">
        <f>F15*'Res PW (2)'!$B$8</f>
        <v>0</v>
      </c>
      <c r="P15" s="29">
        <f>G15*'Res PW (2)'!$B$9</f>
        <v>-570943.84604532935</v>
      </c>
      <c r="Q15" s="161">
        <f>H15*'Res PW (2)'!$B$10</f>
        <v>46952752.494134739</v>
      </c>
      <c r="R15" s="29">
        <f>I15*'Res PW (2)'!$B$11</f>
        <v>0</v>
      </c>
      <c r="S15" s="161">
        <f>J15*'Res PW (2)'!$B$12</f>
        <v>-26652675.467922725</v>
      </c>
      <c r="T15" s="29">
        <f>K15*'Res PW (2)'!$B$13</f>
        <v>46334224.216422521</v>
      </c>
      <c r="U15" s="156">
        <f t="shared" si="5"/>
        <v>42128214.906287499</v>
      </c>
      <c r="V15" s="44">
        <f t="shared" si="3"/>
        <v>390832.43014018238</v>
      </c>
      <c r="W15" s="48">
        <f t="shared" si="4"/>
        <v>9.3640857896045825E-3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6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J16" s="44">
        <f>'Monthly Data'!F16</f>
        <v>58318</v>
      </c>
      <c r="K16" s="46">
        <f>'Monthly Data'!BH16</f>
        <v>31</v>
      </c>
      <c r="M16" s="29">
        <f>'Res PW (2)'!$B$6</f>
        <v>-30249890.785522901</v>
      </c>
      <c r="N16" s="29">
        <f>E16*'Res PW (2)'!$B$7</f>
        <v>5192479.4422049858</v>
      </c>
      <c r="O16" s="29">
        <f>F16*'Res PW (2)'!$B$8</f>
        <v>0</v>
      </c>
      <c r="P16" s="29">
        <f>G16*'Res PW (2)'!$B$9</f>
        <v>-611725.54933428147</v>
      </c>
      <c r="Q16" s="161">
        <f>H16*'Res PW (2)'!$B$10</f>
        <v>47017299.672576711</v>
      </c>
      <c r="R16" s="29">
        <f>I16*'Res PW (2)'!$B$11</f>
        <v>-2281728.1497963602</v>
      </c>
      <c r="S16" s="161">
        <f>J16*'Res PW (2)'!$B$12</f>
        <v>-26661361.737565264</v>
      </c>
      <c r="T16" s="29">
        <f>K16*'Res PW (2)'!$B$13</f>
        <v>51298605.382467791</v>
      </c>
      <c r="U16" s="156">
        <f t="shared" si="5"/>
        <v>43703678.275030687</v>
      </c>
      <c r="V16" s="44">
        <f t="shared" si="3"/>
        <v>1180188.7988833711</v>
      </c>
      <c r="W16" s="48">
        <f t="shared" si="4"/>
        <v>2.775380885769908E-2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6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J17" s="44">
        <f>'Monthly Data'!F17</f>
        <v>58345</v>
      </c>
      <c r="K17" s="46">
        <f>'Monthly Data'!BH17</f>
        <v>30</v>
      </c>
      <c r="M17" s="29">
        <f>'Res PW (2)'!$B$6</f>
        <v>-30249890.785522901</v>
      </c>
      <c r="N17" s="29">
        <f>E17*'Res PW (2)'!$B$7</f>
        <v>2563741.5882931431</v>
      </c>
      <c r="O17" s="29">
        <f>F17*'Res PW (2)'!$B$8</f>
        <v>0</v>
      </c>
      <c r="P17" s="29">
        <f>G17*'Res PW (2)'!$B$9</f>
        <v>-652507.25262323359</v>
      </c>
      <c r="Q17" s="161">
        <f>H17*'Res PW (2)'!$B$10</f>
        <v>47066242.038648091</v>
      </c>
      <c r="R17" s="29">
        <f>I17*'Res PW (2)'!$B$11</f>
        <v>-2281728.1497963602</v>
      </c>
      <c r="S17" s="161">
        <f>J17*'Res PW (2)'!$B$12</f>
        <v>-26673705.383899406</v>
      </c>
      <c r="T17" s="29">
        <f>K17*'Res PW (2)'!$B$13</f>
        <v>49643811.660452701</v>
      </c>
      <c r="U17" s="156">
        <f t="shared" si="5"/>
        <v>39415963.715552032</v>
      </c>
      <c r="V17" s="44">
        <f t="shared" si="3"/>
        <v>901202.2394047156</v>
      </c>
      <c r="W17" s="48">
        <f t="shared" si="4"/>
        <v>2.3398878893819496E-2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6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J18" s="44">
        <f>'Monthly Data'!F18</f>
        <v>58385</v>
      </c>
      <c r="K18" s="46">
        <f>'Monthly Data'!BH18</f>
        <v>31</v>
      </c>
      <c r="M18" s="29">
        <f>'Res PW (2)'!$B$6</f>
        <v>-30249890.785522901</v>
      </c>
      <c r="N18" s="29">
        <f>E18*'Res PW (2)'!$B$7</f>
        <v>612409.25827396754</v>
      </c>
      <c r="O18" s="29">
        <f>F18*'Res PW (2)'!$B$8</f>
        <v>1604794.4435108106</v>
      </c>
      <c r="P18" s="29">
        <f>G18*'Res PW (2)'!$B$9</f>
        <v>-693288.95591218572</v>
      </c>
      <c r="Q18" s="161">
        <f>H18*'Res PW (2)'!$B$10</f>
        <v>47139300.93292857</v>
      </c>
      <c r="R18" s="29">
        <f>I18*'Res PW (2)'!$B$11</f>
        <v>-2281728.1497963602</v>
      </c>
      <c r="S18" s="161">
        <f>J18*'Res PW (2)'!$B$12</f>
        <v>-26691992.267357387</v>
      </c>
      <c r="T18" s="29">
        <f>K18*'Res PW (2)'!$B$13</f>
        <v>51298605.382467791</v>
      </c>
      <c r="U18" s="156">
        <f t="shared" si="5"/>
        <v>40738209.858592309</v>
      </c>
      <c r="V18" s="44">
        <f t="shared" si="3"/>
        <v>-1761145.6175550073</v>
      </c>
      <c r="W18" s="48">
        <f t="shared" si="4"/>
        <v>4.1439348851853693E-2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6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J19" s="44">
        <f>'Monthly Data'!F19</f>
        <v>58495</v>
      </c>
      <c r="K19" s="46">
        <f>'Monthly Data'!BH19</f>
        <v>30</v>
      </c>
      <c r="M19" s="29">
        <f>'Res PW (2)'!$B$6</f>
        <v>-30249890.785522901</v>
      </c>
      <c r="N19" s="29">
        <f>E19*'Res PW (2)'!$B$7</f>
        <v>0</v>
      </c>
      <c r="O19" s="29">
        <f>F19*'Res PW (2)'!$B$8</f>
        <v>9890341.0857780799</v>
      </c>
      <c r="P19" s="29">
        <f>G19*'Res PW (2)'!$B$9</f>
        <v>-734070.65920113784</v>
      </c>
      <c r="Q19" s="161">
        <f>H19*'Res PW (2)'!$B$10</f>
        <v>47254209.096748337</v>
      </c>
      <c r="R19" s="29">
        <f>I19*'Res PW (2)'!$B$11</f>
        <v>0</v>
      </c>
      <c r="S19" s="161">
        <f>J19*'Res PW (2)'!$B$12</f>
        <v>-26742281.196866836</v>
      </c>
      <c r="T19" s="29">
        <f>K19*'Res PW (2)'!$B$13</f>
        <v>49643811.660452701</v>
      </c>
      <c r="U19" s="156">
        <f t="shared" si="5"/>
        <v>49062119.20138824</v>
      </c>
      <c r="V19" s="44">
        <f t="shared" si="3"/>
        <v>-717711.27475907654</v>
      </c>
      <c r="W19" s="48">
        <f t="shared" si="4"/>
        <v>1.4417712312278317E-2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6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J20" s="44">
        <f>'Monthly Data'!F20</f>
        <v>58515</v>
      </c>
      <c r="K20" s="46">
        <f>'Monthly Data'!BH20</f>
        <v>31</v>
      </c>
      <c r="M20" s="29">
        <f>'Res PW (2)'!$B$6</f>
        <v>-30249890.785522901</v>
      </c>
      <c r="N20" s="29">
        <f>E20*'Res PW (2)'!$B$7</f>
        <v>0</v>
      </c>
      <c r="O20" s="29">
        <f>F20*'Res PW (2)'!$B$8</f>
        <v>22191408.626345526</v>
      </c>
      <c r="P20" s="29">
        <f>G20*'Res PW (2)'!$B$9</f>
        <v>-774852.36249008984</v>
      </c>
      <c r="Q20" s="161">
        <f>H20*'Res PW (2)'!$B$10</f>
        <v>47281162.863570258</v>
      </c>
      <c r="R20" s="29">
        <f>I20*'Res PW (2)'!$B$11</f>
        <v>0</v>
      </c>
      <c r="S20" s="161">
        <f>J20*'Res PW (2)'!$B$12</f>
        <v>-26751424.638595827</v>
      </c>
      <c r="T20" s="29">
        <f>K20*'Res PW (2)'!$B$13</f>
        <v>51298605.382467791</v>
      </c>
      <c r="U20" s="156">
        <f t="shared" si="5"/>
        <v>62995009.085774757</v>
      </c>
      <c r="V20" s="44">
        <f t="shared" si="3"/>
        <v>1279264.6096274406</v>
      </c>
      <c r="W20" s="48">
        <f t="shared" si="4"/>
        <v>2.072833473023836E-2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6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J21" s="44">
        <f>'Monthly Data'!F21</f>
        <v>58526</v>
      </c>
      <c r="K21" s="46">
        <f>'Monthly Data'!BH21</f>
        <v>31</v>
      </c>
      <c r="M21" s="29">
        <f>'Res PW (2)'!$B$6</f>
        <v>-30249890.785522901</v>
      </c>
      <c r="N21" s="29">
        <f>E21*'Res PW (2)'!$B$7</f>
        <v>0</v>
      </c>
      <c r="O21" s="29">
        <f>F21*'Res PW (2)'!$B$8</f>
        <v>17136659.60823879</v>
      </c>
      <c r="P21" s="29">
        <f>G21*'Res PW (2)'!$B$9</f>
        <v>-815634.06577904196</v>
      </c>
      <c r="Q21" s="161">
        <f>H21*'Res PW (2)'!$B$10</f>
        <v>47364152.092995651</v>
      </c>
      <c r="R21" s="29">
        <f>I21*'Res PW (2)'!$B$11</f>
        <v>0</v>
      </c>
      <c r="S21" s="161">
        <f>J21*'Res PW (2)'!$B$12</f>
        <v>-26756453.531546775</v>
      </c>
      <c r="T21" s="29">
        <f>K21*'Res PW (2)'!$B$13</f>
        <v>51298605.382467791</v>
      </c>
      <c r="U21" s="156">
        <f t="shared" si="5"/>
        <v>57977438.700853512</v>
      </c>
      <c r="V21" s="44">
        <f t="shared" si="3"/>
        <v>1834167.2247061953</v>
      </c>
      <c r="W21" s="48">
        <f t="shared" si="4"/>
        <v>3.2669404124151334E-2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6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J22" s="44">
        <f>'Monthly Data'!F22</f>
        <v>58615</v>
      </c>
      <c r="K22" s="46">
        <f>'Monthly Data'!BH22</f>
        <v>30</v>
      </c>
      <c r="M22" s="29">
        <f>'Res PW (2)'!$B$6</f>
        <v>-30249890.785522901</v>
      </c>
      <c r="N22" s="29">
        <f>E22*'Res PW (2)'!$B$7</f>
        <v>5777.4458327732846</v>
      </c>
      <c r="O22" s="29">
        <f>F22*'Res PW (2)'!$B$8</f>
        <v>8073459.2708781715</v>
      </c>
      <c r="P22" s="29">
        <f>G22*'Res PW (2)'!$B$9</f>
        <v>-856415.76906799409</v>
      </c>
      <c r="Q22" s="161">
        <f>H22*'Res PW (2)'!$B$10</f>
        <v>47342163.493746184</v>
      </c>
      <c r="R22" s="29">
        <f>I22*'Res PW (2)'!$B$11</f>
        <v>-2281728.1497963602</v>
      </c>
      <c r="S22" s="161">
        <f>J22*'Res PW (2)'!$B$12</f>
        <v>-26797141.847240783</v>
      </c>
      <c r="T22" s="29">
        <f>K22*'Res PW (2)'!$B$13</f>
        <v>49643811.660452701</v>
      </c>
      <c r="U22" s="156">
        <f t="shared" si="5"/>
        <v>44880035.319281794</v>
      </c>
      <c r="V22" s="44">
        <f t="shared" si="3"/>
        <v>486247.84313447773</v>
      </c>
      <c r="W22" s="48">
        <f t="shared" si="4"/>
        <v>1.0953060569471294E-2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6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J23" s="44">
        <f>'Monthly Data'!F23</f>
        <v>58637</v>
      </c>
      <c r="K23" s="46">
        <f>'Monthly Data'!BH23</f>
        <v>31</v>
      </c>
      <c r="M23" s="29">
        <f>'Res PW (2)'!$B$6</f>
        <v>-30249890.785522901</v>
      </c>
      <c r="N23" s="29">
        <f>E23*'Res PW (2)'!$B$7</f>
        <v>882504.85095611855</v>
      </c>
      <c r="O23" s="29">
        <f>F23*'Res PW (2)'!$B$8</f>
        <v>1937064.6586870574</v>
      </c>
      <c r="P23" s="29">
        <f>G23*'Res PW (2)'!$B$9</f>
        <v>-897197.47235694621</v>
      </c>
      <c r="Q23" s="161">
        <f>H23*'Res PW (2)'!$B$10</f>
        <v>47297476.985594057</v>
      </c>
      <c r="R23" s="29">
        <f>I23*'Res PW (2)'!$B$11</f>
        <v>-2281728.1497963602</v>
      </c>
      <c r="S23" s="161">
        <f>J23*'Res PW (2)'!$B$12</f>
        <v>-26807199.633142676</v>
      </c>
      <c r="T23" s="29">
        <f>K23*'Res PW (2)'!$B$13</f>
        <v>51298605.382467791</v>
      </c>
      <c r="U23" s="156">
        <f t="shared" si="5"/>
        <v>41179635.836886145</v>
      </c>
      <c r="V23" s="44">
        <f t="shared" si="3"/>
        <v>-793160.63926117122</v>
      </c>
      <c r="W23" s="48">
        <f t="shared" si="4"/>
        <v>1.8897016778758494E-2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6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J24" s="44">
        <f>'Monthly Data'!F24</f>
        <v>58706</v>
      </c>
      <c r="K24" s="46">
        <f>'Monthly Data'!BH24</f>
        <v>30</v>
      </c>
      <c r="M24" s="29">
        <f>'Res PW (2)'!$B$6</f>
        <v>-30249890.785522901</v>
      </c>
      <c r="N24" s="29">
        <f>E24*'Res PW (2)'!$B$7</f>
        <v>1835783.4133637093</v>
      </c>
      <c r="O24" s="29">
        <f>F24*'Res PW (2)'!$B$8</f>
        <v>70695.790463031168</v>
      </c>
      <c r="P24" s="29">
        <f>G24*'Res PW (2)'!$B$9</f>
        <v>-937979.17564589833</v>
      </c>
      <c r="Q24" s="161">
        <f>H24*'Res PW (2)'!$B$10</f>
        <v>47259883.573974006</v>
      </c>
      <c r="R24" s="29">
        <f>I24*'Res PW (2)'!$B$11</f>
        <v>-2281728.1497963602</v>
      </c>
      <c r="S24" s="161">
        <f>J24*'Res PW (2)'!$B$12</f>
        <v>-26838744.507107694</v>
      </c>
      <c r="T24" s="29">
        <f>K24*'Res PW (2)'!$B$13</f>
        <v>49643811.660452701</v>
      </c>
      <c r="U24" s="156">
        <f t="shared" si="5"/>
        <v>38501831.820180595</v>
      </c>
      <c r="V24" s="44">
        <f t="shared" si="3"/>
        <v>-1395456.6559667215</v>
      </c>
      <c r="W24" s="48">
        <f t="shared" si="4"/>
        <v>3.4976227940928827E-2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6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J25" s="44">
        <f>'Monthly Data'!F25</f>
        <v>58745</v>
      </c>
      <c r="K25" s="46">
        <f>'Monthly Data'!BH25</f>
        <v>31</v>
      </c>
      <c r="M25" s="29">
        <f>'Res PW (2)'!$B$6</f>
        <v>-30249890.785522901</v>
      </c>
      <c r="N25" s="29">
        <f>E25*'Res PW (2)'!$B$7</f>
        <v>4265199.3860448739</v>
      </c>
      <c r="O25" s="29">
        <f>F25*'Res PW (2)'!$B$8</f>
        <v>0</v>
      </c>
      <c r="P25" s="29">
        <f>G25*'Res PW (2)'!$B$9</f>
        <v>-978760.87893485045</v>
      </c>
      <c r="Q25" s="161">
        <f>H25*'Res PW (2)'!$B$10</f>
        <v>47293221.127674803</v>
      </c>
      <c r="R25" s="29">
        <f>I25*'Res PW (2)'!$B$11</f>
        <v>0</v>
      </c>
      <c r="S25" s="161">
        <f>J25*'Res PW (2)'!$B$12</f>
        <v>-26856574.218479227</v>
      </c>
      <c r="T25" s="29">
        <f>K25*'Res PW (2)'!$B$13</f>
        <v>51298605.382467791</v>
      </c>
      <c r="U25" s="156">
        <f t="shared" si="5"/>
        <v>44771800.013250493</v>
      </c>
      <c r="V25" s="44">
        <f t="shared" si="3"/>
        <v>964508.53710317612</v>
      </c>
      <c r="W25" s="48">
        <f t="shared" si="4"/>
        <v>2.201707762800954E-2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6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J26" s="44">
        <f>'Monthly Data'!F26</f>
        <v>58846</v>
      </c>
      <c r="K26" s="46">
        <f>'Monthly Data'!BH26</f>
        <v>31</v>
      </c>
      <c r="M26" s="29">
        <f>'Res PW (2)'!$B$6</f>
        <v>-30249890.785522901</v>
      </c>
      <c r="N26" s="29">
        <f>E26*'Res PW (2)'!$B$7</f>
        <v>5527571.3005058374</v>
      </c>
      <c r="O26" s="29">
        <f>F26*'Res PW (2)'!$B$8</f>
        <v>0</v>
      </c>
      <c r="P26" s="29">
        <f>G26*'Res PW (2)'!$B$9</f>
        <v>-1019542.5822238025</v>
      </c>
      <c r="Q26" s="161">
        <f>H26*'Res PW (2)'!$B$10</f>
        <v>47336489.016520523</v>
      </c>
      <c r="R26" s="29">
        <f>I26*'Res PW (2)'!$B$11</f>
        <v>0</v>
      </c>
      <c r="S26" s="161">
        <f>J26*'Res PW (2)'!$B$12</f>
        <v>-26902748.599210631</v>
      </c>
      <c r="T26" s="29">
        <f>K26*'Res PW (2)'!$B$13</f>
        <v>51298605.382467791</v>
      </c>
      <c r="U26" s="156">
        <f t="shared" si="5"/>
        <v>45990483.732536823</v>
      </c>
      <c r="V26" s="44">
        <f t="shared" si="3"/>
        <v>-1080197.1647289023</v>
      </c>
      <c r="W26" s="48">
        <f t="shared" si="4"/>
        <v>2.294840746167429E-2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6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J27" s="44">
        <f>'Monthly Data'!F27</f>
        <v>58886</v>
      </c>
      <c r="K27" s="46">
        <f>'Monthly Data'!BH27</f>
        <v>29</v>
      </c>
      <c r="M27" s="29">
        <f>'Res PW (2)'!$B$6</f>
        <v>-30249890.785522901</v>
      </c>
      <c r="N27" s="29">
        <f>E27*'Res PW (2)'!$B$7</f>
        <v>4671064.9557971964</v>
      </c>
      <c r="O27" s="29">
        <f>F27*'Res PW (2)'!$B$8</f>
        <v>0</v>
      </c>
      <c r="P27" s="29">
        <f>G27*'Res PW (2)'!$B$9</f>
        <v>-1060324.2855127547</v>
      </c>
      <c r="Q27" s="161">
        <f>H27*'Res PW (2)'!$B$10</f>
        <v>47315919.036577471</v>
      </c>
      <c r="R27" s="29">
        <f>I27*'Res PW (2)'!$B$11</f>
        <v>0</v>
      </c>
      <c r="S27" s="161">
        <f>J27*'Res PW (2)'!$B$12</f>
        <v>-26921035.482668616</v>
      </c>
      <c r="T27" s="29">
        <f>K27*'Res PW (2)'!$B$13</f>
        <v>47989017.938437611</v>
      </c>
      <c r="U27" s="156">
        <f t="shared" si="5"/>
        <v>41744751.377108008</v>
      </c>
      <c r="V27" s="44">
        <f t="shared" si="3"/>
        <v>1357908.4798422828</v>
      </c>
      <c r="W27" s="48">
        <f t="shared" si="4"/>
        <v>3.3622545919136854E-2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6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J28" s="44">
        <f>'Monthly Data'!F28</f>
        <v>58950</v>
      </c>
      <c r="K28" s="46">
        <f>'Monthly Data'!BH28</f>
        <v>31</v>
      </c>
      <c r="M28" s="29">
        <f>'Res PW (2)'!$B$6</f>
        <v>-30249890.785522901</v>
      </c>
      <c r="N28" s="29">
        <f>E28*'Res PW (2)'!$B$7</f>
        <v>2670624.3361994484</v>
      </c>
      <c r="O28" s="29">
        <f>F28*'Res PW (2)'!$B$8</f>
        <v>21208.737138909441</v>
      </c>
      <c r="P28" s="29">
        <f>G28*'Res PW (2)'!$B$9</f>
        <v>-1101105.9888017066</v>
      </c>
      <c r="Q28" s="161">
        <f>H28*'Res PW (2)'!$B$10</f>
        <v>47339326.255133353</v>
      </c>
      <c r="R28" s="29">
        <f>I28*'Res PW (2)'!$B$11</f>
        <v>-2281728.1497963602</v>
      </c>
      <c r="S28" s="161">
        <f>J28*'Res PW (2)'!$B$12</f>
        <v>-26950294.496201385</v>
      </c>
      <c r="T28" s="29">
        <f>K28*'Res PW (2)'!$B$13</f>
        <v>51298605.382467791</v>
      </c>
      <c r="U28" s="156">
        <f t="shared" si="5"/>
        <v>40746745.290617153</v>
      </c>
      <c r="V28" s="44">
        <f t="shared" si="3"/>
        <v>1712206.3933514282</v>
      </c>
      <c r="W28" s="48">
        <f t="shared" si="4"/>
        <v>4.3863881621805559E-2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6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J29" s="44">
        <f>'Monthly Data'!F29</f>
        <v>59035</v>
      </c>
      <c r="K29" s="46">
        <f>'Monthly Data'!BH29</f>
        <v>30</v>
      </c>
      <c r="M29" s="29">
        <f>'Res PW (2)'!$B$6</f>
        <v>-30249890.785522901</v>
      </c>
      <c r="N29" s="29">
        <f>E29*'Res PW (2)'!$B$7</f>
        <v>1938333.0768954351</v>
      </c>
      <c r="O29" s="29">
        <f>F29*'Res PW (2)'!$B$8</f>
        <v>169669.89711127515</v>
      </c>
      <c r="P29" s="29">
        <f>G29*'Res PW (2)'!$B$9</f>
        <v>-1141887.6920906587</v>
      </c>
      <c r="Q29" s="161">
        <f>H29*'Res PW (2)'!$B$10</f>
        <v>47423024.794211954</v>
      </c>
      <c r="R29" s="29">
        <f>I29*'Res PW (2)'!$B$11</f>
        <v>-2281728.1497963602</v>
      </c>
      <c r="S29" s="161">
        <f>J29*'Res PW (2)'!$B$12</f>
        <v>-26989154.123549599</v>
      </c>
      <c r="T29" s="29">
        <f>K29*'Res PW (2)'!$B$13</f>
        <v>49643811.660452701</v>
      </c>
      <c r="U29" s="156">
        <f t="shared" si="5"/>
        <v>38512178.677711844</v>
      </c>
      <c r="V29" s="44">
        <f t="shared" si="3"/>
        <v>553292.78044611961</v>
      </c>
      <c r="W29" s="48">
        <f t="shared" si="4"/>
        <v>1.4576106947490118E-2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6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J30" s="44">
        <f>'Monthly Data'!F30</f>
        <v>59072</v>
      </c>
      <c r="K30" s="46">
        <f>'Monthly Data'!BH30</f>
        <v>31</v>
      </c>
      <c r="M30" s="29">
        <f>'Res PW (2)'!$B$6</f>
        <v>-30249890.785522901</v>
      </c>
      <c r="N30" s="29">
        <f>E30*'Res PW (2)'!$B$7</f>
        <v>164657.20623403843</v>
      </c>
      <c r="O30" s="29">
        <f>F30*'Res PW (2)'!$B$8</f>
        <v>5464784.6027923189</v>
      </c>
      <c r="P30" s="29">
        <f>G30*'Res PW (2)'!$B$9</f>
        <v>-1182669.3953796108</v>
      </c>
      <c r="Q30" s="161">
        <f>H30*'Res PW (2)'!$B$10</f>
        <v>47453525.10929992</v>
      </c>
      <c r="R30" s="29">
        <f>I30*'Res PW (2)'!$B$11</f>
        <v>-2281728.1497963602</v>
      </c>
      <c r="S30" s="161">
        <f>J30*'Res PW (2)'!$B$12</f>
        <v>-27006069.49074823</v>
      </c>
      <c r="T30" s="29">
        <f>K30*'Res PW (2)'!$B$13</f>
        <v>51298605.382467791</v>
      </c>
      <c r="U30" s="156">
        <f t="shared" si="5"/>
        <v>43661214.479346968</v>
      </c>
      <c r="V30" s="44">
        <f t="shared" si="3"/>
        <v>553861.5820812434</v>
      </c>
      <c r="W30" s="48">
        <f t="shared" si="4"/>
        <v>1.2848424801244859E-2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6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J31" s="44">
        <f>'Monthly Data'!F31</f>
        <v>59132</v>
      </c>
      <c r="K31" s="46">
        <f>'Monthly Data'!BH31</f>
        <v>30</v>
      </c>
      <c r="M31" s="29">
        <f>'Res PW (2)'!$B$6</f>
        <v>-30249890.785522901</v>
      </c>
      <c r="N31" s="29">
        <f>E31*'Res PW (2)'!$B$7</f>
        <v>0</v>
      </c>
      <c r="O31" s="29">
        <f>F31*'Res PW (2)'!$B$8</f>
        <v>14146227.671652561</v>
      </c>
      <c r="P31" s="29">
        <f>G31*'Res PW (2)'!$B$9</f>
        <v>-1223451.0986685629</v>
      </c>
      <c r="Q31" s="161">
        <f>H31*'Res PW (2)'!$B$10</f>
        <v>47476223.018202588</v>
      </c>
      <c r="R31" s="29">
        <f>I31*'Res PW (2)'!$B$11</f>
        <v>0</v>
      </c>
      <c r="S31" s="161">
        <f>J31*'Res PW (2)'!$B$12</f>
        <v>-27033499.815935206</v>
      </c>
      <c r="T31" s="29">
        <f>K31*'Res PW (2)'!$B$13</f>
        <v>49643811.660452701</v>
      </c>
      <c r="U31" s="156">
        <f t="shared" si="5"/>
        <v>52759420.650181182</v>
      </c>
      <c r="V31" s="44">
        <f t="shared" si="3"/>
        <v>-480387.24708454311</v>
      </c>
      <c r="W31" s="48">
        <f t="shared" si="4"/>
        <v>9.0230837799325468E-3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6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J32" s="44">
        <f>'Monthly Data'!F32</f>
        <v>59180</v>
      </c>
      <c r="K32" s="46">
        <f>'Monthly Data'!BH32</f>
        <v>31</v>
      </c>
      <c r="M32" s="29">
        <f>'Res PW (2)'!$B$6</f>
        <v>-30249890.785522901</v>
      </c>
      <c r="N32" s="29">
        <f>E32*'Res PW (2)'!$B$7</f>
        <v>0</v>
      </c>
      <c r="O32" s="29">
        <f>F32*'Res PW (2)'!$B$8</f>
        <v>22410565.576780923</v>
      </c>
      <c r="P32" s="29">
        <f>G32*'Res PW (2)'!$B$9</f>
        <v>-1264232.8019575151</v>
      </c>
      <c r="Q32" s="161">
        <f>H32*'Res PW (2)'!$B$10</f>
        <v>47485444.043694302</v>
      </c>
      <c r="R32" s="29">
        <f>I32*'Res PW (2)'!$B$11</f>
        <v>0</v>
      </c>
      <c r="S32" s="161">
        <f>J32*'Res PW (2)'!$B$12</f>
        <v>-27055444.076084785</v>
      </c>
      <c r="T32" s="29">
        <f>K32*'Res PW (2)'!$B$13</f>
        <v>51298605.382467791</v>
      </c>
      <c r="U32" s="156">
        <f t="shared" si="5"/>
        <v>62625047.339377813</v>
      </c>
      <c r="V32" s="44">
        <f t="shared" si="3"/>
        <v>-850888.5578879118</v>
      </c>
      <c r="W32" s="48">
        <f t="shared" si="4"/>
        <v>1.3404899760202897E-2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6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J33" s="44">
        <f>'Monthly Data'!F33</f>
        <v>59175</v>
      </c>
      <c r="K33" s="46">
        <f>'Monthly Data'!BH33</f>
        <v>31</v>
      </c>
      <c r="M33" s="29">
        <f>'Res PW (2)'!$B$6</f>
        <v>-30249890.785522901</v>
      </c>
      <c r="N33" s="29">
        <f>E33*'Res PW (2)'!$B$7</f>
        <v>0</v>
      </c>
      <c r="O33" s="29">
        <f>F33*'Res PW (2)'!$B$8</f>
        <v>18013287.409980375</v>
      </c>
      <c r="P33" s="29">
        <f>G33*'Res PW (2)'!$B$9</f>
        <v>-1305014.5052464672</v>
      </c>
      <c r="Q33" s="161">
        <f>H33*'Res PW (2)'!$B$10</f>
        <v>47547153.983523436</v>
      </c>
      <c r="R33" s="29">
        <f>I33*'Res PW (2)'!$B$11</f>
        <v>0</v>
      </c>
      <c r="S33" s="161">
        <f>J33*'Res PW (2)'!$B$12</f>
        <v>-27053158.215652537</v>
      </c>
      <c r="T33" s="29">
        <f>K33*'Res PW (2)'!$B$13</f>
        <v>51298605.382467791</v>
      </c>
      <c r="U33" s="156">
        <f t="shared" si="5"/>
        <v>58250983.269549698</v>
      </c>
      <c r="V33" s="44">
        <f t="shared" si="3"/>
        <v>720612.3722839728</v>
      </c>
      <c r="W33" s="48">
        <f t="shared" si="4"/>
        <v>1.2525773101146854E-2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6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J34" s="44">
        <f>'Monthly Data'!F34</f>
        <v>59185</v>
      </c>
      <c r="K34" s="46">
        <f>'Monthly Data'!BH34</f>
        <v>30</v>
      </c>
      <c r="M34" s="29">
        <f>'Res PW (2)'!$B$6</f>
        <v>-30249890.785522901</v>
      </c>
      <c r="N34" s="29">
        <f>E34*'Res PW (2)'!$B$7</f>
        <v>12999.253123739885</v>
      </c>
      <c r="O34" s="29">
        <f>F34*'Res PW (2)'!$B$8</f>
        <v>7981554.7432762329</v>
      </c>
      <c r="P34" s="29">
        <f>G34*'Res PW (2)'!$B$9</f>
        <v>-1345796.2085354193</v>
      </c>
      <c r="Q34" s="161">
        <f>H34*'Res PW (2)'!$B$10</f>
        <v>47576235.67930498</v>
      </c>
      <c r="R34" s="29">
        <f>I34*'Res PW (2)'!$B$11</f>
        <v>-2281728.1497963602</v>
      </c>
      <c r="S34" s="161">
        <f>J34*'Res PW (2)'!$B$12</f>
        <v>-27057729.936517034</v>
      </c>
      <c r="T34" s="29">
        <f>K34*'Res PW (2)'!$B$13</f>
        <v>49643811.660452701</v>
      </c>
      <c r="U34" s="156">
        <f t="shared" si="5"/>
        <v>44279456.255785942</v>
      </c>
      <c r="V34" s="44">
        <f t="shared" ref="V34:V65" si="6">U34-D34</f>
        <v>-2343449.6414797828</v>
      </c>
      <c r="W34" s="48">
        <f t="shared" ref="W34:W65" si="7">ABS(V34/D34)</f>
        <v>5.026391204880299E-2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6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J35" s="44">
        <f>'Monthly Data'!F35</f>
        <v>59026</v>
      </c>
      <c r="K35" s="46">
        <f>'Monthly Data'!BH35</f>
        <v>31</v>
      </c>
      <c r="M35" s="29">
        <f>'Res PW (2)'!$B$6</f>
        <v>-30249890.785522901</v>
      </c>
      <c r="N35" s="29">
        <f>E35*'Res PW (2)'!$B$7</f>
        <v>961944.73115675105</v>
      </c>
      <c r="O35" s="29">
        <f>F35*'Res PW (2)'!$B$8</f>
        <v>841279.90651007253</v>
      </c>
      <c r="P35" s="29">
        <f>G35*'Res PW (2)'!$B$9</f>
        <v>-1386577.9118243714</v>
      </c>
      <c r="Q35" s="161">
        <f>H35*'Res PW (2)'!$B$10</f>
        <v>47594677.730288401</v>
      </c>
      <c r="R35" s="29">
        <f>I35*'Res PW (2)'!$B$11</f>
        <v>-2281728.1497963602</v>
      </c>
      <c r="S35" s="161">
        <f>J35*'Res PW (2)'!$B$12</f>
        <v>-26985039.574771553</v>
      </c>
      <c r="T35" s="29">
        <f>K35*'Res PW (2)'!$B$13</f>
        <v>51298605.382467791</v>
      </c>
      <c r="U35" s="156">
        <f t="shared" si="5"/>
        <v>39793271.328507833</v>
      </c>
      <c r="V35" s="44">
        <f t="shared" si="6"/>
        <v>-2193327.5687578917</v>
      </c>
      <c r="W35" s="48">
        <f t="shared" si="7"/>
        <v>5.2238752991748676E-2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6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J36" s="44">
        <f>'Monthly Data'!F36</f>
        <v>59073</v>
      </c>
      <c r="K36" s="46">
        <f>'Monthly Data'!BH36</f>
        <v>30</v>
      </c>
      <c r="M36" s="29">
        <f>'Res PW (2)'!$B$6</f>
        <v>-30249890.785522901</v>
      </c>
      <c r="N36" s="29">
        <f>E36*'Res PW (2)'!$B$7</f>
        <v>3131375.6413631183</v>
      </c>
      <c r="O36" s="29">
        <f>F36*'Res PW (2)'!$B$8</f>
        <v>0</v>
      </c>
      <c r="P36" s="29">
        <f>G36*'Res PW (2)'!$B$9</f>
        <v>-1427359.6151133236</v>
      </c>
      <c r="Q36" s="161">
        <f>H36*'Res PW (2)'!$B$10</f>
        <v>47682632.127286248</v>
      </c>
      <c r="R36" s="29">
        <f>I36*'Res PW (2)'!$B$11</f>
        <v>-2281728.1497963602</v>
      </c>
      <c r="S36" s="161">
        <f>J36*'Res PW (2)'!$B$12</f>
        <v>-27006526.662834682</v>
      </c>
      <c r="T36" s="29">
        <f>K36*'Res PW (2)'!$B$13</f>
        <v>49643811.660452701</v>
      </c>
      <c r="U36" s="156">
        <f t="shared" si="5"/>
        <v>39492314.215834804</v>
      </c>
      <c r="V36" s="44">
        <f t="shared" si="6"/>
        <v>2316.3185690790415</v>
      </c>
      <c r="W36" s="48">
        <f t="shared" si="7"/>
        <v>5.8655829131847652E-5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6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J37" s="44">
        <f>'Monthly Data'!F37</f>
        <v>59257</v>
      </c>
      <c r="K37" s="46">
        <f>'Monthly Data'!BH37</f>
        <v>31</v>
      </c>
      <c r="M37" s="29">
        <f>'Res PW (2)'!$B$6</f>
        <v>-30249890.785522901</v>
      </c>
      <c r="N37" s="29">
        <f>E37*'Res PW (2)'!$B$7</f>
        <v>4237756.5183392009</v>
      </c>
      <c r="O37" s="29">
        <f>F37*'Res PW (2)'!$B$8</f>
        <v>0</v>
      </c>
      <c r="P37" s="29">
        <f>G37*'Res PW (2)'!$B$9</f>
        <v>-1468141.3184022757</v>
      </c>
      <c r="Q37" s="161">
        <f>H37*'Res PW (2)'!$B$10</f>
        <v>47811726.484170198</v>
      </c>
      <c r="R37" s="29">
        <f>I37*'Res PW (2)'!$B$11</f>
        <v>0</v>
      </c>
      <c r="S37" s="161">
        <f>J37*'Res PW (2)'!$B$12</f>
        <v>-27090646.326741401</v>
      </c>
      <c r="T37" s="29">
        <f>K37*'Res PW (2)'!$B$13</f>
        <v>51298605.382467791</v>
      </c>
      <c r="U37" s="156">
        <f t="shared" si="5"/>
        <v>44539409.954310611</v>
      </c>
      <c r="V37" s="44">
        <f t="shared" si="6"/>
        <v>-301680.94295511395</v>
      </c>
      <c r="W37" s="48">
        <f t="shared" si="7"/>
        <v>6.72777885012404E-3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6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J38" s="44">
        <f>'Monthly Data'!F38</f>
        <v>59206</v>
      </c>
      <c r="K38" s="46">
        <f>'Monthly Data'!BH38</f>
        <v>31</v>
      </c>
      <c r="M38" s="29">
        <f>'Res PW (2)'!$B$6</f>
        <v>-30249890.785522901</v>
      </c>
      <c r="N38" s="29">
        <f>E38*'Res PW (2)'!$B$7</f>
        <v>5708116.4827800011</v>
      </c>
      <c r="O38" s="29">
        <f>F38*'Res PW (2)'!$B$8</f>
        <v>0</v>
      </c>
      <c r="P38" s="29">
        <f>G38*'Res PW (2)'!$B$9</f>
        <v>-1508923.0216912278</v>
      </c>
      <c r="Q38" s="161">
        <f>H38*'Res PW (2)'!$B$10</f>
        <v>47940820.841054142</v>
      </c>
      <c r="R38" s="29">
        <f>I38*'Res PW (2)'!$B$11</f>
        <v>0</v>
      </c>
      <c r="S38" s="161">
        <f>J38*'Res PW (2)'!$B$12</f>
        <v>-27067330.550332472</v>
      </c>
      <c r="T38" s="29">
        <f>K38*'Res PW (2)'!$B$13</f>
        <v>51298605.382467791</v>
      </c>
      <c r="U38" s="156">
        <f t="shared" si="5"/>
        <v>46121398.34875533</v>
      </c>
      <c r="V38" s="44">
        <f t="shared" si="6"/>
        <v>-1873923.3721294329</v>
      </c>
      <c r="W38" s="48">
        <f t="shared" si="7"/>
        <v>3.9043875630778629E-2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6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J39" s="44">
        <f>'Monthly Data'!F39</f>
        <v>59219</v>
      </c>
      <c r="K39" s="46">
        <f>'Monthly Data'!BH39</f>
        <v>28</v>
      </c>
      <c r="M39" s="29">
        <f>'Res PW (2)'!$B$6</f>
        <v>-30249890.785522901</v>
      </c>
      <c r="N39" s="29">
        <f>E39*'Res PW (2)'!$B$7</f>
        <v>6059096.3171209777</v>
      </c>
      <c r="O39" s="29">
        <f>F39*'Res PW (2)'!$B$8</f>
        <v>0</v>
      </c>
      <c r="P39" s="29">
        <f>G39*'Res PW (2)'!$B$9</f>
        <v>-1549704.7249801797</v>
      </c>
      <c r="Q39" s="161">
        <f>H39*'Res PW (2)'!$B$10</f>
        <v>48059275.553139955</v>
      </c>
      <c r="R39" s="29">
        <f>I39*'Res PW (2)'!$B$11</f>
        <v>0</v>
      </c>
      <c r="S39" s="161">
        <f>J39*'Res PW (2)'!$B$12</f>
        <v>-27073273.787456315</v>
      </c>
      <c r="T39" s="29">
        <f>K39*'Res PW (2)'!$B$13</f>
        <v>46334224.216422521</v>
      </c>
      <c r="U39" s="156">
        <f t="shared" si="5"/>
        <v>41579726.788724057</v>
      </c>
      <c r="V39" s="44">
        <f t="shared" si="6"/>
        <v>415014.06783929467</v>
      </c>
      <c r="W39" s="48">
        <f t="shared" si="7"/>
        <v>1.0081791913702311E-2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6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J40" s="44">
        <f>'Monthly Data'!F40</f>
        <v>59221</v>
      </c>
      <c r="K40" s="46">
        <f>'Monthly Data'!BH40</f>
        <v>31</v>
      </c>
      <c r="M40" s="29">
        <f>'Res PW (2)'!$B$6</f>
        <v>-30249890.785522901</v>
      </c>
      <c r="N40" s="29">
        <f>E40*'Res PW (2)'!$B$7</f>
        <v>4871831.1984860683</v>
      </c>
      <c r="O40" s="29">
        <f>F40*'Res PW (2)'!$B$8</f>
        <v>0</v>
      </c>
      <c r="P40" s="29">
        <f>G40*'Res PW (2)'!$B$9</f>
        <v>-1590486.4282691318</v>
      </c>
      <c r="Q40" s="161">
        <f>H40*'Res PW (2)'!$B$10</f>
        <v>48098996.893719628</v>
      </c>
      <c r="R40" s="29">
        <f>I40*'Res PW (2)'!$B$11</f>
        <v>-2281728.1497963602</v>
      </c>
      <c r="S40" s="161">
        <f>J40*'Res PW (2)'!$B$12</f>
        <v>-27074188.131629217</v>
      </c>
      <c r="T40" s="29">
        <f>K40*'Res PW (2)'!$B$13</f>
        <v>51298605.382467791</v>
      </c>
      <c r="U40" s="156">
        <f t="shared" si="5"/>
        <v>43073139.979455873</v>
      </c>
      <c r="V40" s="44">
        <f t="shared" si="6"/>
        <v>638092.25857111067</v>
      </c>
      <c r="W40" s="48">
        <f t="shared" si="7"/>
        <v>1.5036916248289459E-2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6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J41" s="44">
        <f>'Monthly Data'!F41</f>
        <v>59208</v>
      </c>
      <c r="K41" s="46">
        <f>'Monthly Data'!BH41</f>
        <v>30</v>
      </c>
      <c r="M41" s="29">
        <f>'Res PW (2)'!$B$6</f>
        <v>-30249890.785522901</v>
      </c>
      <c r="N41" s="29">
        <f>E41*'Res PW (2)'!$B$7</f>
        <v>2643181.468493775</v>
      </c>
      <c r="O41" s="29">
        <f>F41*'Res PW (2)'!$B$8</f>
        <v>113113.26474085005</v>
      </c>
      <c r="P41" s="29">
        <f>G41*'Res PW (2)'!$B$9</f>
        <v>-1631268.1315580839</v>
      </c>
      <c r="Q41" s="161">
        <f>H41*'Res PW (2)'!$B$10</f>
        <v>48154323.046669886</v>
      </c>
      <c r="R41" s="29">
        <f>I41*'Res PW (2)'!$B$11</f>
        <v>-2281728.1497963602</v>
      </c>
      <c r="S41" s="161">
        <f>J41*'Res PW (2)'!$B$12</f>
        <v>-27068244.89450537</v>
      </c>
      <c r="T41" s="29">
        <f>K41*'Res PW (2)'!$B$13</f>
        <v>49643811.660452701</v>
      </c>
      <c r="U41" s="156">
        <f t="shared" si="5"/>
        <v>39323297.478974499</v>
      </c>
      <c r="V41" s="44">
        <f t="shared" si="6"/>
        <v>752735.7580897361</v>
      </c>
      <c r="W41" s="48">
        <f t="shared" si="7"/>
        <v>1.9515810102453162E-2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6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J42" s="44">
        <f>'Monthly Data'!F42</f>
        <v>59245</v>
      </c>
      <c r="K42" s="46">
        <f>'Monthly Data'!BH42</f>
        <v>31</v>
      </c>
      <c r="M42" s="29">
        <f>'Res PW (2)'!$B$6</f>
        <v>-30249890.785522901</v>
      </c>
      <c r="N42" s="29">
        <f>E42*'Res PW (2)'!$B$7</f>
        <v>407309.93121051625</v>
      </c>
      <c r="O42" s="29">
        <f>F42*'Res PW (2)'!$B$8</f>
        <v>3061127.7270492548</v>
      </c>
      <c r="P42" s="29">
        <f>G42*'Res PW (2)'!$B$9</f>
        <v>-1672049.8348470361</v>
      </c>
      <c r="Q42" s="161">
        <f>H42*'Res PW (2)'!$B$10</f>
        <v>48240858.824361324</v>
      </c>
      <c r="R42" s="29">
        <f>I42*'Res PW (2)'!$B$11</f>
        <v>-2281728.1497963602</v>
      </c>
      <c r="S42" s="161">
        <f>J42*'Res PW (2)'!$B$12</f>
        <v>-27085160.261704005</v>
      </c>
      <c r="T42" s="29">
        <f>K42*'Res PW (2)'!$B$13</f>
        <v>51298605.382467791</v>
      </c>
      <c r="U42" s="156">
        <f t="shared" si="5"/>
        <v>41719072.833218589</v>
      </c>
      <c r="V42" s="44">
        <f t="shared" si="6"/>
        <v>317856.11233382672</v>
      </c>
      <c r="W42" s="48">
        <f t="shared" si="7"/>
        <v>7.677458236957679E-3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6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J43" s="44">
        <f>'Monthly Data'!F43</f>
        <v>59259</v>
      </c>
      <c r="K43" s="46">
        <f>'Monthly Data'!BH43</f>
        <v>30</v>
      </c>
      <c r="M43" s="29">
        <f>'Res PW (2)'!$B$6</f>
        <v>-30249890.785522901</v>
      </c>
      <c r="N43" s="29">
        <f>E43*'Res PW (2)'!$B$7</f>
        <v>1444.3614581933148</v>
      </c>
      <c r="O43" s="29">
        <f>F43*'Res PW (2)'!$B$8</f>
        <v>9727740.7677131072</v>
      </c>
      <c r="P43" s="29">
        <f>G43*'Res PW (2)'!$B$9</f>
        <v>-1712831.5381359882</v>
      </c>
      <c r="Q43" s="161">
        <f>H43*'Res PW (2)'!$B$10</f>
        <v>48340871.485463716</v>
      </c>
      <c r="R43" s="29">
        <f>I43*'Res PW (2)'!$B$11</f>
        <v>0</v>
      </c>
      <c r="S43" s="161">
        <f>J43*'Res PW (2)'!$B$12</f>
        <v>-27091560.6709143</v>
      </c>
      <c r="T43" s="29">
        <f>K43*'Res PW (2)'!$B$13</f>
        <v>49643811.660452701</v>
      </c>
      <c r="U43" s="156">
        <f t="shared" si="5"/>
        <v>48659585.280514531</v>
      </c>
      <c r="V43" s="44">
        <f t="shared" si="6"/>
        <v>814093.55962976813</v>
      </c>
      <c r="W43" s="48">
        <f t="shared" si="7"/>
        <v>1.7015052627715244E-2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6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J44" s="44">
        <f>'Monthly Data'!F44</f>
        <v>59290</v>
      </c>
      <c r="K44" s="46">
        <f>'Monthly Data'!BH44</f>
        <v>31</v>
      </c>
      <c r="M44" s="29">
        <f>'Res PW (2)'!$B$6</f>
        <v>-30249890.785522901</v>
      </c>
      <c r="N44" s="29">
        <f>E44*'Res PW (2)'!$B$7</f>
        <v>0</v>
      </c>
      <c r="O44" s="29">
        <f>F44*'Res PW (2)'!$B$8</f>
        <v>18020356.989026681</v>
      </c>
      <c r="P44" s="29">
        <f>G44*'Res PW (2)'!$B$9</f>
        <v>-1753613.2414249403</v>
      </c>
      <c r="Q44" s="161">
        <f>H44*'Res PW (2)'!$B$10</f>
        <v>48418895.547316648</v>
      </c>
      <c r="R44" s="29">
        <f>I44*'Res PW (2)'!$B$11</f>
        <v>0</v>
      </c>
      <c r="S44" s="161">
        <f>J44*'Res PW (2)'!$B$12</f>
        <v>-27105733.005594235</v>
      </c>
      <c r="T44" s="29">
        <f>K44*'Res PW (2)'!$B$13</f>
        <v>51298605.382467791</v>
      </c>
      <c r="U44" s="156">
        <f t="shared" si="5"/>
        <v>58628620.886269048</v>
      </c>
      <c r="V44" s="44">
        <f t="shared" si="6"/>
        <v>2313806.1653842852</v>
      </c>
      <c r="W44" s="48">
        <f t="shared" si="7"/>
        <v>4.1086988865226493E-2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6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J45" s="44">
        <f>'Monthly Data'!F45</f>
        <v>59297</v>
      </c>
      <c r="K45" s="46">
        <f>'Monthly Data'!BH45</f>
        <v>31</v>
      </c>
      <c r="M45" s="29">
        <f>'Res PW (2)'!$B$6</f>
        <v>-30249890.785522901</v>
      </c>
      <c r="N45" s="29">
        <f>E45*'Res PW (2)'!$B$7</f>
        <v>0</v>
      </c>
      <c r="O45" s="29">
        <f>F45*'Res PW (2)'!$B$8</f>
        <v>15058203.368625667</v>
      </c>
      <c r="P45" s="29">
        <f>G45*'Res PW (2)'!$B$9</f>
        <v>-1794394.9447138924</v>
      </c>
      <c r="Q45" s="161">
        <f>H45*'Res PW (2)'!$B$10</f>
        <v>48473512.390613697</v>
      </c>
      <c r="R45" s="29">
        <f>I45*'Res PW (2)'!$B$11</f>
        <v>0</v>
      </c>
      <c r="S45" s="161">
        <f>J45*'Res PW (2)'!$B$12</f>
        <v>-27108933.210199382</v>
      </c>
      <c r="T45" s="29">
        <f>K45*'Res PW (2)'!$B$13</f>
        <v>51298605.382467791</v>
      </c>
      <c r="U45" s="156">
        <f t="shared" si="5"/>
        <v>55677102.201270983</v>
      </c>
      <c r="V45" s="44">
        <f t="shared" si="6"/>
        <v>2541018.4803862199</v>
      </c>
      <c r="W45" s="48">
        <f t="shared" si="7"/>
        <v>4.7820958987752619E-2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6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J46" s="44">
        <f>'Monthly Data'!F46</f>
        <v>59374</v>
      </c>
      <c r="K46" s="46">
        <f>'Monthly Data'!BH46</f>
        <v>30</v>
      </c>
      <c r="M46" s="29">
        <f>'Res PW (2)'!$B$6</f>
        <v>-30249890.785522901</v>
      </c>
      <c r="N46" s="29">
        <f>E46*'Res PW (2)'!$B$7</f>
        <v>27442.867705673085</v>
      </c>
      <c r="O46" s="29">
        <f>F46*'Res PW (2)'!$B$8</f>
        <v>6744378.4101731861</v>
      </c>
      <c r="P46" s="29">
        <f>G46*'Res PW (2)'!$B$9</f>
        <v>-1835176.6480028445</v>
      </c>
      <c r="Q46" s="161">
        <f>H46*'Res PW (2)'!$B$10</f>
        <v>48540187.498015299</v>
      </c>
      <c r="R46" s="29">
        <f>I46*'Res PW (2)'!$B$11</f>
        <v>-2281728.1497963602</v>
      </c>
      <c r="S46" s="161">
        <f>J46*'Res PW (2)'!$B$12</f>
        <v>-27144135.460855998</v>
      </c>
      <c r="T46" s="29">
        <f>K46*'Res PW (2)'!$B$13</f>
        <v>49643811.660452701</v>
      </c>
      <c r="U46" s="156">
        <f t="shared" si="5"/>
        <v>43444889.39216876</v>
      </c>
      <c r="V46" s="44">
        <f t="shared" si="6"/>
        <v>-1982020.3287160024</v>
      </c>
      <c r="W46" s="48">
        <f t="shared" si="7"/>
        <v>4.3630974259399817E-2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6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J47" s="44">
        <f>'Monthly Data'!F47</f>
        <v>59424</v>
      </c>
      <c r="K47" s="46">
        <f>'Monthly Data'!BH47</f>
        <v>31</v>
      </c>
      <c r="M47" s="29">
        <f>'Res PW (2)'!$B$6</f>
        <v>-30249890.785522901</v>
      </c>
      <c r="N47" s="29">
        <f>E47*'Res PW (2)'!$B$7</f>
        <v>901281.54991263174</v>
      </c>
      <c r="O47" s="29">
        <f>F47*'Res PW (2)'!$B$8</f>
        <v>1880508.0263166327</v>
      </c>
      <c r="P47" s="29">
        <f>G47*'Res PW (2)'!$B$9</f>
        <v>-1875958.3512917967</v>
      </c>
      <c r="Q47" s="161">
        <f>H47*'Res PW (2)'!$B$10</f>
        <v>48589839.173739888</v>
      </c>
      <c r="R47" s="29">
        <f>I47*'Res PW (2)'!$B$11</f>
        <v>-2281728.1497963602</v>
      </c>
      <c r="S47" s="161">
        <f>J47*'Res PW (2)'!$B$12</f>
        <v>-27166994.065178476</v>
      </c>
      <c r="T47" s="29">
        <f>K47*'Res PW (2)'!$B$13</f>
        <v>51298605.382467791</v>
      </c>
      <c r="U47" s="156">
        <f t="shared" si="5"/>
        <v>41095662.780647412</v>
      </c>
      <c r="V47" s="44">
        <f t="shared" si="6"/>
        <v>-1249262.9402373508</v>
      </c>
      <c r="W47" s="48">
        <f t="shared" si="7"/>
        <v>2.9502069468059239E-2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6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J48" s="44">
        <f>'Monthly Data'!F48</f>
        <v>59441</v>
      </c>
      <c r="K48" s="46">
        <f>'Monthly Data'!BH48</f>
        <v>30</v>
      </c>
      <c r="M48" s="29">
        <f>'Res PW (2)'!$B$6</f>
        <v>-30249890.785522901</v>
      </c>
      <c r="N48" s="29">
        <f>E48*'Res PW (2)'!$B$7</f>
        <v>3605126.199650526</v>
      </c>
      <c r="O48" s="29">
        <f>F48*'Res PW (2)'!$B$8</f>
        <v>0</v>
      </c>
      <c r="P48" s="29">
        <f>G48*'Res PW (2)'!$B$9</f>
        <v>-1916740.0545807488</v>
      </c>
      <c r="Q48" s="161">
        <f>H48*'Res PW (2)'!$B$10</f>
        <v>48616083.630908601</v>
      </c>
      <c r="R48" s="29">
        <f>I48*'Res PW (2)'!$B$11</f>
        <v>-2281728.1497963602</v>
      </c>
      <c r="S48" s="161">
        <f>J48*'Res PW (2)'!$B$12</f>
        <v>-27174765.990648117</v>
      </c>
      <c r="T48" s="29">
        <f>K48*'Res PW (2)'!$B$13</f>
        <v>49643811.660452701</v>
      </c>
      <c r="U48" s="156">
        <f t="shared" si="5"/>
        <v>40241896.5104637</v>
      </c>
      <c r="V48" s="44">
        <f t="shared" si="6"/>
        <v>-1051083.210421063</v>
      </c>
      <c r="W48" s="48">
        <f t="shared" si="7"/>
        <v>2.5454283452677463E-2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6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J49" s="44">
        <f>'Monthly Data'!F49</f>
        <v>59649</v>
      </c>
      <c r="K49" s="46">
        <f>'Monthly Data'!BH49</f>
        <v>31</v>
      </c>
      <c r="M49" s="29">
        <f>'Res PW (2)'!$B$6</f>
        <v>-30249890.785522901</v>
      </c>
      <c r="N49" s="29">
        <f>E49*'Res PW (2)'!$B$7</f>
        <v>6326303.1868867418</v>
      </c>
      <c r="O49" s="29">
        <f>F49*'Res PW (2)'!$B$8</f>
        <v>0</v>
      </c>
      <c r="P49" s="29">
        <f>G49*'Res PW (2)'!$B$9</f>
        <v>-1957521.7578697009</v>
      </c>
      <c r="Q49" s="161">
        <f>H49*'Res PW (2)'!$B$10</f>
        <v>48590548.483393095</v>
      </c>
      <c r="R49" s="29">
        <f>I49*'Res PW (2)'!$B$11</f>
        <v>0</v>
      </c>
      <c r="S49" s="161">
        <f>J49*'Res PW (2)'!$B$12</f>
        <v>-27269857.784629628</v>
      </c>
      <c r="T49" s="29">
        <f>K49*'Res PW (2)'!$B$13</f>
        <v>51298605.382467791</v>
      </c>
      <c r="U49" s="156">
        <f t="shared" si="5"/>
        <v>46738186.724725395</v>
      </c>
      <c r="V49" s="44">
        <f t="shared" si="6"/>
        <v>143769.00384063274</v>
      </c>
      <c r="W49" s="48">
        <f t="shared" si="7"/>
        <v>3.0855413775498675E-3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6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J50" s="44">
        <f>'Monthly Data'!F50</f>
        <v>59671</v>
      </c>
      <c r="K50" s="46">
        <f>'Monthly Data'!BH50</f>
        <v>31</v>
      </c>
      <c r="M50" s="29">
        <f>'Res PW (2)'!$B$6</f>
        <v>-30249890.785522901</v>
      </c>
      <c r="N50" s="29">
        <f>E50*'Res PW (2)'!$B$7</f>
        <v>8465402.5064710472</v>
      </c>
      <c r="O50" s="29">
        <f>F50*'Res PW (2)'!$B$8</f>
        <v>0</v>
      </c>
      <c r="P50" s="29">
        <f>G50*'Res PW (2)'!$B$9</f>
        <v>-1998303.4611586528</v>
      </c>
      <c r="Q50" s="161">
        <f>H50*'Res PW (2)'!$B$10</f>
        <v>48575652.98067572</v>
      </c>
      <c r="R50" s="29">
        <f>I50*'Res PW (2)'!$B$11</f>
        <v>0</v>
      </c>
      <c r="S50" s="161">
        <f>J50*'Res PW (2)'!$B$12</f>
        <v>-27279915.570531517</v>
      </c>
      <c r="T50" s="29">
        <f>K50*'Res PW (2)'!$B$13</f>
        <v>51298605.382467791</v>
      </c>
      <c r="U50" s="156">
        <f t="shared" si="5"/>
        <v>48811551.052401483</v>
      </c>
      <c r="V50" s="44">
        <f t="shared" si="6"/>
        <v>-2389227.5194396824</v>
      </c>
      <c r="W50" s="48">
        <f t="shared" si="7"/>
        <v>4.6663890395480884E-2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6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J51" s="44">
        <f>'Monthly Data'!F51</f>
        <v>59674</v>
      </c>
      <c r="K51" s="46">
        <f>'Monthly Data'!BH51</f>
        <v>28</v>
      </c>
      <c r="M51" s="29">
        <f>'Res PW (2)'!$B$6</f>
        <v>-30249890.785522901</v>
      </c>
      <c r="N51" s="29">
        <f>E51*'Res PW (2)'!$B$7</f>
        <v>7634894.6680098912</v>
      </c>
      <c r="O51" s="29">
        <f>F51*'Res PW (2)'!$B$8</f>
        <v>0</v>
      </c>
      <c r="P51" s="29">
        <f>G51*'Res PW (2)'!$B$9</f>
        <v>-2039085.1644476049</v>
      </c>
      <c r="Q51" s="161">
        <f>H51*'Res PW (2)'!$B$10</f>
        <v>48587711.244780265</v>
      </c>
      <c r="R51" s="29">
        <f>I51*'Res PW (2)'!$B$11</f>
        <v>0</v>
      </c>
      <c r="S51" s="161">
        <f>J51*'Res PW (2)'!$B$12</f>
        <v>-27281287.086790863</v>
      </c>
      <c r="T51" s="29">
        <f>K51*'Res PW (2)'!$B$13</f>
        <v>46334224.216422521</v>
      </c>
      <c r="U51" s="156">
        <f t="shared" si="5"/>
        <v>42986567.092451304</v>
      </c>
      <c r="V51" s="44">
        <f t="shared" si="6"/>
        <v>-500047.47938986123</v>
      </c>
      <c r="W51" s="48">
        <f t="shared" si="7"/>
        <v>1.149888268639004E-2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6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J52" s="44">
        <f>'Monthly Data'!F52</f>
        <v>59687</v>
      </c>
      <c r="K52" s="46">
        <f>'Monthly Data'!BH52</f>
        <v>31</v>
      </c>
      <c r="M52" s="29">
        <f>'Res PW (2)'!$B$6</f>
        <v>-30249890.785522901</v>
      </c>
      <c r="N52" s="29">
        <f>E52*'Res PW (2)'!$B$7</f>
        <v>6707614.6118497774</v>
      </c>
      <c r="O52" s="29">
        <f>F52*'Res PW (2)'!$B$8</f>
        <v>0</v>
      </c>
      <c r="P52" s="29">
        <f>G52*'Res PW (2)'!$B$9</f>
        <v>-2079866.867736557</v>
      </c>
      <c r="Q52" s="161">
        <f>H52*'Res PW (2)'!$B$10</f>
        <v>48633107.0625856</v>
      </c>
      <c r="R52" s="29">
        <f>I52*'Res PW (2)'!$B$11</f>
        <v>-2281728.1497963602</v>
      </c>
      <c r="S52" s="161">
        <f>J52*'Res PW (2)'!$B$12</f>
        <v>-27287230.32391471</v>
      </c>
      <c r="T52" s="29">
        <f>K52*'Res PW (2)'!$B$13</f>
        <v>51298605.382467791</v>
      </c>
      <c r="U52" s="156">
        <f t="shared" si="5"/>
        <v>44740610.929932639</v>
      </c>
      <c r="V52" s="44">
        <f t="shared" si="6"/>
        <v>556416.35809147358</v>
      </c>
      <c r="W52" s="48">
        <f t="shared" si="7"/>
        <v>1.2593108542168172E-2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6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J53" s="44">
        <f>'Monthly Data'!F53</f>
        <v>59679</v>
      </c>
      <c r="K53" s="46">
        <f>'Monthly Data'!BH53</f>
        <v>30</v>
      </c>
      <c r="M53" s="29">
        <f>'Res PW (2)'!$B$6</f>
        <v>-30249890.785522901</v>
      </c>
      <c r="N53" s="29">
        <f>E53*'Res PW (2)'!$B$7</f>
        <v>2685067.9507813812</v>
      </c>
      <c r="O53" s="29">
        <f>F53*'Res PW (2)'!$B$8</f>
        <v>0</v>
      </c>
      <c r="P53" s="29">
        <f>G53*'Res PW (2)'!$B$9</f>
        <v>-2120648.5710255094</v>
      </c>
      <c r="Q53" s="161">
        <f>H53*'Res PW (2)'!$B$10</f>
        <v>48726735.936809123</v>
      </c>
      <c r="R53" s="29">
        <f>I53*'Res PW (2)'!$B$11</f>
        <v>-2281728.1497963602</v>
      </c>
      <c r="S53" s="161">
        <f>J53*'Res PW (2)'!$B$12</f>
        <v>-27283572.947223112</v>
      </c>
      <c r="T53" s="29">
        <f>K53*'Res PW (2)'!$B$13</f>
        <v>49643811.660452701</v>
      </c>
      <c r="U53" s="156">
        <f t="shared" si="5"/>
        <v>39119775.094475329</v>
      </c>
      <c r="V53" s="44">
        <f t="shared" si="6"/>
        <v>388321.5226341635</v>
      </c>
      <c r="W53" s="48">
        <f t="shared" si="7"/>
        <v>1.002599920278964E-2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6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J54" s="44">
        <f>'Monthly Data'!F54</f>
        <v>59689</v>
      </c>
      <c r="K54" s="46">
        <f>'Monthly Data'!BH54</f>
        <v>31</v>
      </c>
      <c r="M54" s="29">
        <f>'Res PW (2)'!$B$6</f>
        <v>-30249890.785522901</v>
      </c>
      <c r="N54" s="29">
        <f>E54*'Res PW (2)'!$B$7</f>
        <v>489638.53432753537</v>
      </c>
      <c r="O54" s="29">
        <f>F54*'Res PW (2)'!$B$8</f>
        <v>2530909.2985765203</v>
      </c>
      <c r="P54" s="29">
        <f>G54*'Res PW (2)'!$B$9</f>
        <v>-2161430.2743144613</v>
      </c>
      <c r="Q54" s="161">
        <f>H54*'Res PW (2)'!$B$10</f>
        <v>48733829.033341214</v>
      </c>
      <c r="R54" s="29">
        <f>I54*'Res PW (2)'!$B$11</f>
        <v>-2281728.1497963602</v>
      </c>
      <c r="S54" s="161">
        <f>J54*'Res PW (2)'!$B$12</f>
        <v>-27288144.668087609</v>
      </c>
      <c r="T54" s="29">
        <f>K54*'Res PW (2)'!$B$13</f>
        <v>51298605.382467791</v>
      </c>
      <c r="U54" s="156">
        <f t="shared" si="5"/>
        <v>41071788.370991729</v>
      </c>
      <c r="V54" s="44">
        <f t="shared" si="6"/>
        <v>396786.79915056378</v>
      </c>
      <c r="W54" s="48">
        <f t="shared" si="7"/>
        <v>9.755053074792127E-3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6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J55" s="44">
        <f>'Monthly Data'!F55</f>
        <v>59798</v>
      </c>
      <c r="K55" s="46">
        <f>'Monthly Data'!BH55</f>
        <v>30</v>
      </c>
      <c r="M55" s="29">
        <f>'Res PW (2)'!$B$6</f>
        <v>-30249890.785522901</v>
      </c>
      <c r="N55" s="29">
        <f>E55*'Res PW (2)'!$B$7</f>
        <v>0</v>
      </c>
      <c r="O55" s="29">
        <f>F55*'Res PW (2)'!$B$8</f>
        <v>9706532.0305741988</v>
      </c>
      <c r="P55" s="29">
        <f>G55*'Res PW (2)'!$B$9</f>
        <v>-2202211.9776034132</v>
      </c>
      <c r="Q55" s="161">
        <f>H55*'Res PW (2)'!$B$10</f>
        <v>48696944.931374364</v>
      </c>
      <c r="R55" s="29">
        <f>I55*'Res PW (2)'!$B$11</f>
        <v>0</v>
      </c>
      <c r="S55" s="161">
        <f>J55*'Res PW (2)'!$B$12</f>
        <v>-27337976.425510611</v>
      </c>
      <c r="T55" s="29">
        <f>K55*'Res PW (2)'!$B$13</f>
        <v>49643811.660452701</v>
      </c>
      <c r="U55" s="156">
        <f t="shared" si="5"/>
        <v>48257209.433764338</v>
      </c>
      <c r="V55" s="44">
        <f t="shared" si="6"/>
        <v>2798105.8619231731</v>
      </c>
      <c r="W55" s="48">
        <f t="shared" si="7"/>
        <v>6.1552156599418956E-2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6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J56" s="44">
        <f>'Monthly Data'!F56</f>
        <v>59907</v>
      </c>
      <c r="K56" s="46">
        <f>'Monthly Data'!BH56</f>
        <v>31</v>
      </c>
      <c r="M56" s="29">
        <f>'Res PW (2)'!$B$6</f>
        <v>-30249890.785522901</v>
      </c>
      <c r="N56" s="29">
        <f>E56*'Res PW (2)'!$B$7</f>
        <v>0</v>
      </c>
      <c r="O56" s="29">
        <f>F56*'Res PW (2)'!$B$8</f>
        <v>12767659.757623453</v>
      </c>
      <c r="P56" s="29">
        <f>G56*'Res PW (2)'!$B$9</f>
        <v>-2242993.6808923655</v>
      </c>
      <c r="Q56" s="161">
        <f>H56*'Res PW (2)'!$B$10</f>
        <v>48689851.83484228</v>
      </c>
      <c r="R56" s="29">
        <f>I56*'Res PW (2)'!$B$11</f>
        <v>0</v>
      </c>
      <c r="S56" s="161">
        <f>J56*'Res PW (2)'!$B$12</f>
        <v>-27387808.182933614</v>
      </c>
      <c r="T56" s="29">
        <f>K56*'Res PW (2)'!$B$13</f>
        <v>51298605.382467791</v>
      </c>
      <c r="U56" s="156">
        <f t="shared" si="5"/>
        <v>52875424.325584643</v>
      </c>
      <c r="V56" s="44">
        <f t="shared" si="6"/>
        <v>977801.75374347717</v>
      </c>
      <c r="W56" s="48">
        <f t="shared" si="7"/>
        <v>1.8840973926886915E-2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6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J57" s="44">
        <f>'Monthly Data'!F57</f>
        <v>59924</v>
      </c>
      <c r="K57" s="46">
        <f>'Monthly Data'!BH57</f>
        <v>31</v>
      </c>
      <c r="M57" s="29">
        <f>'Res PW (2)'!$B$6</f>
        <v>-30249890.785522901</v>
      </c>
      <c r="N57" s="29">
        <f>E57*'Res PW (2)'!$B$7</f>
        <v>0</v>
      </c>
      <c r="O57" s="29">
        <f>F57*'Res PW (2)'!$B$8</f>
        <v>13304947.765142487</v>
      </c>
      <c r="P57" s="29">
        <f>G57*'Res PW (2)'!$B$9</f>
        <v>-2283775.3841813174</v>
      </c>
      <c r="Q57" s="161">
        <f>H57*'Res PW (2)'!$B$10</f>
        <v>48728863.865768746</v>
      </c>
      <c r="R57" s="29">
        <f>I57*'Res PW (2)'!$B$11</f>
        <v>0</v>
      </c>
      <c r="S57" s="161">
        <f>J57*'Res PW (2)'!$B$12</f>
        <v>-27395580.108403254</v>
      </c>
      <c r="T57" s="29">
        <f>K57*'Res PW (2)'!$B$13</f>
        <v>51298605.382467791</v>
      </c>
      <c r="U57" s="156">
        <f t="shared" si="5"/>
        <v>53403170.735271551</v>
      </c>
      <c r="V57" s="44">
        <f t="shared" si="6"/>
        <v>3155106.1634303853</v>
      </c>
      <c r="W57" s="48">
        <f t="shared" si="7"/>
        <v>6.2790600798552851E-2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6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J58" s="44">
        <f>'Monthly Data'!F58</f>
        <v>59924</v>
      </c>
      <c r="K58" s="46">
        <f>'Monthly Data'!BH58</f>
        <v>30</v>
      </c>
      <c r="M58" s="29">
        <f>'Res PW (2)'!$B$6</f>
        <v>-30249890.785522901</v>
      </c>
      <c r="N58" s="29">
        <f>E58*'Res PW (2)'!$B$7</f>
        <v>8666.168749159915</v>
      </c>
      <c r="O58" s="29">
        <f>F58*'Res PW (2)'!$B$8</f>
        <v>7698771.5814241087</v>
      </c>
      <c r="P58" s="29">
        <f>G58*'Res PW (2)'!$B$9</f>
        <v>-2324557.0874702698</v>
      </c>
      <c r="Q58" s="161">
        <f>H58*'Res PW (2)'!$B$10</f>
        <v>48832423.075137183</v>
      </c>
      <c r="R58" s="29">
        <f>I58*'Res PW (2)'!$B$11</f>
        <v>-2281728.1497963602</v>
      </c>
      <c r="S58" s="161">
        <f>J58*'Res PW (2)'!$B$12</f>
        <v>-27395580.108403254</v>
      </c>
      <c r="T58" s="29">
        <f>K58*'Res PW (2)'!$B$13</f>
        <v>49643811.660452701</v>
      </c>
      <c r="U58" s="156">
        <f t="shared" si="5"/>
        <v>43931916.354570374</v>
      </c>
      <c r="V58" s="44">
        <f t="shared" si="6"/>
        <v>4347.7827292084694</v>
      </c>
      <c r="W58" s="48">
        <f t="shared" si="7"/>
        <v>9.8976175339591258E-5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6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J59" s="44">
        <f>'Monthly Data'!F59</f>
        <v>59943</v>
      </c>
      <c r="K59" s="46">
        <f>'Monthly Data'!BH59</f>
        <v>31</v>
      </c>
      <c r="M59" s="29">
        <f>'Res PW (2)'!$B$6</f>
        <v>-30249890.785522901</v>
      </c>
      <c r="N59" s="29">
        <f>E59*'Res PW (2)'!$B$7</f>
        <v>730846.89784581994</v>
      </c>
      <c r="O59" s="29">
        <f>F59*'Res PW (2)'!$B$8</f>
        <v>1406846.2302143227</v>
      </c>
      <c r="P59" s="29">
        <f>G59*'Res PW (2)'!$B$9</f>
        <v>-2365338.7907592217</v>
      </c>
      <c r="Q59" s="161">
        <f>H59*'Res PW (2)'!$B$10</f>
        <v>48953005.716182627</v>
      </c>
      <c r="R59" s="29">
        <f>I59*'Res PW (2)'!$B$11</f>
        <v>-2281728.1497963602</v>
      </c>
      <c r="S59" s="161">
        <f>J59*'Res PW (2)'!$B$12</f>
        <v>-27404266.378045797</v>
      </c>
      <c r="T59" s="29">
        <f>K59*'Res PW (2)'!$B$13</f>
        <v>51298605.382467791</v>
      </c>
      <c r="U59" s="156">
        <f t="shared" si="5"/>
        <v>40088080.12258628</v>
      </c>
      <c r="V59" s="44">
        <f t="shared" si="6"/>
        <v>-1610842.4492548853</v>
      </c>
      <c r="W59" s="48">
        <f t="shared" si="7"/>
        <v>3.8630313444661273E-2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6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J60" s="44">
        <f>'Monthly Data'!F60</f>
        <v>59983</v>
      </c>
      <c r="K60" s="46">
        <f>'Monthly Data'!BH60</f>
        <v>30</v>
      </c>
      <c r="M60" s="29">
        <f>'Res PW (2)'!$B$6</f>
        <v>-30249890.785522901</v>
      </c>
      <c r="N60" s="29">
        <f>E60*'Res PW (2)'!$B$7</f>
        <v>3778449.5746337255</v>
      </c>
      <c r="O60" s="29">
        <f>F60*'Res PW (2)'!$B$8</f>
        <v>0</v>
      </c>
      <c r="P60" s="29">
        <f>G60*'Res PW (2)'!$B$9</f>
        <v>-2406120.494048174</v>
      </c>
      <c r="Q60" s="161">
        <f>H60*'Res PW (2)'!$B$10</f>
        <v>48995564.295375131</v>
      </c>
      <c r="R60" s="29">
        <f>I60*'Res PW (2)'!$B$11</f>
        <v>-2281728.1497963602</v>
      </c>
      <c r="S60" s="161">
        <f>J60*'Res PW (2)'!$B$12</f>
        <v>-27422553.261503778</v>
      </c>
      <c r="T60" s="29">
        <f>K60*'Res PW (2)'!$B$13</f>
        <v>49643811.660452701</v>
      </c>
      <c r="U60" s="156">
        <f t="shared" si="5"/>
        <v>40057532.839590341</v>
      </c>
      <c r="V60" s="44">
        <f t="shared" si="6"/>
        <v>-541501.73225082457</v>
      </c>
      <c r="W60" s="48">
        <f t="shared" si="7"/>
        <v>1.3337798249675657E-2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6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J61" s="44">
        <f>'Monthly Data'!F61</f>
        <v>60014</v>
      </c>
      <c r="K61" s="46">
        <f>'Monthly Data'!BH61</f>
        <v>31</v>
      </c>
      <c r="M61" s="29">
        <f>'Res PW (2)'!$B$6</f>
        <v>-30249890.785522901</v>
      </c>
      <c r="N61" s="29">
        <f>E61*'Res PW (2)'!$B$7</f>
        <v>4811168.0172419492</v>
      </c>
      <c r="O61" s="29">
        <f>F61*'Res PW (2)'!$B$8</f>
        <v>0</v>
      </c>
      <c r="P61" s="29">
        <f>G61*'Res PW (2)'!$B$9</f>
        <v>-2446902.1973371259</v>
      </c>
      <c r="Q61" s="161">
        <f>H61*'Res PW (2)'!$B$10</f>
        <v>48964354.670633964</v>
      </c>
      <c r="R61" s="29">
        <f>I61*'Res PW (2)'!$B$11</f>
        <v>0</v>
      </c>
      <c r="S61" s="161">
        <f>J61*'Res PW (2)'!$B$12</f>
        <v>-27436725.596183714</v>
      </c>
      <c r="T61" s="29">
        <f>K61*'Res PW (2)'!$B$13</f>
        <v>51298605.382467791</v>
      </c>
      <c r="U61" s="156">
        <f t="shared" si="5"/>
        <v>44940609.491299964</v>
      </c>
      <c r="V61" s="44">
        <f t="shared" si="6"/>
        <v>-248979.08054120094</v>
      </c>
      <c r="W61" s="48">
        <f t="shared" si="7"/>
        <v>5.5096558390962296E-3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6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J62" s="44">
        <f>'Monthly Data'!F62</f>
        <v>60019</v>
      </c>
      <c r="K62" s="46">
        <f>'Monthly Data'!BH62</f>
        <v>31</v>
      </c>
      <c r="M62" s="29">
        <f>'Res PW (2)'!$B$6</f>
        <v>-30249890.785522901</v>
      </c>
      <c r="N62" s="29">
        <f>E62*'Res PW (2)'!$B$7</f>
        <v>7995985.0325582176</v>
      </c>
      <c r="O62" s="29">
        <f>F62*'Res PW (2)'!$B$8</f>
        <v>0</v>
      </c>
      <c r="P62" s="29">
        <f>G62*'Res PW (2)'!$B$9</f>
        <v>-2487683.9006260782</v>
      </c>
      <c r="Q62" s="161">
        <f>H62*'Res PW (2)'!$B$10</f>
        <v>48840934.790975682</v>
      </c>
      <c r="R62" s="29">
        <f>I62*'Res PW (2)'!$B$11</f>
        <v>0</v>
      </c>
      <c r="S62" s="161">
        <f>J62*'Res PW (2)'!$B$12</f>
        <v>-27439011.456615962</v>
      </c>
      <c r="T62" s="29">
        <f>K62*'Res PW (2)'!$B$13</f>
        <v>51298605.382467791</v>
      </c>
      <c r="U62" s="156">
        <f t="shared" si="5"/>
        <v>47958939.063236751</v>
      </c>
      <c r="V62" s="44">
        <f t="shared" si="6"/>
        <v>-1925401.340901278</v>
      </c>
      <c r="W62" s="48">
        <f t="shared" si="7"/>
        <v>3.8597309803089251E-2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6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J63" s="44">
        <f>'Monthly Data'!F63</f>
        <v>60029</v>
      </c>
      <c r="K63" s="46">
        <f>'Monthly Data'!BH63</f>
        <v>28</v>
      </c>
      <c r="M63" s="29">
        <f>'Res PW (2)'!$B$6</f>
        <v>-30249890.785522901</v>
      </c>
      <c r="N63" s="29">
        <f>E63*'Res PW (2)'!$B$7</f>
        <v>9358017.8876345195</v>
      </c>
      <c r="O63" s="29">
        <f>F63*'Res PW (2)'!$B$8</f>
        <v>0</v>
      </c>
      <c r="P63" s="29">
        <f>G63*'Res PW (2)'!$B$9</f>
        <v>-2528465.6039150301</v>
      </c>
      <c r="Q63" s="161">
        <f>H63*'Res PW (2)'!$B$10</f>
        <v>48838097.552362852</v>
      </c>
      <c r="R63" s="29">
        <f>I63*'Res PW (2)'!$B$11</f>
        <v>0</v>
      </c>
      <c r="S63" s="161">
        <f>J63*'Res PW (2)'!$B$12</f>
        <v>-27443583.177480459</v>
      </c>
      <c r="T63" s="29">
        <f>K63*'Res PW (2)'!$B$13</f>
        <v>46334224.216422521</v>
      </c>
      <c r="U63" s="156">
        <f t="shared" si="5"/>
        <v>44308400.0895015</v>
      </c>
      <c r="V63" s="44">
        <f t="shared" si="6"/>
        <v>1327414.6853634715</v>
      </c>
      <c r="W63" s="48">
        <f t="shared" si="7"/>
        <v>3.0883765760188309E-2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6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J64" s="44">
        <f>'Monthly Data'!F64</f>
        <v>60053</v>
      </c>
      <c r="K64" s="46">
        <f>'Monthly Data'!BH64</f>
        <v>31</v>
      </c>
      <c r="M64" s="29">
        <f>'Res PW (2)'!$B$6</f>
        <v>-30249890.785522901</v>
      </c>
      <c r="N64" s="29">
        <f>E64*'Res PW (2)'!$B$7</f>
        <v>5892994.7494287454</v>
      </c>
      <c r="O64" s="29">
        <f>F64*'Res PW (2)'!$B$8</f>
        <v>0</v>
      </c>
      <c r="P64" s="29">
        <f>G64*'Res PW (2)'!$B$9</f>
        <v>-2569247.3072039825</v>
      </c>
      <c r="Q64" s="161">
        <f>H64*'Res PW (2)'!$B$10</f>
        <v>48886330.608781032</v>
      </c>
      <c r="R64" s="29">
        <f>I64*'Res PW (2)'!$B$11</f>
        <v>-2281728.1497963602</v>
      </c>
      <c r="S64" s="161">
        <f>J64*'Res PW (2)'!$B$12</f>
        <v>-27454555.307555247</v>
      </c>
      <c r="T64" s="29">
        <f>K64*'Res PW (2)'!$B$13</f>
        <v>51298605.382467791</v>
      </c>
      <c r="U64" s="156">
        <f t="shared" si="5"/>
        <v>43522509.190599084</v>
      </c>
      <c r="V64" s="44">
        <f t="shared" si="6"/>
        <v>103484.78646105528</v>
      </c>
      <c r="W64" s="48">
        <f t="shared" si="7"/>
        <v>2.3833973213638745E-3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6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J65" s="44">
        <f>'Monthly Data'!F65</f>
        <v>60058</v>
      </c>
      <c r="K65" s="46">
        <f>'Monthly Data'!BH65</f>
        <v>30</v>
      </c>
      <c r="M65" s="29">
        <f>'Res PW (2)'!$B$6</f>
        <v>-30249890.785522901</v>
      </c>
      <c r="N65" s="29">
        <f>E65*'Res PW (2)'!$B$7</f>
        <v>2162209.1029153992</v>
      </c>
      <c r="O65" s="29">
        <f>F65*'Res PW (2)'!$B$8</f>
        <v>113113.26474085005</v>
      </c>
      <c r="P65" s="29">
        <f>G65*'Res PW (2)'!$B$9</f>
        <v>-2610029.0104929344</v>
      </c>
      <c r="Q65" s="161">
        <f>H65*'Res PW (2)'!$B$10</f>
        <v>48923214.710747868</v>
      </c>
      <c r="R65" s="29">
        <f>I65*'Res PW (2)'!$B$11</f>
        <v>-2281728.1497963602</v>
      </c>
      <c r="S65" s="161">
        <f>J65*'Res PW (2)'!$B$12</f>
        <v>-27456841.167987496</v>
      </c>
      <c r="T65" s="29">
        <f>K65*'Res PW (2)'!$B$13</f>
        <v>49643811.660452701</v>
      </c>
      <c r="U65" s="156">
        <f t="shared" si="5"/>
        <v>38243859.625057131</v>
      </c>
      <c r="V65" s="44">
        <f t="shared" si="6"/>
        <v>-369597.77908089757</v>
      </c>
      <c r="W65" s="48">
        <f t="shared" si="7"/>
        <v>9.5717349320107621E-3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6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J66" s="44">
        <f>'Monthly Data'!F66</f>
        <v>60068</v>
      </c>
      <c r="K66" s="46">
        <f>'Monthly Data'!BH66</f>
        <v>31</v>
      </c>
      <c r="M66" s="29">
        <f>'Res PW (2)'!$B$6</f>
        <v>-30249890.785522901</v>
      </c>
      <c r="N66" s="29">
        <f>E66*'Res PW (2)'!$B$7</f>
        <v>264318.14684937755</v>
      </c>
      <c r="O66" s="29">
        <f>F66*'Res PW (2)'!$B$8</f>
        <v>4298304.0601523025</v>
      </c>
      <c r="P66" s="29">
        <f>G66*'Res PW (2)'!$B$9</f>
        <v>-2650810.7137818863</v>
      </c>
      <c r="Q66" s="161">
        <f>H66*'Res PW (2)'!$B$10</f>
        <v>48988471.198843047</v>
      </c>
      <c r="R66" s="29">
        <f>I66*'Res PW (2)'!$B$11</f>
        <v>-2281728.1497963602</v>
      </c>
      <c r="S66" s="161">
        <f>J66*'Res PW (2)'!$B$12</f>
        <v>-27461412.888851989</v>
      </c>
      <c r="T66" s="29">
        <f>K66*'Res PW (2)'!$B$13</f>
        <v>51298605.382467791</v>
      </c>
      <c r="U66" s="156">
        <f t="shared" si="5"/>
        <v>42205856.250359386</v>
      </c>
      <c r="V66" s="44">
        <f t="shared" ref="V66:V97" si="10">U66-D66</f>
        <v>1442747.8462213576</v>
      </c>
      <c r="W66" s="48">
        <f t="shared" ref="W66:W97" si="11">ABS(V66/D66)</f>
        <v>3.5393469799150507E-2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6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J67" s="44">
        <f>'Monthly Data'!F67</f>
        <v>60094</v>
      </c>
      <c r="K67" s="46">
        <f>'Monthly Data'!BH67</f>
        <v>30</v>
      </c>
      <c r="M67" s="29">
        <f>'Res PW (2)'!$B$6</f>
        <v>-30249890.785522901</v>
      </c>
      <c r="N67" s="29">
        <f>E67*'Res PW (2)'!$B$7</f>
        <v>50552.651036766198</v>
      </c>
      <c r="O67" s="29">
        <f>F67*'Res PW (2)'!$B$8</f>
        <v>6928187.4653770691</v>
      </c>
      <c r="P67" s="29">
        <f>G67*'Res PW (2)'!$B$9</f>
        <v>-2691592.4170708386</v>
      </c>
      <c r="Q67" s="161">
        <f>H67*'Res PW (2)'!$B$10</f>
        <v>49093449.027517907</v>
      </c>
      <c r="R67" s="29">
        <f>I67*'Res PW (2)'!$B$11</f>
        <v>0</v>
      </c>
      <c r="S67" s="161">
        <f>J67*'Res PW (2)'!$B$12</f>
        <v>-27473299.363099679</v>
      </c>
      <c r="T67" s="29">
        <f>K67*'Res PW (2)'!$B$13</f>
        <v>49643811.660452701</v>
      </c>
      <c r="U67" s="156">
        <f t="shared" ref="U67:U121" si="12">SUM(M67:T67)</f>
        <v>45301218.238691024</v>
      </c>
      <c r="V67" s="44">
        <f t="shared" si="10"/>
        <v>-818031.16544700414</v>
      </c>
      <c r="W67" s="48">
        <f t="shared" si="11"/>
        <v>1.7737304401437344E-2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6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J68" s="44">
        <f>'Monthly Data'!F68</f>
        <v>60096</v>
      </c>
      <c r="K68" s="46">
        <f>'Monthly Data'!BH68</f>
        <v>31</v>
      </c>
      <c r="M68" s="29">
        <f>'Res PW (2)'!$B$6</f>
        <v>-30249890.785522901</v>
      </c>
      <c r="N68" s="29">
        <f>E68*'Res PW (2)'!$B$7</f>
        <v>0</v>
      </c>
      <c r="O68" s="29">
        <f>F68*'Res PW (2)'!$B$8</f>
        <v>17313399.084396366</v>
      </c>
      <c r="P68" s="29">
        <f>G68*'Res PW (2)'!$B$9</f>
        <v>-2732374.1203597905</v>
      </c>
      <c r="Q68" s="161">
        <f>H68*'Res PW (2)'!$B$10</f>
        <v>49234601.648506388</v>
      </c>
      <c r="R68" s="29">
        <f>I68*'Res PW (2)'!$B$11</f>
        <v>0</v>
      </c>
      <c r="S68" s="161">
        <f>J68*'Res PW (2)'!$B$12</f>
        <v>-27474213.707272578</v>
      </c>
      <c r="T68" s="29">
        <f>K68*'Res PW (2)'!$B$13</f>
        <v>51298605.382467791</v>
      </c>
      <c r="U68" s="156">
        <f t="shared" si="12"/>
        <v>57390127.502215281</v>
      </c>
      <c r="V68" s="44">
        <f t="shared" si="10"/>
        <v>2966042.0980772525</v>
      </c>
      <c r="W68" s="48">
        <f t="shared" si="11"/>
        <v>5.4498703580450711E-2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6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J69" s="44">
        <f>'Monthly Data'!F69</f>
        <v>60131</v>
      </c>
      <c r="K69" s="46">
        <f>'Monthly Data'!BH69</f>
        <v>31</v>
      </c>
      <c r="M69" s="29">
        <f>'Res PW (2)'!$B$6</f>
        <v>-30249890.785522901</v>
      </c>
      <c r="N69" s="29">
        <f>E69*'Res PW (2)'!$B$7</f>
        <v>0</v>
      </c>
      <c r="O69" s="29">
        <f>F69*'Res PW (2)'!$B$8</f>
        <v>14895603.050560696</v>
      </c>
      <c r="P69" s="29">
        <f>G69*'Res PW (2)'!$B$9</f>
        <v>-2773155.8236487429</v>
      </c>
      <c r="Q69" s="161">
        <f>H69*'Res PW (2)'!$B$10</f>
        <v>49291346.420763068</v>
      </c>
      <c r="R69" s="29">
        <f>I69*'Res PW (2)'!$B$11</f>
        <v>0</v>
      </c>
      <c r="S69" s="161">
        <f>J69*'Res PW (2)'!$B$12</f>
        <v>-27490214.730298314</v>
      </c>
      <c r="T69" s="29">
        <f>K69*'Res PW (2)'!$B$13</f>
        <v>51298605.382467791</v>
      </c>
      <c r="U69" s="156">
        <f t="shared" si="12"/>
        <v>54972293.514321595</v>
      </c>
      <c r="V69" s="44">
        <f t="shared" si="10"/>
        <v>-162342.88981643319</v>
      </c>
      <c r="W69" s="48">
        <f t="shared" si="11"/>
        <v>2.9444810087520383E-3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6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J70" s="44">
        <f>'Monthly Data'!F70</f>
        <v>60165</v>
      </c>
      <c r="K70" s="46">
        <f>'Monthly Data'!BH70</f>
        <v>30</v>
      </c>
      <c r="M70" s="29">
        <f>'Res PW (2)'!$B$6</f>
        <v>-30249890.785522901</v>
      </c>
      <c r="N70" s="29">
        <f>E70*'Res PW (2)'!$B$7</f>
        <v>0</v>
      </c>
      <c r="O70" s="29">
        <f>F70*'Res PW (2)'!$B$8</f>
        <v>12795938.073808664</v>
      </c>
      <c r="P70" s="29">
        <f>G70*'Res PW (2)'!$B$9</f>
        <v>-2813937.5269376948</v>
      </c>
      <c r="Q70" s="161">
        <f>H70*'Res PW (2)'!$B$10</f>
        <v>49233892.33885318</v>
      </c>
      <c r="R70" s="29">
        <f>I70*'Res PW (2)'!$B$11</f>
        <v>-2281728.1497963602</v>
      </c>
      <c r="S70" s="161">
        <f>J70*'Res PW (2)'!$B$12</f>
        <v>-27505758.581237599</v>
      </c>
      <c r="T70" s="29">
        <f>K70*'Res PW (2)'!$B$13</f>
        <v>49643811.660452701</v>
      </c>
      <c r="U70" s="156">
        <f t="shared" si="12"/>
        <v>48822327.029619992</v>
      </c>
      <c r="V70" s="44">
        <f t="shared" si="10"/>
        <v>1024195.6254819632</v>
      </c>
      <c r="W70" s="48">
        <f t="shared" si="11"/>
        <v>2.1427524369567623E-2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6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J71" s="44">
        <f>'Monthly Data'!F71</f>
        <v>60249</v>
      </c>
      <c r="K71" s="46">
        <f>'Monthly Data'!BH71</f>
        <v>31</v>
      </c>
      <c r="M71" s="29">
        <f>'Res PW (2)'!$B$6</f>
        <v>-30249890.785522901</v>
      </c>
      <c r="N71" s="29">
        <f>E71*'Res PW (2)'!$B$7</f>
        <v>748179.23534413974</v>
      </c>
      <c r="O71" s="29">
        <f>F71*'Res PW (2)'!$B$8</f>
        <v>1018019.3826676505</v>
      </c>
      <c r="P71" s="29">
        <f>G71*'Res PW (2)'!$B$9</f>
        <v>-2854719.2302266471</v>
      </c>
      <c r="Q71" s="161">
        <f>H71*'Res PW (2)'!$B$10</f>
        <v>49189205.830701046</v>
      </c>
      <c r="R71" s="29">
        <f>I71*'Res PW (2)'!$B$11</f>
        <v>-2281728.1497963602</v>
      </c>
      <c r="S71" s="161">
        <f>J71*'Res PW (2)'!$B$12</f>
        <v>-27544161.036499359</v>
      </c>
      <c r="T71" s="29">
        <f>K71*'Res PW (2)'!$B$13</f>
        <v>51298605.382467791</v>
      </c>
      <c r="U71" s="156">
        <f t="shared" si="12"/>
        <v>39323510.629135355</v>
      </c>
      <c r="V71" s="44">
        <f t="shared" si="10"/>
        <v>-2560159.7750026733</v>
      </c>
      <c r="W71" s="48">
        <f t="shared" si="11"/>
        <v>6.1125487577844521E-2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6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J72" s="44">
        <f>'Monthly Data'!F72</f>
        <v>60255</v>
      </c>
      <c r="K72" s="46">
        <f>'Monthly Data'!BH72</f>
        <v>30</v>
      </c>
      <c r="M72" s="29">
        <f>'Res PW (2)'!$B$6</f>
        <v>-30249890.785522901</v>
      </c>
      <c r="N72" s="29">
        <f>E72*'Res PW (2)'!$B$7</f>
        <v>1921000.7393971155</v>
      </c>
      <c r="O72" s="29">
        <f>F72*'Res PW (2)'!$B$8</f>
        <v>282783.16185212531</v>
      </c>
      <c r="P72" s="29">
        <f>G72*'Res PW (2)'!$B$9</f>
        <v>-2895500.933515599</v>
      </c>
      <c r="Q72" s="161">
        <f>H72*'Res PW (2)'!$B$10</f>
        <v>49143100.703242496</v>
      </c>
      <c r="R72" s="29">
        <f>I72*'Res PW (2)'!$B$11</f>
        <v>-2281728.1497963602</v>
      </c>
      <c r="S72" s="161">
        <f>J72*'Res PW (2)'!$B$12</f>
        <v>-27546904.069018058</v>
      </c>
      <c r="T72" s="29">
        <f>K72*'Res PW (2)'!$B$13</f>
        <v>49643811.660452701</v>
      </c>
      <c r="U72" s="156">
        <f t="shared" si="12"/>
        <v>38016672.327091523</v>
      </c>
      <c r="V72" s="44">
        <f t="shared" si="10"/>
        <v>-336620.07704650611</v>
      </c>
      <c r="W72" s="48">
        <f t="shared" si="11"/>
        <v>8.7768234731834226E-3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6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J73" s="44">
        <f>'Monthly Data'!F73</f>
        <v>60262</v>
      </c>
      <c r="K73" s="46">
        <f>'Monthly Data'!BH73</f>
        <v>31</v>
      </c>
      <c r="M73" s="29">
        <f>'Res PW (2)'!$B$6</f>
        <v>-30249890.785522901</v>
      </c>
      <c r="N73" s="29">
        <f>E73*'Res PW (2)'!$B$7</f>
        <v>3011493.6403330714</v>
      </c>
      <c r="O73" s="29">
        <f>F73*'Res PW (2)'!$B$8</f>
        <v>0</v>
      </c>
      <c r="P73" s="29">
        <f>G73*'Res PW (2)'!$B$9</f>
        <v>-2936282.6368045514</v>
      </c>
      <c r="Q73" s="161">
        <f>H73*'Res PW (2)'!$B$10</f>
        <v>49245950.602957726</v>
      </c>
      <c r="R73" s="29">
        <f>I73*'Res PW (2)'!$B$11</f>
        <v>0</v>
      </c>
      <c r="S73" s="161">
        <f>J73*'Res PW (2)'!$B$12</f>
        <v>-27550104.273623206</v>
      </c>
      <c r="T73" s="29">
        <f>K73*'Res PW (2)'!$B$13</f>
        <v>51298605.382467791</v>
      </c>
      <c r="U73" s="156">
        <f t="shared" si="12"/>
        <v>42819771.929807931</v>
      </c>
      <c r="V73" s="44">
        <f t="shared" si="10"/>
        <v>1015958.5256699026</v>
      </c>
      <c r="W73" s="48">
        <f t="shared" si="11"/>
        <v>2.4303010728904843E-2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6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J74" s="44">
        <f>'Monthly Data'!F74</f>
        <v>60313</v>
      </c>
      <c r="K74" s="46">
        <f>'Monthly Data'!BH74</f>
        <v>31</v>
      </c>
      <c r="M74" s="29">
        <f>'Res PW (2)'!$B$6</f>
        <v>-30249890.785522901</v>
      </c>
      <c r="N74" s="29">
        <f>E74*'Res PW (2)'!$B$7</f>
        <v>6340746.801468675</v>
      </c>
      <c r="O74" s="29">
        <f>F74*'Res PW (2)'!$B$8</f>
        <v>0</v>
      </c>
      <c r="P74" s="29">
        <f>G74*'Res PW (2)'!$B$9</f>
        <v>-2977064.3400935032</v>
      </c>
      <c r="Q74" s="161">
        <f>H74*'Res PW (2)'!$B$10</f>
        <v>49351637.741285786</v>
      </c>
      <c r="R74" s="29">
        <f>I74*'Res PW (2)'!$B$11</f>
        <v>0</v>
      </c>
      <c r="S74" s="161">
        <f>J74*'Res PW (2)'!$B$12</f>
        <v>-27573420.050032131</v>
      </c>
      <c r="T74" s="29">
        <f>K74*'Res PW (2)'!$B$13</f>
        <v>51298605.382467791</v>
      </c>
      <c r="U74" s="156">
        <f t="shared" si="12"/>
        <v>46190614.749573715</v>
      </c>
      <c r="V74" s="44">
        <f t="shared" si="10"/>
        <v>105920.76535242796</v>
      </c>
      <c r="W74" s="48">
        <f t="shared" si="11"/>
        <v>2.2983935922129299E-3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6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J75" s="44">
        <f>'Monthly Data'!F75</f>
        <v>60310</v>
      </c>
      <c r="K75" s="46">
        <f>'Monthly Data'!BH75</f>
        <v>29</v>
      </c>
      <c r="M75" s="29">
        <f>'Res PW (2)'!$B$6</f>
        <v>-30249890.785522901</v>
      </c>
      <c r="N75" s="29">
        <f>E75*'Res PW (2)'!$B$7</f>
        <v>5348470.4796898635</v>
      </c>
      <c r="O75" s="29">
        <f>F75*'Res PW (2)'!$B$8</f>
        <v>0</v>
      </c>
      <c r="P75" s="29">
        <f>G75*'Res PW (2)'!$B$9</f>
        <v>-3017846.0433824556</v>
      </c>
      <c r="Q75" s="161">
        <f>H75*'Res PW (2)'!$B$10</f>
        <v>49443138.686549678</v>
      </c>
      <c r="R75" s="29">
        <f>I75*'Res PW (2)'!$B$11</f>
        <v>0</v>
      </c>
      <c r="S75" s="161">
        <f>J75*'Res PW (2)'!$B$12</f>
        <v>-27572048.533772785</v>
      </c>
      <c r="T75" s="29">
        <f>K75*'Res PW (2)'!$B$13</f>
        <v>47989017.938437611</v>
      </c>
      <c r="U75" s="156">
        <f t="shared" si="12"/>
        <v>41940841.741999015</v>
      </c>
      <c r="V75" s="44">
        <f t="shared" si="10"/>
        <v>1358017.7577777281</v>
      </c>
      <c r="W75" s="48">
        <f t="shared" si="11"/>
        <v>3.3462869865974069E-2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6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J76" s="44">
        <f>'Monthly Data'!F76</f>
        <v>60323</v>
      </c>
      <c r="K76" s="46">
        <f>'Monthly Data'!BH76</f>
        <v>31</v>
      </c>
      <c r="M76" s="29">
        <f>'Res PW (2)'!$B$6</f>
        <v>-30249890.785522901</v>
      </c>
      <c r="N76" s="29">
        <f>E76*'Res PW (2)'!$B$7</f>
        <v>3856445.0933761643</v>
      </c>
      <c r="O76" s="29">
        <f>F76*'Res PW (2)'!$B$8</f>
        <v>0</v>
      </c>
      <c r="P76" s="29">
        <f>G76*'Res PW (2)'!$B$9</f>
        <v>-3058627.7466714075</v>
      </c>
      <c r="Q76" s="161">
        <f>H76*'Res PW (2)'!$B$10</f>
        <v>49496336.91054032</v>
      </c>
      <c r="R76" s="29">
        <f>I76*'Res PW (2)'!$B$11</f>
        <v>-2281728.1497963602</v>
      </c>
      <c r="S76" s="161">
        <f>J76*'Res PW (2)'!$B$12</f>
        <v>-27577991.770896628</v>
      </c>
      <c r="T76" s="29">
        <f>K76*'Res PW (2)'!$B$13</f>
        <v>51298605.382467791</v>
      </c>
      <c r="U76" s="156">
        <f t="shared" si="12"/>
        <v>41483148.933496982</v>
      </c>
      <c r="V76" s="44">
        <f t="shared" si="10"/>
        <v>834240.94927569479</v>
      </c>
      <c r="W76" s="48">
        <f t="shared" si="11"/>
        <v>2.0523083906694925E-2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6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J77" s="44">
        <f>'Monthly Data'!F77</f>
        <v>60319</v>
      </c>
      <c r="K77" s="46">
        <f>'Monthly Data'!BH77</f>
        <v>30</v>
      </c>
      <c r="M77" s="29">
        <f>'Res PW (2)'!$B$6</f>
        <v>-30249890.785522901</v>
      </c>
      <c r="N77" s="29">
        <f>E77*'Res PW (2)'!$B$7</f>
        <v>3132820.0028213109</v>
      </c>
      <c r="O77" s="29">
        <f>F77*'Res PW (2)'!$B$8</f>
        <v>197948.21329648769</v>
      </c>
      <c r="P77" s="29">
        <f>G77*'Res PW (2)'!$B$9</f>
        <v>-3099409.4499603594</v>
      </c>
      <c r="Q77" s="161">
        <f>H77*'Res PW (2)'!$B$10</f>
        <v>49522581.367709026</v>
      </c>
      <c r="R77" s="29">
        <f>I77*'Res PW (2)'!$B$11</f>
        <v>-2281728.1497963602</v>
      </c>
      <c r="S77" s="161">
        <f>J77*'Res PW (2)'!$B$12</f>
        <v>-27576163.082550831</v>
      </c>
      <c r="T77" s="29">
        <f>K77*'Res PW (2)'!$B$13</f>
        <v>49643811.660452701</v>
      </c>
      <c r="U77" s="156">
        <f t="shared" si="12"/>
        <v>39289969.776449077</v>
      </c>
      <c r="V77" s="44">
        <f t="shared" si="10"/>
        <v>1106721.7922277898</v>
      </c>
      <c r="W77" s="48">
        <f t="shared" si="11"/>
        <v>2.8984485360834877E-2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6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J78" s="44">
        <f>'Monthly Data'!F78</f>
        <v>60305</v>
      </c>
      <c r="K78" s="46">
        <f>'Monthly Data'!BH78</f>
        <v>31</v>
      </c>
      <c r="M78" s="29">
        <f>'Res PW (2)'!$B$6</f>
        <v>-30249890.785522901</v>
      </c>
      <c r="N78" s="29">
        <f>E78*'Res PW (2)'!$B$7</f>
        <v>605187.45098300115</v>
      </c>
      <c r="O78" s="29">
        <f>F78*'Res PW (2)'!$B$8</f>
        <v>4991122.8066900093</v>
      </c>
      <c r="P78" s="29">
        <f>G78*'Res PW (2)'!$B$9</f>
        <v>-3140191.1532493117</v>
      </c>
      <c r="Q78" s="161">
        <f>H78*'Res PW (2)'!$B$10</f>
        <v>49611954.384013295</v>
      </c>
      <c r="R78" s="29">
        <f>I78*'Res PW (2)'!$B$11</f>
        <v>-2281728.1497963602</v>
      </c>
      <c r="S78" s="161">
        <f>J78*'Res PW (2)'!$B$12</f>
        <v>-27569762.673340537</v>
      </c>
      <c r="T78" s="29">
        <f>K78*'Res PW (2)'!$B$13</f>
        <v>51298605.382467791</v>
      </c>
      <c r="U78" s="156">
        <f t="shared" si="12"/>
        <v>43265297.262244985</v>
      </c>
      <c r="V78" s="44">
        <f t="shared" si="10"/>
        <v>616497.27802369744</v>
      </c>
      <c r="W78" s="48">
        <f t="shared" si="11"/>
        <v>1.4455208077408556E-2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6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J79" s="44">
        <f>'Monthly Data'!F79</f>
        <v>60308</v>
      </c>
      <c r="K79" s="46">
        <f>'Monthly Data'!BH79</f>
        <v>30</v>
      </c>
      <c r="M79" s="29">
        <f>'Res PW (2)'!$B$6</f>
        <v>-30249890.785522901</v>
      </c>
      <c r="N79" s="29">
        <f>E79*'Res PW (2)'!$B$7</f>
        <v>0</v>
      </c>
      <c r="O79" s="29">
        <f>F79*'Res PW (2)'!$B$8</f>
        <v>11565831.31975192</v>
      </c>
      <c r="P79" s="29">
        <f>G79*'Res PW (2)'!$B$9</f>
        <v>-3180972.8565382636</v>
      </c>
      <c r="Q79" s="161">
        <f>H79*'Res PW (2)'!$B$10</f>
        <v>49665152.608003929</v>
      </c>
      <c r="R79" s="29">
        <f>I79*'Res PW (2)'!$B$11</f>
        <v>0</v>
      </c>
      <c r="S79" s="161">
        <f>J79*'Res PW (2)'!$B$12</f>
        <v>-27571134.189599883</v>
      </c>
      <c r="T79" s="29">
        <f>K79*'Res PW (2)'!$B$13</f>
        <v>49643811.660452701</v>
      </c>
      <c r="U79" s="156">
        <f t="shared" si="12"/>
        <v>49872797.756547503</v>
      </c>
      <c r="V79" s="44">
        <f t="shared" si="10"/>
        <v>-1964359.2276737839</v>
      </c>
      <c r="W79" s="48">
        <f t="shared" si="11"/>
        <v>3.7894810247246301E-2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6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J80" s="44">
        <f>'Monthly Data'!F80</f>
        <v>60310</v>
      </c>
      <c r="K80" s="46">
        <f>'Monthly Data'!BH80</f>
        <v>31</v>
      </c>
      <c r="M80" s="29">
        <f>'Res PW (2)'!$B$6</f>
        <v>-30249890.785522901</v>
      </c>
      <c r="N80" s="29">
        <f>E80*'Res PW (2)'!$B$7</f>
        <v>0</v>
      </c>
      <c r="O80" s="29">
        <f>F80*'Res PW (2)'!$B$8</f>
        <v>19547386.063028153</v>
      </c>
      <c r="P80" s="29">
        <f>G80*'Res PW (2)'!$B$9</f>
        <v>-3221754.559827216</v>
      </c>
      <c r="Q80" s="161">
        <f>H80*'Res PW (2)'!$B$10</f>
        <v>49621175.409505002</v>
      </c>
      <c r="R80" s="29">
        <f>I80*'Res PW (2)'!$B$11</f>
        <v>0</v>
      </c>
      <c r="S80" s="161">
        <f>J80*'Res PW (2)'!$B$12</f>
        <v>-27572048.533772785</v>
      </c>
      <c r="T80" s="29">
        <f>K80*'Res PW (2)'!$B$13</f>
        <v>51298605.382467791</v>
      </c>
      <c r="U80" s="156">
        <f t="shared" si="12"/>
        <v>59423472.975878045</v>
      </c>
      <c r="V80" s="44">
        <f t="shared" si="10"/>
        <v>-3527438.0083432421</v>
      </c>
      <c r="W80" s="48">
        <f t="shared" si="11"/>
        <v>5.6034741248262444E-2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6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J81" s="44">
        <f>'Monthly Data'!F81</f>
        <v>60299</v>
      </c>
      <c r="K81" s="46">
        <f>'Monthly Data'!BH81</f>
        <v>31</v>
      </c>
      <c r="M81" s="29">
        <f>'Res PW (2)'!$B$6</f>
        <v>-30249890.785522901</v>
      </c>
      <c r="N81" s="29">
        <f>E81*'Res PW (2)'!$B$7</f>
        <v>0</v>
      </c>
      <c r="O81" s="29">
        <f>F81*'Res PW (2)'!$B$8</f>
        <v>21335989.56174285</v>
      </c>
      <c r="P81" s="29">
        <f>G81*'Res PW (2)'!$B$9</f>
        <v>-3262536.2631161679</v>
      </c>
      <c r="Q81" s="161">
        <f>H81*'Res PW (2)'!$B$10</f>
        <v>49585000.617191374</v>
      </c>
      <c r="R81" s="29">
        <f>I81*'Res PW (2)'!$B$11</f>
        <v>0</v>
      </c>
      <c r="S81" s="161">
        <f>J81*'Res PW (2)'!$B$12</f>
        <v>-27567019.640821837</v>
      </c>
      <c r="T81" s="29">
        <f>K81*'Res PW (2)'!$B$13</f>
        <v>51298605.382467791</v>
      </c>
      <c r="U81" s="156">
        <f t="shared" si="12"/>
        <v>61140148.871941112</v>
      </c>
      <c r="V81" s="44">
        <f t="shared" si="10"/>
        <v>-337620.11228017509</v>
      </c>
      <c r="W81" s="48">
        <f t="shared" si="11"/>
        <v>5.4917430781658283E-3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6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J82" s="44">
        <f>'Monthly Data'!F82</f>
        <v>60320</v>
      </c>
      <c r="K82" s="46">
        <f>'Monthly Data'!BH82</f>
        <v>30</v>
      </c>
      <c r="M82" s="29">
        <f>'Res PW (2)'!$B$6</f>
        <v>-30249890.785522901</v>
      </c>
      <c r="N82" s="29">
        <f>E82*'Res PW (2)'!$B$7</f>
        <v>0</v>
      </c>
      <c r="O82" s="29">
        <f>F82*'Res PW (2)'!$B$8</f>
        <v>12795938.073808664</v>
      </c>
      <c r="P82" s="29">
        <f>G82*'Res PW (2)'!$B$9</f>
        <v>-3303317.9664051202</v>
      </c>
      <c r="Q82" s="161">
        <f>H82*'Res PW (2)'!$B$10</f>
        <v>49572942.353086829</v>
      </c>
      <c r="R82" s="29">
        <f>I82*'Res PW (2)'!$B$11</f>
        <v>-2281728.1497963602</v>
      </c>
      <c r="S82" s="161">
        <f>J82*'Res PW (2)'!$B$12</f>
        <v>-27576620.254637279</v>
      </c>
      <c r="T82" s="29">
        <f>K82*'Res PW (2)'!$B$13</f>
        <v>49643811.660452701</v>
      </c>
      <c r="U82" s="156">
        <f t="shared" si="12"/>
        <v>48601134.930986539</v>
      </c>
      <c r="V82" s="44">
        <f t="shared" si="10"/>
        <v>-2370956.0532347485</v>
      </c>
      <c r="W82" s="48">
        <f t="shared" si="11"/>
        <v>4.6514788925741582E-2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6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J83" s="44">
        <f>'Monthly Data'!F83</f>
        <v>60321</v>
      </c>
      <c r="K83" s="46">
        <f>'Monthly Data'!BH83</f>
        <v>31</v>
      </c>
      <c r="M83" s="29">
        <f>'Res PW (2)'!$B$6</f>
        <v>-30249890.785522901</v>
      </c>
      <c r="N83" s="29">
        <f>E83*'Res PW (2)'!$B$7</f>
        <v>723625.09055485332</v>
      </c>
      <c r="O83" s="29">
        <f>F83*'Res PW (2)'!$B$8</f>
        <v>3725668.1574017485</v>
      </c>
      <c r="P83" s="29">
        <f>G83*'Res PW (2)'!$B$9</f>
        <v>-3344099.6696940721</v>
      </c>
      <c r="Q83" s="161">
        <f>H83*'Res PW (2)'!$B$10</f>
        <v>49695652.923091896</v>
      </c>
      <c r="R83" s="29">
        <f>I83*'Res PW (2)'!$B$11</f>
        <v>-2281728.1497963602</v>
      </c>
      <c r="S83" s="161">
        <f>J83*'Res PW (2)'!$B$12</f>
        <v>-27577077.42672373</v>
      </c>
      <c r="T83" s="29">
        <f>K83*'Res PW (2)'!$B$13</f>
        <v>51298605.382467791</v>
      </c>
      <c r="U83" s="156">
        <f t="shared" si="12"/>
        <v>41990755.521779224</v>
      </c>
      <c r="V83" s="44">
        <f t="shared" si="10"/>
        <v>-387402.4624420628</v>
      </c>
      <c r="W83" s="48">
        <f t="shared" si="11"/>
        <v>9.1415597295735427E-3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6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J84" s="44">
        <f>'Monthly Data'!F84</f>
        <v>60345</v>
      </c>
      <c r="K84" s="46">
        <f>'Monthly Data'!BH84</f>
        <v>30</v>
      </c>
      <c r="M84" s="29">
        <f>'Res PW (2)'!$B$6</f>
        <v>-30249890.785522901</v>
      </c>
      <c r="N84" s="29">
        <f>E84*'Res PW (2)'!$B$7</f>
        <v>1752010.4487884971</v>
      </c>
      <c r="O84" s="29">
        <f>F84*'Res PW (2)'!$B$8</f>
        <v>134322.00187975948</v>
      </c>
      <c r="P84" s="29">
        <f>G84*'Res PW (2)'!$B$9</f>
        <v>-3384881.3729830245</v>
      </c>
      <c r="Q84" s="161">
        <f>H84*'Res PW (2)'!$B$10</f>
        <v>49782898.010436535</v>
      </c>
      <c r="R84" s="29">
        <f>I84*'Res PW (2)'!$B$11</f>
        <v>-2281728.1497963602</v>
      </c>
      <c r="S84" s="161">
        <f>J84*'Res PW (2)'!$B$12</f>
        <v>-27588049.556798518</v>
      </c>
      <c r="T84" s="29">
        <f>K84*'Res PW (2)'!$B$13</f>
        <v>49643811.660452701</v>
      </c>
      <c r="U84" s="156">
        <f t="shared" si="12"/>
        <v>37808492.256456688</v>
      </c>
      <c r="V84" s="44">
        <f t="shared" si="10"/>
        <v>-626382.72776459903</v>
      </c>
      <c r="W84" s="48">
        <f t="shared" si="11"/>
        <v>1.6297248996432243E-2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6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J85" s="44">
        <f>'Monthly Data'!F85</f>
        <v>60353</v>
      </c>
      <c r="K85" s="46">
        <f>'Monthly Data'!BH85</f>
        <v>31</v>
      </c>
      <c r="M85" s="29">
        <f>'Res PW (2)'!$B$6</f>
        <v>-30249890.785522901</v>
      </c>
      <c r="N85" s="29">
        <f>E85*'Res PW (2)'!$B$7</f>
        <v>5387468.2390610836</v>
      </c>
      <c r="O85" s="29">
        <f>F85*'Res PW (2)'!$B$8</f>
        <v>0</v>
      </c>
      <c r="P85" s="29">
        <f>G85*'Res PW (2)'!$B$9</f>
        <v>-3425663.0762719763</v>
      </c>
      <c r="Q85" s="161">
        <f>H85*'Res PW (2)'!$B$10</f>
        <v>49855956.904717013</v>
      </c>
      <c r="R85" s="29">
        <f>I85*'Res PW (2)'!$B$11</f>
        <v>0</v>
      </c>
      <c r="S85" s="161">
        <f>J85*'Res PW (2)'!$B$12</f>
        <v>-27591706.933490116</v>
      </c>
      <c r="T85" s="29">
        <f>K85*'Res PW (2)'!$B$13</f>
        <v>51298605.382467791</v>
      </c>
      <c r="U85" s="156">
        <f t="shared" si="12"/>
        <v>45274769.730960891</v>
      </c>
      <c r="V85" s="44">
        <f t="shared" si="10"/>
        <v>1202628.7467396036</v>
      </c>
      <c r="W85" s="48">
        <f t="shared" si="11"/>
        <v>2.7287731430387485E-2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6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J86" s="44">
        <f>'Monthly Data'!F86</f>
        <v>60357</v>
      </c>
      <c r="K86" s="46">
        <f>'Monthly Data'!BH86</f>
        <v>31</v>
      </c>
      <c r="M86" s="29">
        <f>'Res PW (2)'!$B$6</f>
        <v>-30249890.785522901</v>
      </c>
      <c r="N86" s="29">
        <f>E86*'Res PW (2)'!$B$7</f>
        <v>5526126.939047643</v>
      </c>
      <c r="O86" s="29">
        <f>F86*'Res PW (2)'!$B$8</f>
        <v>0</v>
      </c>
      <c r="P86" s="29">
        <f>G86*'Res PW (2)'!$B$9</f>
        <v>-3466444.7795609287</v>
      </c>
      <c r="Q86" s="161">
        <f>H86*'Res PW (2)'!$B$10</f>
        <v>49975120.926456034</v>
      </c>
      <c r="R86" s="29">
        <f>I86*'Res PW (2)'!$B$11</f>
        <v>0</v>
      </c>
      <c r="S86" s="161">
        <f>J86*'Res PW (2)'!$B$12</f>
        <v>-27593535.621835914</v>
      </c>
      <c r="T86" s="29">
        <f>K86*'Res PW (2)'!$B$13</f>
        <v>51298605.382467791</v>
      </c>
      <c r="U86" s="156">
        <f t="shared" si="12"/>
        <v>45489982.061051726</v>
      </c>
      <c r="V86" s="44">
        <f t="shared" si="10"/>
        <v>-23174.932552665472</v>
      </c>
      <c r="W86" s="48">
        <f t="shared" si="11"/>
        <v>5.0919193665080323E-4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6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J87" s="44">
        <f>'Monthly Data'!F87</f>
        <v>60440</v>
      </c>
      <c r="K87" s="46">
        <f>'Monthly Data'!BH87</f>
        <v>28</v>
      </c>
      <c r="M87" s="29">
        <f>'Res PW (2)'!$B$6</f>
        <v>-30249890.785522901</v>
      </c>
      <c r="N87" s="29">
        <f>E87*'Res PW (2)'!$B$7</f>
        <v>4379303.9412421454</v>
      </c>
      <c r="O87" s="29">
        <f>F87*'Res PW (2)'!$B$8</f>
        <v>0</v>
      </c>
      <c r="P87" s="29">
        <f>G87*'Res PW (2)'!$B$9</f>
        <v>-3507226.4828498806</v>
      </c>
      <c r="Q87" s="161">
        <f>H87*'Res PW (2)'!$B$10</f>
        <v>50082226.68409051</v>
      </c>
      <c r="R87" s="29">
        <f>I87*'Res PW (2)'!$B$11</f>
        <v>0</v>
      </c>
      <c r="S87" s="161">
        <f>J87*'Res PW (2)'!$B$12</f>
        <v>-27631480.905011225</v>
      </c>
      <c r="T87" s="29">
        <f>K87*'Res PW (2)'!$B$13</f>
        <v>46334224.216422521</v>
      </c>
      <c r="U87" s="156">
        <f t="shared" si="12"/>
        <v>39407156.668371171</v>
      </c>
      <c r="V87" s="44">
        <f t="shared" si="10"/>
        <v>403992.67476677895</v>
      </c>
      <c r="W87" s="48">
        <f t="shared" si="11"/>
        <v>1.0357946212595068E-2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6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J88" s="44">
        <f>'Monthly Data'!F88</f>
        <v>60475</v>
      </c>
      <c r="K88" s="46">
        <f>'Monthly Data'!BH88</f>
        <v>31</v>
      </c>
      <c r="M88" s="29">
        <f>'Res PW (2)'!$B$6</f>
        <v>-30249890.785522901</v>
      </c>
      <c r="N88" s="29">
        <f>E88*'Res PW (2)'!$B$7</f>
        <v>5130371.8995026732</v>
      </c>
      <c r="O88" s="29">
        <f>F88*'Res PW (2)'!$B$8</f>
        <v>0</v>
      </c>
      <c r="P88" s="29">
        <f>G88*'Res PW (2)'!$B$9</f>
        <v>-3548008.1861388325</v>
      </c>
      <c r="Q88" s="161">
        <f>H88*'Res PW (2)'!$B$10</f>
        <v>50177983.487273656</v>
      </c>
      <c r="R88" s="29">
        <f>I88*'Res PW (2)'!$B$11</f>
        <v>-2281728.1497963602</v>
      </c>
      <c r="S88" s="161">
        <f>J88*'Res PW (2)'!$B$12</f>
        <v>-27647481.928036962</v>
      </c>
      <c r="T88" s="29">
        <f>K88*'Res PW (2)'!$B$13</f>
        <v>51298605.382467791</v>
      </c>
      <c r="U88" s="156">
        <f t="shared" si="12"/>
        <v>42879851.719749063</v>
      </c>
      <c r="V88" s="44">
        <f t="shared" si="10"/>
        <v>2220620.7261446714</v>
      </c>
      <c r="W88" s="48">
        <f t="shared" si="11"/>
        <v>5.4615413815720472E-2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6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J89" s="44">
        <f>'Monthly Data'!F89</f>
        <v>60471</v>
      </c>
      <c r="K89" s="46">
        <f>'Monthly Data'!BH89</f>
        <v>30</v>
      </c>
      <c r="M89" s="29">
        <f>'Res PW (2)'!$B$6</f>
        <v>-30249890.785522901</v>
      </c>
      <c r="N89" s="29">
        <f>E89*'Res PW (2)'!$B$7</f>
        <v>1546911.1217250461</v>
      </c>
      <c r="O89" s="29">
        <f>F89*'Res PW (2)'!$B$8</f>
        <v>332270.21517624706</v>
      </c>
      <c r="P89" s="29">
        <f>G89*'Res PW (2)'!$B$9</f>
        <v>-3588789.8894277848</v>
      </c>
      <c r="Q89" s="161">
        <f>H89*'Res PW (2)'!$B$10</f>
        <v>50182239.345192909</v>
      </c>
      <c r="R89" s="29">
        <f>I89*'Res PW (2)'!$B$11</f>
        <v>-2281728.1497963602</v>
      </c>
      <c r="S89" s="161">
        <f>J89*'Res PW (2)'!$B$12</f>
        <v>-27645653.239691161</v>
      </c>
      <c r="T89" s="29">
        <f>K89*'Res PW (2)'!$B$13</f>
        <v>49643811.660452701</v>
      </c>
      <c r="U89" s="156">
        <f t="shared" si="12"/>
        <v>37939170.278108701</v>
      </c>
      <c r="V89" s="44">
        <f t="shared" si="10"/>
        <v>1573442.2845043093</v>
      </c>
      <c r="W89" s="48">
        <f t="shared" si="11"/>
        <v>4.3267174103623865E-2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6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J90" s="44">
        <f>'Monthly Data'!F90</f>
        <v>60529</v>
      </c>
      <c r="K90" s="46">
        <f>'Monthly Data'!BH90</f>
        <v>31</v>
      </c>
      <c r="M90" s="29">
        <f>'Res PW (2)'!$B$6</f>
        <v>-30249890.785522901</v>
      </c>
      <c r="N90" s="29">
        <f>E90*'Res PW (2)'!$B$7</f>
        <v>836285.28429393214</v>
      </c>
      <c r="O90" s="29">
        <f>F90*'Res PW (2)'!$B$8</f>
        <v>2113804.1348446356</v>
      </c>
      <c r="P90" s="29">
        <f>G90*'Res PW (2)'!$B$9</f>
        <v>-3629571.5927167367</v>
      </c>
      <c r="Q90" s="161">
        <f>H90*'Res PW (2)'!$B$10</f>
        <v>50224088.614732206</v>
      </c>
      <c r="R90" s="29">
        <f>I90*'Res PW (2)'!$B$11</f>
        <v>-2281728.1497963602</v>
      </c>
      <c r="S90" s="161">
        <f>J90*'Res PW (2)'!$B$12</f>
        <v>-27672169.220705237</v>
      </c>
      <c r="T90" s="29">
        <f>K90*'Res PW (2)'!$B$13</f>
        <v>51298605.382467791</v>
      </c>
      <c r="U90" s="156">
        <f t="shared" si="12"/>
        <v>40639423.667597324</v>
      </c>
      <c r="V90" s="44">
        <f t="shared" si="10"/>
        <v>1386934.6739929318</v>
      </c>
      <c r="W90" s="48">
        <f t="shared" si="11"/>
        <v>3.533367461663163E-2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6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J91" s="44">
        <f>'Monthly Data'!F91</f>
        <v>60518</v>
      </c>
      <c r="K91" s="46">
        <f>'Monthly Data'!BH91</f>
        <v>30</v>
      </c>
      <c r="M91" s="29">
        <f>'Res PW (2)'!$B$6</f>
        <v>-30249890.785522901</v>
      </c>
      <c r="N91" s="29">
        <f>E91*'Res PW (2)'!$B$7</f>
        <v>0</v>
      </c>
      <c r="O91" s="29">
        <f>F91*'Res PW (2)'!$B$8</f>
        <v>11247700.262668282</v>
      </c>
      <c r="P91" s="29">
        <f>G91*'Res PW (2)'!$B$9</f>
        <v>-3670353.2960056891</v>
      </c>
      <c r="Q91" s="161">
        <f>H91*'Res PW (2)'!$B$10</f>
        <v>50257426.168433003</v>
      </c>
      <c r="R91" s="29">
        <f>I91*'Res PW (2)'!$B$11</f>
        <v>0</v>
      </c>
      <c r="S91" s="161">
        <f>J91*'Res PW (2)'!$B$12</f>
        <v>-27667140.327754293</v>
      </c>
      <c r="T91" s="29">
        <f>K91*'Res PW (2)'!$B$13</f>
        <v>49643811.660452701</v>
      </c>
      <c r="U91" s="156">
        <f t="shared" si="12"/>
        <v>49561553.682271108</v>
      </c>
      <c r="V91" s="44">
        <f t="shared" si="10"/>
        <v>1932826.6886667162</v>
      </c>
      <c r="W91" s="48">
        <f t="shared" si="11"/>
        <v>4.0581111666626257E-2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6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J92" s="44">
        <f>'Monthly Data'!F92</f>
        <v>60509</v>
      </c>
      <c r="K92" s="46">
        <f>'Monthly Data'!BH92</f>
        <v>31</v>
      </c>
      <c r="M92" s="29">
        <f>'Res PW (2)'!$B$6</f>
        <v>-30249890.785522901</v>
      </c>
      <c r="N92" s="29">
        <f>E92*'Res PW (2)'!$B$7</f>
        <v>0</v>
      </c>
      <c r="O92" s="29">
        <f>F92*'Res PW (2)'!$B$8</f>
        <v>16790250.234969933</v>
      </c>
      <c r="P92" s="29">
        <f>G92*'Res PW (2)'!$B$9</f>
        <v>-3711134.999294641</v>
      </c>
      <c r="Q92" s="161">
        <f>H92*'Res PW (2)'!$B$10</f>
        <v>50360276.068148233</v>
      </c>
      <c r="R92" s="29">
        <f>I92*'Res PW (2)'!$B$11</f>
        <v>0</v>
      </c>
      <c r="S92" s="161">
        <f>J92*'Res PW (2)'!$B$12</f>
        <v>-27663025.778976247</v>
      </c>
      <c r="T92" s="29">
        <f>K92*'Res PW (2)'!$B$13</f>
        <v>51298605.382467791</v>
      </c>
      <c r="U92" s="156">
        <f t="shared" si="12"/>
        <v>56825080.121792167</v>
      </c>
      <c r="V92" s="44">
        <f t="shared" si="10"/>
        <v>1029918.1281877756</v>
      </c>
      <c r="W92" s="48">
        <f t="shared" si="11"/>
        <v>1.8458914561549827E-2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6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J93" s="44">
        <f>'Monthly Data'!F93</f>
        <v>60503</v>
      </c>
      <c r="K93" s="46">
        <f>'Monthly Data'!BH93</f>
        <v>31</v>
      </c>
      <c r="M93" s="29">
        <f>'Res PW (2)'!$B$6</f>
        <v>-30249890.785522901</v>
      </c>
      <c r="N93" s="29">
        <f>E93*'Res PW (2)'!$B$7</f>
        <v>0</v>
      </c>
      <c r="O93" s="29">
        <f>F93*'Res PW (2)'!$B$8</f>
        <v>14294688.831624925</v>
      </c>
      <c r="P93" s="29">
        <f>G93*'Res PW (2)'!$B$9</f>
        <v>-3751916.7025835933</v>
      </c>
      <c r="Q93" s="161">
        <f>H93*'Res PW (2)'!$B$10</f>
        <v>50512068.333934844</v>
      </c>
      <c r="R93" s="29">
        <f>I93*'Res PW (2)'!$B$11</f>
        <v>0</v>
      </c>
      <c r="S93" s="161">
        <f>J93*'Res PW (2)'!$B$12</f>
        <v>-27660282.746457547</v>
      </c>
      <c r="T93" s="29">
        <f>K93*'Res PW (2)'!$B$13</f>
        <v>51298605.382467791</v>
      </c>
      <c r="U93" s="156">
        <f t="shared" si="12"/>
        <v>54443272.313463524</v>
      </c>
      <c r="V93" s="44">
        <f t="shared" si="10"/>
        <v>1988144.3198591322</v>
      </c>
      <c r="W93" s="48">
        <f t="shared" si="11"/>
        <v>3.7901810478882775E-2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6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J94" s="44">
        <f>'Monthly Data'!F94</f>
        <v>60533</v>
      </c>
      <c r="K94" s="46">
        <f>'Monthly Data'!BH94</f>
        <v>30</v>
      </c>
      <c r="M94" s="29">
        <f>'Res PW (2)'!$B$6</f>
        <v>-30249890.785522901</v>
      </c>
      <c r="N94" s="29">
        <f>E94*'Res PW (2)'!$B$7</f>
        <v>14443.6145819332</v>
      </c>
      <c r="O94" s="29">
        <f>F94*'Res PW (2)'!$B$8</f>
        <v>10067080.561935658</v>
      </c>
      <c r="P94" s="29">
        <f>G94*'Res PW (2)'!$B$9</f>
        <v>-3792698.4058725452</v>
      </c>
      <c r="Q94" s="161">
        <f>H94*'Res PW (2)'!$B$10</f>
        <v>50716349.514058888</v>
      </c>
      <c r="R94" s="29">
        <f>I94*'Res PW (2)'!$B$11</f>
        <v>-2281728.1497963602</v>
      </c>
      <c r="S94" s="161">
        <f>J94*'Res PW (2)'!$B$12</f>
        <v>-27673997.909051035</v>
      </c>
      <c r="T94" s="29">
        <f>K94*'Res PW (2)'!$B$13</f>
        <v>49643811.660452701</v>
      </c>
      <c r="U94" s="156">
        <f t="shared" si="12"/>
        <v>46443370.100786343</v>
      </c>
      <c r="V94" s="44">
        <f t="shared" si="10"/>
        <v>574279.1071819514</v>
      </c>
      <c r="W94" s="48">
        <f t="shared" si="11"/>
        <v>1.2519958314892792E-2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6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J95" s="44">
        <f>'Monthly Data'!F95</f>
        <v>60537</v>
      </c>
      <c r="K95" s="46">
        <f>'Monthly Data'!BH95</f>
        <v>31</v>
      </c>
      <c r="M95" s="29">
        <f>'Res PW (2)'!$B$6</f>
        <v>-30249890.785522901</v>
      </c>
      <c r="N95" s="29">
        <f>E95*'Res PW (2)'!$B$7</f>
        <v>379867.06350484316</v>
      </c>
      <c r="O95" s="29">
        <f>F95*'Res PW (2)'!$B$8</f>
        <v>4800244.1724398257</v>
      </c>
      <c r="P95" s="29">
        <f>G95*'Res PW (2)'!$B$9</f>
        <v>-3833480.1091614976</v>
      </c>
      <c r="Q95" s="161">
        <f>H95*'Res PW (2)'!$B$10</f>
        <v>50861048.683313414</v>
      </c>
      <c r="R95" s="29">
        <f>I95*'Res PW (2)'!$B$11</f>
        <v>-2281728.1497963602</v>
      </c>
      <c r="S95" s="161">
        <f>J95*'Res PW (2)'!$B$12</f>
        <v>-27675826.597396832</v>
      </c>
      <c r="T95" s="29">
        <f>K95*'Res PW (2)'!$B$13</f>
        <v>51298605.382467791</v>
      </c>
      <c r="U95" s="156">
        <f t="shared" si="12"/>
        <v>43298839.659848288</v>
      </c>
      <c r="V95" s="44">
        <f t="shared" si="10"/>
        <v>2057342.6662438959</v>
      </c>
      <c r="W95" s="48">
        <f t="shared" si="11"/>
        <v>4.9885256749117098E-2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6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J96" s="44">
        <f>'Monthly Data'!F96</f>
        <v>60558</v>
      </c>
      <c r="K96" s="46">
        <f>'Monthly Data'!BH96</f>
        <v>30</v>
      </c>
      <c r="M96" s="29">
        <f>'Res PW (2)'!$B$6</f>
        <v>-30249890.785522901</v>
      </c>
      <c r="N96" s="29">
        <f>E96*'Res PW (2)'!$B$7</f>
        <v>3005716.1945002996</v>
      </c>
      <c r="O96" s="29">
        <f>F96*'Res PW (2)'!$B$8</f>
        <v>0</v>
      </c>
      <c r="P96" s="29">
        <f>G96*'Res PW (2)'!$B$9</f>
        <v>-3874261.8124504494</v>
      </c>
      <c r="Q96" s="161">
        <f>H96*'Res PW (2)'!$B$10</f>
        <v>50996526.827076234</v>
      </c>
      <c r="R96" s="29">
        <f>I96*'Res PW (2)'!$B$11</f>
        <v>-2281728.1497963602</v>
      </c>
      <c r="S96" s="161">
        <f>J96*'Res PW (2)'!$B$12</f>
        <v>-27685427.211212274</v>
      </c>
      <c r="T96" s="29">
        <f>K96*'Res PW (2)'!$B$13</f>
        <v>49643811.660452701</v>
      </c>
      <c r="U96" s="156">
        <f t="shared" si="12"/>
        <v>39554746.723047256</v>
      </c>
      <c r="V96" s="44">
        <f t="shared" si="10"/>
        <v>368727.72944286466</v>
      </c>
      <c r="W96" s="48">
        <f t="shared" si="11"/>
        <v>9.409675667820333E-3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6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J97" s="44">
        <f>'Monthly Data'!F97</f>
        <v>60594</v>
      </c>
      <c r="K97" s="46">
        <f>'Monthly Data'!BH97</f>
        <v>31</v>
      </c>
      <c r="M97" s="29">
        <f>'Res PW (2)'!$B$6</f>
        <v>-30249890.785522901</v>
      </c>
      <c r="N97" s="29">
        <f>E97*'Res PW (2)'!$B$7</f>
        <v>6690282.274351459</v>
      </c>
      <c r="O97" s="29">
        <f>F97*'Res PW (2)'!$B$8</f>
        <v>0</v>
      </c>
      <c r="P97" s="29">
        <f>G97*'Res PW (2)'!$B$9</f>
        <v>-3915043.5157394018</v>
      </c>
      <c r="Q97" s="161">
        <f>H97*'Res PW (2)'!$B$10</f>
        <v>51092283.63025938</v>
      </c>
      <c r="R97" s="29">
        <f>I97*'Res PW (2)'!$B$11</f>
        <v>0</v>
      </c>
      <c r="S97" s="161">
        <f>J97*'Res PW (2)'!$B$12</f>
        <v>-27701885.406324457</v>
      </c>
      <c r="T97" s="29">
        <f>K97*'Res PW (2)'!$B$13</f>
        <v>51298605.382467791</v>
      </c>
      <c r="U97" s="156">
        <f t="shared" si="12"/>
        <v>47214351.579491869</v>
      </c>
      <c r="V97" s="44">
        <f t="shared" si="10"/>
        <v>11465.585887476802</v>
      </c>
      <c r="W97" s="48">
        <f t="shared" si="11"/>
        <v>2.4290010337567699E-4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6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J98" s="44">
        <f>'Monthly Data'!F98</f>
        <v>60779</v>
      </c>
      <c r="K98" s="46">
        <f>'Monthly Data'!BH98</f>
        <v>31</v>
      </c>
      <c r="M98" s="29">
        <f>'Res PW (2)'!$B$6</f>
        <v>-30249890.785522901</v>
      </c>
      <c r="N98" s="29">
        <f>E98*'Res PW (2)'!$B$7</f>
        <v>7139478.6878495803</v>
      </c>
      <c r="O98" s="29">
        <f>F98*'Res PW (2)'!$B$8</f>
        <v>0</v>
      </c>
      <c r="P98" s="29">
        <f>G98*'Res PW (2)'!$B$9</f>
        <v>-3955825.2190283537</v>
      </c>
      <c r="Q98" s="161">
        <f>H98*'Res PW (2)'!$B$10</f>
        <v>51068876.411703497</v>
      </c>
      <c r="R98" s="29">
        <f>I98*'Res PW (2)'!$B$11</f>
        <v>0</v>
      </c>
      <c r="S98" s="161">
        <f>J98*'Res PW (2)'!$B$12</f>
        <v>-27786462.242317624</v>
      </c>
      <c r="T98" s="29">
        <f>K98*'Res PW (2)'!$B$13</f>
        <v>51298605.382467791</v>
      </c>
      <c r="U98" s="156">
        <f t="shared" si="12"/>
        <v>47514782.235151991</v>
      </c>
      <c r="V98" s="44">
        <f t="shared" ref="V98:V121" si="13">U98-D98</f>
        <v>-1043022.1215993837</v>
      </c>
      <c r="W98" s="48">
        <f t="shared" ref="W98:W121" si="14">ABS(V98/D98)</f>
        <v>2.1480009967838755E-2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6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J99" s="44">
        <f>'Monthly Data'!F99</f>
        <v>60797</v>
      </c>
      <c r="K99" s="46">
        <f>'Monthly Data'!BH99</f>
        <v>28</v>
      </c>
      <c r="M99" s="29">
        <f>'Res PW (2)'!$B$6</f>
        <v>-30249890.785522901</v>
      </c>
      <c r="N99" s="29">
        <f>E99*'Res PW (2)'!$B$7</f>
        <v>4970047.7776432149</v>
      </c>
      <c r="O99" s="29">
        <f>F99*'Res PW (2)'!$B$8</f>
        <v>0</v>
      </c>
      <c r="P99" s="29">
        <f>G99*'Res PW (2)'!$B$9</f>
        <v>-3996606.9223173056</v>
      </c>
      <c r="Q99" s="161">
        <f>H99*'Res PW (2)'!$B$10</f>
        <v>50993689.588463396</v>
      </c>
      <c r="R99" s="29">
        <f>I99*'Res PW (2)'!$B$11</f>
        <v>0</v>
      </c>
      <c r="S99" s="161">
        <f>J99*'Res PW (2)'!$B$12</f>
        <v>-27794691.339873716</v>
      </c>
      <c r="T99" s="29">
        <f>K99*'Res PW (2)'!$B$13</f>
        <v>46334224.216422521</v>
      </c>
      <c r="U99" s="156">
        <f t="shared" si="12"/>
        <v>40256772.534815207</v>
      </c>
      <c r="V99" s="44">
        <f t="shared" si="13"/>
        <v>-227520.82193616778</v>
      </c>
      <c r="W99" s="48">
        <f t="shared" si="14"/>
        <v>5.6199776029491992E-3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6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J100" s="44">
        <f>'Monthly Data'!F100</f>
        <v>60798</v>
      </c>
      <c r="K100" s="46">
        <f>'Monthly Data'!BH100</f>
        <v>31</v>
      </c>
      <c r="M100" s="29">
        <f>'Res PW (2)'!$B$6</f>
        <v>-30249890.785522901</v>
      </c>
      <c r="N100" s="29">
        <f>E100*'Res PW (2)'!$B$7</f>
        <v>5024933.5130545581</v>
      </c>
      <c r="O100" s="29">
        <f>F100*'Res PW (2)'!$B$8</f>
        <v>0</v>
      </c>
      <c r="P100" s="29">
        <f>G100*'Res PW (2)'!$B$9</f>
        <v>-4037388.6256062579</v>
      </c>
      <c r="Q100" s="161">
        <f>H100*'Res PW (2)'!$B$10</f>
        <v>50963898.583028644</v>
      </c>
      <c r="R100" s="29">
        <f>I100*'Res PW (2)'!$B$11</f>
        <v>-2281728.1497963602</v>
      </c>
      <c r="S100" s="161">
        <f>J100*'Res PW (2)'!$B$12</f>
        <v>-27795148.511960167</v>
      </c>
      <c r="T100" s="29">
        <f>K100*'Res PW (2)'!$B$13</f>
        <v>51298605.382467791</v>
      </c>
      <c r="U100" s="156">
        <f t="shared" si="12"/>
        <v>42923281.405665308</v>
      </c>
      <c r="V100" s="44">
        <f t="shared" si="13"/>
        <v>1103210.0489139333</v>
      </c>
      <c r="W100" s="48">
        <f t="shared" si="14"/>
        <v>2.6379917898820913E-2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6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J101" s="44">
        <f>'Monthly Data'!F101</f>
        <v>60792</v>
      </c>
      <c r="K101" s="46">
        <f>'Monthly Data'!BH101</f>
        <v>30</v>
      </c>
      <c r="M101" s="29">
        <f>'Res PW (2)'!$B$6</f>
        <v>-30249890.785522901</v>
      </c>
      <c r="N101" s="29">
        <f>E101*'Res PW (2)'!$B$7</f>
        <v>3456356.9694566149</v>
      </c>
      <c r="O101" s="29">
        <f>F101*'Res PW (2)'!$B$8</f>
        <v>0</v>
      </c>
      <c r="P101" s="29">
        <f>G101*'Res PW (2)'!$B$9</f>
        <v>-4078170.3288952098</v>
      </c>
      <c r="Q101" s="161">
        <f>H101*'Res PW (2)'!$B$10</f>
        <v>51057527.45725216</v>
      </c>
      <c r="R101" s="29">
        <f>I101*'Res PW (2)'!$B$11</f>
        <v>-2281728.1497963602</v>
      </c>
      <c r="S101" s="161">
        <f>J101*'Res PW (2)'!$B$12</f>
        <v>-27792405.479441471</v>
      </c>
      <c r="T101" s="29">
        <f>K101*'Res PW (2)'!$B$13</f>
        <v>49643811.660452701</v>
      </c>
      <c r="U101" s="156">
        <f t="shared" si="12"/>
        <v>39755501.343505532</v>
      </c>
      <c r="V101" s="44">
        <f t="shared" si="13"/>
        <v>891893.98675415665</v>
      </c>
      <c r="W101" s="48">
        <f t="shared" si="14"/>
        <v>2.2949336086250292E-2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6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J102" s="44">
        <f>'Monthly Data'!F102</f>
        <v>60822</v>
      </c>
      <c r="K102" s="46">
        <f>'Monthly Data'!BH102</f>
        <v>31</v>
      </c>
      <c r="M102" s="29">
        <f>'Res PW (2)'!$B$6</f>
        <v>-30249890.785522901</v>
      </c>
      <c r="N102" s="29">
        <f>E102*'Res PW (2)'!$B$7</f>
        <v>363979.08746471658</v>
      </c>
      <c r="O102" s="29">
        <f>F102*'Res PW (2)'!$B$8</f>
        <v>5302184.2847273462</v>
      </c>
      <c r="P102" s="29">
        <f>G102*'Res PW (2)'!$B$9</f>
        <v>-4118952.0321841622</v>
      </c>
      <c r="Q102" s="161">
        <f>H102*'Res PW (2)'!$B$10</f>
        <v>51127749.1129198</v>
      </c>
      <c r="R102" s="29">
        <f>I102*'Res PW (2)'!$B$11</f>
        <v>-2281728.1497963602</v>
      </c>
      <c r="S102" s="161">
        <f>J102*'Res PW (2)'!$B$12</f>
        <v>-27806120.642034955</v>
      </c>
      <c r="T102" s="29">
        <f>K102*'Res PW (2)'!$B$13</f>
        <v>51298605.382467791</v>
      </c>
      <c r="U102" s="156">
        <f t="shared" si="12"/>
        <v>43635826.258041278</v>
      </c>
      <c r="V102" s="44">
        <f t="shared" si="13"/>
        <v>1747788.9012899026</v>
      </c>
      <c r="W102" s="48">
        <f t="shared" si="14"/>
        <v>4.1725251684731887E-2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6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J103" s="44">
        <f>'Monthly Data'!F103</f>
        <v>60920</v>
      </c>
      <c r="K103" s="46">
        <f>'Monthly Data'!BH103</f>
        <v>30</v>
      </c>
      <c r="M103" s="29">
        <f>'Res PW (2)'!$B$6</f>
        <v>-30249890.785522901</v>
      </c>
      <c r="N103" s="29">
        <f>E103*'Res PW (2)'!$B$7</f>
        <v>0</v>
      </c>
      <c r="O103" s="29">
        <f>F103*'Res PW (2)'!$B$8</f>
        <v>10710412.25514924</v>
      </c>
      <c r="P103" s="29">
        <f>G103*'Res PW (2)'!$B$9</f>
        <v>-4159733.7354731141</v>
      </c>
      <c r="Q103" s="161">
        <f>H103*'Res PW (2)'!$B$10</f>
        <v>51241238.657433152</v>
      </c>
      <c r="R103" s="29">
        <f>I103*'Res PW (2)'!$B$11</f>
        <v>0</v>
      </c>
      <c r="S103" s="161">
        <f>J103*'Res PW (2)'!$B$12</f>
        <v>-27850923.506507013</v>
      </c>
      <c r="T103" s="29">
        <f>K103*'Res PW (2)'!$B$13</f>
        <v>49643811.660452701</v>
      </c>
      <c r="U103" s="156">
        <f t="shared" si="12"/>
        <v>49334914.545532063</v>
      </c>
      <c r="V103" s="44">
        <f t="shared" si="13"/>
        <v>-3402198.8112193123</v>
      </c>
      <c r="W103" s="48">
        <f t="shared" si="14"/>
        <v>6.4512420090277175E-2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6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J104" s="44">
        <f>'Monthly Data'!F104</f>
        <v>60944</v>
      </c>
      <c r="K104" s="46">
        <f>'Monthly Data'!BH104</f>
        <v>31</v>
      </c>
      <c r="M104" s="29">
        <f>'Res PW (2)'!$B$6</f>
        <v>-30249890.785522901</v>
      </c>
      <c r="N104" s="29">
        <f>E104*'Res PW (2)'!$B$7</f>
        <v>0</v>
      </c>
      <c r="O104" s="29">
        <f>F104*'Res PW (2)'!$B$8</f>
        <v>20374526.81144562</v>
      </c>
      <c r="P104" s="29">
        <f>G104*'Res PW (2)'!$B$9</f>
        <v>-4200515.438762066</v>
      </c>
      <c r="Q104" s="161">
        <f>H104*'Res PW (2)'!$B$10</f>
        <v>51485950.487790078</v>
      </c>
      <c r="R104" s="29">
        <f>I104*'Res PW (2)'!$B$11</f>
        <v>0</v>
      </c>
      <c r="S104" s="161">
        <f>J104*'Res PW (2)'!$B$12</f>
        <v>-27861895.636581801</v>
      </c>
      <c r="T104" s="29">
        <f>K104*'Res PW (2)'!$B$13</f>
        <v>51298605.382467791</v>
      </c>
      <c r="U104" s="156">
        <f t="shared" si="12"/>
        <v>60846780.820836723</v>
      </c>
      <c r="V104" s="44">
        <f t="shared" si="13"/>
        <v>-4661177.535914652</v>
      </c>
      <c r="W104" s="48">
        <f t="shared" si="14"/>
        <v>7.1154370443515164E-2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6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J105" s="44">
        <f>'Monthly Data'!F105</f>
        <v>60940</v>
      </c>
      <c r="K105" s="46">
        <f>'Monthly Data'!BH105</f>
        <v>31</v>
      </c>
      <c r="M105" s="29">
        <f>'Res PW (2)'!$B$6</f>
        <v>-30249890.785522901</v>
      </c>
      <c r="N105" s="29">
        <f>E105*'Res PW (2)'!$B$7</f>
        <v>0</v>
      </c>
      <c r="O105" s="29">
        <f>F105*'Res PW (2)'!$B$8</f>
        <v>20346248.495260406</v>
      </c>
      <c r="P105" s="29">
        <f>G105*'Res PW (2)'!$B$9</f>
        <v>-4241297.1420510188</v>
      </c>
      <c r="Q105" s="161">
        <f>H105*'Res PW (2)'!$B$10</f>
        <v>51529927.686289005</v>
      </c>
      <c r="R105" s="29">
        <f>I105*'Res PW (2)'!$B$11</f>
        <v>0</v>
      </c>
      <c r="S105" s="161">
        <f>J105*'Res PW (2)'!$B$12</f>
        <v>-27860066.948236004</v>
      </c>
      <c r="T105" s="29">
        <f>K105*'Res PW (2)'!$B$13</f>
        <v>51298605.382467791</v>
      </c>
      <c r="U105" s="156">
        <f t="shared" si="12"/>
        <v>60823526.688207284</v>
      </c>
      <c r="V105" s="44">
        <f t="shared" si="13"/>
        <v>-2898594.6685440913</v>
      </c>
      <c r="W105" s="48">
        <f t="shared" si="14"/>
        <v>4.548804413331077E-2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6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J106" s="44">
        <f>'Monthly Data'!F106</f>
        <v>60973</v>
      </c>
      <c r="K106" s="46">
        <f>'Monthly Data'!BH106</f>
        <v>30</v>
      </c>
      <c r="M106" s="29">
        <f>'Res PW (2)'!$B$6</f>
        <v>-30249890.785522901</v>
      </c>
      <c r="N106" s="29">
        <f>E106*'Res PW (2)'!$B$7</f>
        <v>0</v>
      </c>
      <c r="O106" s="29">
        <f>F106*'Res PW (2)'!$B$8</f>
        <v>11693083.74258538</v>
      </c>
      <c r="P106" s="29">
        <f>G106*'Res PW (2)'!$B$9</f>
        <v>-4282078.8453399707</v>
      </c>
      <c r="Q106" s="161">
        <f>H106*'Res PW (2)'!$B$10</f>
        <v>51553334.90484488</v>
      </c>
      <c r="R106" s="29">
        <f>I106*'Res PW (2)'!$B$11</f>
        <v>-2281728.1497963602</v>
      </c>
      <c r="S106" s="161">
        <f>J106*'Res PW (2)'!$B$12</f>
        <v>-27875153.627088841</v>
      </c>
      <c r="T106" s="29">
        <f>K106*'Res PW (2)'!$B$13</f>
        <v>49643811.660452701</v>
      </c>
      <c r="U106" s="156">
        <f t="shared" si="12"/>
        <v>48201378.900134891</v>
      </c>
      <c r="V106" s="44">
        <f t="shared" si="13"/>
        <v>-3092308.4566164836</v>
      </c>
      <c r="W106" s="48">
        <f t="shared" si="14"/>
        <v>6.0286335726056316E-2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6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J107" s="44">
        <f>'Monthly Data'!F107</f>
        <v>60992</v>
      </c>
      <c r="K107" s="46">
        <f>'Monthly Data'!BH107</f>
        <v>31</v>
      </c>
      <c r="M107" s="29">
        <f>'Res PW (2)'!$B$6</f>
        <v>-30249890.785522901</v>
      </c>
      <c r="N107" s="29">
        <f>E107*'Res PW (2)'!$B$7</f>
        <v>1273926.8061265086</v>
      </c>
      <c r="O107" s="29">
        <f>F107*'Res PW (2)'!$B$8</f>
        <v>2028969.1862889982</v>
      </c>
      <c r="P107" s="29">
        <f>G107*'Res PW (2)'!$B$9</f>
        <v>-4322860.5486289226</v>
      </c>
      <c r="Q107" s="161">
        <f>H107*'Res PW (2)'!$B$10</f>
        <v>51446229.147210404</v>
      </c>
      <c r="R107" s="29">
        <f>I107*'Res PW (2)'!$B$11</f>
        <v>-2281728.1497963602</v>
      </c>
      <c r="S107" s="161">
        <f>J107*'Res PW (2)'!$B$12</f>
        <v>-27883839.89673138</v>
      </c>
      <c r="T107" s="29">
        <f>K107*'Res PW (2)'!$B$13</f>
        <v>51298605.382467791</v>
      </c>
      <c r="U107" s="156">
        <f t="shared" si="12"/>
        <v>41309411.141414136</v>
      </c>
      <c r="V107" s="44">
        <f t="shared" si="13"/>
        <v>271802.78466276079</v>
      </c>
      <c r="W107" s="48">
        <f t="shared" si="14"/>
        <v>6.6232608464875291E-3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6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J108" s="44">
        <f>'Monthly Data'!F108</f>
        <v>61031</v>
      </c>
      <c r="K108" s="46">
        <f>'Monthly Data'!BH108</f>
        <v>30</v>
      </c>
      <c r="M108" s="29">
        <f>'Res PW (2)'!$B$6</f>
        <v>-30249890.785522901</v>
      </c>
      <c r="N108" s="29">
        <f>E108*'Res PW (2)'!$B$7</f>
        <v>3934440.6121186041</v>
      </c>
      <c r="O108" s="29">
        <f>F108*'Res PW (2)'!$B$8</f>
        <v>0</v>
      </c>
      <c r="P108" s="29">
        <f>G108*'Res PW (2)'!$B$9</f>
        <v>-4363642.2519178744</v>
      </c>
      <c r="Q108" s="161">
        <f>H108*'Res PW (2)'!$B$10</f>
        <v>51591637.626118138</v>
      </c>
      <c r="R108" s="29">
        <f>I108*'Res PW (2)'!$B$11</f>
        <v>-2281728.1497963602</v>
      </c>
      <c r="S108" s="161">
        <f>J108*'Res PW (2)'!$B$12</f>
        <v>-27901669.608102914</v>
      </c>
      <c r="T108" s="29">
        <f>K108*'Res PW (2)'!$B$13</f>
        <v>49643811.660452701</v>
      </c>
      <c r="U108" s="156">
        <f t="shared" si="12"/>
        <v>40372959.103349403</v>
      </c>
      <c r="V108" s="44">
        <f t="shared" si="13"/>
        <v>-781171.25340197235</v>
      </c>
      <c r="W108" s="48">
        <f t="shared" si="14"/>
        <v>1.8981600306707015E-2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6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J109" s="44">
        <f>'Monthly Data'!F109</f>
        <v>61253</v>
      </c>
      <c r="K109" s="46">
        <f>'Monthly Data'!BH109</f>
        <v>31</v>
      </c>
      <c r="M109" s="29">
        <f>'Res PW (2)'!$B$6</f>
        <v>-30249890.785522901</v>
      </c>
      <c r="N109" s="29">
        <f>E109*'Res PW (2)'!$B$7</f>
        <v>4766392.812037956</v>
      </c>
      <c r="O109" s="29">
        <f>F109*'Res PW (2)'!$B$8</f>
        <v>0</v>
      </c>
      <c r="P109" s="29">
        <f>G109*'Res PW (2)'!$B$9</f>
        <v>-4404423.9552068263</v>
      </c>
      <c r="Q109" s="161">
        <f>H109*'Res PW (2)'!$B$10</f>
        <v>51702999.241671868</v>
      </c>
      <c r="R109" s="29">
        <f>I109*'Res PW (2)'!$B$11</f>
        <v>0</v>
      </c>
      <c r="S109" s="161">
        <f>J109*'Res PW (2)'!$B$12</f>
        <v>-28003161.811294716</v>
      </c>
      <c r="T109" s="29">
        <f>K109*'Res PW (2)'!$B$13</f>
        <v>51298605.382467791</v>
      </c>
      <c r="U109" s="156">
        <f t="shared" si="12"/>
        <v>45110520.884153172</v>
      </c>
      <c r="V109" s="44">
        <f t="shared" si="13"/>
        <v>-1077063.4725982025</v>
      </c>
      <c r="W109" s="48">
        <f t="shared" si="14"/>
        <v>2.3319328940846956E-2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6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J110" s="44">
        <f>'Monthly Data'!F110</f>
        <v>61267</v>
      </c>
      <c r="K110" s="46">
        <f>'Monthly Data'!BH110</f>
        <v>31</v>
      </c>
      <c r="M110" s="29">
        <f>'Res PW (2)'!$B$6</f>
        <v>-30249890.785522901</v>
      </c>
      <c r="N110" s="29">
        <f>E110*'Res PW (2)'!$B$7</f>
        <v>7424017.8951136647</v>
      </c>
      <c r="O110" s="29">
        <f>F110*'Res PW (2)'!$B$8</f>
        <v>0</v>
      </c>
      <c r="P110" s="29">
        <f>G110*'Res PW (2)'!$B$9</f>
        <v>-4445205.6584957791</v>
      </c>
      <c r="Q110" s="161">
        <f>H110*'Res PW (2)'!$B$10</f>
        <v>51890966.299772114</v>
      </c>
      <c r="R110" s="29">
        <f>I110*'Res PW (2)'!$B$11</f>
        <v>0</v>
      </c>
      <c r="S110" s="161">
        <f>J110*'Res PW (2)'!$B$12</f>
        <v>-28009562.22050501</v>
      </c>
      <c r="T110" s="29">
        <f>K110*'Res PW (2)'!$B$13</f>
        <v>51298605.382467791</v>
      </c>
      <c r="U110" s="156">
        <f t="shared" si="12"/>
        <v>47908930.912829876</v>
      </c>
      <c r="V110" s="44">
        <f t="shared" si="13"/>
        <v>-36847.455634176731</v>
      </c>
      <c r="W110" s="48">
        <f t="shared" si="14"/>
        <v>7.6852346312960987E-4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6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J111" s="44">
        <f>'Monthly Data'!F111</f>
        <v>61283</v>
      </c>
      <c r="K111" s="46">
        <f>'Monthly Data'!BH111</f>
        <v>28</v>
      </c>
      <c r="M111" s="29">
        <f>'Res PW (2)'!$B$6</f>
        <v>-30249890.785522901</v>
      </c>
      <c r="N111" s="29">
        <f>E111*'Res PW (2)'!$B$7</f>
        <v>5830887.2067264337</v>
      </c>
      <c r="O111" s="29">
        <f>F111*'Res PW (2)'!$B$8</f>
        <v>0</v>
      </c>
      <c r="P111" s="29">
        <f>G111*'Res PW (2)'!$B$9</f>
        <v>-4485987.361784731</v>
      </c>
      <c r="Q111" s="161">
        <f>H111*'Res PW (2)'!$B$10</f>
        <v>52110852.292266734</v>
      </c>
      <c r="R111" s="29">
        <f>I111*'Res PW (2)'!$B$11</f>
        <v>0</v>
      </c>
      <c r="S111" s="161">
        <f>J111*'Res PW (2)'!$B$12</f>
        <v>-28016876.973888204</v>
      </c>
      <c r="T111" s="29">
        <f>K111*'Res PW (2)'!$B$13</f>
        <v>46334224.216422521</v>
      </c>
      <c r="U111" s="156">
        <f t="shared" si="12"/>
        <v>41523208.594219849</v>
      </c>
      <c r="V111" s="44">
        <f t="shared" si="13"/>
        <v>-1311300.7742442042</v>
      </c>
      <c r="W111" s="48">
        <f t="shared" si="14"/>
        <v>3.0613185339987109E-2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6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J112" s="44">
        <f>'Monthly Data'!F112</f>
        <v>61278</v>
      </c>
      <c r="K112" s="46">
        <f>'Monthly Data'!BH112</f>
        <v>31</v>
      </c>
      <c r="M112" s="29">
        <f>'Res PW (2)'!$B$6</f>
        <v>-30249890.785522901</v>
      </c>
      <c r="N112" s="29">
        <f>E112*'Res PW (2)'!$B$7</f>
        <v>5351359.2026062487</v>
      </c>
      <c r="O112" s="29">
        <f>F112*'Res PW (2)'!$B$8</f>
        <v>0</v>
      </c>
      <c r="P112" s="29">
        <f>G112*'Res PW (2)'!$B$9</f>
        <v>-4526769.0650736829</v>
      </c>
      <c r="Q112" s="161">
        <f>H112*'Res PW (2)'!$B$10</f>
        <v>52283214.537996396</v>
      </c>
      <c r="R112" s="29">
        <f>I112*'Res PW (2)'!$B$11</f>
        <v>-2281728.1497963602</v>
      </c>
      <c r="S112" s="161">
        <f>J112*'Res PW (2)'!$B$12</f>
        <v>-28014591.113455955</v>
      </c>
      <c r="T112" s="29">
        <f>K112*'Res PW (2)'!$B$13</f>
        <v>51298605.382467791</v>
      </c>
      <c r="U112" s="156">
        <f t="shared" si="12"/>
        <v>43860200.009221539</v>
      </c>
      <c r="V112" s="44">
        <f t="shared" si="13"/>
        <v>707069.64075748622</v>
      </c>
      <c r="W112" s="48">
        <f t="shared" si="14"/>
        <v>1.6385129762780937E-2</v>
      </c>
    </row>
    <row r="113" spans="1:27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6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J113" s="44">
        <f>'Monthly Data'!F113</f>
        <v>61471</v>
      </c>
      <c r="K113" s="46">
        <f>'Monthly Data'!BH113</f>
        <v>30</v>
      </c>
      <c r="M113" s="29">
        <f>'Res PW (2)'!$B$6</f>
        <v>-30249890.785522901</v>
      </c>
      <c r="N113" s="29">
        <f>E113*'Res PW (2)'!$B$7</f>
        <v>2503078.4070490231</v>
      </c>
      <c r="O113" s="29">
        <f>F113*'Res PW (2)'!$B$8</f>
        <v>0</v>
      </c>
      <c r="P113" s="29">
        <f>G113*'Res PW (2)'!$B$9</f>
        <v>-4567550.7683626348</v>
      </c>
      <c r="Q113" s="161">
        <f>H113*'Res PW (2)'!$B$10</f>
        <v>52456286.093379259</v>
      </c>
      <c r="R113" s="29">
        <f>I113*'Res PW (2)'!$B$11</f>
        <v>-2281728.1497963602</v>
      </c>
      <c r="S113" s="161">
        <f>J113*'Res PW (2)'!$B$12</f>
        <v>-28102825.32614072</v>
      </c>
      <c r="T113" s="29">
        <f>K113*'Res PW (2)'!$B$13</f>
        <v>49643811.660452701</v>
      </c>
      <c r="U113" s="156">
        <f t="shared" si="12"/>
        <v>39401181.131058365</v>
      </c>
      <c r="V113" s="44">
        <f t="shared" si="13"/>
        <v>1264963.7625943124</v>
      </c>
      <c r="W113" s="48">
        <f t="shared" si="14"/>
        <v>3.3169618013567014E-2</v>
      </c>
    </row>
    <row r="114" spans="1:27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6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J114" s="44">
        <f>'Monthly Data'!F114</f>
        <v>61467</v>
      </c>
      <c r="K114" s="46">
        <f>'Monthly Data'!BH114</f>
        <v>31</v>
      </c>
      <c r="M114" s="29">
        <f>'Res PW (2)'!$B$6</f>
        <v>-30249890.785522901</v>
      </c>
      <c r="N114" s="29">
        <f>E114*'Res PW (2)'!$B$7</f>
        <v>917169.52595275815</v>
      </c>
      <c r="O114" s="29">
        <f>F114*'Res PW (2)'!$B$8</f>
        <v>1032158.5407602569</v>
      </c>
      <c r="P114" s="29">
        <f>G114*'Res PW (2)'!$B$9</f>
        <v>-4608332.4716515876</v>
      </c>
      <c r="Q114" s="161">
        <f>H114*'Res PW (2)'!$B$10</f>
        <v>52578287.353731126</v>
      </c>
      <c r="R114" s="29">
        <f>I114*'Res PW (2)'!$B$11</f>
        <v>-2281728.1497963602</v>
      </c>
      <c r="S114" s="161">
        <f>J114*'Res PW (2)'!$B$12</f>
        <v>-28100996.637794919</v>
      </c>
      <c r="T114" s="29">
        <f>K114*'Res PW (2)'!$B$13</f>
        <v>51298605.382467791</v>
      </c>
      <c r="U114" s="156">
        <f t="shared" si="12"/>
        <v>40585272.758146167</v>
      </c>
      <c r="V114" s="44">
        <f t="shared" si="13"/>
        <v>1897737.3896821141</v>
      </c>
      <c r="W114" s="48">
        <f t="shared" si="14"/>
        <v>4.9052940995281007E-2</v>
      </c>
    </row>
    <row r="115" spans="1:27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6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J115" s="44">
        <f>'Monthly Data'!F115</f>
        <v>61472</v>
      </c>
      <c r="K115" s="46">
        <f>'Monthly Data'!BH115</f>
        <v>30</v>
      </c>
      <c r="M115" s="29">
        <f>'Res PW (2)'!$B$6</f>
        <v>-30249890.785522901</v>
      </c>
      <c r="N115" s="29">
        <f>E115*'Res PW (2)'!$B$7</f>
        <v>2888.7229163866295</v>
      </c>
      <c r="O115" s="29">
        <f>F115*'Res PW (2)'!$B$8</f>
        <v>7324083.891970044</v>
      </c>
      <c r="P115" s="29">
        <f>G115*'Res PW (2)'!$B$9</f>
        <v>-4649114.1749405395</v>
      </c>
      <c r="Q115" s="161">
        <f>H115*'Res PW (2)'!$B$10</f>
        <v>52703835.162349023</v>
      </c>
      <c r="R115" s="29">
        <f>I115*'Res PW (2)'!$B$11</f>
        <v>0</v>
      </c>
      <c r="S115" s="161">
        <f>J115*'Res PW (2)'!$B$12</f>
        <v>-28103282.498227168</v>
      </c>
      <c r="T115" s="29">
        <f>K115*'Res PW (2)'!$B$13</f>
        <v>49643811.660452701</v>
      </c>
      <c r="U115" s="156">
        <f t="shared" si="12"/>
        <v>46672331.978997543</v>
      </c>
      <c r="V115" s="44">
        <f t="shared" si="13"/>
        <v>862980.61053349078</v>
      </c>
      <c r="W115" s="48">
        <f t="shared" si="14"/>
        <v>1.8838524990065272E-2</v>
      </c>
    </row>
    <row r="116" spans="1:27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6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J116" s="44">
        <f>'Monthly Data'!F116</f>
        <v>61470</v>
      </c>
      <c r="K116" s="46">
        <f>'Monthly Data'!BH116</f>
        <v>31</v>
      </c>
      <c r="M116" s="29">
        <f>'Res PW (2)'!$B$6</f>
        <v>-30249890.785522901</v>
      </c>
      <c r="N116" s="29">
        <f>E116*'Res PW (2)'!$B$7</f>
        <v>0</v>
      </c>
      <c r="O116" s="29">
        <f>F116*'Res PW (2)'!$B$8</f>
        <v>19554455.642074455</v>
      </c>
      <c r="P116" s="29">
        <f>G116*'Res PW (2)'!$B$9</f>
        <v>-4689895.8782294914</v>
      </c>
      <c r="Q116" s="161">
        <f>H116*'Res PW (2)'!$B$10</f>
        <v>52722277.213332437</v>
      </c>
      <c r="R116" s="29">
        <f>I116*'Res PW (2)'!$B$11</f>
        <v>0</v>
      </c>
      <c r="S116" s="161">
        <f>J116*'Res PW (2)'!$B$12</f>
        <v>-28102368.154054269</v>
      </c>
      <c r="T116" s="29">
        <f>K116*'Res PW (2)'!$B$13</f>
        <v>51298605.382467791</v>
      </c>
      <c r="U116" s="156">
        <f t="shared" si="12"/>
        <v>60533183.420068026</v>
      </c>
      <c r="V116" s="44">
        <f t="shared" si="13"/>
        <v>-3173699.9483960271</v>
      </c>
      <c r="W116" s="48">
        <f t="shared" si="14"/>
        <v>4.9817221948218242E-2</v>
      </c>
    </row>
    <row r="117" spans="1:27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6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J117" s="44">
        <f>'Monthly Data'!F117</f>
        <v>61464</v>
      </c>
      <c r="K117" s="46">
        <f>'Monthly Data'!BH117</f>
        <v>31</v>
      </c>
      <c r="M117" s="29">
        <f>'Res PW (2)'!$B$6</f>
        <v>-30249890.785522901</v>
      </c>
      <c r="N117" s="29">
        <f>E117*'Res PW (2)'!$B$7</f>
        <v>0</v>
      </c>
      <c r="O117" s="29">
        <f>F117*'Res PW (2)'!$B$8</f>
        <v>15927761.591320951</v>
      </c>
      <c r="P117" s="29">
        <f>G117*'Res PW (2)'!$B$9</f>
        <v>-4730677.5815184433</v>
      </c>
      <c r="Q117" s="161">
        <f>H117*'Res PW (2)'!$B$10</f>
        <v>52840731.925418258</v>
      </c>
      <c r="R117" s="29">
        <f>I117*'Res PW (2)'!$B$11</f>
        <v>0</v>
      </c>
      <c r="S117" s="161">
        <f>J117*'Res PW (2)'!$B$12</f>
        <v>-28099625.121535573</v>
      </c>
      <c r="T117" s="29">
        <f>K117*'Res PW (2)'!$B$13</f>
        <v>51298605.382467791</v>
      </c>
      <c r="U117" s="156">
        <f t="shared" si="12"/>
        <v>56986905.410630077</v>
      </c>
      <c r="V117" s="44">
        <f t="shared" si="13"/>
        <v>-1804415.9578339756</v>
      </c>
      <c r="W117" s="48">
        <f t="shared" si="14"/>
        <v>3.0691876212904323E-2</v>
      </c>
    </row>
    <row r="118" spans="1:27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6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J118" s="44">
        <f>'Monthly Data'!F118</f>
        <v>61464</v>
      </c>
      <c r="K118" s="46">
        <f>'Monthly Data'!BH118</f>
        <v>30</v>
      </c>
      <c r="M118" s="29">
        <f>'Res PW (2)'!$B$6</f>
        <v>-30249890.785522901</v>
      </c>
      <c r="N118" s="29">
        <f>E118*'Res PW (2)'!$B$7</f>
        <v>0</v>
      </c>
      <c r="O118" s="29">
        <f>F118*'Res PW (2)'!$B$8</f>
        <v>9466166.3429998942</v>
      </c>
      <c r="P118" s="29">
        <f>G118*'Res PW (2)'!$B$9</f>
        <v>-4771459.2848073961</v>
      </c>
      <c r="Q118" s="161">
        <f>H118*'Res PW (2)'!$B$10</f>
        <v>53044303.795889087</v>
      </c>
      <c r="R118" s="29">
        <f>I118*'Res PW (2)'!$B$11</f>
        <v>-2281728.1497963602</v>
      </c>
      <c r="S118" s="161">
        <f>J118*'Res PW (2)'!$B$12</f>
        <v>-28099625.121535573</v>
      </c>
      <c r="T118" s="29">
        <f>K118*'Res PW (2)'!$B$13</f>
        <v>49643811.660452701</v>
      </c>
      <c r="U118" s="156">
        <f t="shared" si="12"/>
        <v>46751578.457679451</v>
      </c>
      <c r="V118" s="44">
        <f t="shared" si="13"/>
        <v>1905681.0892153978</v>
      </c>
      <c r="W118" s="48">
        <f t="shared" si="14"/>
        <v>4.2493989440280128E-2</v>
      </c>
    </row>
    <row r="119" spans="1:27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6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J119" s="44">
        <f>'Monthly Data'!F119</f>
        <v>61500</v>
      </c>
      <c r="K119" s="46">
        <f>'Monthly Data'!BH119</f>
        <v>31</v>
      </c>
      <c r="M119" s="29">
        <f>'Res PW (2)'!$B$6</f>
        <v>-30249890.785522901</v>
      </c>
      <c r="N119" s="29">
        <f>E119*'Res PW (2)'!$B$7</f>
        <v>462195.66662186239</v>
      </c>
      <c r="O119" s="29">
        <f>F119*'Res PW (2)'!$B$8</f>
        <v>1131132.6474085005</v>
      </c>
      <c r="P119" s="29">
        <f>G119*'Res PW (2)'!$B$9</f>
        <v>-4812240.988096348</v>
      </c>
      <c r="Q119" s="161">
        <f>H119*'Res PW (2)'!$B$10</f>
        <v>53226596.376763664</v>
      </c>
      <c r="R119" s="29">
        <f>I119*'Res PW (2)'!$B$11</f>
        <v>-2281728.1497963602</v>
      </c>
      <c r="S119" s="161">
        <f>J119*'Res PW (2)'!$B$12</f>
        <v>-28116083.316647757</v>
      </c>
      <c r="T119" s="29">
        <f>K119*'Res PW (2)'!$B$13</f>
        <v>51298605.382467791</v>
      </c>
      <c r="U119" s="156">
        <f t="shared" si="12"/>
        <v>40658586.833198458</v>
      </c>
      <c r="V119" s="44">
        <f t="shared" si="13"/>
        <v>705475.46473440528</v>
      </c>
      <c r="W119" s="48">
        <f t="shared" si="14"/>
        <v>1.765758511842094E-2</v>
      </c>
    </row>
    <row r="120" spans="1:27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6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J120" s="44">
        <f>'Monthly Data'!F120</f>
        <v>61496</v>
      </c>
      <c r="K120" s="46">
        <f>'Monthly Data'!BH120</f>
        <v>30</v>
      </c>
      <c r="M120" s="29">
        <f>'Res PW (2)'!$B$6</f>
        <v>-30249890.785522901</v>
      </c>
      <c r="N120" s="29">
        <f>E120*'Res PW (2)'!$B$7</f>
        <v>4101986.5412690286</v>
      </c>
      <c r="O120" s="29">
        <f>F120*'Res PW (2)'!$B$8</f>
        <v>0</v>
      </c>
      <c r="P120" s="29">
        <f>G120*'Res PW (2)'!$B$9</f>
        <v>-4853022.6913852999</v>
      </c>
      <c r="Q120" s="161">
        <f>H120*'Res PW (2)'!$B$10</f>
        <v>53320934.560640395</v>
      </c>
      <c r="R120" s="29">
        <f>I120*'Res PW (2)'!$B$11</f>
        <v>-2281728.1497963602</v>
      </c>
      <c r="S120" s="161">
        <f>J120*'Res PW (2)'!$B$12</f>
        <v>-28114254.628301959</v>
      </c>
      <c r="T120" s="29">
        <f>K120*'Res PW (2)'!$B$13</f>
        <v>49643811.660452701</v>
      </c>
      <c r="U120" s="156">
        <f t="shared" si="12"/>
        <v>41567836.507355601</v>
      </c>
      <c r="V120" s="44">
        <f t="shared" si="13"/>
        <v>589257.13889154792</v>
      </c>
      <c r="W120" s="48">
        <f t="shared" si="14"/>
        <v>1.4379638044383341E-2</v>
      </c>
    </row>
    <row r="121" spans="1:27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6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J121" s="44">
        <f>'Monthly Data'!F121</f>
        <v>61500</v>
      </c>
      <c r="K121" s="46">
        <f>'Monthly Data'!BH121</f>
        <v>31</v>
      </c>
      <c r="M121" s="29">
        <f>'Res PW (2)'!$B$6</f>
        <v>-30249890.785522901</v>
      </c>
      <c r="N121" s="29">
        <f>E121*'Res PW (2)'!$B$7</f>
        <v>4829944.7161984621</v>
      </c>
      <c r="O121" s="29">
        <f>F121*'Res PW (2)'!$B$8</f>
        <v>0</v>
      </c>
      <c r="P121" s="29">
        <f>G121*'Res PW (2)'!$B$9</f>
        <v>-4893804.3946742518</v>
      </c>
      <c r="Q121" s="161">
        <f>H121*'Res PW (2)'!$B$10</f>
        <v>53375551.403937444</v>
      </c>
      <c r="R121" s="29">
        <f>I121*'Res PW (2)'!$B$11</f>
        <v>0</v>
      </c>
      <c r="S121" s="161">
        <f>J121*'Res PW (2)'!$B$12</f>
        <v>-28116083.316647757</v>
      </c>
      <c r="T121" s="29">
        <f>K121*'Res PW (2)'!$B$13</f>
        <v>51298605.382467791</v>
      </c>
      <c r="U121" s="156">
        <f t="shared" si="12"/>
        <v>46244323.005758792</v>
      </c>
      <c r="V121" s="44">
        <f t="shared" si="13"/>
        <v>184362.63729473948</v>
      </c>
      <c r="W121" s="48">
        <f t="shared" si="14"/>
        <v>4.0026659992735761E-3</v>
      </c>
    </row>
    <row r="122" spans="1:27" x14ac:dyDescent="0.2">
      <c r="A122" s="45"/>
      <c r="W122" s="245">
        <f>AVERAGE(W2:W121)</f>
        <v>2.5381293889928859E-2</v>
      </c>
    </row>
    <row r="123" spans="1:27" x14ac:dyDescent="0.2">
      <c r="A123" s="45"/>
    </row>
    <row r="124" spans="1:27" x14ac:dyDescent="0.2">
      <c r="A124" s="45"/>
      <c r="Z124" s="26"/>
      <c r="AA124" s="48"/>
    </row>
    <row r="125" spans="1:27" x14ac:dyDescent="0.2">
      <c r="A125" s="45"/>
      <c r="Z125" s="26"/>
      <c r="AA125" s="48"/>
    </row>
    <row r="126" spans="1:27" x14ac:dyDescent="0.2">
      <c r="A126" s="45"/>
      <c r="Z126" s="26"/>
      <c r="AA126" s="48"/>
    </row>
    <row r="127" spans="1:27" x14ac:dyDescent="0.2">
      <c r="A127" s="45"/>
      <c r="Z127" s="26"/>
      <c r="AA127" s="48"/>
    </row>
    <row r="128" spans="1:27" x14ac:dyDescent="0.2">
      <c r="A128" s="45"/>
      <c r="Z128" s="26"/>
      <c r="AA128" s="48"/>
    </row>
    <row r="129" spans="1:31" x14ac:dyDescent="0.2">
      <c r="A129" s="45"/>
      <c r="Z129" s="26"/>
      <c r="AA129" s="48"/>
    </row>
    <row r="130" spans="1:31" x14ac:dyDescent="0.2">
      <c r="A130" s="45"/>
      <c r="Z130" s="26"/>
      <c r="AA130" s="48"/>
    </row>
    <row r="131" spans="1:31" x14ac:dyDescent="0.2">
      <c r="A131" s="45"/>
      <c r="Z131" s="26"/>
      <c r="AA131" s="48"/>
    </row>
    <row r="132" spans="1:31" x14ac:dyDescent="0.2">
      <c r="A132" s="45"/>
      <c r="Z132" s="26"/>
      <c r="AA132" s="48"/>
    </row>
    <row r="133" spans="1:31" x14ac:dyDescent="0.2">
      <c r="A133" s="45"/>
      <c r="Z133" s="26"/>
      <c r="AA133" s="48"/>
    </row>
    <row r="134" spans="1:31" x14ac:dyDescent="0.2">
      <c r="A134" s="45"/>
      <c r="Z134" s="26"/>
      <c r="AA134" s="48"/>
    </row>
    <row r="135" spans="1:31" x14ac:dyDescent="0.2">
      <c r="A135" s="45"/>
      <c r="Z135" s="26"/>
      <c r="AA135" s="48"/>
    </row>
    <row r="136" spans="1:31" x14ac:dyDescent="0.2">
      <c r="A136" s="45"/>
    </row>
    <row r="137" spans="1:31" x14ac:dyDescent="0.2">
      <c r="A137" s="45"/>
      <c r="Z137" s="26"/>
    </row>
    <row r="138" spans="1:31" x14ac:dyDescent="0.2">
      <c r="A138" s="45"/>
      <c r="W138" s="48"/>
      <c r="Z138" s="26"/>
      <c r="AA138" s="155"/>
      <c r="AC138" s="26"/>
      <c r="AD138" s="26"/>
      <c r="AE138" s="159"/>
    </row>
    <row r="139" spans="1:31" x14ac:dyDescent="0.2">
      <c r="A139" s="45"/>
      <c r="W139" s="48"/>
      <c r="Z139" s="26"/>
      <c r="AA139" s="155"/>
      <c r="AC139" s="26"/>
      <c r="AD139" s="26"/>
      <c r="AE139" s="159"/>
    </row>
    <row r="140" spans="1:31" x14ac:dyDescent="0.2">
      <c r="A140" s="45"/>
      <c r="W140" s="48"/>
      <c r="Z140" s="26"/>
      <c r="AA140" s="155"/>
      <c r="AC140" s="26"/>
      <c r="AD140" s="26"/>
      <c r="AE140" s="159"/>
    </row>
    <row r="141" spans="1:31" x14ac:dyDescent="0.2">
      <c r="A141" s="45"/>
      <c r="W141" s="48"/>
      <c r="Z141" s="26"/>
      <c r="AA141" s="155"/>
      <c r="AC141" s="26"/>
      <c r="AD141" s="26"/>
      <c r="AE141" s="159"/>
    </row>
    <row r="142" spans="1:31" x14ac:dyDescent="0.2">
      <c r="A142" s="45"/>
      <c r="W142" s="48"/>
      <c r="Z142" s="26"/>
      <c r="AA142" s="155"/>
      <c r="AC142" s="26"/>
      <c r="AD142" s="26"/>
      <c r="AE142" s="159"/>
    </row>
    <row r="143" spans="1:31" x14ac:dyDescent="0.2">
      <c r="A143" s="45"/>
      <c r="W143" s="48"/>
      <c r="Z143" s="26"/>
      <c r="AA143" s="155"/>
      <c r="AC143" s="26"/>
      <c r="AD143" s="26"/>
      <c r="AE143" s="159"/>
    </row>
    <row r="144" spans="1:31" x14ac:dyDescent="0.2">
      <c r="A144" s="45"/>
      <c r="W144" s="48"/>
      <c r="Z144" s="26"/>
      <c r="AA144" s="155"/>
      <c r="AC144" s="26"/>
      <c r="AD144" s="26"/>
      <c r="AE144" s="159"/>
    </row>
    <row r="145" spans="1:31" x14ac:dyDescent="0.2">
      <c r="A145" s="45"/>
      <c r="W145" s="48"/>
      <c r="Z145" s="26"/>
      <c r="AA145" s="155"/>
      <c r="AC145" s="26"/>
      <c r="AD145" s="26"/>
      <c r="AE145" s="159"/>
    </row>
    <row r="146" spans="1:31" x14ac:dyDescent="0.2">
      <c r="A146" s="45"/>
      <c r="W146" s="48"/>
      <c r="Z146" s="26"/>
      <c r="AA146" s="155"/>
      <c r="AC146" s="26"/>
      <c r="AD146" s="26"/>
      <c r="AE146" s="159"/>
    </row>
    <row r="147" spans="1:31" x14ac:dyDescent="0.2">
      <c r="A147" s="45"/>
      <c r="W147" s="48"/>
      <c r="Z147" s="26"/>
      <c r="AA147" s="155"/>
      <c r="AC147" s="26"/>
      <c r="AD147" s="26"/>
      <c r="AE147" s="159"/>
    </row>
    <row r="148" spans="1:31" x14ac:dyDescent="0.2">
      <c r="A148" s="45"/>
      <c r="Z148" s="26"/>
    </row>
    <row r="149" spans="1:31" x14ac:dyDescent="0.2">
      <c r="A149" s="45"/>
      <c r="AE149" s="160"/>
    </row>
    <row r="150" spans="1:31" x14ac:dyDescent="0.2">
      <c r="A150" s="45"/>
    </row>
    <row r="151" spans="1:31" x14ac:dyDescent="0.2">
      <c r="A151" s="45"/>
    </row>
    <row r="152" spans="1:31" x14ac:dyDescent="0.2">
      <c r="A152" s="45"/>
    </row>
    <row r="153" spans="1:31" x14ac:dyDescent="0.2">
      <c r="A153" s="45"/>
    </row>
    <row r="154" spans="1:31" x14ac:dyDescent="0.2">
      <c r="A154" s="45"/>
    </row>
    <row r="155" spans="1:31" x14ac:dyDescent="0.2">
      <c r="A155" s="45"/>
    </row>
    <row r="156" spans="1:31" x14ac:dyDescent="0.2">
      <c r="A156" s="45"/>
    </row>
    <row r="157" spans="1:31" x14ac:dyDescent="0.2">
      <c r="A157" s="45"/>
    </row>
    <row r="158" spans="1:31" x14ac:dyDescent="0.2">
      <c r="A158" s="45"/>
    </row>
    <row r="159" spans="1:31" x14ac:dyDescent="0.2">
      <c r="A159" s="45"/>
    </row>
    <row r="160" spans="1:3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18"/>
  <sheetViews>
    <sheetView workbookViewId="0"/>
  </sheetViews>
  <sheetFormatPr defaultRowHeight="12.75" x14ac:dyDescent="0.2"/>
  <cols>
    <col min="1" max="1" width="9.33203125" style="172"/>
    <col min="2" max="2" width="12" style="172" bestFit="1" customWidth="1"/>
    <col min="3" max="4" width="10.6640625" style="172" bestFit="1" customWidth="1"/>
    <col min="5" max="5" width="9.6640625" style="172" bestFit="1" customWidth="1"/>
    <col min="6" max="16384" width="9.33203125" style="172"/>
  </cols>
  <sheetData>
    <row r="1" spans="1:5" x14ac:dyDescent="0.2">
      <c r="A1" s="172" t="s">
        <v>225</v>
      </c>
    </row>
    <row r="2" spans="1:5" x14ac:dyDescent="0.2">
      <c r="A2" s="172" t="s">
        <v>212</v>
      </c>
    </row>
    <row r="3" spans="1:5" x14ac:dyDescent="0.2">
      <c r="A3" s="172" t="s">
        <v>252</v>
      </c>
    </row>
    <row r="5" spans="1:5" x14ac:dyDescent="0.2">
      <c r="B5" s="172" t="s">
        <v>72</v>
      </c>
      <c r="C5" s="172" t="s">
        <v>73</v>
      </c>
      <c r="D5" s="172" t="s">
        <v>74</v>
      </c>
      <c r="E5" s="172" t="s">
        <v>75</v>
      </c>
    </row>
    <row r="6" spans="1:5" x14ac:dyDescent="0.2">
      <c r="A6" s="172" t="s">
        <v>76</v>
      </c>
      <c r="B6" s="235">
        <v>54.093695512120597</v>
      </c>
      <c r="C6" s="235">
        <v>14.4288460143853</v>
      </c>
      <c r="D6" s="235">
        <v>3.7489966597599098</v>
      </c>
      <c r="E6" s="235">
        <v>2.8049638281814999E-4</v>
      </c>
    </row>
    <row r="7" spans="1:5" x14ac:dyDescent="0.2">
      <c r="A7" s="172" t="s">
        <v>41</v>
      </c>
      <c r="B7" s="235">
        <v>3.07560573550648E-2</v>
      </c>
      <c r="C7" s="235">
        <v>1.4743992476722899E-3</v>
      </c>
      <c r="D7" s="235">
        <v>20.860060396545201</v>
      </c>
      <c r="E7" s="235">
        <v>1.00839813376469E-40</v>
      </c>
    </row>
    <row r="8" spans="1:5" x14ac:dyDescent="0.2">
      <c r="A8" s="172" t="s">
        <v>38</v>
      </c>
      <c r="B8" s="235">
        <v>7.8970195719347297E-2</v>
      </c>
      <c r="C8" s="235">
        <v>3.76794514662153E-3</v>
      </c>
      <c r="D8" s="235">
        <v>20.958424989322001</v>
      </c>
      <c r="E8" s="235">
        <v>6.58383547140969E-41</v>
      </c>
    </row>
    <row r="9" spans="1:5" x14ac:dyDescent="0.2">
      <c r="A9" s="172" t="s">
        <v>69</v>
      </c>
      <c r="B9" s="235">
        <v>-9.2155581568312606E-2</v>
      </c>
      <c r="C9" s="235">
        <v>2.7843817477114799E-2</v>
      </c>
      <c r="D9" s="235">
        <v>-3.3097322823659701</v>
      </c>
      <c r="E9" s="235">
        <v>1.2505955814828499E-3</v>
      </c>
    </row>
    <row r="10" spans="1:5" x14ac:dyDescent="0.2">
      <c r="A10" s="172" t="s">
        <v>19</v>
      </c>
      <c r="B10" s="235">
        <v>1.15474998898477E-2</v>
      </c>
      <c r="C10" s="235">
        <v>5.1169912625963201E-3</v>
      </c>
      <c r="D10" s="235">
        <v>2.2566972068638198</v>
      </c>
      <c r="E10" s="235">
        <v>2.5932940064905801E-2</v>
      </c>
    </row>
    <row r="11" spans="1:5" x14ac:dyDescent="0.2">
      <c r="A11" s="172" t="s">
        <v>68</v>
      </c>
      <c r="B11" s="235">
        <v>-1.96382360029251</v>
      </c>
      <c r="C11" s="235">
        <v>0.42530370013894297</v>
      </c>
      <c r="D11" s="235">
        <v>-4.6174618270448597</v>
      </c>
      <c r="E11" s="235">
        <v>1.0266969295963E-5</v>
      </c>
    </row>
    <row r="13" spans="1:5" x14ac:dyDescent="0.2">
      <c r="A13" s="172" t="s">
        <v>199</v>
      </c>
    </row>
    <row r="14" spans="1:5" x14ac:dyDescent="0.2">
      <c r="A14" s="172" t="s">
        <v>77</v>
      </c>
      <c r="B14" s="235">
        <v>93.040184850990997</v>
      </c>
      <c r="C14" s="235" t="s">
        <v>78</v>
      </c>
      <c r="D14" s="235">
        <v>6.11023973161491</v>
      </c>
    </row>
    <row r="15" spans="1:5" x14ac:dyDescent="0.2">
      <c r="A15" s="172" t="s">
        <v>79</v>
      </c>
      <c r="B15" s="235">
        <v>319.99092059128498</v>
      </c>
      <c r="C15" s="235" t="s">
        <v>80</v>
      </c>
      <c r="D15" s="235">
        <v>1.67539186458677</v>
      </c>
    </row>
    <row r="16" spans="1:5" x14ac:dyDescent="0.2">
      <c r="A16" s="172" t="s">
        <v>81</v>
      </c>
      <c r="B16" s="235">
        <v>0.92826923806827799</v>
      </c>
      <c r="C16" s="235" t="s">
        <v>82</v>
      </c>
      <c r="D16" s="235">
        <v>0.92512315201864104</v>
      </c>
    </row>
    <row r="17" spans="1:4" x14ac:dyDescent="0.2">
      <c r="A17" s="172" t="s">
        <v>88</v>
      </c>
      <c r="B17" s="235">
        <v>280.947905313381</v>
      </c>
      <c r="C17" s="235" t="s">
        <v>83</v>
      </c>
      <c r="D17" s="235">
        <v>2.3626874773261099E-62</v>
      </c>
    </row>
    <row r="18" spans="1:4" x14ac:dyDescent="0.2">
      <c r="A18" s="172" t="s">
        <v>84</v>
      </c>
      <c r="B18" s="235">
        <v>7.6008982607653604E-5</v>
      </c>
      <c r="C18" s="235" t="s">
        <v>85</v>
      </c>
      <c r="D18" s="235">
        <v>1.96572783193364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95"/>
  <sheetViews>
    <sheetView workbookViewId="0"/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6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K2" s="29">
        <f>'GS&lt;50 PW'!$B$6</f>
        <v>54.093695512120597</v>
      </c>
      <c r="L2" s="29">
        <f>E2*'GS&lt;50 PW'!$B$7</f>
        <v>14.861326913967313</v>
      </c>
      <c r="M2" s="29">
        <f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29">
        <f>I2*'GS&lt;50 PW'!$B$11</f>
        <v>0</v>
      </c>
      <c r="Q2" s="156">
        <f>'Monthly Data'!H2</f>
        <v>4982</v>
      </c>
      <c r="R2" s="29">
        <f>'Monthly Data'!BH2</f>
        <v>31</v>
      </c>
      <c r="S2" s="44">
        <f>SUM(K2:P2)*Q2*R2</f>
        <v>15694521.837957254</v>
      </c>
      <c r="T2" s="44">
        <f t="shared" ref="T2:T33" si="2">S2-D2</f>
        <v>-68245.16204274632</v>
      </c>
      <c r="U2" s="48">
        <f t="shared" ref="U2:U33" si="3">ABS(T2/D2)</f>
        <v>4.3295166415101057E-3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6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K3" s="29">
        <f>'GS&lt;50 PW'!$B$6</f>
        <v>54.093695512120597</v>
      </c>
      <c r="L3" s="29">
        <f>E3*'GS&lt;50 PW'!$B$7</f>
        <v>12.07482811759844</v>
      </c>
      <c r="M3" s="29">
        <f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29">
        <f>I3*'GS&lt;50 PW'!$B$11</f>
        <v>0</v>
      </c>
      <c r="Q3" s="156">
        <f>'Monthly Data'!H3</f>
        <v>4991</v>
      </c>
      <c r="R3" s="29">
        <f>'Monthly Data'!BH3</f>
        <v>28</v>
      </c>
      <c r="S3" s="44">
        <f t="shared" ref="S3:S66" si="4">SUM(K3:P3)*Q3*R3</f>
        <v>13807894.967295831</v>
      </c>
      <c r="T3" s="44">
        <f t="shared" si="2"/>
        <v>-648148.03270416893</v>
      </c>
      <c r="U3" s="48">
        <f t="shared" si="3"/>
        <v>4.4835784779013794E-2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6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K4" s="29">
        <f>'GS&lt;50 PW'!$B$6</f>
        <v>54.093695512120597</v>
      </c>
      <c r="L4" s="29">
        <f>E4*'GS&lt;50 PW'!$B$7</f>
        <v>7.1477077293170579</v>
      </c>
      <c r="M4" s="29">
        <f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29">
        <f>I4*'GS&lt;50 PW'!$B$11</f>
        <v>-1.96382360029251</v>
      </c>
      <c r="Q4" s="156">
        <f>'Monthly Data'!H4</f>
        <v>4993</v>
      </c>
      <c r="R4" s="29">
        <f>'Monthly Data'!BH4</f>
        <v>31</v>
      </c>
      <c r="S4" s="44">
        <f t="shared" si="4"/>
        <v>14225978.311147958</v>
      </c>
      <c r="T4" s="44">
        <f t="shared" si="2"/>
        <v>-40625.68885204196</v>
      </c>
      <c r="U4" s="48">
        <f t="shared" si="3"/>
        <v>2.847607521176165E-3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6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K5" s="29">
        <f>'GS&lt;50 PW'!$B$6</f>
        <v>54.093695512120597</v>
      </c>
      <c r="L5" s="29">
        <f>E5*'GS&lt;50 PW'!$B$7</f>
        <v>2.4143505023725873</v>
      </c>
      <c r="M5" s="29">
        <f>F5*'GS&lt;50 PW'!$B$8</f>
        <v>0</v>
      </c>
      <c r="N5" s="29">
        <f>G5*'GS&lt;50 PW'!$B$9</f>
        <v>-0.36862232627325042</v>
      </c>
      <c r="O5" s="29">
        <f>H5*'GS&lt;50 PW'!$B$10</f>
        <v>32.845708686682798</v>
      </c>
      <c r="P5" s="29">
        <f>I5*'GS&lt;50 PW'!$B$11</f>
        <v>-1.96382360029251</v>
      </c>
      <c r="Q5" s="156">
        <f>'Monthly Data'!H5</f>
        <v>4962</v>
      </c>
      <c r="R5" s="29">
        <f>'Monthly Data'!BH5</f>
        <v>30</v>
      </c>
      <c r="S5" s="44">
        <f t="shared" si="4"/>
        <v>12953992.024188478</v>
      </c>
      <c r="T5" s="44">
        <f t="shared" si="2"/>
        <v>244747.02418847755</v>
      </c>
      <c r="U5" s="48">
        <f t="shared" si="3"/>
        <v>1.9257400749492008E-2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6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K6" s="29">
        <f>'GS&lt;50 PW'!$B$6</f>
        <v>54.093695512120597</v>
      </c>
      <c r="L6" s="29">
        <f>E6*'GS&lt;50 PW'!$B$7</f>
        <v>1.1225960934598651</v>
      </c>
      <c r="M6" s="29">
        <f>F6*'GS&lt;50 PW'!$B$8</f>
        <v>3.6958051596654533</v>
      </c>
      <c r="N6" s="29">
        <f>G6*'GS&lt;50 PW'!$B$9</f>
        <v>-0.46077790784156303</v>
      </c>
      <c r="O6" s="29">
        <f>H6*'GS&lt;50 PW'!$B$10</f>
        <v>32.881505936341327</v>
      </c>
      <c r="P6" s="29">
        <f>I6*'GS&lt;50 PW'!$B$11</f>
        <v>-1.96382360029251</v>
      </c>
      <c r="Q6" s="156">
        <f>'Monthly Data'!H6</f>
        <v>4969</v>
      </c>
      <c r="R6" s="29">
        <f>'Monthly Data'!BH6</f>
        <v>31</v>
      </c>
      <c r="S6" s="44">
        <f t="shared" si="4"/>
        <v>13766311.574838335</v>
      </c>
      <c r="T6" s="44">
        <f t="shared" si="2"/>
        <v>148435.57483833469</v>
      </c>
      <c r="U6" s="48">
        <f t="shared" si="3"/>
        <v>1.0900053344466839E-2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6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K7" s="29">
        <f>'GS&lt;50 PW'!$B$6</f>
        <v>54.093695512120597</v>
      </c>
      <c r="L7" s="29">
        <f>E7*'GS&lt;50 PW'!$B$7</f>
        <v>0</v>
      </c>
      <c r="M7" s="29">
        <f>F7*'GS&lt;50 PW'!$B$8</f>
        <v>8.2918705505314669</v>
      </c>
      <c r="N7" s="29">
        <f>G7*'GS&lt;50 PW'!$B$9</f>
        <v>-0.55293348940987563</v>
      </c>
      <c r="O7" s="29">
        <f>H7*'GS&lt;50 PW'!$B$10</f>
        <v>33.024694934975436</v>
      </c>
      <c r="P7" s="29">
        <f>I7*'GS&lt;50 PW'!$B$11</f>
        <v>0</v>
      </c>
      <c r="Q7" s="156">
        <f>'Monthly Data'!H7</f>
        <v>4976</v>
      </c>
      <c r="R7" s="29">
        <f>'Monthly Data'!BH7</f>
        <v>30</v>
      </c>
      <c r="S7" s="44">
        <f t="shared" si="4"/>
        <v>14160301.850426728</v>
      </c>
      <c r="T7" s="44">
        <f t="shared" si="2"/>
        <v>-191995.14957327209</v>
      </c>
      <c r="U7" s="48">
        <f t="shared" si="3"/>
        <v>1.3377311629857723E-2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6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K8" s="29">
        <f>'GS&lt;50 PW'!$B$6</f>
        <v>54.093695512120597</v>
      </c>
      <c r="L8" s="29">
        <f>E8*'GS&lt;50 PW'!$B$7</f>
        <v>0</v>
      </c>
      <c r="M8" s="29">
        <f>F8*'GS&lt;50 PW'!$B$8</f>
        <v>18.147350976306011</v>
      </c>
      <c r="N8" s="29">
        <f>G8*'GS&lt;50 PW'!$B$9</f>
        <v>-0.64508907097818824</v>
      </c>
      <c r="O8" s="29">
        <f>H8*'GS&lt;50 PW'!$B$10</f>
        <v>33.241787932904572</v>
      </c>
      <c r="P8" s="29">
        <f>I8*'GS&lt;50 PW'!$B$11</f>
        <v>0</v>
      </c>
      <c r="Q8" s="156">
        <f>'Monthly Data'!H8</f>
        <v>4982</v>
      </c>
      <c r="R8" s="29">
        <f>'Monthly Data'!BH8</f>
        <v>31</v>
      </c>
      <c r="S8" s="44">
        <f t="shared" si="4"/>
        <v>16191351.067399217</v>
      </c>
      <c r="T8" s="44">
        <f t="shared" si="2"/>
        <v>169095.06739921682</v>
      </c>
      <c r="U8" s="48">
        <f t="shared" si="3"/>
        <v>1.0553761430301501E-2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6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K9" s="29">
        <f>'GS&lt;50 PW'!$B$6</f>
        <v>54.093695512120597</v>
      </c>
      <c r="L9" s="29">
        <f>E9*'GS&lt;50 PW'!$B$7</f>
        <v>0</v>
      </c>
      <c r="M9" s="29">
        <f>F9*'GS&lt;50 PW'!$B$8</f>
        <v>16.402109650908432</v>
      </c>
      <c r="N9" s="29">
        <f>G9*'GS&lt;50 PW'!$B$9</f>
        <v>-0.73724465254650084</v>
      </c>
      <c r="O9" s="29">
        <f>H9*'GS&lt;50 PW'!$B$10</f>
        <v>33.433476431076045</v>
      </c>
      <c r="P9" s="29">
        <f>I9*'GS&lt;50 PW'!$B$11</f>
        <v>0</v>
      </c>
      <c r="Q9" s="156">
        <f>'Monthly Data'!H9</f>
        <v>4983</v>
      </c>
      <c r="R9" s="29">
        <f>'Monthly Data'!BH9</f>
        <v>31</v>
      </c>
      <c r="S9" s="44">
        <f t="shared" si="4"/>
        <v>15940383.52247338</v>
      </c>
      <c r="T9" s="44">
        <f t="shared" si="2"/>
        <v>189419.52247337997</v>
      </c>
      <c r="U9" s="48">
        <f t="shared" si="3"/>
        <v>1.2025900286063759E-2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6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K10" s="29">
        <f>'GS&lt;50 PW'!$B$6</f>
        <v>54.093695512120597</v>
      </c>
      <c r="L10" s="29">
        <f>E10*'GS&lt;50 PW'!$B$7</f>
        <v>3.075605735506469E-3</v>
      </c>
      <c r="M10" s="29">
        <f>F10*'GS&lt;50 PW'!$B$8</f>
        <v>4.4855071168589262</v>
      </c>
      <c r="N10" s="29">
        <f>G10*'GS&lt;50 PW'!$B$9</f>
        <v>-0.82940023411481345</v>
      </c>
      <c r="O10" s="29">
        <f>H10*'GS&lt;50 PW'!$B$10</f>
        <v>33.393060181461578</v>
      </c>
      <c r="P10" s="29">
        <f>I10*'GS&lt;50 PW'!$B$11</f>
        <v>-1.96382360029251</v>
      </c>
      <c r="Q10" s="156">
        <f>'Monthly Data'!H10</f>
        <v>4981</v>
      </c>
      <c r="R10" s="29">
        <f>'Monthly Data'!BH10</f>
        <v>30</v>
      </c>
      <c r="S10" s="44">
        <f t="shared" si="4"/>
        <v>13326483.381953783</v>
      </c>
      <c r="T10" s="44">
        <f t="shared" si="2"/>
        <v>-76969.618046216667</v>
      </c>
      <c r="U10" s="48">
        <f t="shared" si="3"/>
        <v>5.7425215760607854E-3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6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K11" s="29">
        <f>'GS&lt;50 PW'!$B$6</f>
        <v>54.093695512120597</v>
      </c>
      <c r="L11" s="29">
        <f>E11*'GS&lt;50 PW'!$B$7</f>
        <v>1.3594177350938643</v>
      </c>
      <c r="M11" s="29">
        <f>F11*'GS&lt;50 PW'!$B$8</f>
        <v>0.26849866544578099</v>
      </c>
      <c r="N11" s="29">
        <f>G11*'GS&lt;50 PW'!$B$9</f>
        <v>-0.92155581568312606</v>
      </c>
      <c r="O11" s="29">
        <f>H11*'GS&lt;50 PW'!$B$10</f>
        <v>33.415000431252288</v>
      </c>
      <c r="P11" s="29">
        <f>I11*'GS&lt;50 PW'!$B$11</f>
        <v>-1.96382360029251</v>
      </c>
      <c r="Q11" s="156">
        <f>'Monthly Data'!H11</f>
        <v>4981</v>
      </c>
      <c r="R11" s="29">
        <f>'Monthly Data'!BH11</f>
        <v>31</v>
      </c>
      <c r="S11" s="44">
        <f t="shared" si="4"/>
        <v>13318139.127635663</v>
      </c>
      <c r="T11" s="44">
        <f t="shared" si="2"/>
        <v>175574.12763566338</v>
      </c>
      <c r="U11" s="48">
        <f t="shared" si="3"/>
        <v>1.3359197967494426E-2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6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K12" s="29">
        <f>'GS&lt;50 PW'!$B$6</f>
        <v>54.093695512120597</v>
      </c>
      <c r="L12" s="29">
        <f>E12*'GS&lt;50 PW'!$B$7</f>
        <v>6.2342528258716348</v>
      </c>
      <c r="M12" s="29">
        <f>F12*'GS&lt;50 PW'!$B$8</f>
        <v>0</v>
      </c>
      <c r="N12" s="29">
        <f>G12*'GS&lt;50 PW'!$B$9</f>
        <v>-1.0137113972514387</v>
      </c>
      <c r="O12" s="29">
        <f>H12*'GS&lt;50 PW'!$B$10</f>
        <v>33.413845681263304</v>
      </c>
      <c r="P12" s="29">
        <f>I12*'GS&lt;50 PW'!$B$11</f>
        <v>-1.96382360029251</v>
      </c>
      <c r="Q12" s="156">
        <f>'Monthly Data'!H12</f>
        <v>5023</v>
      </c>
      <c r="R12" s="29">
        <f>'Monthly Data'!BH12</f>
        <v>30</v>
      </c>
      <c r="S12" s="44">
        <f t="shared" si="4"/>
        <v>13677266.191981718</v>
      </c>
      <c r="T12" s="44">
        <f t="shared" si="2"/>
        <v>103191.19198171794</v>
      </c>
      <c r="U12" s="48">
        <f t="shared" si="3"/>
        <v>7.6020791090161167E-3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6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K13" s="29">
        <f>'GS&lt;50 PW'!$B$6</f>
        <v>54.093695512120597</v>
      </c>
      <c r="L13" s="29">
        <f>E13*'GS&lt;50 PW'!$B$7</f>
        <v>13.766411272127003</v>
      </c>
      <c r="M13" s="29">
        <f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29">
        <f>I13*'GS&lt;50 PW'!$B$11</f>
        <v>0</v>
      </c>
      <c r="Q13" s="156">
        <f>'Monthly Data'!H13</f>
        <v>5036</v>
      </c>
      <c r="R13" s="29">
        <f>'Monthly Data'!BH13</f>
        <v>31</v>
      </c>
      <c r="S13" s="44">
        <f t="shared" si="4"/>
        <v>15682729.296211082</v>
      </c>
      <c r="T13" s="44">
        <f t="shared" si="2"/>
        <v>540549.29621108249</v>
      </c>
      <c r="U13" s="48">
        <f t="shared" si="3"/>
        <v>3.5698247954461144E-2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6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K14" s="29">
        <f>'GS&lt;50 PW'!$B$6</f>
        <v>54.093695512120597</v>
      </c>
      <c r="L14" s="29">
        <f>E14*'GS&lt;50 PW'!$B$7</f>
        <v>16.629800211883534</v>
      </c>
      <c r="M14" s="29">
        <f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29">
        <f>I14*'GS&lt;50 PW'!$B$11</f>
        <v>0</v>
      </c>
      <c r="Q14" s="156">
        <f>'Monthly Data'!H14</f>
        <v>5045</v>
      </c>
      <c r="R14" s="29">
        <f>'Monthly Data'!BH14</f>
        <v>31</v>
      </c>
      <c r="S14" s="44">
        <f t="shared" si="4"/>
        <v>16180282.879657654</v>
      </c>
      <c r="T14" s="44">
        <f t="shared" si="2"/>
        <v>185155.54472071119</v>
      </c>
      <c r="U14" s="48">
        <f t="shared" si="3"/>
        <v>1.157574684112017E-2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6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K15" s="29">
        <f>'GS&lt;50 PW'!$B$6</f>
        <v>54.093695512120597</v>
      </c>
      <c r="L15" s="29">
        <f>E15*'GS&lt;50 PW'!$B$7</f>
        <v>13.446548275634331</v>
      </c>
      <c r="M15" s="29">
        <f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29">
        <f>I15*'GS&lt;50 PW'!$B$11</f>
        <v>0</v>
      </c>
      <c r="Q15" s="156">
        <f>'Monthly Data'!H15</f>
        <v>5089</v>
      </c>
      <c r="R15" s="29">
        <f>'Monthly Data'!BH15</f>
        <v>28</v>
      </c>
      <c r="S15" s="44">
        <f t="shared" si="4"/>
        <v>14289833.990677265</v>
      </c>
      <c r="T15" s="44">
        <f t="shared" si="2"/>
        <v>-265250.34425967745</v>
      </c>
      <c r="U15" s="48">
        <f t="shared" si="3"/>
        <v>1.8223896073414719E-2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6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K16" s="29">
        <f>'GS&lt;50 PW'!$B$6</f>
        <v>54.093695512120597</v>
      </c>
      <c r="L16" s="29">
        <f>E16*'GS&lt;50 PW'!$B$7</f>
        <v>11.056802619145797</v>
      </c>
      <c r="M16" s="29">
        <f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29">
        <f>I16*'GS&lt;50 PW'!$B$11</f>
        <v>-1.96382360029251</v>
      </c>
      <c r="Q16" s="156">
        <f>'Monthly Data'!H16</f>
        <v>5088</v>
      </c>
      <c r="R16" s="29">
        <f>'Monthly Data'!BH16</f>
        <v>31</v>
      </c>
      <c r="S16" s="44">
        <f t="shared" si="4"/>
        <v>15100717.637716072</v>
      </c>
      <c r="T16" s="44">
        <f t="shared" si="2"/>
        <v>-64027.697220871225</v>
      </c>
      <c r="U16" s="48">
        <f t="shared" si="3"/>
        <v>4.2221412761454368E-3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6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K17" s="29">
        <f>'GS&lt;50 PW'!$B$6</f>
        <v>54.093695512120597</v>
      </c>
      <c r="L17" s="29">
        <f>E17*'GS&lt;50 PW'!$B$7</f>
        <v>5.459200180524002</v>
      </c>
      <c r="M17" s="29">
        <f>F17*'GS&lt;50 PW'!$B$8</f>
        <v>0</v>
      </c>
      <c r="N17" s="29">
        <f>G17*'GS&lt;50 PW'!$B$9</f>
        <v>-1.4744893050930017</v>
      </c>
      <c r="O17" s="29">
        <f>H17*'GS&lt;50 PW'!$B$10</f>
        <v>33.833019927264779</v>
      </c>
      <c r="P17" s="29">
        <f>I17*'GS&lt;50 PW'!$B$11</f>
        <v>-1.96382360029251</v>
      </c>
      <c r="Q17" s="156">
        <f>'Monthly Data'!H17</f>
        <v>5085</v>
      </c>
      <c r="R17" s="29">
        <f>'Monthly Data'!BH17</f>
        <v>30</v>
      </c>
      <c r="S17" s="44">
        <f t="shared" si="4"/>
        <v>13721506.794100614</v>
      </c>
      <c r="T17" s="44">
        <f t="shared" si="2"/>
        <v>202875.45916367136</v>
      </c>
      <c r="U17" s="48">
        <f t="shared" si="3"/>
        <v>1.5007100507236198E-2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6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K18" s="29">
        <f>'GS&lt;50 PW'!$B$6</f>
        <v>54.093695512120597</v>
      </c>
      <c r="L18" s="29">
        <f>E18*'GS&lt;50 PW'!$B$7</f>
        <v>1.3040568318547472</v>
      </c>
      <c r="M18" s="29">
        <f>F18*'GS&lt;50 PW'!$B$8</f>
        <v>0.77390791804960357</v>
      </c>
      <c r="N18" s="29">
        <f>G18*'GS&lt;50 PW'!$B$9</f>
        <v>-1.5666448866613143</v>
      </c>
      <c r="O18" s="29">
        <f>H18*'GS&lt;50 PW'!$B$10</f>
        <v>33.836484177231732</v>
      </c>
      <c r="P18" s="29">
        <f>I18*'GS&lt;50 PW'!$B$11</f>
        <v>-1.96382360029251</v>
      </c>
      <c r="Q18" s="156">
        <f>'Monthly Data'!H18</f>
        <v>5078</v>
      </c>
      <c r="R18" s="29">
        <f>'Monthly Data'!BH18</f>
        <v>31</v>
      </c>
      <c r="S18" s="44">
        <f t="shared" si="4"/>
        <v>13613142.79305961</v>
      </c>
      <c r="T18" s="44">
        <f t="shared" si="2"/>
        <v>-13718.541877333075</v>
      </c>
      <c r="U18" s="48">
        <f t="shared" si="3"/>
        <v>1.0067279280343948E-3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6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K19" s="29">
        <f>'GS&lt;50 PW'!$B$6</f>
        <v>54.093695512120597</v>
      </c>
      <c r="L19" s="29">
        <f>E19*'GS&lt;50 PW'!$B$7</f>
        <v>0</v>
      </c>
      <c r="M19" s="29">
        <f>F19*'GS&lt;50 PW'!$B$8</f>
        <v>6.8230249101516067</v>
      </c>
      <c r="N19" s="29">
        <f>G19*'GS&lt;50 PW'!$B$9</f>
        <v>-1.6588004682296269</v>
      </c>
      <c r="O19" s="29">
        <f>H19*'GS&lt;50 PW'!$B$10</f>
        <v>33.890757426714018</v>
      </c>
      <c r="P19" s="29">
        <f>I19*'GS&lt;50 PW'!$B$11</f>
        <v>0</v>
      </c>
      <c r="Q19" s="156">
        <f>'Monthly Data'!H19</f>
        <v>5082</v>
      </c>
      <c r="R19" s="29">
        <f>'Monthly Data'!BH19</f>
        <v>30</v>
      </c>
      <c r="S19" s="44">
        <f t="shared" si="4"/>
        <v>14201447.35347015</v>
      </c>
      <c r="T19" s="44">
        <f t="shared" si="2"/>
        <v>-286340.98146679252</v>
      </c>
      <c r="U19" s="48">
        <f t="shared" si="3"/>
        <v>1.9764299066703531E-2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6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K20" s="29">
        <f>'GS&lt;50 PW'!$B$6</f>
        <v>54.093695512120597</v>
      </c>
      <c r="L20" s="29">
        <f>E20*'GS&lt;50 PW'!$B$7</f>
        <v>0</v>
      </c>
      <c r="M20" s="29">
        <f>F20*'GS&lt;50 PW'!$B$8</f>
        <v>19.892592301703584</v>
      </c>
      <c r="N20" s="29">
        <f>G20*'GS&lt;50 PW'!$B$9</f>
        <v>-1.7509560497979395</v>
      </c>
      <c r="O20" s="29">
        <f>H20*'GS&lt;50 PW'!$B$10</f>
        <v>33.812234427463046</v>
      </c>
      <c r="P20" s="29">
        <f>I20*'GS&lt;50 PW'!$B$11</f>
        <v>0</v>
      </c>
      <c r="Q20" s="156">
        <f>'Monthly Data'!H20</f>
        <v>5096</v>
      </c>
      <c r="R20" s="29">
        <f>'Monthly Data'!BH20</f>
        <v>31</v>
      </c>
      <c r="S20" s="44">
        <f t="shared" si="4"/>
        <v>16752970.316666715</v>
      </c>
      <c r="T20" s="44">
        <f t="shared" si="2"/>
        <v>143187.98172977194</v>
      </c>
      <c r="U20" s="48">
        <f t="shared" si="3"/>
        <v>8.6207018757007408E-3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6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K21" s="29">
        <f>'GS&lt;50 PW'!$B$6</f>
        <v>54.093695512120597</v>
      </c>
      <c r="L21" s="29">
        <f>E21*'GS&lt;50 PW'!$B$7</f>
        <v>0</v>
      </c>
      <c r="M21" s="29">
        <f>F21*'GS&lt;50 PW'!$B$8</f>
        <v>14.246223307770254</v>
      </c>
      <c r="N21" s="29">
        <f>G21*'GS&lt;50 PW'!$B$9</f>
        <v>-1.8431116313662521</v>
      </c>
      <c r="O21" s="29">
        <f>H21*'GS&lt;50 PW'!$B$10</f>
        <v>33.74987792805787</v>
      </c>
      <c r="P21" s="29">
        <f>I21*'GS&lt;50 PW'!$B$11</f>
        <v>0</v>
      </c>
      <c r="Q21" s="156">
        <f>'Monthly Data'!H21</f>
        <v>5089</v>
      </c>
      <c r="R21" s="29">
        <f>'Monthly Data'!BH21</f>
        <v>31</v>
      </c>
      <c r="S21" s="44">
        <f t="shared" si="4"/>
        <v>15814816.797306934</v>
      </c>
      <c r="T21" s="44">
        <f t="shared" si="2"/>
        <v>-48482.537630008534</v>
      </c>
      <c r="U21" s="48">
        <f t="shared" si="3"/>
        <v>3.0562707420663604E-3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6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K22" s="29">
        <f>'GS&lt;50 PW'!$B$6</f>
        <v>54.093695512120597</v>
      </c>
      <c r="L22" s="29">
        <f>E22*'GS&lt;50 PW'!$B$7</f>
        <v>1.2302422942025932E-2</v>
      </c>
      <c r="M22" s="29">
        <f>F22*'GS&lt;50 PW'!$B$8</f>
        <v>5.1330627217575744</v>
      </c>
      <c r="N22" s="29">
        <f>G22*'GS&lt;50 PW'!$B$9</f>
        <v>-1.9352672129345647</v>
      </c>
      <c r="O22" s="29">
        <f>H22*'GS&lt;50 PW'!$B$10</f>
        <v>33.699068928542545</v>
      </c>
      <c r="P22" s="29">
        <f>I22*'GS&lt;50 PW'!$B$11</f>
        <v>-1.96382360029251</v>
      </c>
      <c r="Q22" s="156">
        <f>'Monthly Data'!H22</f>
        <v>5088</v>
      </c>
      <c r="R22" s="29">
        <f>'Monthly Data'!BH22</f>
        <v>30</v>
      </c>
      <c r="S22" s="44">
        <f t="shared" si="4"/>
        <v>13590918.878178788</v>
      </c>
      <c r="T22" s="44">
        <f t="shared" si="2"/>
        <v>58774.543241845444</v>
      </c>
      <c r="U22" s="48">
        <f t="shared" si="3"/>
        <v>4.3433281368498887E-3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6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K23" s="29">
        <f>'GS&lt;50 PW'!$B$6</f>
        <v>54.093695512120597</v>
      </c>
      <c r="L23" s="29">
        <f>E23*'GS&lt;50 PW'!$B$7</f>
        <v>1.8791951043944592</v>
      </c>
      <c r="M23" s="29">
        <f>F23*'GS&lt;50 PW'!$B$8</f>
        <v>0.91605427034442843</v>
      </c>
      <c r="N23" s="29">
        <f>G23*'GS&lt;50 PW'!$B$9</f>
        <v>-2.0274227945028773</v>
      </c>
      <c r="O23" s="29">
        <f>H23*'GS&lt;50 PW'!$B$10</f>
        <v>33.627474429225487</v>
      </c>
      <c r="P23" s="29">
        <f>I23*'GS&lt;50 PW'!$B$11</f>
        <v>-1.96382360029251</v>
      </c>
      <c r="Q23" s="156">
        <f>'Monthly Data'!H23</f>
        <v>5102</v>
      </c>
      <c r="R23" s="29">
        <f>'Monthly Data'!BH23</f>
        <v>31</v>
      </c>
      <c r="S23" s="44">
        <f t="shared" si="4"/>
        <v>13684994.399577003</v>
      </c>
      <c r="T23" s="44">
        <f t="shared" si="2"/>
        <v>404764.06464006007</v>
      </c>
      <c r="U23" s="48">
        <f t="shared" si="3"/>
        <v>3.0478693097304773E-2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6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K24" s="29">
        <f>'GS&lt;50 PW'!$B$6</f>
        <v>54.093695512120597</v>
      </c>
      <c r="L24" s="29">
        <f>E24*'GS&lt;50 PW'!$B$7</f>
        <v>3.9090948898287357</v>
      </c>
      <c r="M24" s="29">
        <f>F24*'GS&lt;50 PW'!$B$8</f>
        <v>0</v>
      </c>
      <c r="N24" s="29">
        <f>G24*'GS&lt;50 PW'!$B$9</f>
        <v>-2.1195783760711899</v>
      </c>
      <c r="O24" s="29">
        <f>H24*'GS&lt;50 PW'!$B$10</f>
        <v>33.585903429622036</v>
      </c>
      <c r="P24" s="29">
        <f>I24*'GS&lt;50 PW'!$B$11</f>
        <v>-1.96382360029251</v>
      </c>
      <c r="Q24" s="156">
        <f>'Monthly Data'!H24</f>
        <v>5122</v>
      </c>
      <c r="R24" s="29">
        <f>'Monthly Data'!BH24</f>
        <v>30</v>
      </c>
      <c r="S24" s="44">
        <f t="shared" si="4"/>
        <v>13446063.14647121</v>
      </c>
      <c r="T24" s="44">
        <f t="shared" si="2"/>
        <v>-136696.18846573308</v>
      </c>
      <c r="U24" s="48">
        <f t="shared" si="3"/>
        <v>1.0063948355039281E-2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6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K25" s="29">
        <f>'GS&lt;50 PW'!$B$6</f>
        <v>54.093695512120597</v>
      </c>
      <c r="L25" s="29">
        <f>E25*'GS&lt;50 PW'!$B$7</f>
        <v>9.0822637369506367</v>
      </c>
      <c r="M25" s="29">
        <f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29">
        <f>I25*'GS&lt;50 PW'!$B$11</f>
        <v>0</v>
      </c>
      <c r="Q25" s="156">
        <f>'Monthly Data'!H25</f>
        <v>5123</v>
      </c>
      <c r="R25" s="29">
        <f>'Monthly Data'!BH25</f>
        <v>31</v>
      </c>
      <c r="S25" s="44">
        <f t="shared" si="4"/>
        <v>15005703.180526676</v>
      </c>
      <c r="T25" s="44">
        <f t="shared" si="2"/>
        <v>183291.84558973275</v>
      </c>
      <c r="U25" s="48">
        <f t="shared" si="3"/>
        <v>1.2365858796382708E-2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6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K26" s="29">
        <f>'GS&lt;50 PW'!$B$6</f>
        <v>54.093695512120597</v>
      </c>
      <c r="L26" s="29">
        <f>E26*'GS&lt;50 PW'!$B$7</f>
        <v>11.770343149783303</v>
      </c>
      <c r="M26" s="29">
        <f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29">
        <f>I26*'GS&lt;50 PW'!$B$11</f>
        <v>0</v>
      </c>
      <c r="Q26" s="156">
        <f>'Monthly Data'!H26</f>
        <v>5121</v>
      </c>
      <c r="R26" s="29">
        <f>'Monthly Data'!BH26</f>
        <v>31</v>
      </c>
      <c r="S26" s="44">
        <f t="shared" si="4"/>
        <v>15412500.467526987</v>
      </c>
      <c r="T26" s="44">
        <f t="shared" si="2"/>
        <v>-79629.814130229875</v>
      </c>
      <c r="U26" s="48">
        <f t="shared" si="3"/>
        <v>5.1400170720557452E-3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6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K27" s="29">
        <f>'GS&lt;50 PW'!$B$6</f>
        <v>54.093695512120597</v>
      </c>
      <c r="L27" s="29">
        <f>E27*'GS&lt;50 PW'!$B$7</f>
        <v>9.9465089486279563</v>
      </c>
      <c r="M27" s="29">
        <f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29">
        <f>I27*'GS&lt;50 PW'!$B$11</f>
        <v>0</v>
      </c>
      <c r="Q27" s="156">
        <f>'Monthly Data'!H27</f>
        <v>5127</v>
      </c>
      <c r="R27" s="29">
        <f>'Monthly Data'!BH27</f>
        <v>29</v>
      </c>
      <c r="S27" s="44">
        <f t="shared" si="4"/>
        <v>14146557.92921092</v>
      </c>
      <c r="T27" s="44">
        <f t="shared" si="2"/>
        <v>-299419.35244629718</v>
      </c>
      <c r="U27" s="48">
        <f t="shared" si="3"/>
        <v>2.0726832571340465E-2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6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K28" s="29">
        <f>'GS&lt;50 PW'!$B$6</f>
        <v>54.093695512120597</v>
      </c>
      <c r="L28" s="29">
        <f>E28*'GS&lt;50 PW'!$B$7</f>
        <v>5.686795004951481</v>
      </c>
      <c r="M28" s="29">
        <f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29">
        <f>I28*'GS&lt;50 PW'!$B$11</f>
        <v>-1.96382360029251</v>
      </c>
      <c r="Q28" s="156">
        <f>'Monthly Data'!H28</f>
        <v>5122</v>
      </c>
      <c r="R28" s="29">
        <f>'Monthly Data'!BH28</f>
        <v>31</v>
      </c>
      <c r="S28" s="44">
        <f t="shared" si="4"/>
        <v>14115984.552182423</v>
      </c>
      <c r="T28" s="44">
        <f t="shared" si="2"/>
        <v>-210348.72947479412</v>
      </c>
      <c r="U28" s="48">
        <f t="shared" si="3"/>
        <v>1.4682663410051686E-2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6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K29" s="29">
        <f>'GS&lt;50 PW'!$B$6</f>
        <v>54.093695512120597</v>
      </c>
      <c r="L29" s="29">
        <f>E29*'GS&lt;50 PW'!$B$7</f>
        <v>4.1274628970496963</v>
      </c>
      <c r="M29" s="29">
        <f>F29*'GS&lt;50 PW'!$B$8</f>
        <v>0</v>
      </c>
      <c r="N29" s="29">
        <f>G29*'GS&lt;50 PW'!$B$9</f>
        <v>-2.580356283912753</v>
      </c>
      <c r="O29" s="29">
        <f>H29*'GS&lt;50 PW'!$B$10</f>
        <v>33.632093429181424</v>
      </c>
      <c r="P29" s="29">
        <f>I29*'GS&lt;50 PW'!$B$11</f>
        <v>-1.96382360029251</v>
      </c>
      <c r="Q29" s="156">
        <f>'Monthly Data'!H29</f>
        <v>5123</v>
      </c>
      <c r="R29" s="29">
        <f>'Monthly Data'!BH29</f>
        <v>30</v>
      </c>
      <c r="S29" s="44">
        <f t="shared" si="4"/>
        <v>13418531.268632768</v>
      </c>
      <c r="T29" s="44">
        <f t="shared" si="2"/>
        <v>234491.98697555065</v>
      </c>
      <c r="U29" s="48">
        <f t="shared" si="3"/>
        <v>1.7786050387592241E-2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6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K30" s="29">
        <f>'GS&lt;50 PW'!$B$6</f>
        <v>54.093695512120597</v>
      </c>
      <c r="L30" s="29">
        <f>E30*'GS&lt;50 PW'!$B$7</f>
        <v>0.35061905384773862</v>
      </c>
      <c r="M30" s="29">
        <f>F30*'GS&lt;50 PW'!$B$8</f>
        <v>3.6484230422338455</v>
      </c>
      <c r="N30" s="29">
        <f>G30*'GS&lt;50 PW'!$B$9</f>
        <v>-2.6725118654810656</v>
      </c>
      <c r="O30" s="29">
        <f>H30*'GS&lt;50 PW'!$B$10</f>
        <v>33.694449928586607</v>
      </c>
      <c r="P30" s="29">
        <f>I30*'GS&lt;50 PW'!$B$11</f>
        <v>-1.96382360029251</v>
      </c>
      <c r="Q30" s="156">
        <f>'Monthly Data'!H30</f>
        <v>5123</v>
      </c>
      <c r="R30" s="29">
        <f>'Monthly Data'!BH30</f>
        <v>31</v>
      </c>
      <c r="S30" s="44">
        <f t="shared" si="4"/>
        <v>13840688.269954139</v>
      </c>
      <c r="T30" s="44">
        <f t="shared" si="2"/>
        <v>-142289.0117030777</v>
      </c>
      <c r="U30" s="48">
        <f t="shared" si="3"/>
        <v>1.0175873766864482E-2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6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K31" s="29">
        <f>'GS&lt;50 PW'!$B$6</f>
        <v>54.093695512120597</v>
      </c>
      <c r="L31" s="29">
        <f>E31*'GS&lt;50 PW'!$B$7</f>
        <v>0</v>
      </c>
      <c r="M31" s="29">
        <f>F31*'GS&lt;50 PW'!$B$8</f>
        <v>11.608618770744053</v>
      </c>
      <c r="N31" s="29">
        <f>G31*'GS&lt;50 PW'!$B$9</f>
        <v>-2.7646674470493782</v>
      </c>
      <c r="O31" s="29">
        <f>H31*'GS&lt;50 PW'!$B$10</f>
        <v>33.818008177407975</v>
      </c>
      <c r="P31" s="29">
        <f>I31*'GS&lt;50 PW'!$B$11</f>
        <v>0</v>
      </c>
      <c r="Q31" s="156">
        <f>'Monthly Data'!H31</f>
        <v>5127</v>
      </c>
      <c r="R31" s="29">
        <f>'Monthly Data'!BH31</f>
        <v>30</v>
      </c>
      <c r="S31" s="44">
        <f t="shared" si="4"/>
        <v>14881987.297583869</v>
      </c>
      <c r="T31" s="44">
        <f t="shared" si="2"/>
        <v>-100722.98407334834</v>
      </c>
      <c r="U31" s="48">
        <f t="shared" si="3"/>
        <v>6.7226144122041658E-3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6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K32" s="29">
        <f>'GS&lt;50 PW'!$B$6</f>
        <v>54.093695512120597</v>
      </c>
      <c r="L32" s="29">
        <f>E32*'GS&lt;50 PW'!$B$7</f>
        <v>0</v>
      </c>
      <c r="M32" s="29">
        <f>F32*'GS&lt;50 PW'!$B$8</f>
        <v>20.137399908433562</v>
      </c>
      <c r="N32" s="29">
        <f>G32*'GS&lt;50 PW'!$B$9</f>
        <v>-2.8568230286176908</v>
      </c>
      <c r="O32" s="29">
        <f>H32*'GS&lt;50 PW'!$B$10</f>
        <v>34.055886675138836</v>
      </c>
      <c r="P32" s="29">
        <f>I32*'GS&lt;50 PW'!$B$11</f>
        <v>0</v>
      </c>
      <c r="Q32" s="156">
        <f>'Monthly Data'!H32</f>
        <v>5135</v>
      </c>
      <c r="R32" s="29">
        <f>'Monthly Data'!BH32</f>
        <v>31</v>
      </c>
      <c r="S32" s="44">
        <f t="shared" si="4"/>
        <v>16782899.871092379</v>
      </c>
      <c r="T32" s="44">
        <f t="shared" si="2"/>
        <v>45596.589435162023</v>
      </c>
      <c r="U32" s="48">
        <f t="shared" si="3"/>
        <v>2.7242494604929777E-3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6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K33" s="29">
        <f>'GS&lt;50 PW'!$B$6</f>
        <v>54.093695512120597</v>
      </c>
      <c r="L33" s="29">
        <f>E33*'GS&lt;50 PW'!$B$7</f>
        <v>0</v>
      </c>
      <c r="M33" s="29">
        <f>F33*'GS&lt;50 PW'!$B$8</f>
        <v>15.225453734690159</v>
      </c>
      <c r="N33" s="29">
        <f>G33*'GS&lt;50 PW'!$B$9</f>
        <v>-2.9489786101860034</v>
      </c>
      <c r="O33" s="29">
        <f>H33*'GS&lt;50 PW'!$B$10</f>
        <v>34.277598673023917</v>
      </c>
      <c r="P33" s="29">
        <f>I33*'GS&lt;50 PW'!$B$11</f>
        <v>0</v>
      </c>
      <c r="Q33" s="156">
        <f>'Monthly Data'!H33</f>
        <v>5147</v>
      </c>
      <c r="R33" s="29">
        <f>'Monthly Data'!BH33</f>
        <v>31</v>
      </c>
      <c r="S33" s="44">
        <f t="shared" si="4"/>
        <v>16059056.127739612</v>
      </c>
      <c r="T33" s="44">
        <f t="shared" si="2"/>
        <v>163871.84608239494</v>
      </c>
      <c r="U33" s="48">
        <f t="shared" si="3"/>
        <v>1.0309527916043124E-2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6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K34" s="29">
        <f>'GS&lt;50 PW'!$B$6</f>
        <v>54.093695512120597</v>
      </c>
      <c r="L34" s="29">
        <f>E34*'GS&lt;50 PW'!$B$7</f>
        <v>2.768045161955833E-2</v>
      </c>
      <c r="M34" s="29">
        <f>F34*'GS&lt;50 PW'!$B$8</f>
        <v>5.5200166807823763</v>
      </c>
      <c r="N34" s="29">
        <f>G34*'GS&lt;50 PW'!$B$9</f>
        <v>-3.041134191754316</v>
      </c>
      <c r="O34" s="29">
        <f>H34*'GS&lt;50 PW'!$B$10</f>
        <v>34.476215671129289</v>
      </c>
      <c r="P34" s="29">
        <f>I34*'GS&lt;50 PW'!$B$11</f>
        <v>-1.96382360029251</v>
      </c>
      <c r="Q34" s="156">
        <f>'Monthly Data'!H34</f>
        <v>5148</v>
      </c>
      <c r="R34" s="29">
        <f>'Monthly Data'!BH34</f>
        <v>30</v>
      </c>
      <c r="S34" s="44">
        <f t="shared" si="4"/>
        <v>13762557.746865554</v>
      </c>
      <c r="T34" s="44">
        <f t="shared" ref="T34:T65" si="5">S34-D34</f>
        <v>-409649.53479166329</v>
      </c>
      <c r="U34" s="48">
        <f t="shared" ref="U34:U65" si="6">ABS(T34/D34)</f>
        <v>2.8905132887935097E-2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6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K35" s="29">
        <f>'GS&lt;50 PW'!$B$6</f>
        <v>54.093695512120597</v>
      </c>
      <c r="L35" s="29">
        <f>E35*'GS&lt;50 PW'!$B$7</f>
        <v>2.0483534198473157</v>
      </c>
      <c r="M35" s="29">
        <f>F35*'GS&lt;50 PW'!$B$8</f>
        <v>0.30008674373351979</v>
      </c>
      <c r="N35" s="29">
        <f>G35*'GS&lt;50 PW'!$B$9</f>
        <v>-3.1332897733226286</v>
      </c>
      <c r="O35" s="29">
        <f>H35*'GS&lt;50 PW'!$B$10</f>
        <v>34.666749419311778</v>
      </c>
      <c r="P35" s="29">
        <f>I35*'GS&lt;50 PW'!$B$11</f>
        <v>-1.96382360029251</v>
      </c>
      <c r="Q35" s="156">
        <f>'Monthly Data'!H35</f>
        <v>5150</v>
      </c>
      <c r="R35" s="29">
        <f>'Monthly Data'!BH35</f>
        <v>31</v>
      </c>
      <c r="S35" s="44">
        <f t="shared" si="4"/>
        <v>13731779.355321201</v>
      </c>
      <c r="T35" s="44">
        <f t="shared" si="5"/>
        <v>75193.073663983494</v>
      </c>
      <c r="U35" s="48">
        <f t="shared" si="6"/>
        <v>5.5059933802767925E-3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6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K36" s="29">
        <f>'GS&lt;50 PW'!$B$6</f>
        <v>54.093695512120597</v>
      </c>
      <c r="L36" s="29">
        <f>E36*'GS&lt;50 PW'!$B$7</f>
        <v>6.6679132345780499</v>
      </c>
      <c r="M36" s="29">
        <f>F36*'GS&lt;50 PW'!$B$8</f>
        <v>0</v>
      </c>
      <c r="N36" s="29">
        <f>G36*'GS&lt;50 PW'!$B$9</f>
        <v>-3.2254453548909412</v>
      </c>
      <c r="O36" s="29">
        <f>H36*'GS&lt;50 PW'!$B$10</f>
        <v>34.867675917395133</v>
      </c>
      <c r="P36" s="29">
        <f>I36*'GS&lt;50 PW'!$B$11</f>
        <v>-1.96382360029251</v>
      </c>
      <c r="Q36" s="156">
        <f>'Monthly Data'!H36</f>
        <v>5162</v>
      </c>
      <c r="R36" s="29">
        <f>'Monthly Data'!BH36</f>
        <v>30</v>
      </c>
      <c r="S36" s="44">
        <f t="shared" si="4"/>
        <v>14005540.832681851</v>
      </c>
      <c r="T36" s="44">
        <f t="shared" si="5"/>
        <v>-154580.44897536561</v>
      </c>
      <c r="U36" s="48">
        <f t="shared" si="6"/>
        <v>1.091660487227652E-2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6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K37" s="29">
        <f>'GS&lt;50 PW'!$B$6</f>
        <v>54.093695512120597</v>
      </c>
      <c r="L37" s="29">
        <f>E37*'GS&lt;50 PW'!$B$7</f>
        <v>9.0238272279760121</v>
      </c>
      <c r="M37" s="29">
        <f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29">
        <f>I37*'GS&lt;50 PW'!$B$11</f>
        <v>0</v>
      </c>
      <c r="Q37" s="156">
        <f>'Monthly Data'!H37</f>
        <v>5168</v>
      </c>
      <c r="R37" s="29">
        <f>'Monthly Data'!BH37</f>
        <v>31</v>
      </c>
      <c r="S37" s="44">
        <f t="shared" si="4"/>
        <v>15186486.515804583</v>
      </c>
      <c r="T37" s="44">
        <f t="shared" si="5"/>
        <v>145014.23414736614</v>
      </c>
      <c r="U37" s="48">
        <f t="shared" si="6"/>
        <v>9.6409601023038274E-3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6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K38" s="29">
        <f>'GS&lt;50 PW'!$B$6</f>
        <v>54.093695512120597</v>
      </c>
      <c r="L38" s="29">
        <f>E38*'GS&lt;50 PW'!$B$7</f>
        <v>12.15479386672161</v>
      </c>
      <c r="M38" s="29">
        <f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29">
        <f>I38*'GS&lt;50 PW'!$B$11</f>
        <v>0</v>
      </c>
      <c r="Q38" s="156">
        <f>'Monthly Data'!H38</f>
        <v>5177</v>
      </c>
      <c r="R38" s="29">
        <f>'Monthly Data'!BH38</f>
        <v>31</v>
      </c>
      <c r="S38" s="44">
        <f t="shared" si="4"/>
        <v>15714893.06246276</v>
      </c>
      <c r="T38" s="44">
        <f t="shared" si="5"/>
        <v>-123123.5602150429</v>
      </c>
      <c r="U38" s="48">
        <f t="shared" si="6"/>
        <v>7.7739254319727988E-3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6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K39" s="29">
        <f>'GS&lt;50 PW'!$B$6</f>
        <v>54.093695512120597</v>
      </c>
      <c r="L39" s="29">
        <f>E39*'GS&lt;50 PW'!$B$7</f>
        <v>12.902166060449684</v>
      </c>
      <c r="M39" s="29">
        <f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29">
        <f>I39*'GS&lt;50 PW'!$B$11</f>
        <v>0</v>
      </c>
      <c r="Q39" s="156">
        <f>'Monthly Data'!H39</f>
        <v>5175</v>
      </c>
      <c r="R39" s="29">
        <f>'Monthly Data'!BH39</f>
        <v>28</v>
      </c>
      <c r="S39" s="44">
        <f t="shared" si="4"/>
        <v>14289745.285760209</v>
      </c>
      <c r="T39" s="44">
        <f t="shared" si="5"/>
        <v>-296451.33691759408</v>
      </c>
      <c r="U39" s="48">
        <f t="shared" si="6"/>
        <v>2.0324101243547485E-2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6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K40" s="29">
        <f>'GS&lt;50 PW'!$B$6</f>
        <v>54.093695512120597</v>
      </c>
      <c r="L40" s="29">
        <f>E40*'GS&lt;50 PW'!$B$7</f>
        <v>10.374018145863358</v>
      </c>
      <c r="M40" s="29">
        <f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29">
        <f>I40*'GS&lt;50 PW'!$B$11</f>
        <v>-1.96382360029251</v>
      </c>
      <c r="Q40" s="156">
        <f>'Monthly Data'!H40</f>
        <v>5178</v>
      </c>
      <c r="R40" s="29">
        <f>'Monthly Data'!BH40</f>
        <v>31</v>
      </c>
      <c r="S40" s="44">
        <f t="shared" si="4"/>
        <v>15100798.876096649</v>
      </c>
      <c r="T40" s="44">
        <f t="shared" si="5"/>
        <v>-271408.74658115394</v>
      </c>
      <c r="U40" s="48">
        <f t="shared" si="6"/>
        <v>1.7655808016849774E-2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6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K41" s="29">
        <f>'GS&lt;50 PW'!$B$6</f>
        <v>54.093695512120597</v>
      </c>
      <c r="L41" s="29">
        <f>E41*'GS&lt;50 PW'!$B$7</f>
        <v>5.6283584959768573</v>
      </c>
      <c r="M41" s="29">
        <f>F41*'GS&lt;50 PW'!$B$8</f>
        <v>0</v>
      </c>
      <c r="N41" s="29">
        <f>G41*'GS&lt;50 PW'!$B$9</f>
        <v>-3.6862232627325042</v>
      </c>
      <c r="O41" s="29">
        <f>H41*'GS&lt;50 PW'!$B$10</f>
        <v>35.30070716326442</v>
      </c>
      <c r="P41" s="29">
        <f>I41*'GS&lt;50 PW'!$B$11</f>
        <v>-1.96382360029251</v>
      </c>
      <c r="Q41" s="156">
        <f>'Monthly Data'!H41</f>
        <v>5137</v>
      </c>
      <c r="R41" s="29">
        <f>'Monthly Data'!BH41</f>
        <v>30</v>
      </c>
      <c r="S41" s="44">
        <f t="shared" si="4"/>
        <v>13773229.002057793</v>
      </c>
      <c r="T41" s="44">
        <f t="shared" si="5"/>
        <v>-147410.62062001042</v>
      </c>
      <c r="U41" s="48">
        <f t="shared" si="6"/>
        <v>1.0589356855403905E-2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6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K42" s="29">
        <f>'GS&lt;50 PW'!$B$6</f>
        <v>54.093695512120597</v>
      </c>
      <c r="L42" s="29">
        <f>E42*'GS&lt;50 PW'!$B$7</f>
        <v>0.86732081741282741</v>
      </c>
      <c r="M42" s="29">
        <f>F42*'GS&lt;50 PW'!$B$8</f>
        <v>2.1006072061346379</v>
      </c>
      <c r="N42" s="29">
        <f>G42*'GS&lt;50 PW'!$B$9</f>
        <v>-3.7783788443008168</v>
      </c>
      <c r="O42" s="29">
        <f>H42*'GS&lt;50 PW'!$B$10</f>
        <v>35.49355041142487</v>
      </c>
      <c r="P42" s="29">
        <f>I42*'GS&lt;50 PW'!$B$11</f>
        <v>-1.96382360029251</v>
      </c>
      <c r="Q42" s="156">
        <f>'Monthly Data'!H42</f>
        <v>5144</v>
      </c>
      <c r="R42" s="29">
        <f>'Monthly Data'!BH42</f>
        <v>31</v>
      </c>
      <c r="S42" s="44">
        <f t="shared" si="4"/>
        <v>13843543.687674595</v>
      </c>
      <c r="T42" s="44">
        <f t="shared" si="5"/>
        <v>-43986.935003207996</v>
      </c>
      <c r="U42" s="48">
        <f t="shared" si="6"/>
        <v>3.1673690736191088E-3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6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K43" s="29">
        <f>'GS&lt;50 PW'!$B$6</f>
        <v>54.093695512120597</v>
      </c>
      <c r="L43" s="29">
        <f>E43*'GS&lt;50 PW'!$B$7</f>
        <v>3.075605735506469E-3</v>
      </c>
      <c r="M43" s="29">
        <f>F43*'GS&lt;50 PW'!$B$8</f>
        <v>7.091523575597388</v>
      </c>
      <c r="N43" s="29">
        <f>G43*'GS&lt;50 PW'!$B$9</f>
        <v>-3.8705344258691294</v>
      </c>
      <c r="O43" s="29">
        <f>H43*'GS&lt;50 PW'!$B$10</f>
        <v>35.709488659365029</v>
      </c>
      <c r="P43" s="29">
        <f>I43*'GS&lt;50 PW'!$B$11</f>
        <v>0</v>
      </c>
      <c r="Q43" s="156">
        <f>'Monthly Data'!H43</f>
        <v>5144</v>
      </c>
      <c r="R43" s="29">
        <f>'Monthly Data'!BH43</f>
        <v>30</v>
      </c>
      <c r="S43" s="44">
        <f t="shared" si="4"/>
        <v>14355965.054406829</v>
      </c>
      <c r="T43" s="44">
        <f t="shared" si="5"/>
        <v>-67568.568270973861</v>
      </c>
      <c r="U43" s="48">
        <f t="shared" si="6"/>
        <v>4.6846057310628306E-3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6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K44" s="29">
        <f>'GS&lt;50 PW'!$B$6</f>
        <v>54.093695512120597</v>
      </c>
      <c r="L44" s="29">
        <f>E44*'GS&lt;50 PW'!$B$7</f>
        <v>0</v>
      </c>
      <c r="M44" s="29">
        <f>F44*'GS&lt;50 PW'!$B$8</f>
        <v>15.233350754262096</v>
      </c>
      <c r="N44" s="29">
        <f>G44*'GS&lt;50 PW'!$B$9</f>
        <v>-3.962690007437442</v>
      </c>
      <c r="O44" s="29">
        <f>H44*'GS&lt;50 PW'!$B$10</f>
        <v>35.797249658527868</v>
      </c>
      <c r="P44" s="29">
        <f>I44*'GS&lt;50 PW'!$B$11</f>
        <v>0</v>
      </c>
      <c r="Q44" s="156">
        <f>'Monthly Data'!H44</f>
        <v>5148</v>
      </c>
      <c r="R44" s="29">
        <f>'Monthly Data'!BH44</f>
        <v>31</v>
      </c>
      <c r="S44" s="44">
        <f t="shared" si="4"/>
        <v>16144178.365157699</v>
      </c>
      <c r="T44" s="44">
        <f t="shared" si="5"/>
        <v>-91960.257520103827</v>
      </c>
      <c r="U44" s="48">
        <f t="shared" si="6"/>
        <v>5.6639241421392195E-3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6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K45" s="29">
        <f>'GS&lt;50 PW'!$B$6</f>
        <v>54.093695512120597</v>
      </c>
      <c r="L45" s="29">
        <f>E45*'GS&lt;50 PW'!$B$7</f>
        <v>0</v>
      </c>
      <c r="M45" s="29">
        <f>F45*'GS&lt;50 PW'!$B$8</f>
        <v>11.924499553621441</v>
      </c>
      <c r="N45" s="29">
        <f>G45*'GS&lt;50 PW'!$B$9</f>
        <v>-4.0548455890057546</v>
      </c>
      <c r="O45" s="29">
        <f>H45*'GS&lt;50 PW'!$B$10</f>
        <v>35.915034157404314</v>
      </c>
      <c r="P45" s="29">
        <f>I45*'GS&lt;50 PW'!$B$11</f>
        <v>0</v>
      </c>
      <c r="Q45" s="156">
        <f>'Monthly Data'!H45</f>
        <v>5147</v>
      </c>
      <c r="R45" s="29">
        <f>'Monthly Data'!BH45</f>
        <v>31</v>
      </c>
      <c r="S45" s="44">
        <f t="shared" si="4"/>
        <v>15617181.257512571</v>
      </c>
      <c r="T45" s="44">
        <f t="shared" si="5"/>
        <v>117029.63483476825</v>
      </c>
      <c r="U45" s="48">
        <f t="shared" si="6"/>
        <v>7.5502251644781158E-3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6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K46" s="29">
        <f>'GS&lt;50 PW'!$B$6</f>
        <v>54.093695512120597</v>
      </c>
      <c r="L46" s="29">
        <f>E46*'GS&lt;50 PW'!$B$7</f>
        <v>5.843650897462313E-2</v>
      </c>
      <c r="M46" s="29">
        <f>F46*'GS&lt;50 PW'!$B$8</f>
        <v>4.5091981755747303</v>
      </c>
      <c r="N46" s="29">
        <f>G46*'GS&lt;50 PW'!$B$9</f>
        <v>-4.1470011705740673</v>
      </c>
      <c r="O46" s="29">
        <f>H46*'GS&lt;50 PW'!$B$10</f>
        <v>35.991247656677317</v>
      </c>
      <c r="P46" s="29">
        <f>I46*'GS&lt;50 PW'!$B$11</f>
        <v>-1.96382360029251</v>
      </c>
      <c r="Q46" s="156">
        <f>'Monthly Data'!H46</f>
        <v>5152</v>
      </c>
      <c r="R46" s="29">
        <f>'Monthly Data'!BH46</f>
        <v>30</v>
      </c>
      <c r="S46" s="44">
        <f t="shared" si="4"/>
        <v>13685013.356428217</v>
      </c>
      <c r="T46" s="44">
        <f t="shared" si="5"/>
        <v>-450593.2662495859</v>
      </c>
      <c r="U46" s="48">
        <f t="shared" si="6"/>
        <v>3.1876471825885246E-2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6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K47" s="29">
        <f>'GS&lt;50 PW'!$B$6</f>
        <v>54.093695512120597</v>
      </c>
      <c r="L47" s="29">
        <f>E47*'GS&lt;50 PW'!$B$7</f>
        <v>1.9191779789560437</v>
      </c>
      <c r="M47" s="29">
        <f>F47*'GS&lt;50 PW'!$B$8</f>
        <v>0.76601089847766868</v>
      </c>
      <c r="N47" s="29">
        <f>G47*'GS&lt;50 PW'!$B$9</f>
        <v>-4.2391567521423799</v>
      </c>
      <c r="O47" s="29">
        <f>H47*'GS&lt;50 PW'!$B$10</f>
        <v>35.982009656765435</v>
      </c>
      <c r="P47" s="29">
        <f>I47*'GS&lt;50 PW'!$B$11</f>
        <v>-1.96382360029251</v>
      </c>
      <c r="Q47" s="156">
        <f>'Monthly Data'!H47</f>
        <v>5151</v>
      </c>
      <c r="R47" s="29">
        <f>'Monthly Data'!BH47</f>
        <v>31</v>
      </c>
      <c r="S47" s="44">
        <f t="shared" si="4"/>
        <v>13821654.216553228</v>
      </c>
      <c r="T47" s="44">
        <f t="shared" si="5"/>
        <v>97026.593875424936</v>
      </c>
      <c r="U47" s="48">
        <f t="shared" si="6"/>
        <v>7.0695246926119615E-3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6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K48" s="29">
        <f>'GS&lt;50 PW'!$B$6</f>
        <v>54.093695512120597</v>
      </c>
      <c r="L48" s="29">
        <f>E48*'GS&lt;50 PW'!$B$7</f>
        <v>7.676711915824173</v>
      </c>
      <c r="M48" s="29">
        <f>F48*'GS&lt;50 PW'!$B$8</f>
        <v>0</v>
      </c>
      <c r="N48" s="29">
        <f>G48*'GS&lt;50 PW'!$B$9</f>
        <v>-4.3313123337106925</v>
      </c>
      <c r="O48" s="29">
        <f>H48*'GS&lt;50 PW'!$B$10</f>
        <v>35.951986157051827</v>
      </c>
      <c r="P48" s="29">
        <f>I48*'GS&lt;50 PW'!$B$11</f>
        <v>-1.96382360029251</v>
      </c>
      <c r="Q48" s="156">
        <f>'Monthly Data'!H48</f>
        <v>5173</v>
      </c>
      <c r="R48" s="29">
        <f>'Monthly Data'!BH48</f>
        <v>30</v>
      </c>
      <c r="S48" s="44">
        <f t="shared" si="4"/>
        <v>14188596.114857662</v>
      </c>
      <c r="T48" s="44">
        <f t="shared" si="5"/>
        <v>-48320.50782014057</v>
      </c>
      <c r="U48" s="48">
        <f t="shared" si="6"/>
        <v>3.3940289952370337E-3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6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K49" s="29">
        <f>'GS&lt;50 PW'!$B$6</f>
        <v>54.093695512120597</v>
      </c>
      <c r="L49" s="29">
        <f>E49*'GS&lt;50 PW'!$B$7</f>
        <v>13.471153121518384</v>
      </c>
      <c r="M49" s="29">
        <f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29">
        <f>I49*'GS&lt;50 PW'!$B$11</f>
        <v>0</v>
      </c>
      <c r="Q49" s="156">
        <f>'Monthly Data'!H49</f>
        <v>5176</v>
      </c>
      <c r="R49" s="29">
        <f>'Monthly Data'!BH49</f>
        <v>31</v>
      </c>
      <c r="S49" s="44">
        <f t="shared" si="4"/>
        <v>15890860.947149448</v>
      </c>
      <c r="T49" s="44">
        <f t="shared" si="5"/>
        <v>110533.32447164506</v>
      </c>
      <c r="U49" s="48">
        <f t="shared" si="6"/>
        <v>7.0045012444987743E-3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6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K50" s="29">
        <f>'GS&lt;50 PW'!$B$6</f>
        <v>54.093695512120597</v>
      </c>
      <c r="L50" s="29">
        <f>E50*'GS&lt;50 PW'!$B$7</f>
        <v>18.026125215803475</v>
      </c>
      <c r="M50" s="29">
        <f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29">
        <f>I50*'GS&lt;50 PW'!$B$11</f>
        <v>0</v>
      </c>
      <c r="Q50" s="156">
        <f>'Monthly Data'!H50</f>
        <v>5174</v>
      </c>
      <c r="R50" s="29">
        <f>'Monthly Data'!BH50</f>
        <v>31</v>
      </c>
      <c r="S50" s="44">
        <f t="shared" si="4"/>
        <v>16594417.635867639</v>
      </c>
      <c r="T50" s="44">
        <f t="shared" si="5"/>
        <v>-72134.008277384564</v>
      </c>
      <c r="U50" s="48">
        <f t="shared" si="6"/>
        <v>4.3280703661771162E-3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6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K51" s="29">
        <f>'GS&lt;50 PW'!$B$6</f>
        <v>54.093695512120597</v>
      </c>
      <c r="L51" s="29">
        <f>E51*'GS&lt;50 PW'!$B$7</f>
        <v>16.257651917887259</v>
      </c>
      <c r="M51" s="29">
        <f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29">
        <f>I51*'GS&lt;50 PW'!$B$11</f>
        <v>0</v>
      </c>
      <c r="Q51" s="156">
        <f>'Monthly Data'!H51</f>
        <v>5177</v>
      </c>
      <c r="R51" s="29">
        <f>'Monthly Data'!BH51</f>
        <v>28</v>
      </c>
      <c r="S51" s="44">
        <f t="shared" si="4"/>
        <v>14735522.22147589</v>
      </c>
      <c r="T51" s="44">
        <f t="shared" si="5"/>
        <v>-476743.42266913317</v>
      </c>
      <c r="U51" s="48">
        <f t="shared" si="6"/>
        <v>3.1339409514757235E-2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6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K52" s="29">
        <f>'GS&lt;50 PW'!$B$6</f>
        <v>54.093695512120597</v>
      </c>
      <c r="L52" s="29">
        <f>E52*'GS&lt;50 PW'!$B$7</f>
        <v>14.283113035692093</v>
      </c>
      <c r="M52" s="29">
        <f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29">
        <f>I52*'GS&lt;50 PW'!$B$11</f>
        <v>-1.96382360029251</v>
      </c>
      <c r="Q52" s="156">
        <f>'Monthly Data'!H52</f>
        <v>5180</v>
      </c>
      <c r="R52" s="29">
        <f>'Monthly Data'!BH52</f>
        <v>31</v>
      </c>
      <c r="S52" s="44">
        <f t="shared" si="4"/>
        <v>15686389.287830111</v>
      </c>
      <c r="T52" s="44">
        <f t="shared" si="5"/>
        <v>-242098.35631491244</v>
      </c>
      <c r="U52" s="48">
        <f t="shared" si="6"/>
        <v>1.5199079895315906E-2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6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K53" s="29">
        <f>'GS&lt;50 PW'!$B$6</f>
        <v>54.093695512120597</v>
      </c>
      <c r="L53" s="29">
        <f>E53*'GS&lt;50 PW'!$B$7</f>
        <v>5.7175510623065451</v>
      </c>
      <c r="M53" s="29">
        <f>F53*'GS&lt;50 PW'!$B$8</f>
        <v>0</v>
      </c>
      <c r="N53" s="29">
        <f>G53*'GS&lt;50 PW'!$B$9</f>
        <v>-4.7920902415522555</v>
      </c>
      <c r="O53" s="29">
        <f>H53*'GS&lt;50 PW'!$B$10</f>
        <v>36.106722655575787</v>
      </c>
      <c r="P53" s="29">
        <f>I53*'GS&lt;50 PW'!$B$11</f>
        <v>-1.96382360029251</v>
      </c>
      <c r="Q53" s="156">
        <f>'Monthly Data'!H53</f>
        <v>5185</v>
      </c>
      <c r="R53" s="29">
        <f>'Monthly Data'!BH53</f>
        <v>30</v>
      </c>
      <c r="S53" s="44">
        <f t="shared" si="4"/>
        <v>13869157.715628</v>
      </c>
      <c r="T53" s="44">
        <f t="shared" si="5"/>
        <v>113349.0714829769</v>
      </c>
      <c r="U53" s="48">
        <f t="shared" si="6"/>
        <v>8.2400878360010064E-3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6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K54" s="29">
        <f>'GS&lt;50 PW'!$B$6</f>
        <v>54.093695512120597</v>
      </c>
      <c r="L54" s="29">
        <f>E54*'GS&lt;50 PW'!$B$7</f>
        <v>1.0426303443366964</v>
      </c>
      <c r="M54" s="29">
        <f>F54*'GS&lt;50 PW'!$B$8</f>
        <v>1.4372575620921211</v>
      </c>
      <c r="N54" s="29">
        <f>G54*'GS&lt;50 PW'!$B$9</f>
        <v>-4.8842458231205681</v>
      </c>
      <c r="O54" s="29">
        <f>H54*'GS&lt;50 PW'!$B$10</f>
        <v>35.962378906952694</v>
      </c>
      <c r="P54" s="29">
        <f>I54*'GS&lt;50 PW'!$B$11</f>
        <v>-1.96382360029251</v>
      </c>
      <c r="Q54" s="156">
        <f>'Monthly Data'!H54</f>
        <v>5182</v>
      </c>
      <c r="R54" s="29">
        <f>'Monthly Data'!BH54</f>
        <v>31</v>
      </c>
      <c r="S54" s="44">
        <f t="shared" si="4"/>
        <v>13765074.491577385</v>
      </c>
      <c r="T54" s="44">
        <f t="shared" si="5"/>
        <v>36433.847432361916</v>
      </c>
      <c r="U54" s="48">
        <f t="shared" si="6"/>
        <v>2.6538568804261174E-3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6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K55" s="29">
        <f>'GS&lt;50 PW'!$B$6</f>
        <v>54.093695512120597</v>
      </c>
      <c r="L55" s="29">
        <f>E55*'GS&lt;50 PW'!$B$7</f>
        <v>0</v>
      </c>
      <c r="M55" s="29">
        <f>F55*'GS&lt;50 PW'!$B$8</f>
        <v>6.7993338514358017</v>
      </c>
      <c r="N55" s="29">
        <f>G55*'GS&lt;50 PW'!$B$9</f>
        <v>-4.9764014046888807</v>
      </c>
      <c r="O55" s="29">
        <f>H55*'GS&lt;50 PW'!$B$10</f>
        <v>35.702560159431123</v>
      </c>
      <c r="P55" s="29">
        <f>I55*'GS&lt;50 PW'!$B$11</f>
        <v>0</v>
      </c>
      <c r="Q55" s="156">
        <f>'Monthly Data'!H55</f>
        <v>5192.5</v>
      </c>
      <c r="R55" s="29">
        <f>'Monthly Data'!BH55</f>
        <v>30</v>
      </c>
      <c r="S55" s="44">
        <f t="shared" si="4"/>
        <v>14271979.02912797</v>
      </c>
      <c r="T55" s="44">
        <f t="shared" si="5"/>
        <v>-108216.61501705274</v>
      </c>
      <c r="U55" s="48">
        <f t="shared" si="6"/>
        <v>7.5253924004235464E-3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6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K56" s="29">
        <f>'GS&lt;50 PW'!$B$6</f>
        <v>54.093695512120597</v>
      </c>
      <c r="L56" s="29">
        <f>E56*'GS&lt;50 PW'!$B$7</f>
        <v>0</v>
      </c>
      <c r="M56" s="29">
        <f>F56*'GS&lt;50 PW'!$B$8</f>
        <v>9.4369383884620017</v>
      </c>
      <c r="N56" s="29">
        <f>G56*'GS&lt;50 PW'!$B$9</f>
        <v>-5.0685569862571933</v>
      </c>
      <c r="O56" s="29">
        <f>H56*'GS&lt;50 PW'!$B$10</f>
        <v>35.417336912151882</v>
      </c>
      <c r="P56" s="29">
        <f>I56*'GS&lt;50 PW'!$B$11</f>
        <v>0</v>
      </c>
      <c r="Q56" s="156">
        <f>'Monthly Data'!H56</f>
        <v>5203</v>
      </c>
      <c r="R56" s="29">
        <f>'Monthly Data'!BH56</f>
        <v>31</v>
      </c>
      <c r="S56" s="44">
        <f t="shared" si="4"/>
        <v>15142092.294314001</v>
      </c>
      <c r="T56" s="44">
        <f t="shared" si="5"/>
        <v>-29319.349831022322</v>
      </c>
      <c r="U56" s="48">
        <f t="shared" si="6"/>
        <v>1.9325393390362126E-3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6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K57" s="29">
        <f>'GS&lt;50 PW'!$B$6</f>
        <v>54.093695512120597</v>
      </c>
      <c r="L57" s="29">
        <f>E57*'GS&lt;50 PW'!$B$7</f>
        <v>0</v>
      </c>
      <c r="M57" s="29">
        <f>F57*'GS&lt;50 PW'!$B$8</f>
        <v>10.005523797641304</v>
      </c>
      <c r="N57" s="29">
        <f>G57*'GS&lt;50 PW'!$B$9</f>
        <v>-5.1607125678255059</v>
      </c>
      <c r="O57" s="29">
        <f>H57*'GS&lt;50 PW'!$B$10</f>
        <v>35.294933413319498</v>
      </c>
      <c r="P57" s="29">
        <f>I57*'GS&lt;50 PW'!$B$11</f>
        <v>0</v>
      </c>
      <c r="Q57" s="156">
        <f>'Monthly Data'!H57</f>
        <v>5210</v>
      </c>
      <c r="R57" s="29">
        <f>'Monthly Data'!BH57</f>
        <v>31</v>
      </c>
      <c r="S57" s="44">
        <f t="shared" si="4"/>
        <v>15219642.919475378</v>
      </c>
      <c r="T57" s="44">
        <f t="shared" si="5"/>
        <v>420076.27533035539</v>
      </c>
      <c r="U57" s="48">
        <f t="shared" si="6"/>
        <v>2.8384363233807604E-2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6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K58" s="29">
        <f>'GS&lt;50 PW'!$B$6</f>
        <v>54.093695512120597</v>
      </c>
      <c r="L58" s="29">
        <f>E58*'GS&lt;50 PW'!$B$7</f>
        <v>1.845363441303887E-2</v>
      </c>
      <c r="M58" s="29">
        <f>F58*'GS&lt;50 PW'!$B$8</f>
        <v>5.1014746434698361</v>
      </c>
      <c r="N58" s="29">
        <f>G58*'GS&lt;50 PW'!$B$9</f>
        <v>-5.2528681493938185</v>
      </c>
      <c r="O58" s="29">
        <f>H58*'GS&lt;50 PW'!$B$10</f>
        <v>35.318028413099192</v>
      </c>
      <c r="P58" s="29">
        <f>I58*'GS&lt;50 PW'!$B$11</f>
        <v>-1.96382360029251</v>
      </c>
      <c r="Q58" s="156">
        <f>'Monthly Data'!H58</f>
        <v>5214</v>
      </c>
      <c r="R58" s="29">
        <f>'Monthly Data'!BH58</f>
        <v>30</v>
      </c>
      <c r="S58" s="44">
        <f t="shared" si="4"/>
        <v>13657806.114123382</v>
      </c>
      <c r="T58" s="44">
        <f t="shared" si="5"/>
        <v>-13007.530021641403</v>
      </c>
      <c r="U58" s="48">
        <f t="shared" si="6"/>
        <v>9.51481774255061E-4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6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K59" s="29">
        <f>'GS&lt;50 PW'!$B$6</f>
        <v>54.093695512120597</v>
      </c>
      <c r="L59" s="29">
        <f>E59*'GS&lt;50 PW'!$B$7</f>
        <v>1.5562565021662789</v>
      </c>
      <c r="M59" s="29">
        <f>F59*'GS&lt;50 PW'!$B$8</f>
        <v>0.50540925260382263</v>
      </c>
      <c r="N59" s="29">
        <f>G59*'GS&lt;50 PW'!$B$9</f>
        <v>-5.3450237309621311</v>
      </c>
      <c r="O59" s="29">
        <f>H59*'GS&lt;50 PW'!$B$10</f>
        <v>35.482002911535027</v>
      </c>
      <c r="P59" s="29">
        <f>I59*'GS&lt;50 PW'!$B$11</f>
        <v>-1.96382360029251</v>
      </c>
      <c r="Q59" s="156">
        <f>'Monthly Data'!H59</f>
        <v>5215</v>
      </c>
      <c r="R59" s="29">
        <f>'Monthly Data'!BH59</f>
        <v>31</v>
      </c>
      <c r="S59" s="44">
        <f t="shared" si="4"/>
        <v>13632969.676097915</v>
      </c>
      <c r="T59" s="44">
        <f t="shared" si="5"/>
        <v>366040.0319528915</v>
      </c>
      <c r="U59" s="48">
        <f t="shared" si="6"/>
        <v>2.7590410273595798E-2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6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K60" s="29">
        <f>'GS&lt;50 PW'!$B$6</f>
        <v>54.093695512120597</v>
      </c>
      <c r="L60" s="29">
        <f>E60*'GS&lt;50 PW'!$B$7</f>
        <v>8.0457846040849521</v>
      </c>
      <c r="M60" s="29">
        <f>F60*'GS&lt;50 PW'!$B$8</f>
        <v>0</v>
      </c>
      <c r="N60" s="29">
        <f>G60*'GS&lt;50 PW'!$B$9</f>
        <v>-5.4371793125304437</v>
      </c>
      <c r="O60" s="29">
        <f>H60*'GS&lt;50 PW'!$B$10</f>
        <v>35.589394660510614</v>
      </c>
      <c r="P60" s="29">
        <f>I60*'GS&lt;50 PW'!$B$11</f>
        <v>-1.96382360029251</v>
      </c>
      <c r="Q60" s="156">
        <f>'Monthly Data'!H60</f>
        <v>5219</v>
      </c>
      <c r="R60" s="29">
        <f>'Monthly Data'!BH60</f>
        <v>30</v>
      </c>
      <c r="S60" s="44">
        <f t="shared" si="4"/>
        <v>14142634.89772976</v>
      </c>
      <c r="T60" s="44">
        <f t="shared" si="5"/>
        <v>131334.25358473696</v>
      </c>
      <c r="U60" s="48">
        <f t="shared" si="6"/>
        <v>9.3734519671175784E-3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6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K61" s="29">
        <f>'GS&lt;50 PW'!$B$6</f>
        <v>54.093695512120597</v>
      </c>
      <c r="L61" s="29">
        <f>E61*'GS&lt;50 PW'!$B$7</f>
        <v>10.244842704972086</v>
      </c>
      <c r="M61" s="29">
        <f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29">
        <f>I61*'GS&lt;50 PW'!$B$11</f>
        <v>0</v>
      </c>
      <c r="Q61" s="156">
        <f>'Monthly Data'!H61</f>
        <v>5230</v>
      </c>
      <c r="R61" s="29">
        <f>'Monthly Data'!BH61</f>
        <v>31</v>
      </c>
      <c r="S61" s="44">
        <f t="shared" si="4"/>
        <v>15301287.518367026</v>
      </c>
      <c r="T61" s="44">
        <f t="shared" si="5"/>
        <v>164391.87422200292</v>
      </c>
      <c r="U61" s="48">
        <f t="shared" si="6"/>
        <v>1.0860342707428916E-2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6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K62" s="29">
        <f>'GS&lt;50 PW'!$B$6</f>
        <v>54.093695512120597</v>
      </c>
      <c r="L62" s="29">
        <f>E62*'GS&lt;50 PW'!$B$7</f>
        <v>17.026553351763869</v>
      </c>
      <c r="M62" s="29">
        <f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29">
        <f>I62*'GS&lt;50 PW'!$B$11</f>
        <v>0</v>
      </c>
      <c r="Q62" s="156">
        <f>'Monthly Data'!H62</f>
        <v>5230</v>
      </c>
      <c r="R62" s="29">
        <f>'Monthly Data'!BH62</f>
        <v>31</v>
      </c>
      <c r="S62" s="44">
        <f t="shared" si="4"/>
        <v>16379686.83377314</v>
      </c>
      <c r="T62" s="44">
        <f t="shared" si="5"/>
        <v>197437.86101637222</v>
      </c>
      <c r="U62" s="48">
        <f t="shared" si="6"/>
        <v>1.2200891319171021E-2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6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K63" s="29">
        <f>'GS&lt;50 PW'!$B$6</f>
        <v>54.093695512120597</v>
      </c>
      <c r="L63" s="29">
        <f>E63*'GS&lt;50 PW'!$B$7</f>
        <v>19.926849560346483</v>
      </c>
      <c r="M63" s="29">
        <f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29">
        <f>I63*'GS&lt;50 PW'!$B$11</f>
        <v>0</v>
      </c>
      <c r="Q63" s="156">
        <f>'Monthly Data'!H63</f>
        <v>5234</v>
      </c>
      <c r="R63" s="29">
        <f>'Monthly Data'!BH63</f>
        <v>28</v>
      </c>
      <c r="S63" s="44">
        <f t="shared" si="4"/>
        <v>15232132.712980887</v>
      </c>
      <c r="T63" s="44">
        <f t="shared" si="5"/>
        <v>102405.74022411928</v>
      </c>
      <c r="U63" s="48">
        <f t="shared" si="6"/>
        <v>6.7685121092082778E-3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6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K64" s="29">
        <f>'GS&lt;50 PW'!$B$6</f>
        <v>54.093695512120597</v>
      </c>
      <c r="L64" s="29">
        <f>E64*'GS&lt;50 PW'!$B$7</f>
        <v>12.548471400866438</v>
      </c>
      <c r="M64" s="29">
        <f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29">
        <f>I64*'GS&lt;50 PW'!$B$11</f>
        <v>-1.96382360029251</v>
      </c>
      <c r="Q64" s="156">
        <f>'Monthly Data'!H64</f>
        <v>5236</v>
      </c>
      <c r="R64" s="29">
        <f>'Monthly Data'!BH64</f>
        <v>31</v>
      </c>
      <c r="S64" s="44">
        <f t="shared" si="4"/>
        <v>15382728.642644322</v>
      </c>
      <c r="T64" s="44">
        <f t="shared" si="5"/>
        <v>-156975.3301124461</v>
      </c>
      <c r="U64" s="48">
        <f t="shared" si="6"/>
        <v>1.0101565022579927E-2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6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K65" s="29">
        <f>'GS&lt;50 PW'!$B$6</f>
        <v>54.093695512120597</v>
      </c>
      <c r="L65" s="29">
        <f>E65*'GS&lt;50 PW'!$B$7</f>
        <v>4.6041817860531991</v>
      </c>
      <c r="M65" s="29">
        <f>F65*'GS&lt;50 PW'!$B$8</f>
        <v>0</v>
      </c>
      <c r="N65" s="29">
        <f>G65*'GS&lt;50 PW'!$B$9</f>
        <v>-5.8979572203720068</v>
      </c>
      <c r="O65" s="29">
        <f>H65*'GS&lt;50 PW'!$B$10</f>
        <v>36.059377906027407</v>
      </c>
      <c r="P65" s="29">
        <f>I65*'GS&lt;50 PW'!$B$11</f>
        <v>-1.96382360029251</v>
      </c>
      <c r="Q65" s="156">
        <f>'Monthly Data'!H65</f>
        <v>5236</v>
      </c>
      <c r="R65" s="29">
        <f>'Monthly Data'!BH65</f>
        <v>30</v>
      </c>
      <c r="S65" s="44">
        <f t="shared" si="4"/>
        <v>13649541.116165942</v>
      </c>
      <c r="T65" s="44">
        <f t="shared" si="5"/>
        <v>-62107.856590826064</v>
      </c>
      <c r="U65" s="48">
        <f t="shared" si="6"/>
        <v>4.5295687421860169E-3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6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K66" s="29">
        <f>'GS&lt;50 PW'!$B$6</f>
        <v>54.093695512120597</v>
      </c>
      <c r="L66" s="29">
        <f>E66*'GS&lt;50 PW'!$B$7</f>
        <v>0.56283584959768584</v>
      </c>
      <c r="M66" s="29">
        <f>F66*'GS&lt;50 PW'!$B$8</f>
        <v>2.7718538697490902</v>
      </c>
      <c r="N66" s="29">
        <f>G66*'GS&lt;50 PW'!$B$9</f>
        <v>-5.9901128019403194</v>
      </c>
      <c r="O66" s="29">
        <f>H66*'GS&lt;50 PW'!$B$10</f>
        <v>36.285708903868432</v>
      </c>
      <c r="P66" s="29">
        <f>I66*'GS&lt;50 PW'!$B$11</f>
        <v>-1.96382360029251</v>
      </c>
      <c r="Q66" s="156">
        <f>'Monthly Data'!H66</f>
        <v>5250</v>
      </c>
      <c r="R66" s="29">
        <f>'Monthly Data'!BH66</f>
        <v>31</v>
      </c>
      <c r="S66" s="44">
        <f t="shared" si="4"/>
        <v>13957465.671062507</v>
      </c>
      <c r="T66" s="44">
        <f t="shared" ref="T66:T97" si="9">S66-D66</f>
        <v>113146.69830573909</v>
      </c>
      <c r="U66" s="48">
        <f t="shared" ref="U66:U97" si="10">ABS(T66/D66)</f>
        <v>8.1727890355886967E-3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6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K67" s="29">
        <f>'GS&lt;50 PW'!$B$6</f>
        <v>54.093695512120597</v>
      </c>
      <c r="L67" s="29">
        <f>E67*'GS&lt;50 PW'!$B$7</f>
        <v>0.10764620074272679</v>
      </c>
      <c r="M67" s="29">
        <f>F67*'GS&lt;50 PW'!$B$8</f>
        <v>4.446022018999253</v>
      </c>
      <c r="N67" s="29">
        <f>G67*'GS&lt;50 PW'!$B$9</f>
        <v>-6.082268383508632</v>
      </c>
      <c r="O67" s="29">
        <f>H67*'GS&lt;50 PW'!$B$10</f>
        <v>36.527051651566239</v>
      </c>
      <c r="P67" s="29">
        <f>I67*'GS&lt;50 PW'!$B$11</f>
        <v>0</v>
      </c>
      <c r="Q67" s="156">
        <f>'Monthly Data'!H67</f>
        <v>5241</v>
      </c>
      <c r="R67" s="29">
        <f>'Monthly Data'!BH67</f>
        <v>30</v>
      </c>
      <c r="S67" s="44">
        <f t="shared" ref="S67:S121" si="11">SUM(K67:P67)*Q67*R67</f>
        <v>14007958.272797449</v>
      </c>
      <c r="T67" s="44">
        <f t="shared" si="9"/>
        <v>-152420.69995931908</v>
      </c>
      <c r="U67" s="48">
        <f t="shared" si="10"/>
        <v>1.0763885645473339E-2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6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K68" s="29">
        <f>'GS&lt;50 PW'!$B$6</f>
        <v>54.093695512120597</v>
      </c>
      <c r="L68" s="29">
        <f>E68*'GS&lt;50 PW'!$B$7</f>
        <v>0</v>
      </c>
      <c r="M68" s="29">
        <f>F68*'GS&lt;50 PW'!$B$8</f>
        <v>14.44364879706862</v>
      </c>
      <c r="N68" s="29">
        <f>G68*'GS&lt;50 PW'!$B$9</f>
        <v>-6.1744239650769446</v>
      </c>
      <c r="O68" s="29">
        <f>H68*'GS&lt;50 PW'!$B$10</f>
        <v>36.89310739807442</v>
      </c>
      <c r="P68" s="29">
        <f>I68*'GS&lt;50 PW'!$B$11</f>
        <v>0</v>
      </c>
      <c r="Q68" s="156">
        <f>'Monthly Data'!H68</f>
        <v>5240</v>
      </c>
      <c r="R68" s="29">
        <f>'Monthly Data'!BH68</f>
        <v>31</v>
      </c>
      <c r="S68" s="44">
        <f t="shared" si="11"/>
        <v>16123149.146440806</v>
      </c>
      <c r="T68" s="44">
        <f t="shared" si="9"/>
        <v>502340.17368403822</v>
      </c>
      <c r="U68" s="48">
        <f t="shared" si="10"/>
        <v>3.2158396825678934E-2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6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K69" s="29">
        <f>'GS&lt;50 PW'!$B$6</f>
        <v>54.093695512120597</v>
      </c>
      <c r="L69" s="29">
        <f>E69*'GS&lt;50 PW'!$B$7</f>
        <v>0</v>
      </c>
      <c r="M69" s="29">
        <f>F69*'GS&lt;50 PW'!$B$8</f>
        <v>11.742868103466945</v>
      </c>
      <c r="N69" s="29">
        <f>G69*'GS&lt;50 PW'!$B$9</f>
        <v>-6.2665795466452572</v>
      </c>
      <c r="O69" s="29">
        <f>H69*'GS&lt;50 PW'!$B$10</f>
        <v>37.120593145904415</v>
      </c>
      <c r="P69" s="29">
        <f>I69*'GS&lt;50 PW'!$B$11</f>
        <v>0</v>
      </c>
      <c r="Q69" s="156">
        <f>'Monthly Data'!H69</f>
        <v>5244</v>
      </c>
      <c r="R69" s="29">
        <f>'Monthly Data'!BH69</f>
        <v>31</v>
      </c>
      <c r="S69" s="44">
        <f t="shared" si="11"/>
        <v>15718406.994354337</v>
      </c>
      <c r="T69" s="44">
        <f t="shared" si="9"/>
        <v>-133088.97840243019</v>
      </c>
      <c r="U69" s="48">
        <f t="shared" si="10"/>
        <v>8.3959885320075821E-3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6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K70" s="29">
        <f>'GS&lt;50 PW'!$B$6</f>
        <v>54.093695512120597</v>
      </c>
      <c r="L70" s="29">
        <f>E70*'GS&lt;50 PW'!$B$7</f>
        <v>0</v>
      </c>
      <c r="M70" s="29">
        <f>F70*'GS&lt;50 PW'!$B$8</f>
        <v>10.116082071648391</v>
      </c>
      <c r="N70" s="29">
        <f>G70*'GS&lt;50 PW'!$B$9</f>
        <v>-6.3587351282135698</v>
      </c>
      <c r="O70" s="29">
        <f>H70*'GS&lt;50 PW'!$B$10</f>
        <v>37.186413895276552</v>
      </c>
      <c r="P70" s="29">
        <f>I70*'GS&lt;50 PW'!$B$11</f>
        <v>-1.96382360029251</v>
      </c>
      <c r="Q70" s="156">
        <f>'Monthly Data'!H70</f>
        <v>5237</v>
      </c>
      <c r="R70" s="29">
        <f>'Monthly Data'!BH70</f>
        <v>30</v>
      </c>
      <c r="S70" s="44">
        <f t="shared" si="11"/>
        <v>14622798.441437256</v>
      </c>
      <c r="T70" s="44">
        <f t="shared" si="9"/>
        <v>153736.46868048795</v>
      </c>
      <c r="U70" s="48">
        <f t="shared" si="10"/>
        <v>1.0625185583554232E-2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6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K71" s="29">
        <f>'GS&lt;50 PW'!$B$6</f>
        <v>54.093695512120597</v>
      </c>
      <c r="L71" s="29">
        <f>E71*'GS&lt;50 PW'!$B$7</f>
        <v>1.5931637709923567</v>
      </c>
      <c r="M71" s="29">
        <f>F71*'GS&lt;50 PW'!$B$8</f>
        <v>0.33957184159319315</v>
      </c>
      <c r="N71" s="29">
        <f>G71*'GS&lt;50 PW'!$B$9</f>
        <v>-6.4508907097818824</v>
      </c>
      <c r="O71" s="29">
        <f>H71*'GS&lt;50 PW'!$B$10</f>
        <v>37.142533395695125</v>
      </c>
      <c r="P71" s="29">
        <f>I71*'GS&lt;50 PW'!$B$11</f>
        <v>-1.96382360029251</v>
      </c>
      <c r="Q71" s="156">
        <f>'Monthly Data'!H71</f>
        <v>5242</v>
      </c>
      <c r="R71" s="29">
        <f>'Monthly Data'!BH71</f>
        <v>31</v>
      </c>
      <c r="S71" s="44">
        <f t="shared" si="11"/>
        <v>13772735.167678539</v>
      </c>
      <c r="T71" s="44">
        <f t="shared" si="9"/>
        <v>351306.19492177106</v>
      </c>
      <c r="U71" s="48">
        <f t="shared" si="10"/>
        <v>2.6175021723459049E-2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6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K72" s="29">
        <f>'GS&lt;50 PW'!$B$6</f>
        <v>54.093695512120597</v>
      </c>
      <c r="L72" s="29">
        <f>E72*'GS&lt;50 PW'!$B$7</f>
        <v>4.0905556282236182</v>
      </c>
      <c r="M72" s="29">
        <f>F72*'GS&lt;50 PW'!$B$8</f>
        <v>7.8970195719348414E-3</v>
      </c>
      <c r="N72" s="29">
        <f>G72*'GS&lt;50 PW'!$B$9</f>
        <v>-6.543046291350195</v>
      </c>
      <c r="O72" s="29">
        <f>H72*'GS&lt;50 PW'!$B$10</f>
        <v>37.084795896245886</v>
      </c>
      <c r="P72" s="29">
        <f>I72*'GS&lt;50 PW'!$B$11</f>
        <v>-1.96382360029251</v>
      </c>
      <c r="Q72" s="156">
        <f>'Monthly Data'!H72</f>
        <v>5234</v>
      </c>
      <c r="R72" s="29">
        <f>'Monthly Data'!BH72</f>
        <v>30</v>
      </c>
      <c r="S72" s="44">
        <f t="shared" si="11"/>
        <v>13624637.045312826</v>
      </c>
      <c r="T72" s="44">
        <f t="shared" si="9"/>
        <v>160546.07255605794</v>
      </c>
      <c r="U72" s="48">
        <f t="shared" si="10"/>
        <v>1.1924018701366973E-2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6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K73" s="29">
        <f>'GS&lt;50 PW'!$B$6</f>
        <v>54.093695512120597</v>
      </c>
      <c r="L73" s="29">
        <f>E73*'GS&lt;50 PW'!$B$7</f>
        <v>6.4126379585310094</v>
      </c>
      <c r="M73" s="29">
        <f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29">
        <f>I73*'GS&lt;50 PW'!$B$11</f>
        <v>0</v>
      </c>
      <c r="Q73" s="156">
        <f>'Monthly Data'!H73</f>
        <v>5238</v>
      </c>
      <c r="R73" s="29">
        <f>'Monthly Data'!BH73</f>
        <v>31</v>
      </c>
      <c r="S73" s="44">
        <f t="shared" si="11"/>
        <v>14785367.110076496</v>
      </c>
      <c r="T73" s="44">
        <f t="shared" si="9"/>
        <v>419944.13731972873</v>
      </c>
      <c r="U73" s="48">
        <f t="shared" si="10"/>
        <v>2.9232981034817397E-2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6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K74" s="29">
        <f>'GS&lt;50 PW'!$B$6</f>
        <v>54.093695512120597</v>
      </c>
      <c r="L74" s="29">
        <f>E74*'GS&lt;50 PW'!$B$7</f>
        <v>13.501909178873447</v>
      </c>
      <c r="M74" s="29">
        <f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29">
        <f>I74*'GS&lt;50 PW'!$B$11</f>
        <v>0</v>
      </c>
      <c r="Q74" s="156">
        <f>'Monthly Data'!H74</f>
        <v>5246</v>
      </c>
      <c r="R74" s="29">
        <f>'Monthly Data'!BH74</f>
        <v>31</v>
      </c>
      <c r="S74" s="44">
        <f t="shared" si="11"/>
        <v>15958819.410121948</v>
      </c>
      <c r="T74" s="44">
        <f t="shared" si="9"/>
        <v>442329.45914627984</v>
      </c>
      <c r="U74" s="48">
        <f t="shared" si="10"/>
        <v>2.8507056721192695E-2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6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K75" s="29">
        <f>'GS&lt;50 PW'!$B$6</f>
        <v>54.093695512120597</v>
      </c>
      <c r="L75" s="29">
        <f>E75*'GS&lt;50 PW'!$B$7</f>
        <v>11.388968038580495</v>
      </c>
      <c r="M75" s="29">
        <f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29">
        <f>I75*'GS&lt;50 PW'!$B$11</f>
        <v>0</v>
      </c>
      <c r="Q75" s="156">
        <f>'Monthly Data'!H75</f>
        <v>5267</v>
      </c>
      <c r="R75" s="29">
        <f>'Monthly Data'!BH75</f>
        <v>29</v>
      </c>
      <c r="S75" s="44">
        <f t="shared" si="11"/>
        <v>14641761.056485333</v>
      </c>
      <c r="T75" s="44">
        <f t="shared" si="9"/>
        <v>-82997.894490335137</v>
      </c>
      <c r="U75" s="48">
        <f t="shared" si="10"/>
        <v>5.6366216089965716E-3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6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K76" s="29">
        <f>'GS&lt;50 PW'!$B$6</f>
        <v>54.093695512120597</v>
      </c>
      <c r="L76" s="29">
        <f>E76*'GS&lt;50 PW'!$B$7</f>
        <v>8.2118673138023013</v>
      </c>
      <c r="M76" s="29">
        <f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29">
        <f>I76*'GS&lt;50 PW'!$B$11</f>
        <v>-1.96382360029251</v>
      </c>
      <c r="Q76" s="156">
        <f>'Monthly Data'!H76</f>
        <v>5268</v>
      </c>
      <c r="R76" s="29">
        <f>'Monthly Data'!BH76</f>
        <v>31</v>
      </c>
      <c r="S76" s="44">
        <f t="shared" si="11"/>
        <v>14780104.599875711</v>
      </c>
      <c r="T76" s="44">
        <f t="shared" si="9"/>
        <v>-67687.351099956781</v>
      </c>
      <c r="U76" s="48">
        <f t="shared" si="10"/>
        <v>4.5587486222494486E-3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6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K77" s="29">
        <f>'GS&lt;50 PW'!$B$6</f>
        <v>54.093695512120597</v>
      </c>
      <c r="L77" s="29">
        <f>E77*'GS&lt;50 PW'!$B$7</f>
        <v>6.6709888403135542</v>
      </c>
      <c r="M77" s="29">
        <f>F77*'GS&lt;50 PW'!$B$8</f>
        <v>6.3176156575477899E-2</v>
      </c>
      <c r="N77" s="29">
        <f>G77*'GS&lt;50 PW'!$B$9</f>
        <v>-7.003824199191758</v>
      </c>
      <c r="O77" s="29">
        <f>H77*'GS&lt;50 PW'!$B$10</f>
        <v>37.050153396576349</v>
      </c>
      <c r="P77" s="29">
        <f>I77*'GS&lt;50 PW'!$B$11</f>
        <v>-1.96382360029251</v>
      </c>
      <c r="Q77" s="156">
        <f>'Monthly Data'!H77</f>
        <v>5267</v>
      </c>
      <c r="R77" s="29">
        <f>'Monthly Data'!BH77</f>
        <v>30</v>
      </c>
      <c r="S77" s="44">
        <f t="shared" si="11"/>
        <v>14048726.948425131</v>
      </c>
      <c r="T77" s="44">
        <f t="shared" si="9"/>
        <v>305539.99744946323</v>
      </c>
      <c r="U77" s="48">
        <f t="shared" si="10"/>
        <v>2.2232106609578799E-2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6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K78" s="29">
        <f>'GS&lt;50 PW'!$B$6</f>
        <v>54.093695512120597</v>
      </c>
      <c r="L78" s="29">
        <f>E78*'GS&lt;50 PW'!$B$7</f>
        <v>1.2886788031772154</v>
      </c>
      <c r="M78" s="29">
        <f>F78*'GS&lt;50 PW'!$B$8</f>
        <v>3.7668783358128652</v>
      </c>
      <c r="N78" s="29">
        <f>G78*'GS&lt;50 PW'!$B$9</f>
        <v>-7.0959797807600706</v>
      </c>
      <c r="O78" s="29">
        <f>H78*'GS&lt;50 PW'!$B$10</f>
        <v>37.156390395562944</v>
      </c>
      <c r="P78" s="29">
        <f>I78*'GS&lt;50 PW'!$B$11</f>
        <v>-1.96382360029251</v>
      </c>
      <c r="Q78" s="156">
        <f>'Monthly Data'!H78</f>
        <v>5294</v>
      </c>
      <c r="R78" s="29">
        <f>'Monthly Data'!BH78</f>
        <v>31</v>
      </c>
      <c r="S78" s="44">
        <f t="shared" si="11"/>
        <v>14318263.730883731</v>
      </c>
      <c r="T78" s="44">
        <f t="shared" si="9"/>
        <v>271120.77990806289</v>
      </c>
      <c r="U78" s="48">
        <f t="shared" si="10"/>
        <v>1.930077745020967E-2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6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K79" s="29">
        <f>'GS&lt;50 PW'!$B$6</f>
        <v>54.093695512120597</v>
      </c>
      <c r="L79" s="29">
        <f>E79*'GS&lt;50 PW'!$B$7</f>
        <v>0</v>
      </c>
      <c r="M79" s="29">
        <f>F79*'GS&lt;50 PW'!$B$8</f>
        <v>8.6946185487001362</v>
      </c>
      <c r="N79" s="29">
        <f>G79*'GS&lt;50 PW'!$B$9</f>
        <v>-7.1881353623283832</v>
      </c>
      <c r="O79" s="29">
        <f>H79*'GS&lt;50 PW'!$B$10</f>
        <v>37.301888894175029</v>
      </c>
      <c r="P79" s="29">
        <f>I79*'GS&lt;50 PW'!$B$11</f>
        <v>0</v>
      </c>
      <c r="Q79" s="156">
        <f>'Monthly Data'!H79</f>
        <v>5264</v>
      </c>
      <c r="R79" s="29">
        <f>'Monthly Data'!BH79</f>
        <v>30</v>
      </c>
      <c r="S79" s="44">
        <f t="shared" si="11"/>
        <v>14671094.514234032</v>
      </c>
      <c r="T79" s="44">
        <f t="shared" si="9"/>
        <v>-176491.4367416352</v>
      </c>
      <c r="U79" s="48">
        <f t="shared" si="10"/>
        <v>1.1886877592383127E-2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6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K80" s="29">
        <f>'GS&lt;50 PW'!$B$6</f>
        <v>54.093695512120597</v>
      </c>
      <c r="L80" s="29">
        <f>E80*'GS&lt;50 PW'!$B$7</f>
        <v>0</v>
      </c>
      <c r="M80" s="29">
        <f>F80*'GS&lt;50 PW'!$B$8</f>
        <v>16.939106981799998</v>
      </c>
      <c r="N80" s="29">
        <f>G80*'GS&lt;50 PW'!$B$9</f>
        <v>-7.2802909438966958</v>
      </c>
      <c r="O80" s="29">
        <f>H80*'GS&lt;50 PW'!$B$10</f>
        <v>37.291496144274163</v>
      </c>
      <c r="P80" s="29">
        <f>I80*'GS&lt;50 PW'!$B$11</f>
        <v>0</v>
      </c>
      <c r="Q80" s="156">
        <f>'Monthly Data'!H80</f>
        <v>5262</v>
      </c>
      <c r="R80" s="29">
        <f>'Monthly Data'!BH80</f>
        <v>31</v>
      </c>
      <c r="S80" s="44">
        <f t="shared" si="11"/>
        <v>16482500.62310929</v>
      </c>
      <c r="T80" s="44">
        <f t="shared" si="9"/>
        <v>-143348.32786637731</v>
      </c>
      <c r="U80" s="48">
        <f t="shared" si="10"/>
        <v>8.6220155306995661E-3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6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K81" s="29">
        <f>'GS&lt;50 PW'!$B$6</f>
        <v>54.093695512120597</v>
      </c>
      <c r="L81" s="29">
        <f>E81*'GS&lt;50 PW'!$B$7</f>
        <v>0</v>
      </c>
      <c r="M81" s="29">
        <f>F81*'GS&lt;50 PW'!$B$8</f>
        <v>18.93705293349948</v>
      </c>
      <c r="N81" s="29">
        <f>G81*'GS&lt;50 PW'!$B$9</f>
        <v>-7.3724465254650084</v>
      </c>
      <c r="O81" s="29">
        <f>H81*'GS&lt;50 PW'!$B$10</f>
        <v>37.238377644780869</v>
      </c>
      <c r="P81" s="29">
        <f>I81*'GS&lt;50 PW'!$B$11</f>
        <v>0</v>
      </c>
      <c r="Q81" s="156">
        <f>'Monthly Data'!H81</f>
        <v>5260</v>
      </c>
      <c r="R81" s="29">
        <f>'Monthly Data'!BH81</f>
        <v>31</v>
      </c>
      <c r="S81" s="44">
        <f t="shared" si="11"/>
        <v>16778332.569858454</v>
      </c>
      <c r="T81" s="44">
        <f t="shared" si="9"/>
        <v>-219611.38111721352</v>
      </c>
      <c r="U81" s="48">
        <f t="shared" si="10"/>
        <v>1.2919879118945325E-2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6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K82" s="29">
        <f>'GS&lt;50 PW'!$B$6</f>
        <v>54.093695512120597</v>
      </c>
      <c r="L82" s="29">
        <f>E82*'GS&lt;50 PW'!$B$7</f>
        <v>0</v>
      </c>
      <c r="M82" s="29">
        <f>F82*'GS&lt;50 PW'!$B$8</f>
        <v>9.8475834062026077</v>
      </c>
      <c r="N82" s="29">
        <f>G82*'GS&lt;50 PW'!$B$9</f>
        <v>-7.4646021070333211</v>
      </c>
      <c r="O82" s="29">
        <f>H82*'GS&lt;50 PW'!$B$10</f>
        <v>37.147152395651069</v>
      </c>
      <c r="P82" s="29">
        <f>I82*'GS&lt;50 PW'!$B$11</f>
        <v>-1.96382360029251</v>
      </c>
      <c r="Q82" s="156">
        <f>'Monthly Data'!H82</f>
        <v>5273</v>
      </c>
      <c r="R82" s="29">
        <f>'Monthly Data'!BH82</f>
        <v>30</v>
      </c>
      <c r="S82" s="44">
        <f t="shared" si="11"/>
        <v>14499696.286915718</v>
      </c>
      <c r="T82" s="44">
        <f t="shared" si="9"/>
        <v>-179462.66405995004</v>
      </c>
      <c r="U82" s="48">
        <f t="shared" si="10"/>
        <v>1.222567755137101E-2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6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K83" s="29">
        <f>'GS&lt;50 PW'!$B$6</f>
        <v>54.093695512120597</v>
      </c>
      <c r="L83" s="29">
        <f>E83*'GS&lt;50 PW'!$B$7</f>
        <v>1.5408784734887466</v>
      </c>
      <c r="M83" s="29">
        <f>F83*'GS&lt;50 PW'!$B$8</f>
        <v>1.9584608538398127</v>
      </c>
      <c r="N83" s="29">
        <f>G83*'GS&lt;50 PW'!$B$9</f>
        <v>-7.5567576886016337</v>
      </c>
      <c r="O83" s="29">
        <f>H83*'GS&lt;50 PW'!$B$10</f>
        <v>37.065165146433152</v>
      </c>
      <c r="P83" s="29">
        <f>I83*'GS&lt;50 PW'!$B$11</f>
        <v>-1.96382360029251</v>
      </c>
      <c r="Q83" s="156">
        <f>'Monthly Data'!H83</f>
        <v>5278</v>
      </c>
      <c r="R83" s="29">
        <f>'Monthly Data'!BH83</f>
        <v>31</v>
      </c>
      <c r="S83" s="44">
        <f t="shared" si="11"/>
        <v>13930046.895963807</v>
      </c>
      <c r="T83" s="44">
        <f t="shared" si="9"/>
        <v>359780.94498813897</v>
      </c>
      <c r="U83" s="48">
        <f t="shared" si="10"/>
        <v>2.6512446129493258E-2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6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K84" s="29">
        <f>'GS&lt;50 PW'!$B$6</f>
        <v>54.093695512120597</v>
      </c>
      <c r="L84" s="29">
        <f>E84*'GS&lt;50 PW'!$B$7</f>
        <v>3.7307097571693602</v>
      </c>
      <c r="M84" s="29">
        <f>F84*'GS&lt;50 PW'!$B$8</f>
        <v>0</v>
      </c>
      <c r="N84" s="29">
        <f>G84*'GS&lt;50 PW'!$B$9</f>
        <v>-7.6489132701699463</v>
      </c>
      <c r="O84" s="29">
        <f>H84*'GS&lt;50 PW'!$B$10</f>
        <v>37.036296396708529</v>
      </c>
      <c r="P84" s="29">
        <f>I84*'GS&lt;50 PW'!$B$11</f>
        <v>-1.96382360029251</v>
      </c>
      <c r="Q84" s="156">
        <f>'Monthly Data'!H84</f>
        <v>5298</v>
      </c>
      <c r="R84" s="29">
        <f>'Monthly Data'!BH84</f>
        <v>30</v>
      </c>
      <c r="S84" s="44">
        <f t="shared" si="11"/>
        <v>13549311.524602495</v>
      </c>
      <c r="T84" s="44">
        <f t="shared" si="9"/>
        <v>-88874.426373172551</v>
      </c>
      <c r="U84" s="48">
        <f t="shared" si="10"/>
        <v>6.5165870807630784E-3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6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K85" s="29">
        <f>'GS&lt;50 PW'!$B$6</f>
        <v>54.093695512120597</v>
      </c>
      <c r="L85" s="29">
        <f>E85*'GS&lt;50 PW'!$B$7</f>
        <v>11.472009393439171</v>
      </c>
      <c r="M85" s="29">
        <f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29">
        <f>I85*'GS&lt;50 PW'!$B$11</f>
        <v>0</v>
      </c>
      <c r="Q85" s="156">
        <f>'Monthly Data'!H85</f>
        <v>5297</v>
      </c>
      <c r="R85" s="29">
        <f>'Monthly Data'!BH85</f>
        <v>31</v>
      </c>
      <c r="S85" s="44">
        <f t="shared" si="11"/>
        <v>15570382.121835181</v>
      </c>
      <c r="T85" s="44">
        <f t="shared" si="9"/>
        <v>476990.1708595138</v>
      </c>
      <c r="U85" s="48">
        <f t="shared" si="10"/>
        <v>3.1602582932240102E-2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6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K86" s="29">
        <f>'GS&lt;50 PW'!$B$6</f>
        <v>54.093695512120597</v>
      </c>
      <c r="L86" s="29">
        <f>E86*'GS&lt;50 PW'!$B$7</f>
        <v>11.767267544047796</v>
      </c>
      <c r="M86" s="29">
        <f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29">
        <f>I86*'GS&lt;50 PW'!$B$11</f>
        <v>0</v>
      </c>
      <c r="Q86" s="156">
        <f>'Monthly Data'!H86</f>
        <v>5303</v>
      </c>
      <c r="R86" s="29">
        <f>'Monthly Data'!BH86</f>
        <v>31</v>
      </c>
      <c r="S86" s="44">
        <f t="shared" si="11"/>
        <v>15639251.87786858</v>
      </c>
      <c r="T86" s="44">
        <f t="shared" si="9"/>
        <v>-209697.95029913075</v>
      </c>
      <c r="U86" s="48">
        <f t="shared" si="10"/>
        <v>1.323103124009156E-2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6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K87" s="29">
        <f>'GS&lt;50 PW'!$B$6</f>
        <v>54.093695512120597</v>
      </c>
      <c r="L87" s="29">
        <f>E87*'GS&lt;50 PW'!$B$7</f>
        <v>9.3252365900556455</v>
      </c>
      <c r="M87" s="29">
        <f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29">
        <f>I87*'GS&lt;50 PW'!$B$11</f>
        <v>0</v>
      </c>
      <c r="Q87" s="156">
        <f>'Monthly Data'!H87</f>
        <v>5341</v>
      </c>
      <c r="R87" s="29">
        <f>'Monthly Data'!BH87</f>
        <v>28</v>
      </c>
      <c r="S87" s="44">
        <f t="shared" si="11"/>
        <v>13877372.607897831</v>
      </c>
      <c r="T87" s="44">
        <f t="shared" si="9"/>
        <v>-278199.22026987933</v>
      </c>
      <c r="U87" s="48">
        <f t="shared" si="10"/>
        <v>1.9652983549297513E-2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6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K88" s="29">
        <f>'GS&lt;50 PW'!$B$6</f>
        <v>54.093695512120597</v>
      </c>
      <c r="L88" s="29">
        <f>E88*'GS&lt;50 PW'!$B$7</f>
        <v>10.924551572519018</v>
      </c>
      <c r="M88" s="29">
        <f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29">
        <f>I88*'GS&lt;50 PW'!$B$11</f>
        <v>-1.96382360029251</v>
      </c>
      <c r="Q88" s="156">
        <f>'Monthly Data'!H88</f>
        <v>5342</v>
      </c>
      <c r="R88" s="29">
        <f>'Monthly Data'!BH88</f>
        <v>31</v>
      </c>
      <c r="S88" s="44">
        <f t="shared" si="11"/>
        <v>15324568.713693757</v>
      </c>
      <c r="T88" s="44">
        <f t="shared" si="9"/>
        <v>215641.88552604616</v>
      </c>
      <c r="U88" s="48">
        <f t="shared" si="10"/>
        <v>1.427248195576823E-2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6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K89" s="29">
        <f>'GS&lt;50 PW'!$B$6</f>
        <v>54.093695512120597</v>
      </c>
      <c r="L89" s="29">
        <f>E89*'GS&lt;50 PW'!$B$7</f>
        <v>3.2939737427274407</v>
      </c>
      <c r="M89" s="29">
        <f>F89*'GS&lt;50 PW'!$B$8</f>
        <v>7.1073176147412459E-2</v>
      </c>
      <c r="N89" s="29">
        <f>G89*'GS&lt;50 PW'!$B$9</f>
        <v>-8.1096911780115093</v>
      </c>
      <c r="O89" s="29">
        <f>H89*'GS&lt;50 PW'!$B$10</f>
        <v>37.618290391156847</v>
      </c>
      <c r="P89" s="29">
        <f>I89*'GS&lt;50 PW'!$B$11</f>
        <v>-1.96382360029251</v>
      </c>
      <c r="Q89" s="156">
        <f>'Monthly Data'!H89</f>
        <v>5344</v>
      </c>
      <c r="R89" s="29">
        <f>'Monthly Data'!BH89</f>
        <v>30</v>
      </c>
      <c r="S89" s="44">
        <f t="shared" si="11"/>
        <v>13627764.012789756</v>
      </c>
      <c r="T89" s="44">
        <f t="shared" si="9"/>
        <v>-21799.815377954394</v>
      </c>
      <c r="U89" s="48">
        <f t="shared" si="10"/>
        <v>1.5971071055741388E-3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6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K90" s="29">
        <f>'GS&lt;50 PW'!$B$6</f>
        <v>54.093695512120597</v>
      </c>
      <c r="L90" s="29">
        <f>E90*'GS&lt;50 PW'!$B$7</f>
        <v>1.7807757208582518</v>
      </c>
      <c r="M90" s="29">
        <f>F90*'GS&lt;50 PW'!$B$8</f>
        <v>1.366184385944708</v>
      </c>
      <c r="N90" s="29">
        <f>G90*'GS&lt;50 PW'!$B$9</f>
        <v>-8.2018467595798228</v>
      </c>
      <c r="O90" s="29">
        <f>H90*'GS&lt;50 PW'!$B$10</f>
        <v>37.723372640154466</v>
      </c>
      <c r="P90" s="29">
        <f>I90*'GS&lt;50 PW'!$B$11</f>
        <v>-1.96382360029251</v>
      </c>
      <c r="Q90" s="156">
        <f>'Monthly Data'!H90</f>
        <v>5341</v>
      </c>
      <c r="R90" s="29">
        <f>'Monthly Data'!BH90</f>
        <v>31</v>
      </c>
      <c r="S90" s="44">
        <f t="shared" si="11"/>
        <v>14040148.915729385</v>
      </c>
      <c r="T90" s="44">
        <f t="shared" si="9"/>
        <v>188475.08756167442</v>
      </c>
      <c r="U90" s="48">
        <f t="shared" si="10"/>
        <v>1.3606665151066856E-2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6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K91" s="29">
        <f>'GS&lt;50 PW'!$B$6</f>
        <v>54.093695512120597</v>
      </c>
      <c r="L91" s="29">
        <f>E91*'GS&lt;50 PW'!$B$7</f>
        <v>0</v>
      </c>
      <c r="M91" s="29">
        <f>F91*'GS&lt;50 PW'!$B$8</f>
        <v>8.5287811376895064</v>
      </c>
      <c r="N91" s="29">
        <f>G91*'GS&lt;50 PW'!$B$9</f>
        <v>-8.2940023411481345</v>
      </c>
      <c r="O91" s="29">
        <f>H91*'GS&lt;50 PW'!$B$10</f>
        <v>37.745312889945176</v>
      </c>
      <c r="P91" s="29">
        <f>I91*'GS&lt;50 PW'!$B$11</f>
        <v>0</v>
      </c>
      <c r="Q91" s="156">
        <f>'Monthly Data'!H91</f>
        <v>5339</v>
      </c>
      <c r="R91" s="29">
        <f>'Monthly Data'!BH91</f>
        <v>30</v>
      </c>
      <c r="S91" s="44">
        <f t="shared" si="11"/>
        <v>14747458.495600905</v>
      </c>
      <c r="T91" s="44">
        <f t="shared" si="9"/>
        <v>306265.66743319482</v>
      </c>
      <c r="U91" s="48">
        <f t="shared" si="10"/>
        <v>2.1207781869363323E-2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6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K92" s="29">
        <f>'GS&lt;50 PW'!$B$6</f>
        <v>54.093695512120597</v>
      </c>
      <c r="L92" s="29">
        <f>E92*'GS&lt;50 PW'!$B$7</f>
        <v>0</v>
      </c>
      <c r="M92" s="29">
        <f>F92*'GS&lt;50 PW'!$B$8</f>
        <v>13.859269348745451</v>
      </c>
      <c r="N92" s="29">
        <f>G92*'GS&lt;50 PW'!$B$9</f>
        <v>-8.3861579227164462</v>
      </c>
      <c r="O92" s="29">
        <f>H92*'GS&lt;50 PW'!$B$10</f>
        <v>37.760324639801979</v>
      </c>
      <c r="P92" s="29">
        <f>I92*'GS&lt;50 PW'!$B$11</f>
        <v>0</v>
      </c>
      <c r="Q92" s="156">
        <f>'Monthly Data'!H92</f>
        <v>5337</v>
      </c>
      <c r="R92" s="29">
        <f>'Monthly Data'!BH92</f>
        <v>31</v>
      </c>
      <c r="S92" s="44">
        <f t="shared" si="11"/>
        <v>16102481.938177355</v>
      </c>
      <c r="T92" s="44">
        <f t="shared" si="9"/>
        <v>347661.11000964418</v>
      </c>
      <c r="U92" s="48">
        <f t="shared" si="10"/>
        <v>2.2066966917711196E-2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6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K93" s="29">
        <f>'GS&lt;50 PW'!$B$6</f>
        <v>54.093695512120597</v>
      </c>
      <c r="L93" s="29">
        <f>E93*'GS&lt;50 PW'!$B$7</f>
        <v>0</v>
      </c>
      <c r="M93" s="29">
        <f>F93*'GS&lt;50 PW'!$B$8</f>
        <v>11.071621439852491</v>
      </c>
      <c r="N93" s="29">
        <f>G93*'GS&lt;50 PW'!$B$9</f>
        <v>-8.4783135042847597</v>
      </c>
      <c r="O93" s="29">
        <f>H93*'GS&lt;50 PW'!$B$10</f>
        <v>37.859633138854669</v>
      </c>
      <c r="P93" s="29">
        <f>I93*'GS&lt;50 PW'!$B$11</f>
        <v>0</v>
      </c>
      <c r="Q93" s="156">
        <f>'Monthly Data'!H93</f>
        <v>5344</v>
      </c>
      <c r="R93" s="29">
        <f>'Monthly Data'!BH93</f>
        <v>31</v>
      </c>
      <c r="S93" s="44">
        <f t="shared" si="11"/>
        <v>15662974.003473058</v>
      </c>
      <c r="T93" s="44">
        <f t="shared" si="9"/>
        <v>293978.17530534789</v>
      </c>
      <c r="U93" s="48">
        <f t="shared" si="10"/>
        <v>1.9128001503296389E-2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6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K94" s="29">
        <f>'GS&lt;50 PW'!$B$6</f>
        <v>54.093695512120597</v>
      </c>
      <c r="L94" s="29">
        <f>E94*'GS&lt;50 PW'!$B$7</f>
        <v>3.07560573550648E-2</v>
      </c>
      <c r="M94" s="29">
        <f>F94*'GS&lt;50 PW'!$B$8</f>
        <v>7.6522119652047538</v>
      </c>
      <c r="N94" s="29">
        <f>G94*'GS&lt;50 PW'!$B$9</f>
        <v>-8.5704690858530732</v>
      </c>
      <c r="O94" s="29">
        <f>H94*'GS&lt;50 PW'!$B$10</f>
        <v>38.080190386750758</v>
      </c>
      <c r="P94" s="29">
        <f>I94*'GS&lt;50 PW'!$B$11</f>
        <v>-1.96382360029251</v>
      </c>
      <c r="Q94" s="156">
        <f>'Monthly Data'!H94</f>
        <v>5350</v>
      </c>
      <c r="R94" s="29">
        <f>'Monthly Data'!BH94</f>
        <v>30</v>
      </c>
      <c r="S94" s="44">
        <f t="shared" si="11"/>
        <v>14336271.078263337</v>
      </c>
      <c r="T94" s="44">
        <f t="shared" si="9"/>
        <v>-63736.749904373661</v>
      </c>
      <c r="U94" s="48">
        <f t="shared" si="10"/>
        <v>4.4261607816419961E-3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6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K95" s="29">
        <f>'GS&lt;50 PW'!$B$6</f>
        <v>54.093695512120597</v>
      </c>
      <c r="L95" s="29">
        <f>E95*'GS&lt;50 PW'!$B$7</f>
        <v>0.80888430843820425</v>
      </c>
      <c r="M95" s="29">
        <f>F95*'GS&lt;50 PW'!$B$8</f>
        <v>2.6533985761700687</v>
      </c>
      <c r="N95" s="29">
        <f>G95*'GS&lt;50 PW'!$B$9</f>
        <v>-8.6626246674213849</v>
      </c>
      <c r="O95" s="29">
        <f>H95*'GS&lt;50 PW'!$B$10</f>
        <v>38.346937634206242</v>
      </c>
      <c r="P95" s="29">
        <f>I95*'GS&lt;50 PW'!$B$11</f>
        <v>-1.96382360029251</v>
      </c>
      <c r="Q95" s="156">
        <f>'Monthly Data'!H95</f>
        <v>5350</v>
      </c>
      <c r="R95" s="29">
        <f>'Monthly Data'!BH95</f>
        <v>31</v>
      </c>
      <c r="S95" s="44">
        <f t="shared" si="11"/>
        <v>14143102.178530239</v>
      </c>
      <c r="T95" s="44">
        <f t="shared" si="9"/>
        <v>33004.350362528116</v>
      </c>
      <c r="U95" s="48">
        <f t="shared" si="10"/>
        <v>2.3390589324364698E-3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6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K96" s="29">
        <f>'GS&lt;50 PW'!$B$6</f>
        <v>54.093695512120597</v>
      </c>
      <c r="L96" s="29">
        <f>E96*'GS&lt;50 PW'!$B$7</f>
        <v>6.4003355355889866</v>
      </c>
      <c r="M96" s="29">
        <f>F96*'GS&lt;50 PW'!$B$8</f>
        <v>0</v>
      </c>
      <c r="N96" s="29">
        <f>G96*'GS&lt;50 PW'!$B$9</f>
        <v>-8.7547802489896966</v>
      </c>
      <c r="O96" s="29">
        <f>H96*'GS&lt;50 PW'!$B$10</f>
        <v>38.515531132598021</v>
      </c>
      <c r="P96" s="29">
        <f>I96*'GS&lt;50 PW'!$B$11</f>
        <v>-1.96382360029251</v>
      </c>
      <c r="Q96" s="156">
        <f>'Monthly Data'!H96</f>
        <v>5353</v>
      </c>
      <c r="R96" s="29">
        <f>'Monthly Data'!BH96</f>
        <v>30</v>
      </c>
      <c r="S96" s="44">
        <f t="shared" si="11"/>
        <v>14178644.998379368</v>
      </c>
      <c r="T96" s="44">
        <f t="shared" si="9"/>
        <v>19263.170211657882</v>
      </c>
      <c r="U96" s="48">
        <f t="shared" si="10"/>
        <v>1.3604527687315446E-3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6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K97" s="29">
        <f>'GS&lt;50 PW'!$B$6</f>
        <v>54.093695512120597</v>
      </c>
      <c r="L97" s="29">
        <f>E97*'GS&lt;50 PW'!$B$7</f>
        <v>14.246205766866018</v>
      </c>
      <c r="M97" s="29">
        <f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29">
        <f>I97*'GS&lt;50 PW'!$B$11</f>
        <v>0</v>
      </c>
      <c r="Q97" s="156">
        <f>'Monthly Data'!H97</f>
        <v>5356</v>
      </c>
      <c r="R97" s="29">
        <f>'Monthly Data'!BH97</f>
        <v>31</v>
      </c>
      <c r="S97" s="44">
        <f t="shared" si="11"/>
        <v>16305341.120017247</v>
      </c>
      <c r="T97" s="44">
        <f t="shared" si="9"/>
        <v>584513.29184953682</v>
      </c>
      <c r="U97" s="48">
        <f t="shared" si="10"/>
        <v>3.7180821407015105E-2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6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K98" s="29">
        <f>'GS&lt;50 PW'!$B$6</f>
        <v>54.093695512120597</v>
      </c>
      <c r="L98" s="29">
        <f>E98*'GS&lt;50 PW'!$B$7</f>
        <v>15.202719150608532</v>
      </c>
      <c r="M98" s="29">
        <f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29">
        <f>I98*'GS&lt;50 PW'!$B$11</f>
        <v>0</v>
      </c>
      <c r="Q98" s="156">
        <f>'Monthly Data'!H98</f>
        <v>5365</v>
      </c>
      <c r="R98" s="29">
        <f>'Monthly Data'!BH98</f>
        <v>31</v>
      </c>
      <c r="S98" s="44">
        <f t="shared" si="11"/>
        <v>16485714.113780752</v>
      </c>
      <c r="T98" s="44">
        <f t="shared" ref="T98:T121" si="12">S98-D98</f>
        <v>-151628.59772221372</v>
      </c>
      <c r="U98" s="48">
        <f t="shared" ref="U98:U121" si="13">ABS(T98/D98)</f>
        <v>9.1137509367633894E-3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6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K99" s="29">
        <f>'GS&lt;50 PW'!$B$6</f>
        <v>54.093695512120597</v>
      </c>
      <c r="L99" s="29">
        <f>E99*'GS&lt;50 PW'!$B$7</f>
        <v>10.5831593358778</v>
      </c>
      <c r="M99" s="29">
        <f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29">
        <f>I99*'GS&lt;50 PW'!$B$11</f>
        <v>0</v>
      </c>
      <c r="Q99" s="156">
        <f>'Monthly Data'!H99</f>
        <v>5367</v>
      </c>
      <c r="R99" s="29">
        <f>'Monthly Data'!BH99</f>
        <v>28</v>
      </c>
      <c r="S99" s="44">
        <f t="shared" si="11"/>
        <v>14186080.28273</v>
      </c>
      <c r="T99" s="44">
        <f t="shared" si="12"/>
        <v>-446666.42877296545</v>
      </c>
      <c r="U99" s="48">
        <f t="shared" si="13"/>
        <v>3.0525125431292814E-2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6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K100" s="29">
        <f>'GS&lt;50 PW'!$B$6</f>
        <v>54.093695512120597</v>
      </c>
      <c r="L100" s="29">
        <f>E100*'GS&lt;50 PW'!$B$7</f>
        <v>10.700032353827039</v>
      </c>
      <c r="M100" s="29">
        <f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29">
        <f>I100*'GS&lt;50 PW'!$B$11</f>
        <v>-1.96382360029251</v>
      </c>
      <c r="Q100" s="156">
        <f>'Monthly Data'!H100</f>
        <v>5382</v>
      </c>
      <c r="R100" s="29">
        <f>'Monthly Data'!BH100</f>
        <v>31</v>
      </c>
      <c r="S100" s="44">
        <f t="shared" si="11"/>
        <v>15405581.819221888</v>
      </c>
      <c r="T100" s="44">
        <f t="shared" si="12"/>
        <v>-86549.892281077802</v>
      </c>
      <c r="U100" s="48">
        <f t="shared" si="13"/>
        <v>5.586700003125728E-3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6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K101" s="29">
        <f>'GS&lt;50 PW'!$B$6</f>
        <v>54.093695512120597</v>
      </c>
      <c r="L101" s="29">
        <f>E101*'GS&lt;50 PW'!$B$7</f>
        <v>7.3599245250670071</v>
      </c>
      <c r="M101" s="29">
        <f>F101*'GS&lt;50 PW'!$B$8</f>
        <v>0</v>
      </c>
      <c r="N101" s="29">
        <f>G101*'GS&lt;50 PW'!$B$9</f>
        <v>-9.2155581568312606</v>
      </c>
      <c r="O101" s="29">
        <f>H101*'GS&lt;50 PW'!$B$10</f>
        <v>38.55132838225655</v>
      </c>
      <c r="P101" s="29">
        <f>I101*'GS&lt;50 PW'!$B$11</f>
        <v>-1.96382360029251</v>
      </c>
      <c r="Q101" s="156">
        <f>'Monthly Data'!H101</f>
        <v>5377</v>
      </c>
      <c r="R101" s="29">
        <f>'Monthly Data'!BH101</f>
        <v>30</v>
      </c>
      <c r="S101" s="44">
        <f t="shared" si="11"/>
        <v>14328452.1582989</v>
      </c>
      <c r="T101" s="44">
        <f t="shared" si="12"/>
        <v>-106456.55320406519</v>
      </c>
      <c r="U101" s="48">
        <f t="shared" si="13"/>
        <v>7.3749377520643091E-3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6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K102" s="29">
        <f>'GS&lt;50 PW'!$B$6</f>
        <v>54.093695512120597</v>
      </c>
      <c r="L102" s="29">
        <f>E102*'GS&lt;50 PW'!$B$7</f>
        <v>0.77505264534763285</v>
      </c>
      <c r="M102" s="29">
        <f>F102*'GS&lt;50 PW'!$B$8</f>
        <v>3.8300544923883439</v>
      </c>
      <c r="N102" s="29">
        <f>G102*'GS&lt;50 PW'!$B$9</f>
        <v>-9.3077137383995741</v>
      </c>
      <c r="O102" s="29">
        <f>H102*'GS&lt;50 PW'!$B$10</f>
        <v>38.510912132642076</v>
      </c>
      <c r="P102" s="29">
        <f>I102*'GS&lt;50 PW'!$B$11</f>
        <v>-1.96382360029251</v>
      </c>
      <c r="Q102" s="156">
        <f>'Monthly Data'!H102</f>
        <v>5371</v>
      </c>
      <c r="R102" s="29">
        <f>'Monthly Data'!BH102</f>
        <v>31</v>
      </c>
      <c r="S102" s="44">
        <f t="shared" si="11"/>
        <v>14308792.482571237</v>
      </c>
      <c r="T102" s="44">
        <f t="shared" si="12"/>
        <v>-481449.22893172875</v>
      </c>
      <c r="U102" s="48">
        <f t="shared" si="13"/>
        <v>3.255181614491711E-2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6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K103" s="29">
        <f>'GS&lt;50 PW'!$B$6</f>
        <v>54.093695512120597</v>
      </c>
      <c r="L103" s="29">
        <f>E103*'GS&lt;50 PW'!$B$7</f>
        <v>0</v>
      </c>
      <c r="M103" s="29">
        <f>F103*'GS&lt;50 PW'!$B$8</f>
        <v>7.5732417694854037</v>
      </c>
      <c r="N103" s="29">
        <f>G103*'GS&lt;50 PW'!$B$9</f>
        <v>-9.3998693199678858</v>
      </c>
      <c r="O103" s="29">
        <f>H103*'GS&lt;50 PW'!$B$10</f>
        <v>38.590589881882032</v>
      </c>
      <c r="P103" s="29">
        <f>I103*'GS&lt;50 PW'!$B$11</f>
        <v>0</v>
      </c>
      <c r="Q103" s="156">
        <f>'Monthly Data'!H103</f>
        <v>5437</v>
      </c>
      <c r="R103" s="29">
        <f>'Monthly Data'!BH103</f>
        <v>30</v>
      </c>
      <c r="S103" s="44">
        <f t="shared" si="11"/>
        <v>14819792.570856571</v>
      </c>
      <c r="T103" s="44">
        <f t="shared" si="12"/>
        <v>-768998.14064639434</v>
      </c>
      <c r="U103" s="48">
        <f t="shared" si="13"/>
        <v>4.9330198530342109E-2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6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K104" s="29">
        <f>'GS&lt;50 PW'!$B$6</f>
        <v>54.093695512120597</v>
      </c>
      <c r="L104" s="29">
        <f>E104*'GS&lt;50 PW'!$B$7</f>
        <v>0</v>
      </c>
      <c r="M104" s="29">
        <f>F104*'GS&lt;50 PW'!$B$8</f>
        <v>17.863058271716355</v>
      </c>
      <c r="N104" s="29">
        <f>G104*'GS&lt;50 PW'!$B$9</f>
        <v>-9.4920249015361975</v>
      </c>
      <c r="O104" s="29">
        <f>H104*'GS&lt;50 PW'!$B$10</f>
        <v>38.773040380141623</v>
      </c>
      <c r="P104" s="29">
        <f>I104*'GS&lt;50 PW'!$B$11</f>
        <v>0</v>
      </c>
      <c r="Q104" s="156">
        <f>'Monthly Data'!H104</f>
        <v>5443</v>
      </c>
      <c r="R104" s="29">
        <f>'Monthly Data'!BH104</f>
        <v>31</v>
      </c>
      <c r="S104" s="44">
        <f t="shared" si="11"/>
        <v>17082152.520959686</v>
      </c>
      <c r="T104" s="44">
        <f t="shared" si="12"/>
        <v>-237942.19054327905</v>
      </c>
      <c r="U104" s="48">
        <f t="shared" si="13"/>
        <v>1.3737926639930679E-2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6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K105" s="29">
        <f>'GS&lt;50 PW'!$B$6</f>
        <v>54.093695512120597</v>
      </c>
      <c r="L105" s="29">
        <f>E105*'GS&lt;50 PW'!$B$7</f>
        <v>0</v>
      </c>
      <c r="M105" s="29">
        <f>F105*'GS&lt;50 PW'!$B$8</f>
        <v>17.831470193428622</v>
      </c>
      <c r="N105" s="29">
        <f>G105*'GS&lt;50 PW'!$B$9</f>
        <v>-9.584180483104511</v>
      </c>
      <c r="O105" s="29">
        <f>H105*'GS&lt;50 PW'!$B$10</f>
        <v>38.737243130483094</v>
      </c>
      <c r="P105" s="29">
        <f>I105*'GS&lt;50 PW'!$B$11</f>
        <v>0</v>
      </c>
      <c r="Q105" s="156">
        <f>'Monthly Data'!H105</f>
        <v>5466</v>
      </c>
      <c r="R105" s="29">
        <f>'Monthly Data'!BH105</f>
        <v>31</v>
      </c>
      <c r="S105" s="44">
        <f t="shared" si="11"/>
        <v>17127301.481490202</v>
      </c>
      <c r="T105" s="44">
        <f t="shared" si="12"/>
        <v>1465.7699872367084</v>
      </c>
      <c r="U105" s="48">
        <f t="shared" si="13"/>
        <v>8.5588231250647234E-5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6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K106" s="29">
        <f>'GS&lt;50 PW'!$B$6</f>
        <v>54.093695512120597</v>
      </c>
      <c r="L106" s="29">
        <f>E106*'GS&lt;50 PW'!$B$7</f>
        <v>0</v>
      </c>
      <c r="M106" s="29">
        <f>F106*'GS&lt;50 PW'!$B$8</f>
        <v>9.0578814490091375</v>
      </c>
      <c r="N106" s="29">
        <f>G106*'GS&lt;50 PW'!$B$9</f>
        <v>-9.6763360646728245</v>
      </c>
      <c r="O106" s="29">
        <f>H106*'GS&lt;50 PW'!$B$10</f>
        <v>38.651791631298217</v>
      </c>
      <c r="P106" s="29">
        <f>I106*'GS&lt;50 PW'!$B$11</f>
        <v>-1.96382360029251</v>
      </c>
      <c r="Q106" s="156">
        <f>'Monthly Data'!H106</f>
        <v>5466</v>
      </c>
      <c r="R106" s="29">
        <f>'Monthly Data'!BH106</f>
        <v>30</v>
      </c>
      <c r="S106" s="44">
        <f t="shared" si="11"/>
        <v>14784962.999925319</v>
      </c>
      <c r="T106" s="44">
        <f t="shared" si="12"/>
        <v>-504582.71157764643</v>
      </c>
      <c r="U106" s="48">
        <f t="shared" si="13"/>
        <v>3.3001811898049252E-2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6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K107" s="29">
        <f>'GS&lt;50 PW'!$B$6</f>
        <v>54.093695512120597</v>
      </c>
      <c r="L107" s="29">
        <f>E107*'GS&lt;50 PW'!$B$7</f>
        <v>2.7126842587167164</v>
      </c>
      <c r="M107" s="29">
        <f>F107*'GS&lt;50 PW'!$B$8</f>
        <v>1.2793171706534261</v>
      </c>
      <c r="N107" s="29">
        <f>G107*'GS&lt;50 PW'!$B$9</f>
        <v>-9.7684916462411362</v>
      </c>
      <c r="O107" s="29">
        <f>H107*'GS&lt;50 PW'!$B$10</f>
        <v>38.644863131364311</v>
      </c>
      <c r="P107" s="29">
        <f>I107*'GS&lt;50 PW'!$B$11</f>
        <v>-1.96382360029251</v>
      </c>
      <c r="Q107" s="156">
        <f>'Monthly Data'!H107</f>
        <v>5469</v>
      </c>
      <c r="R107" s="29">
        <f>'Monthly Data'!BH107</f>
        <v>31</v>
      </c>
      <c r="S107" s="44">
        <f t="shared" si="11"/>
        <v>14410517.429609703</v>
      </c>
      <c r="T107" s="44">
        <f t="shared" si="12"/>
        <v>49724.71810673736</v>
      </c>
      <c r="U107" s="48">
        <f t="shared" si="13"/>
        <v>3.4625329607959566E-3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6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K108" s="29">
        <f>'GS&lt;50 PW'!$B$6</f>
        <v>54.093695512120597</v>
      </c>
      <c r="L108" s="29">
        <f>E108*'GS&lt;50 PW'!$B$7</f>
        <v>8.3779500235196522</v>
      </c>
      <c r="M108" s="29">
        <f>F108*'GS&lt;50 PW'!$B$8</f>
        <v>0</v>
      </c>
      <c r="N108" s="29">
        <f>G108*'GS&lt;50 PW'!$B$9</f>
        <v>-9.8606472278094479</v>
      </c>
      <c r="O108" s="29">
        <f>H108*'GS&lt;50 PW'!$B$10</f>
        <v>38.867729879238375</v>
      </c>
      <c r="P108" s="29">
        <f>I108*'GS&lt;50 PW'!$B$11</f>
        <v>-1.96382360029251</v>
      </c>
      <c r="Q108" s="156">
        <f>'Monthly Data'!H108</f>
        <v>5496</v>
      </c>
      <c r="R108" s="29">
        <f>'Monthly Data'!BH108</f>
        <v>30</v>
      </c>
      <c r="S108" s="44">
        <f t="shared" si="11"/>
        <v>14759217.468267737</v>
      </c>
      <c r="T108" s="44">
        <f t="shared" si="12"/>
        <v>-69739.243235228583</v>
      </c>
      <c r="U108" s="48">
        <f t="shared" si="13"/>
        <v>4.7029096241902966E-3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6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K109" s="29">
        <f>'GS&lt;50 PW'!$B$6</f>
        <v>54.093695512120597</v>
      </c>
      <c r="L109" s="29">
        <f>E109*'GS&lt;50 PW'!$B$7</f>
        <v>10.149498927171384</v>
      </c>
      <c r="M109" s="29">
        <f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29">
        <f>I109*'GS&lt;50 PW'!$B$11</f>
        <v>0</v>
      </c>
      <c r="Q109" s="156">
        <f>'Monthly Data'!H109</f>
        <v>5494</v>
      </c>
      <c r="R109" s="29">
        <f>'Monthly Data'!BH109</f>
        <v>31</v>
      </c>
      <c r="S109" s="44">
        <f t="shared" si="11"/>
        <v>15899369.551856263</v>
      </c>
      <c r="T109" s="44">
        <f t="shared" si="12"/>
        <v>220486.84035329707</v>
      </c>
      <c r="U109" s="48">
        <f t="shared" si="13"/>
        <v>1.4062662780909429E-2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6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K110" s="29">
        <f>'GS&lt;50 PW'!$B$6</f>
        <v>54.093695512120597</v>
      </c>
      <c r="L110" s="29">
        <f>E110*'GS&lt;50 PW'!$B$7</f>
        <v>15.808613480503308</v>
      </c>
      <c r="M110" s="29">
        <f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29">
        <f>I110*'GS&lt;50 PW'!$B$11</f>
        <v>0</v>
      </c>
      <c r="Q110" s="156">
        <f>'Monthly Data'!H110</f>
        <v>5499</v>
      </c>
      <c r="R110" s="29">
        <f>'Monthly Data'!BH110</f>
        <v>31</v>
      </c>
      <c r="S110" s="44">
        <f t="shared" si="11"/>
        <v>16886651.976504255</v>
      </c>
      <c r="T110" s="44">
        <f t="shared" si="12"/>
        <v>117838.56424386241</v>
      </c>
      <c r="U110" s="48">
        <f t="shared" si="13"/>
        <v>7.0272452407220192E-3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6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K111" s="29">
        <f>'GS&lt;50 PW'!$B$6</f>
        <v>54.093695512120597</v>
      </c>
      <c r="L111" s="29">
        <f>E111*'GS&lt;50 PW'!$B$7</f>
        <v>12.416220354239661</v>
      </c>
      <c r="M111" s="29">
        <f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29">
        <f>I111*'GS&lt;50 PW'!$B$11</f>
        <v>0</v>
      </c>
      <c r="Q111" s="156">
        <f>'Monthly Data'!H111</f>
        <v>5507</v>
      </c>
      <c r="R111" s="29">
        <f>'Monthly Data'!BH111</f>
        <v>28</v>
      </c>
      <c r="S111" s="44">
        <f t="shared" si="11"/>
        <v>14768327.870078394</v>
      </c>
      <c r="T111" s="44">
        <f t="shared" si="12"/>
        <v>-739113.54218199849</v>
      </c>
      <c r="U111" s="48">
        <f t="shared" si="13"/>
        <v>4.7661862620202798E-2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6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K112" s="29">
        <f>'GS&lt;50 PW'!$B$6</f>
        <v>54.093695512120597</v>
      </c>
      <c r="L112" s="29">
        <f>E112*'GS&lt;50 PW'!$B$7</f>
        <v>11.395119250051504</v>
      </c>
      <c r="M112" s="29">
        <f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29">
        <f>I112*'GS&lt;50 PW'!$B$11</f>
        <v>-1.96382360029251</v>
      </c>
      <c r="Q112" s="156">
        <f>'Monthly Data'!H112</f>
        <v>5500</v>
      </c>
      <c r="R112" s="29">
        <f>'Monthly Data'!BH112</f>
        <v>31</v>
      </c>
      <c r="S112" s="44">
        <f t="shared" si="11"/>
        <v>15841252.991449384</v>
      </c>
      <c r="T112" s="44">
        <f t="shared" si="12"/>
        <v>-416030.42081100866</v>
      </c>
      <c r="U112" s="48">
        <f t="shared" si="13"/>
        <v>2.5590402176126195E-2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6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K113" s="29">
        <f>'GS&lt;50 PW'!$B$6</f>
        <v>54.093695512120597</v>
      </c>
      <c r="L113" s="29">
        <f>E113*'GS&lt;50 PW'!$B$7</f>
        <v>5.3300247396327292</v>
      </c>
      <c r="M113" s="29">
        <f>F113*'GS&lt;50 PW'!$B$8</f>
        <v>0</v>
      </c>
      <c r="N113" s="29">
        <f>G113*'GS&lt;50 PW'!$B$9</f>
        <v>-10.321425135651012</v>
      </c>
      <c r="O113" s="29">
        <f>H113*'GS&lt;50 PW'!$B$10</f>
        <v>39.814624870205883</v>
      </c>
      <c r="P113" s="29">
        <f>I113*'GS&lt;50 PW'!$B$11</f>
        <v>-1.96382360029251</v>
      </c>
      <c r="Q113" s="156">
        <f>'Monthly Data'!H113</f>
        <v>5496</v>
      </c>
      <c r="R113" s="29">
        <f>'Monthly Data'!BH113</f>
        <v>30</v>
      </c>
      <c r="S113" s="44">
        <f t="shared" si="11"/>
        <v>14336826.532126263</v>
      </c>
      <c r="T113" s="44">
        <f t="shared" si="12"/>
        <v>-131029.8801341299</v>
      </c>
      <c r="U113" s="48">
        <f t="shared" si="13"/>
        <v>9.0566201654511975E-3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6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K114" s="29">
        <f>'GS&lt;50 PW'!$B$6</f>
        <v>54.093695512120597</v>
      </c>
      <c r="L114" s="29">
        <f>E114*'GS&lt;50 PW'!$B$7</f>
        <v>1.9530096420466148</v>
      </c>
      <c r="M114" s="29">
        <f>F114*'GS&lt;50 PW'!$B$8</f>
        <v>0.36326290030899738</v>
      </c>
      <c r="N114" s="29">
        <f>G114*'GS&lt;50 PW'!$B$9</f>
        <v>-10.413580717219325</v>
      </c>
      <c r="O114" s="29">
        <f>H114*'GS&lt;50 PW'!$B$10</f>
        <v>39.97398036868578</v>
      </c>
      <c r="P114" s="29">
        <f>I114*'GS&lt;50 PW'!$B$11</f>
        <v>-1.96382360029251</v>
      </c>
      <c r="Q114" s="156">
        <f>'Monthly Data'!H114</f>
        <v>5489</v>
      </c>
      <c r="R114" s="29">
        <f>'Monthly Data'!BH114</f>
        <v>31</v>
      </c>
      <c r="S114" s="44">
        <f t="shared" si="11"/>
        <v>14294469.538473323</v>
      </c>
      <c r="T114" s="44">
        <f t="shared" si="12"/>
        <v>84701.126212930307</v>
      </c>
      <c r="U114" s="48">
        <f t="shared" si="13"/>
        <v>5.9607675336811935E-3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6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K115" s="29">
        <f>'GS&lt;50 PW'!$B$6</f>
        <v>54.093695512120597</v>
      </c>
      <c r="L115" s="29">
        <f>E115*'GS&lt;50 PW'!$B$7</f>
        <v>6.151211471012938E-3</v>
      </c>
      <c r="M115" s="29">
        <f>F115*'GS&lt;50 PW'!$B$8</f>
        <v>4.8329759780240549</v>
      </c>
      <c r="N115" s="29">
        <f>G115*'GS&lt;50 PW'!$B$9</f>
        <v>-10.505736298787637</v>
      </c>
      <c r="O115" s="29">
        <f>H115*'GS&lt;50 PW'!$B$10</f>
        <v>40.097538617507155</v>
      </c>
      <c r="P115" s="29">
        <f>I115*'GS&lt;50 PW'!$B$11</f>
        <v>0</v>
      </c>
      <c r="Q115" s="156">
        <f>'Monthly Data'!H115</f>
        <v>5489</v>
      </c>
      <c r="R115" s="29">
        <f>'Monthly Data'!BH115</f>
        <v>30</v>
      </c>
      <c r="S115" s="44">
        <f t="shared" si="11"/>
        <v>14577350.002098594</v>
      </c>
      <c r="T115" s="44">
        <f t="shared" si="12"/>
        <v>-165384.41016179882</v>
      </c>
      <c r="U115" s="48">
        <f t="shared" si="13"/>
        <v>1.1218028185074093E-2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6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K116" s="29">
        <f>'GS&lt;50 PW'!$B$6</f>
        <v>54.093695512120597</v>
      </c>
      <c r="L116" s="29">
        <f>E116*'GS&lt;50 PW'!$B$7</f>
        <v>0</v>
      </c>
      <c r="M116" s="29">
        <f>F116*'GS&lt;50 PW'!$B$8</f>
        <v>16.947004001371933</v>
      </c>
      <c r="N116" s="29">
        <f>G116*'GS&lt;50 PW'!$B$9</f>
        <v>-10.597891880355949</v>
      </c>
      <c r="O116" s="29">
        <f>H116*'GS&lt;50 PW'!$B$10</f>
        <v>40.271905865843856</v>
      </c>
      <c r="P116" s="29">
        <f>I116*'GS&lt;50 PW'!$B$11</f>
        <v>0</v>
      </c>
      <c r="Q116" s="156">
        <f>'Monthly Data'!H116</f>
        <v>5495</v>
      </c>
      <c r="R116" s="29">
        <f>'Monthly Data'!BH116</f>
        <v>31</v>
      </c>
      <c r="S116" s="44">
        <f t="shared" si="11"/>
        <v>17156247.870983824</v>
      </c>
      <c r="T116" s="44">
        <f t="shared" si="12"/>
        <v>-101277.54127656668</v>
      </c>
      <c r="U116" s="48">
        <f t="shared" si="13"/>
        <v>5.8686016017461774E-3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6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K117" s="29">
        <f>'GS&lt;50 PW'!$B$6</f>
        <v>54.093695512120597</v>
      </c>
      <c r="L117" s="29">
        <f>E117*'GS&lt;50 PW'!$B$7</f>
        <v>0</v>
      </c>
      <c r="M117" s="29">
        <f>F117*'GS&lt;50 PW'!$B$8</f>
        <v>12.895832960969413</v>
      </c>
      <c r="N117" s="29">
        <f>G117*'GS&lt;50 PW'!$B$9</f>
        <v>-10.690047461924262</v>
      </c>
      <c r="O117" s="29">
        <f>H117*'GS&lt;50 PW'!$B$10</f>
        <v>40.417404364455933</v>
      </c>
      <c r="P117" s="29">
        <f>I117*'GS&lt;50 PW'!$B$11</f>
        <v>0</v>
      </c>
      <c r="Q117" s="156">
        <f>'Monthly Data'!H117</f>
        <v>5492</v>
      </c>
      <c r="R117" s="29">
        <f>'Monthly Data'!BH117</f>
        <v>31</v>
      </c>
      <c r="S117" s="44">
        <f t="shared" si="11"/>
        <v>16466243.168970341</v>
      </c>
      <c r="T117" s="44">
        <f t="shared" si="12"/>
        <v>-57248.243290051818</v>
      </c>
      <c r="U117" s="48">
        <f t="shared" si="13"/>
        <v>3.4646577930602337E-3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6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K118" s="29">
        <f>'GS&lt;50 PW'!$B$6</f>
        <v>54.093695512120597</v>
      </c>
      <c r="L118" s="29">
        <f>E118*'GS&lt;50 PW'!$B$7</f>
        <v>0</v>
      </c>
      <c r="M118" s="29">
        <f>F118*'GS&lt;50 PW'!$B$8</f>
        <v>6.2149544031126327</v>
      </c>
      <c r="N118" s="29">
        <f>G118*'GS&lt;50 PW'!$B$9</f>
        <v>-10.782203043492576</v>
      </c>
      <c r="O118" s="29">
        <f>H118*'GS&lt;50 PW'!$B$10</f>
        <v>40.680687361944464</v>
      </c>
      <c r="P118" s="29">
        <f>I118*'GS&lt;50 PW'!$B$11</f>
        <v>-1.96382360029251</v>
      </c>
      <c r="Q118" s="156">
        <f>'Monthly Data'!H118</f>
        <v>5496</v>
      </c>
      <c r="R118" s="29">
        <f>'Monthly Data'!BH118</f>
        <v>30</v>
      </c>
      <c r="S118" s="44">
        <f t="shared" si="11"/>
        <v>14549557.057233773</v>
      </c>
      <c r="T118" s="44">
        <f t="shared" si="12"/>
        <v>-114316.35502661951</v>
      </c>
      <c r="U118" s="48">
        <f t="shared" si="13"/>
        <v>7.7957816337285183E-3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6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K119" s="29">
        <f>'GS&lt;50 PW'!$B$6</f>
        <v>54.093695512120597</v>
      </c>
      <c r="L119" s="29">
        <f>E119*'GS&lt;50 PW'!$B$7</f>
        <v>0.98419383536207361</v>
      </c>
      <c r="M119" s="29">
        <f>F119*'GS&lt;50 PW'!$B$8</f>
        <v>0.66334964404251717</v>
      </c>
      <c r="N119" s="29">
        <f>G119*'GS&lt;50 PW'!$B$9</f>
        <v>-10.874358625060887</v>
      </c>
      <c r="O119" s="29">
        <f>H119*'GS&lt;50 PW'!$B$10</f>
        <v>40.710710861658065</v>
      </c>
      <c r="P119" s="29">
        <f>I119*'GS&lt;50 PW'!$B$11</f>
        <v>-1.96382360029251</v>
      </c>
      <c r="Q119" s="156">
        <f>'Monthly Data'!H119</f>
        <v>5495</v>
      </c>
      <c r="R119" s="29">
        <f>'Monthly Data'!BH119</f>
        <v>31</v>
      </c>
      <c r="S119" s="44">
        <f t="shared" si="11"/>
        <v>14243187.246562678</v>
      </c>
      <c r="T119" s="44">
        <f t="shared" si="12"/>
        <v>262092.83430228569</v>
      </c>
      <c r="U119" s="48">
        <f t="shared" si="13"/>
        <v>1.8746231630654718E-2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6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K120" s="29">
        <f>'GS&lt;50 PW'!$B$6</f>
        <v>54.093695512120597</v>
      </c>
      <c r="L120" s="29">
        <f>E120*'GS&lt;50 PW'!$B$7</f>
        <v>8.7347202888384032</v>
      </c>
      <c r="M120" s="29">
        <f>F120*'GS&lt;50 PW'!$B$8</f>
        <v>0</v>
      </c>
      <c r="N120" s="29">
        <f>G120*'GS&lt;50 PW'!$B$9</f>
        <v>-10.966514206629199</v>
      </c>
      <c r="O120" s="29">
        <f>H120*'GS&lt;50 PW'!$B$10</f>
        <v>40.782305360975123</v>
      </c>
      <c r="P120" s="29">
        <f>I120*'GS&lt;50 PW'!$B$11</f>
        <v>-1.96382360029251</v>
      </c>
      <c r="Q120" s="156">
        <f>'Monthly Data'!H120</f>
        <v>5456</v>
      </c>
      <c r="R120" s="29">
        <f>'Monthly Data'!BH120</f>
        <v>30</v>
      </c>
      <c r="S120" s="44">
        <f t="shared" si="11"/>
        <v>14842565.147548432</v>
      </c>
      <c r="T120" s="44">
        <f t="shared" si="12"/>
        <v>389012.73528803885</v>
      </c>
      <c r="U120" s="48">
        <f t="shared" si="13"/>
        <v>2.6914679809653876E-2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6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K121" s="29">
        <f>'GS&lt;50 PW'!$B$6</f>
        <v>54.093695512120597</v>
      </c>
      <c r="L121" s="29">
        <f>E121*'GS&lt;50 PW'!$B$7</f>
        <v>10.28482557953367</v>
      </c>
      <c r="M121" s="29">
        <f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29">
        <f>I121*'GS&lt;50 PW'!$B$11</f>
        <v>0</v>
      </c>
      <c r="Q121" s="156">
        <f>'Monthly Data'!H121</f>
        <v>5460</v>
      </c>
      <c r="R121" s="29">
        <f>'Monthly Data'!BH121</f>
        <v>31</v>
      </c>
      <c r="S121" s="44">
        <f t="shared" si="11"/>
        <v>15928317.395971145</v>
      </c>
      <c r="T121" s="44">
        <f t="shared" si="12"/>
        <v>634318.9837107528</v>
      </c>
      <c r="U121" s="48">
        <f t="shared" si="13"/>
        <v>4.1475026125427909E-2</v>
      </c>
    </row>
    <row r="122" spans="1:24" x14ac:dyDescent="0.2">
      <c r="A122" s="45"/>
      <c r="U122" s="49">
        <f>AVERAGE(U2:U121)</f>
        <v>1.4029854203203062E-2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59"/>
    </row>
    <row r="139" spans="1:28" x14ac:dyDescent="0.2">
      <c r="A139" s="45"/>
      <c r="W139" s="26"/>
      <c r="X139" s="48"/>
      <c r="Z139" s="26"/>
      <c r="AA139" s="26"/>
      <c r="AB139" s="159"/>
    </row>
    <row r="140" spans="1:28" x14ac:dyDescent="0.2">
      <c r="A140" s="45"/>
      <c r="W140" s="26"/>
      <c r="X140" s="48"/>
      <c r="Z140" s="26"/>
      <c r="AA140" s="26"/>
      <c r="AB140" s="159"/>
    </row>
    <row r="141" spans="1:28" x14ac:dyDescent="0.2">
      <c r="A141" s="45"/>
      <c r="W141" s="26"/>
      <c r="X141" s="48"/>
      <c r="Z141" s="26"/>
      <c r="AA141" s="26"/>
      <c r="AB141" s="159"/>
    </row>
    <row r="142" spans="1:28" x14ac:dyDescent="0.2">
      <c r="A142" s="45"/>
      <c r="W142" s="26"/>
      <c r="X142" s="48"/>
      <c r="Z142" s="26"/>
      <c r="AA142" s="26"/>
      <c r="AB142" s="159"/>
    </row>
    <row r="143" spans="1:28" x14ac:dyDescent="0.2">
      <c r="A143" s="45"/>
      <c r="W143" s="26"/>
      <c r="X143" s="48"/>
      <c r="Z143" s="26"/>
      <c r="AA143" s="26"/>
      <c r="AB143" s="159"/>
    </row>
    <row r="144" spans="1:28" x14ac:dyDescent="0.2">
      <c r="A144" s="45"/>
      <c r="W144" s="26"/>
      <c r="X144" s="48"/>
      <c r="Z144" s="26"/>
      <c r="AA144" s="26"/>
      <c r="AB144" s="159"/>
    </row>
    <row r="145" spans="1:28" x14ac:dyDescent="0.2">
      <c r="A145" s="45"/>
      <c r="W145" s="26"/>
      <c r="X145" s="48"/>
      <c r="Z145" s="26"/>
      <c r="AA145" s="26"/>
      <c r="AB145" s="159"/>
    </row>
    <row r="146" spans="1:28" x14ac:dyDescent="0.2">
      <c r="A146" s="45"/>
      <c r="W146" s="26"/>
      <c r="X146" s="48"/>
      <c r="Z146" s="26"/>
      <c r="AA146" s="26"/>
      <c r="AB146" s="159"/>
    </row>
    <row r="147" spans="1:28" x14ac:dyDescent="0.2">
      <c r="A147" s="45"/>
      <c r="W147" s="26"/>
      <c r="X147" s="48"/>
      <c r="Z147" s="26"/>
      <c r="AA147" s="26"/>
      <c r="AB147" s="159"/>
    </row>
    <row r="148" spans="1:28" x14ac:dyDescent="0.2">
      <c r="A148" s="45"/>
      <c r="W148" s="26"/>
    </row>
    <row r="149" spans="1:28" x14ac:dyDescent="0.2">
      <c r="A149" s="45"/>
      <c r="AB149" s="160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4AC5-47A3-445C-AF89-030E080138FD}">
  <dimension ref="A1:E20"/>
  <sheetViews>
    <sheetView workbookViewId="0">
      <selection activeCell="A13" sqref="A13"/>
    </sheetView>
  </sheetViews>
  <sheetFormatPr defaultRowHeight="12.75" x14ac:dyDescent="0.2"/>
  <cols>
    <col min="1" max="1" width="22.1640625" style="199" customWidth="1"/>
    <col min="2" max="2" width="16.1640625" style="199" customWidth="1"/>
    <col min="3" max="4" width="10.6640625" style="199" bestFit="1" customWidth="1"/>
    <col min="5" max="5" width="9.6640625" style="199" bestFit="1" customWidth="1"/>
    <col min="6" max="16384" width="9.33203125" style="199"/>
  </cols>
  <sheetData>
    <row r="1" spans="1:5" x14ac:dyDescent="0.2">
      <c r="A1" s="199" t="s">
        <v>267</v>
      </c>
    </row>
    <row r="2" spans="1:5" x14ac:dyDescent="0.2">
      <c r="A2" s="199" t="s">
        <v>268</v>
      </c>
    </row>
    <row r="3" spans="1:5" x14ac:dyDescent="0.2">
      <c r="A3" s="199" t="s">
        <v>269</v>
      </c>
    </row>
    <row r="5" spans="1:5" x14ac:dyDescent="0.2">
      <c r="B5" s="199" t="s">
        <v>72</v>
      </c>
      <c r="C5" s="199" t="s">
        <v>73</v>
      </c>
      <c r="D5" s="199" t="s">
        <v>74</v>
      </c>
      <c r="E5" s="199" t="s">
        <v>75</v>
      </c>
    </row>
    <row r="6" spans="1:5" x14ac:dyDescent="0.2">
      <c r="A6" s="199" t="s">
        <v>76</v>
      </c>
      <c r="B6" s="235">
        <v>-27557429.082861301</v>
      </c>
      <c r="C6" s="235">
        <v>4612302.33221005</v>
      </c>
      <c r="D6" s="235">
        <v>-5.9747664177202404</v>
      </c>
      <c r="E6" s="235">
        <v>2.7845157910008099E-8</v>
      </c>
    </row>
    <row r="7" spans="1:5" x14ac:dyDescent="0.2">
      <c r="A7" s="199" t="s">
        <v>41</v>
      </c>
      <c r="B7" s="235">
        <v>4981.3808721433397</v>
      </c>
      <c r="C7" s="235">
        <v>199.535843410789</v>
      </c>
      <c r="D7" s="235">
        <v>24.964842341072799</v>
      </c>
      <c r="E7" s="235">
        <v>1.4048620360656201E-47</v>
      </c>
    </row>
    <row r="8" spans="1:5" x14ac:dyDescent="0.2">
      <c r="A8" s="199" t="s">
        <v>38</v>
      </c>
      <c r="B8" s="235">
        <v>13515.088241756999</v>
      </c>
      <c r="C8" s="235">
        <v>520.86986900205795</v>
      </c>
      <c r="D8" s="235">
        <v>25.9471492709892</v>
      </c>
      <c r="E8" s="235">
        <v>3.5056535727728703E-49</v>
      </c>
    </row>
    <row r="9" spans="1:5" x14ac:dyDescent="0.2">
      <c r="A9" s="199" t="s">
        <v>69</v>
      </c>
      <c r="B9" s="235">
        <v>-23176.786174324901</v>
      </c>
      <c r="C9" s="235">
        <v>5036.0186269556498</v>
      </c>
      <c r="D9" s="235">
        <v>-4.6022042194739798</v>
      </c>
      <c r="E9" s="235">
        <v>1.10902776468127E-5</v>
      </c>
    </row>
    <row r="10" spans="1:5" x14ac:dyDescent="0.2">
      <c r="A10" s="199" t="s">
        <v>19</v>
      </c>
      <c r="B10" s="235">
        <v>1761.6923410448401</v>
      </c>
      <c r="C10" s="235">
        <v>675.68630339490403</v>
      </c>
      <c r="D10" s="235">
        <v>2.6072636550325701</v>
      </c>
      <c r="E10" s="235">
        <v>1.03696748043287E-2</v>
      </c>
    </row>
    <row r="11" spans="1:5" x14ac:dyDescent="0.2">
      <c r="A11" s="199" t="s">
        <v>68</v>
      </c>
      <c r="B11" s="235">
        <v>-215549.88615650401</v>
      </c>
      <c r="C11" s="235">
        <v>58750.512710715702</v>
      </c>
      <c r="D11" s="235">
        <v>-3.6689022139748699</v>
      </c>
      <c r="E11" s="235">
        <v>3.7449491376345998E-4</v>
      </c>
    </row>
    <row r="12" spans="1:5" x14ac:dyDescent="0.2">
      <c r="A12" s="199" t="s">
        <v>270</v>
      </c>
      <c r="B12" s="199">
        <v>4991.0285445557402</v>
      </c>
      <c r="C12" s="199">
        <v>820.48328464849897</v>
      </c>
      <c r="D12" s="199">
        <v>6.0830350086826401</v>
      </c>
      <c r="E12" s="43">
        <v>1.67963416086831E-8</v>
      </c>
    </row>
    <row r="13" spans="1:5" x14ac:dyDescent="0.2">
      <c r="A13" s="199" t="s">
        <v>265</v>
      </c>
      <c r="B13" s="199">
        <v>351307.67501421098</v>
      </c>
      <c r="C13" s="199">
        <v>23755.797045869502</v>
      </c>
      <c r="D13" s="199">
        <v>14.7882924886031</v>
      </c>
      <c r="E13" s="43">
        <v>4.2913301647166401E-28</v>
      </c>
    </row>
    <row r="14" spans="1:5" x14ac:dyDescent="0.2">
      <c r="B14" s="235"/>
      <c r="C14" s="235"/>
      <c r="D14" s="235"/>
    </row>
    <row r="15" spans="1:5" x14ac:dyDescent="0.2">
      <c r="A15" s="199" t="s">
        <v>199</v>
      </c>
      <c r="B15" s="235"/>
      <c r="C15" s="235"/>
      <c r="D15" s="235"/>
    </row>
    <row r="16" spans="1:5" x14ac:dyDescent="0.2">
      <c r="A16" s="199" t="s">
        <v>77</v>
      </c>
      <c r="B16" s="235">
        <v>14813806.6425747</v>
      </c>
      <c r="C16" s="235" t="s">
        <v>78</v>
      </c>
      <c r="D16" s="235">
        <v>1037764.0310099201</v>
      </c>
    </row>
    <row r="17" spans="1:4" x14ac:dyDescent="0.2">
      <c r="A17" s="199" t="s">
        <v>79</v>
      </c>
      <c r="B17" s="235">
        <v>5693584781108</v>
      </c>
      <c r="C17" s="235" t="s">
        <v>80</v>
      </c>
      <c r="D17" s="235">
        <v>225467.46639537599</v>
      </c>
    </row>
    <row r="18" spans="1:4" x14ac:dyDescent="0.2">
      <c r="A18" s="199" t="s">
        <v>81</v>
      </c>
      <c r="B18" s="235">
        <v>0.95561165926636105</v>
      </c>
      <c r="C18" s="235" t="s">
        <v>82</v>
      </c>
      <c r="D18" s="235">
        <v>0.95283738797050899</v>
      </c>
    </row>
    <row r="19" spans="1:4" x14ac:dyDescent="0.2">
      <c r="A19" s="199" t="s">
        <v>266</v>
      </c>
      <c r="B19" s="199">
        <v>330.96594729911499</v>
      </c>
      <c r="C19" s="199" t="s">
        <v>83</v>
      </c>
      <c r="D19" s="43">
        <v>1.0151961130111701E-71</v>
      </c>
    </row>
    <row r="20" spans="1:4" x14ac:dyDescent="0.2">
      <c r="A20" s="199" t="s">
        <v>84</v>
      </c>
      <c r="B20" s="199">
        <v>-1.96203391588563E-2</v>
      </c>
      <c r="C20" s="199" t="s">
        <v>85</v>
      </c>
      <c r="D20" s="199">
        <v>2.0148238476487901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F584-7CE4-4FDD-8E61-43774A5170DE}">
  <dimension ref="A1:AD195"/>
  <sheetViews>
    <sheetView workbookViewId="0">
      <selection activeCell="U121" sqref="U121"/>
    </sheetView>
  </sheetViews>
  <sheetFormatPr defaultRowHeight="12.75" x14ac:dyDescent="0.2"/>
  <cols>
    <col min="1" max="3" width="9.33203125" style="29"/>
    <col min="4" max="4" width="14.6640625" style="29" bestFit="1" customWidth="1"/>
    <col min="5" max="9" width="9.33203125" style="29"/>
    <col min="10" max="10" width="19.1640625" style="29" customWidth="1"/>
    <col min="11" max="12" width="9.33203125" style="29"/>
    <col min="13" max="13" width="11.83203125" style="29" bestFit="1" customWidth="1"/>
    <col min="14" max="15" width="9.33203125" style="29"/>
    <col min="16" max="16" width="14.1640625" style="29" bestFit="1" customWidth="1"/>
    <col min="17" max="18" width="12.5" style="29" customWidth="1"/>
    <col min="19" max="19" width="14.6640625" style="29" customWidth="1"/>
    <col min="20" max="20" width="12.5" style="29" customWidth="1"/>
    <col min="21" max="21" width="14.83203125" style="29" bestFit="1" customWidth="1"/>
    <col min="22" max="22" width="13.83203125" style="29" bestFit="1" customWidth="1"/>
    <col min="23" max="24" width="9.33203125" style="29"/>
    <col min="25" max="25" width="13.83203125" style="29" bestFit="1" customWidth="1"/>
    <col min="26" max="27" width="9.33203125" style="29"/>
    <col min="28" max="30" width="12.83203125" style="29" customWidth="1"/>
    <col min="31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J1" s="44" t="str">
        <f>'Monthly Data'!H1</f>
        <v>GS_lt_50_Customersomers</v>
      </c>
      <c r="K1" s="29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CDD16</v>
      </c>
      <c r="P1" s="46" t="str">
        <f>G1</f>
        <v>Trend</v>
      </c>
      <c r="Q1" s="46" t="str">
        <f>H1</f>
        <v>Tor_FTEAdj</v>
      </c>
      <c r="R1" s="46" t="str">
        <f>I1</f>
        <v>Shoulder</v>
      </c>
      <c r="S1" s="46" t="str">
        <f t="shared" ref="S1:T1" si="0">J1</f>
        <v>GS_lt_50_Customersomers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6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J2" s="156">
        <f>'Monthly Data'!H2</f>
        <v>4982</v>
      </c>
      <c r="K2" s="29">
        <f>'Monthly Data'!BH2</f>
        <v>31</v>
      </c>
      <c r="M2" s="29">
        <f>'GS&lt;50 PW (2)'!$B$6</f>
        <v>-27557429.082861301</v>
      </c>
      <c r="N2" s="29">
        <f>E2*'GS&lt;50 PW (2)'!$B$7</f>
        <v>2407003.2374196621</v>
      </c>
      <c r="O2" s="29">
        <f>F2*'GS&lt;50 PW (2)'!$B$8</f>
        <v>0</v>
      </c>
      <c r="P2" s="29">
        <f>G2*'GS&lt;50 PW (2)'!$B$9</f>
        <v>-23176.786174324901</v>
      </c>
      <c r="Q2" s="29">
        <f>H2*'GS&lt;50 PW (2)'!$B$10</f>
        <v>4997568.833076003</v>
      </c>
      <c r="R2" s="29">
        <f>I2*'GS&lt;50 PW (2)'!$B$11</f>
        <v>0</v>
      </c>
      <c r="S2" s="44">
        <f>J2*'GS&lt;50 PW (2)'!$B$12</f>
        <v>24865304.208976697</v>
      </c>
      <c r="T2" s="29">
        <f>K2*'GS&lt;50 PW (2)'!$B$13</f>
        <v>10890537.925440541</v>
      </c>
      <c r="U2" s="44">
        <f>SUM(M2:T2)</f>
        <v>15579808.335877279</v>
      </c>
      <c r="V2" s="44">
        <f t="shared" ref="V2:V33" si="3">U2-D2</f>
        <v>-182958.66412272118</v>
      </c>
      <c r="W2" s="48">
        <f t="shared" ref="W2:W33" si="4">ABS(V2/D2)</f>
        <v>1.1607014436153321E-2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6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J3" s="156">
        <f>'Monthly Data'!H3</f>
        <v>4991</v>
      </c>
      <c r="K3" s="29">
        <f>'Monthly Data'!BH3</f>
        <v>28</v>
      </c>
      <c r="M3" s="29">
        <f>'GS&lt;50 PW (2)'!$B$6</f>
        <v>-27557429.082861301</v>
      </c>
      <c r="N3" s="29">
        <f>E3*'GS&lt;50 PW (2)'!$B$7</f>
        <v>1955690.1304034749</v>
      </c>
      <c r="O3" s="29">
        <f>F3*'GS&lt;50 PW (2)'!$B$8</f>
        <v>0</v>
      </c>
      <c r="P3" s="29">
        <f>G3*'GS&lt;50 PW (2)'!$B$9</f>
        <v>-46353.572348649803</v>
      </c>
      <c r="Q3" s="29">
        <f>H3*'GS&lt;50 PW (2)'!$B$10</f>
        <v>5007258.1409517489</v>
      </c>
      <c r="R3" s="29">
        <f>I3*'GS&lt;50 PW (2)'!$B$11</f>
        <v>0</v>
      </c>
      <c r="S3" s="44">
        <f>J3*'GS&lt;50 PW (2)'!$B$12</f>
        <v>24910223.465877701</v>
      </c>
      <c r="T3" s="29">
        <f>K3*'GS&lt;50 PW (2)'!$B$13</f>
        <v>9836614.9003979079</v>
      </c>
      <c r="U3" s="44">
        <f t="shared" ref="U3:U66" si="5">SUM(M3:T3)</f>
        <v>14106003.98242088</v>
      </c>
      <c r="V3" s="44">
        <f t="shared" si="3"/>
        <v>-350039.01757911965</v>
      </c>
      <c r="W3" s="48">
        <f t="shared" si="4"/>
        <v>2.4214027142774801E-2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6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J4" s="156">
        <f>'Monthly Data'!H4</f>
        <v>4993</v>
      </c>
      <c r="K4" s="29">
        <f>'Monthly Data'!BH4</f>
        <v>31</v>
      </c>
      <c r="M4" s="29">
        <f>'GS&lt;50 PW (2)'!$B$6</f>
        <v>-27557429.082861301</v>
      </c>
      <c r="N4" s="29">
        <f>E4*'GS&lt;50 PW (2)'!$B$7</f>
        <v>1157672.914686112</v>
      </c>
      <c r="O4" s="29">
        <f>F4*'GS&lt;50 PW (2)'!$B$8</f>
        <v>0</v>
      </c>
      <c r="P4" s="29">
        <f>G4*'GS&lt;50 PW (2)'!$B$9</f>
        <v>-69530.358522974711</v>
      </c>
      <c r="Q4" s="29">
        <f>H4*'GS&lt;50 PW (2)'!$B$10</f>
        <v>5020470.8335095858</v>
      </c>
      <c r="R4" s="29">
        <f>I4*'GS&lt;50 PW (2)'!$B$11</f>
        <v>-215549.88615650401</v>
      </c>
      <c r="S4" s="44">
        <f>J4*'GS&lt;50 PW (2)'!$B$12</f>
        <v>24920205.52296681</v>
      </c>
      <c r="T4" s="29">
        <f>K4*'GS&lt;50 PW (2)'!$B$13</f>
        <v>10890537.925440541</v>
      </c>
      <c r="U4" s="44">
        <f t="shared" si="5"/>
        <v>14146377.869062273</v>
      </c>
      <c r="V4" s="44">
        <f t="shared" si="3"/>
        <v>-120226.13093772717</v>
      </c>
      <c r="W4" s="48">
        <f t="shared" si="4"/>
        <v>8.4271022688880391E-3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6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J5" s="156">
        <f>'Monthly Data'!H5</f>
        <v>4962</v>
      </c>
      <c r="K5" s="29">
        <f>'Monthly Data'!BH5</f>
        <v>30</v>
      </c>
      <c r="M5" s="29">
        <f>'GS&lt;50 PW (2)'!$B$6</f>
        <v>-27557429.082861301</v>
      </c>
      <c r="N5" s="29">
        <f>E5*'GS&lt;50 PW (2)'!$B$7</f>
        <v>391038.39846325223</v>
      </c>
      <c r="O5" s="29">
        <f>F5*'GS&lt;50 PW (2)'!$B$8</f>
        <v>0</v>
      </c>
      <c r="P5" s="29">
        <f>G5*'GS&lt;50 PW (2)'!$B$9</f>
        <v>-92707.144697299605</v>
      </c>
      <c r="Q5" s="29">
        <f>H5*'GS&lt;50 PW (2)'!$B$10</f>
        <v>5010957.6948679434</v>
      </c>
      <c r="R5" s="29">
        <f>I5*'GS&lt;50 PW (2)'!$B$11</f>
        <v>-215549.88615650401</v>
      </c>
      <c r="S5" s="44">
        <f>J5*'GS&lt;50 PW (2)'!$B$12</f>
        <v>24765483.638085581</v>
      </c>
      <c r="T5" s="29">
        <f>K5*'GS&lt;50 PW (2)'!$B$13</f>
        <v>10539230.25042633</v>
      </c>
      <c r="U5" s="44">
        <f t="shared" si="5"/>
        <v>12841023.868128002</v>
      </c>
      <c r="V5" s="44">
        <f t="shared" si="3"/>
        <v>131778.86812800169</v>
      </c>
      <c r="W5" s="48">
        <f t="shared" si="4"/>
        <v>1.0368740875480934E-2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6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J6" s="156">
        <f>'Monthly Data'!H6</f>
        <v>4969</v>
      </c>
      <c r="K6" s="29">
        <f>'Monthly Data'!BH6</f>
        <v>31</v>
      </c>
      <c r="M6" s="29">
        <f>'GS&lt;50 PW (2)'!$B$6</f>
        <v>-27557429.082861301</v>
      </c>
      <c r="N6" s="29">
        <f>E6*'GS&lt;50 PW (2)'!$B$7</f>
        <v>181820.40183323191</v>
      </c>
      <c r="O6" s="29">
        <f>F6*'GS&lt;50 PW (2)'!$B$8</f>
        <v>632506.12971422751</v>
      </c>
      <c r="P6" s="29">
        <f>G6*'GS&lt;50 PW (2)'!$B$9</f>
        <v>-115883.9308716245</v>
      </c>
      <c r="Q6" s="29">
        <f>H6*'GS&lt;50 PW (2)'!$B$10</f>
        <v>5016418.9411251824</v>
      </c>
      <c r="R6" s="29">
        <f>I6*'GS&lt;50 PW (2)'!$B$11</f>
        <v>-215549.88615650401</v>
      </c>
      <c r="S6" s="44">
        <f>J6*'GS&lt;50 PW (2)'!$B$12</f>
        <v>24800420.837897472</v>
      </c>
      <c r="T6" s="29">
        <f>K6*'GS&lt;50 PW (2)'!$B$13</f>
        <v>10890537.925440541</v>
      </c>
      <c r="U6" s="44">
        <f t="shared" si="5"/>
        <v>13632841.336121226</v>
      </c>
      <c r="V6" s="44">
        <f t="shared" si="3"/>
        <v>14965.33612122573</v>
      </c>
      <c r="W6" s="48">
        <f t="shared" si="4"/>
        <v>1.09894789181703E-3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6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J7" s="156">
        <f>'Monthly Data'!H7</f>
        <v>4976</v>
      </c>
      <c r="K7" s="29">
        <f>'Monthly Data'!BH7</f>
        <v>30</v>
      </c>
      <c r="M7" s="29">
        <f>'GS&lt;50 PW (2)'!$B$6</f>
        <v>-27557429.082861301</v>
      </c>
      <c r="N7" s="29">
        <f>E7*'GS&lt;50 PW (2)'!$B$7</f>
        <v>0</v>
      </c>
      <c r="O7" s="29">
        <f>F7*'GS&lt;50 PW (2)'!$B$8</f>
        <v>1419084.265384485</v>
      </c>
      <c r="P7" s="29">
        <f>G7*'GS&lt;50 PW (2)'!$B$9</f>
        <v>-139060.71704594942</v>
      </c>
      <c r="Q7" s="29">
        <f>H7*'GS&lt;50 PW (2)'!$B$10</f>
        <v>5038263.9261541385</v>
      </c>
      <c r="R7" s="29">
        <f>I7*'GS&lt;50 PW (2)'!$B$11</f>
        <v>0</v>
      </c>
      <c r="S7" s="44">
        <f>J7*'GS&lt;50 PW (2)'!$B$12</f>
        <v>24835358.037709363</v>
      </c>
      <c r="T7" s="29">
        <f>K7*'GS&lt;50 PW (2)'!$B$13</f>
        <v>10539230.25042633</v>
      </c>
      <c r="U7" s="44">
        <f t="shared" si="5"/>
        <v>14135446.679767065</v>
      </c>
      <c r="V7" s="44">
        <f t="shared" si="3"/>
        <v>-216850.32023293525</v>
      </c>
      <c r="W7" s="48">
        <f t="shared" si="4"/>
        <v>1.5109102064494293E-2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6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J8" s="156">
        <f>'Monthly Data'!H8</f>
        <v>4982</v>
      </c>
      <c r="K8" s="29">
        <f>'Monthly Data'!BH8</f>
        <v>31</v>
      </c>
      <c r="M8" s="29">
        <f>'GS&lt;50 PW (2)'!$B$6</f>
        <v>-27557429.082861301</v>
      </c>
      <c r="N8" s="29">
        <f>E8*'GS&lt;50 PW (2)'!$B$7</f>
        <v>0</v>
      </c>
      <c r="O8" s="29">
        <f>F8*'GS&lt;50 PW (2)'!$B$8</f>
        <v>3105767.2779557584</v>
      </c>
      <c r="P8" s="29">
        <f>G8*'GS&lt;50 PW (2)'!$B$9</f>
        <v>-162237.50322027432</v>
      </c>
      <c r="Q8" s="29">
        <f>H8*'GS&lt;50 PW (2)'!$B$10</f>
        <v>5071383.7421657806</v>
      </c>
      <c r="R8" s="29">
        <f>I8*'GS&lt;50 PW (2)'!$B$11</f>
        <v>0</v>
      </c>
      <c r="S8" s="44">
        <f>J8*'GS&lt;50 PW (2)'!$B$12</f>
        <v>24865304.208976697</v>
      </c>
      <c r="T8" s="29">
        <f>K8*'GS&lt;50 PW (2)'!$B$13</f>
        <v>10890537.925440541</v>
      </c>
      <c r="U8" s="44">
        <f t="shared" si="5"/>
        <v>16213326.568457203</v>
      </c>
      <c r="V8" s="44">
        <f t="shared" si="3"/>
        <v>191070.56845720299</v>
      </c>
      <c r="W8" s="48">
        <f t="shared" si="4"/>
        <v>1.1925322405109679E-2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6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J9" s="156">
        <f>'Monthly Data'!H9</f>
        <v>4983</v>
      </c>
      <c r="K9" s="29">
        <f>'Monthly Data'!BH9</f>
        <v>31</v>
      </c>
      <c r="M9" s="29">
        <f>'GS&lt;50 PW (2)'!$B$6</f>
        <v>-27557429.082861301</v>
      </c>
      <c r="N9" s="29">
        <f>E9*'GS&lt;50 PW (2)'!$B$7</f>
        <v>0</v>
      </c>
      <c r="O9" s="29">
        <f>F9*'GS&lt;50 PW (2)'!$B$8</f>
        <v>2807083.8278129287</v>
      </c>
      <c r="P9" s="29">
        <f>G9*'GS&lt;50 PW (2)'!$B$9</f>
        <v>-185414.28939459921</v>
      </c>
      <c r="Q9" s="29">
        <f>H9*'GS&lt;50 PW (2)'!$B$10</f>
        <v>5100627.8350271257</v>
      </c>
      <c r="R9" s="29">
        <f>I9*'GS&lt;50 PW (2)'!$B$11</f>
        <v>0</v>
      </c>
      <c r="S9" s="44">
        <f>J9*'GS&lt;50 PW (2)'!$B$12</f>
        <v>24870295.237521254</v>
      </c>
      <c r="T9" s="29">
        <f>K9*'GS&lt;50 PW (2)'!$B$13</f>
        <v>10890537.925440541</v>
      </c>
      <c r="U9" s="44">
        <f t="shared" si="5"/>
        <v>15925701.453545948</v>
      </c>
      <c r="V9" s="44">
        <f t="shared" si="3"/>
        <v>174737.45354594849</v>
      </c>
      <c r="W9" s="48">
        <f t="shared" si="4"/>
        <v>1.1093762486280108E-2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6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J10" s="156">
        <f>'Monthly Data'!H10</f>
        <v>4981</v>
      </c>
      <c r="K10" s="29">
        <f>'Monthly Data'!BH10</f>
        <v>30</v>
      </c>
      <c r="M10" s="29">
        <f>'GS&lt;50 PW (2)'!$B$6</f>
        <v>-27557429.082861301</v>
      </c>
      <c r="N10" s="29">
        <f>E10*'GS&lt;50 PW (2)'!$B$7</f>
        <v>498.13808721433219</v>
      </c>
      <c r="O10" s="29">
        <f>F10*'GS&lt;50 PW (2)'!$B$8</f>
        <v>767657.0121317975</v>
      </c>
      <c r="P10" s="29">
        <f>G10*'GS&lt;50 PW (2)'!$B$9</f>
        <v>-208591.07556892411</v>
      </c>
      <c r="Q10" s="29">
        <f>H10*'GS&lt;50 PW (2)'!$B$10</f>
        <v>5094461.9118334688</v>
      </c>
      <c r="R10" s="29">
        <f>I10*'GS&lt;50 PW (2)'!$B$11</f>
        <v>-215549.88615650401</v>
      </c>
      <c r="S10" s="44">
        <f>J10*'GS&lt;50 PW (2)'!$B$12</f>
        <v>24860313.180432141</v>
      </c>
      <c r="T10" s="29">
        <f>K10*'GS&lt;50 PW (2)'!$B$13</f>
        <v>10539230.25042633</v>
      </c>
      <c r="U10" s="44">
        <f t="shared" si="5"/>
        <v>13280590.448324222</v>
      </c>
      <c r="V10" s="44">
        <f t="shared" si="3"/>
        <v>-122862.55167577788</v>
      </c>
      <c r="W10" s="48">
        <f t="shared" si="4"/>
        <v>9.1664850599153733E-3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6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J11" s="156">
        <f>'Monthly Data'!H11</f>
        <v>4981</v>
      </c>
      <c r="K11" s="29">
        <f>'Monthly Data'!BH11</f>
        <v>31</v>
      </c>
      <c r="M11" s="29">
        <f>'GS&lt;50 PW (2)'!$B$6</f>
        <v>-27557429.082861301</v>
      </c>
      <c r="N11" s="29">
        <f>E11*'GS&lt;50 PW (2)'!$B$7</f>
        <v>220177.03454873562</v>
      </c>
      <c r="O11" s="29">
        <f>F11*'GS&lt;50 PW (2)'!$B$8</f>
        <v>45951.300021973824</v>
      </c>
      <c r="P11" s="29">
        <f>G11*'GS&lt;50 PW (2)'!$B$9</f>
        <v>-231767.861743249</v>
      </c>
      <c r="Q11" s="29">
        <f>H11*'GS&lt;50 PW (2)'!$B$10</f>
        <v>5097809.1272814535</v>
      </c>
      <c r="R11" s="29">
        <f>I11*'GS&lt;50 PW (2)'!$B$11</f>
        <v>-215549.88615650401</v>
      </c>
      <c r="S11" s="44">
        <f>J11*'GS&lt;50 PW (2)'!$B$12</f>
        <v>24860313.180432141</v>
      </c>
      <c r="T11" s="29">
        <f>K11*'GS&lt;50 PW (2)'!$B$13</f>
        <v>10890537.925440541</v>
      </c>
      <c r="U11" s="44">
        <f t="shared" si="5"/>
        <v>13110041.736963792</v>
      </c>
      <c r="V11" s="44">
        <f t="shared" si="3"/>
        <v>-32523.263036208227</v>
      </c>
      <c r="W11" s="48">
        <f t="shared" si="4"/>
        <v>2.4746511077714454E-3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6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J12" s="156">
        <f>'Monthly Data'!H12</f>
        <v>5023</v>
      </c>
      <c r="K12" s="29">
        <f>'Monthly Data'!BH12</f>
        <v>30</v>
      </c>
      <c r="M12" s="29">
        <f>'GS&lt;50 PW (2)'!$B$6</f>
        <v>-27557429.082861301</v>
      </c>
      <c r="N12" s="29">
        <f>E12*'GS&lt;50 PW (2)'!$B$7</f>
        <v>1009725.9027834549</v>
      </c>
      <c r="O12" s="29">
        <f>F12*'GS&lt;50 PW (2)'!$B$8</f>
        <v>0</v>
      </c>
      <c r="P12" s="29">
        <f>G12*'GS&lt;50 PW (2)'!$B$9</f>
        <v>-254944.64791757392</v>
      </c>
      <c r="Q12" s="29">
        <f>H12*'GS&lt;50 PW (2)'!$B$10</f>
        <v>5097632.958047349</v>
      </c>
      <c r="R12" s="29">
        <f>I12*'GS&lt;50 PW (2)'!$B$11</f>
        <v>-215549.88615650401</v>
      </c>
      <c r="S12" s="44">
        <f>J12*'GS&lt;50 PW (2)'!$B$12</f>
        <v>25069936.379303481</v>
      </c>
      <c r="T12" s="29">
        <f>K12*'GS&lt;50 PW (2)'!$B$13</f>
        <v>10539230.25042633</v>
      </c>
      <c r="U12" s="44">
        <f t="shared" si="5"/>
        <v>13688601.873625237</v>
      </c>
      <c r="V12" s="44">
        <f t="shared" si="3"/>
        <v>114526.87362523749</v>
      </c>
      <c r="W12" s="48">
        <f t="shared" si="4"/>
        <v>8.43717701760433E-3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6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J13" s="156">
        <f>'Monthly Data'!H13</f>
        <v>5036</v>
      </c>
      <c r="K13" s="29">
        <f>'Monthly Data'!BH13</f>
        <v>31</v>
      </c>
      <c r="M13" s="29">
        <f>'GS&lt;50 PW (2)'!$B$6</f>
        <v>-27557429.082861301</v>
      </c>
      <c r="N13" s="29">
        <f>E13*'GS&lt;50 PW (2)'!$B$7</f>
        <v>2229666.0783713586</v>
      </c>
      <c r="O13" s="29">
        <f>F13*'GS&lt;50 PW (2)'!$B$8</f>
        <v>0</v>
      </c>
      <c r="P13" s="29">
        <f>G13*'GS&lt;50 PW (2)'!$B$9</f>
        <v>-278121.43409189885</v>
      </c>
      <c r="Q13" s="29">
        <f>H13*'GS&lt;50 PW (2)'!$B$10</f>
        <v>5141499.0973393656</v>
      </c>
      <c r="R13" s="29">
        <f>I13*'GS&lt;50 PW (2)'!$B$11</f>
        <v>0</v>
      </c>
      <c r="S13" s="44">
        <f>J13*'GS&lt;50 PW (2)'!$B$12</f>
        <v>25134819.750382707</v>
      </c>
      <c r="T13" s="29">
        <f>K13*'GS&lt;50 PW (2)'!$B$13</f>
        <v>10890537.925440541</v>
      </c>
      <c r="U13" s="44">
        <f t="shared" si="5"/>
        <v>15560972.33458077</v>
      </c>
      <c r="V13" s="44">
        <f t="shared" si="3"/>
        <v>418792.33458076976</v>
      </c>
      <c r="W13" s="48">
        <f t="shared" si="4"/>
        <v>2.765733431915152E-2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6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J14" s="156">
        <f>'Monthly Data'!H14</f>
        <v>5045</v>
      </c>
      <c r="K14" s="29">
        <f>'Monthly Data'!BH14</f>
        <v>31</v>
      </c>
      <c r="M14" s="29">
        <f>'GS&lt;50 PW (2)'!$B$6</f>
        <v>-27557429.082861301</v>
      </c>
      <c r="N14" s="29">
        <f>E14*'GS&lt;50 PW (2)'!$B$7</f>
        <v>2693432.6375679034</v>
      </c>
      <c r="O14" s="29">
        <f>F14*'GS&lt;50 PW (2)'!$B$8</f>
        <v>0</v>
      </c>
      <c r="P14" s="29">
        <f>G14*'GS&lt;50 PW (2)'!$B$9</f>
        <v>-301298.22026622371</v>
      </c>
      <c r="Q14" s="29">
        <f>H14*'GS&lt;50 PW (2)'!$B$10</f>
        <v>5176732.9441602621</v>
      </c>
      <c r="R14" s="29">
        <f>I14*'GS&lt;50 PW (2)'!$B$11</f>
        <v>0</v>
      </c>
      <c r="S14" s="44">
        <f>J14*'GS&lt;50 PW (2)'!$B$12</f>
        <v>25179739.00728371</v>
      </c>
      <c r="T14" s="29">
        <f>K14*'GS&lt;50 PW (2)'!$B$13</f>
        <v>10890537.925440541</v>
      </c>
      <c r="U14" s="44">
        <f t="shared" si="5"/>
        <v>16081715.211324891</v>
      </c>
      <c r="V14" s="44">
        <f t="shared" si="3"/>
        <v>86587.87638794817</v>
      </c>
      <c r="W14" s="48">
        <f t="shared" si="4"/>
        <v>5.4133908767841346E-3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6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J15" s="156">
        <f>'Monthly Data'!H15</f>
        <v>5089</v>
      </c>
      <c r="K15" s="29">
        <f>'Monthly Data'!BH15</f>
        <v>28</v>
      </c>
      <c r="M15" s="29">
        <f>'GS&lt;50 PW (2)'!$B$6</f>
        <v>-27557429.082861301</v>
      </c>
      <c r="N15" s="29">
        <f>E15*'GS&lt;50 PW (2)'!$B$7</f>
        <v>2177859.7173010684</v>
      </c>
      <c r="O15" s="29">
        <f>F15*'GS&lt;50 PW (2)'!$B$8</f>
        <v>0</v>
      </c>
      <c r="P15" s="29">
        <f>G15*'GS&lt;50 PW (2)'!$B$9</f>
        <v>-324475.00644054863</v>
      </c>
      <c r="Q15" s="29">
        <f>H15*'GS&lt;50 PW (2)'!$B$10</f>
        <v>5192412.0059955614</v>
      </c>
      <c r="R15" s="29">
        <f>I15*'GS&lt;50 PW (2)'!$B$11</f>
        <v>0</v>
      </c>
      <c r="S15" s="44">
        <f>J15*'GS&lt;50 PW (2)'!$B$12</f>
        <v>25399344.263244163</v>
      </c>
      <c r="T15" s="29">
        <f>K15*'GS&lt;50 PW (2)'!$B$13</f>
        <v>9836614.9003979079</v>
      </c>
      <c r="U15" s="44">
        <f t="shared" si="5"/>
        <v>14724326.797636848</v>
      </c>
      <c r="V15" s="44">
        <f t="shared" si="3"/>
        <v>169242.46269990504</v>
      </c>
      <c r="W15" s="48">
        <f t="shared" si="4"/>
        <v>1.1627721200740005E-2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6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J16" s="156">
        <f>'Monthly Data'!H16</f>
        <v>5088</v>
      </c>
      <c r="K16" s="29">
        <f>'Monthly Data'!BH16</f>
        <v>31</v>
      </c>
      <c r="M16" s="29">
        <f>'GS&lt;50 PW (2)'!$B$6</f>
        <v>-27557429.082861301</v>
      </c>
      <c r="N16" s="29">
        <f>E16*'GS&lt;50 PW (2)'!$B$7</f>
        <v>1790806.4235355309</v>
      </c>
      <c r="O16" s="29">
        <f>F16*'GS&lt;50 PW (2)'!$B$8</f>
        <v>0</v>
      </c>
      <c r="P16" s="29">
        <f>G16*'GS&lt;50 PW (2)'!$B$9</f>
        <v>-347651.7926148735</v>
      </c>
      <c r="Q16" s="29">
        <f>H16*'GS&lt;50 PW (2)'!$B$10</f>
        <v>5177085.282628471</v>
      </c>
      <c r="R16" s="29">
        <f>I16*'GS&lt;50 PW (2)'!$B$11</f>
        <v>-215549.88615650401</v>
      </c>
      <c r="S16" s="44">
        <f>J16*'GS&lt;50 PW (2)'!$B$12</f>
        <v>25394353.234699607</v>
      </c>
      <c r="T16" s="29">
        <f>K16*'GS&lt;50 PW (2)'!$B$13</f>
        <v>10890537.925440541</v>
      </c>
      <c r="U16" s="44">
        <f t="shared" si="5"/>
        <v>15132152.104671473</v>
      </c>
      <c r="V16" s="44">
        <f t="shared" si="3"/>
        <v>-32593.230265470222</v>
      </c>
      <c r="W16" s="48">
        <f t="shared" si="4"/>
        <v>2.1492764662774172E-3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6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J17" s="156">
        <f>'Monthly Data'!H17</f>
        <v>5085</v>
      </c>
      <c r="K17" s="29">
        <f>'Monthly Data'!BH17</f>
        <v>30</v>
      </c>
      <c r="M17" s="29">
        <f>'GS&lt;50 PW (2)'!$B$6</f>
        <v>-27557429.082861301</v>
      </c>
      <c r="N17" s="29">
        <f>E17*'GS&lt;50 PW (2)'!$B$7</f>
        <v>884195.10480544285</v>
      </c>
      <c r="O17" s="29">
        <f>F17*'GS&lt;50 PW (2)'!$B$8</f>
        <v>0</v>
      </c>
      <c r="P17" s="29">
        <f>G17*'GS&lt;50 PW (2)'!$B$9</f>
        <v>-370828.57878919842</v>
      </c>
      <c r="Q17" s="29">
        <f>H17*'GS&lt;50 PW (2)'!$B$10</f>
        <v>5161582.3900272772</v>
      </c>
      <c r="R17" s="29">
        <f>I17*'GS&lt;50 PW (2)'!$B$11</f>
        <v>-215549.88615650401</v>
      </c>
      <c r="S17" s="44">
        <f>J17*'GS&lt;50 PW (2)'!$B$12</f>
        <v>25379380.149065938</v>
      </c>
      <c r="T17" s="29">
        <f>K17*'GS&lt;50 PW (2)'!$B$13</f>
        <v>10539230.25042633</v>
      </c>
      <c r="U17" s="44">
        <f t="shared" si="5"/>
        <v>13820580.346517988</v>
      </c>
      <c r="V17" s="44">
        <f t="shared" si="3"/>
        <v>301949.01158104464</v>
      </c>
      <c r="W17" s="48">
        <f t="shared" si="4"/>
        <v>2.2335767882115491E-2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6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J18" s="156">
        <f>'Monthly Data'!H18</f>
        <v>5078</v>
      </c>
      <c r="K18" s="29">
        <f>'Monthly Data'!BH18</f>
        <v>31</v>
      </c>
      <c r="M18" s="29">
        <f>'GS&lt;50 PW (2)'!$B$6</f>
        <v>-27557429.082861301</v>
      </c>
      <c r="N18" s="29">
        <f>E18*'GS&lt;50 PW (2)'!$B$7</f>
        <v>211210.54897887757</v>
      </c>
      <c r="O18" s="29">
        <f>F18*'GS&lt;50 PW (2)'!$B$8</f>
        <v>132447.86476921861</v>
      </c>
      <c r="P18" s="29">
        <f>G18*'GS&lt;50 PW (2)'!$B$9</f>
        <v>-394005.36496352335</v>
      </c>
      <c r="Q18" s="29">
        <f>H18*'GS&lt;50 PW (2)'!$B$10</f>
        <v>5162110.8977295905</v>
      </c>
      <c r="R18" s="29">
        <f>I18*'GS&lt;50 PW (2)'!$B$11</f>
        <v>-215549.88615650401</v>
      </c>
      <c r="S18" s="44">
        <f>J18*'GS&lt;50 PW (2)'!$B$12</f>
        <v>25344442.949254047</v>
      </c>
      <c r="T18" s="29">
        <f>K18*'GS&lt;50 PW (2)'!$B$13</f>
        <v>10890537.925440541</v>
      </c>
      <c r="U18" s="44">
        <f t="shared" si="5"/>
        <v>13573765.852190947</v>
      </c>
      <c r="V18" s="44">
        <f t="shared" si="3"/>
        <v>-53095.482745995745</v>
      </c>
      <c r="W18" s="48">
        <f t="shared" si="4"/>
        <v>3.8963838730689954E-3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6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J19" s="156">
        <f>'Monthly Data'!H19</f>
        <v>5082</v>
      </c>
      <c r="K19" s="29">
        <f>'Monthly Data'!BH19</f>
        <v>30</v>
      </c>
      <c r="M19" s="29">
        <f>'GS&lt;50 PW (2)'!$B$6</f>
        <v>-27557429.082861301</v>
      </c>
      <c r="N19" s="29">
        <f>E19*'GS&lt;50 PW (2)'!$B$7</f>
        <v>0</v>
      </c>
      <c r="O19" s="29">
        <f>F19*'GS&lt;50 PW (2)'!$B$8</f>
        <v>1167703.6240878047</v>
      </c>
      <c r="P19" s="29">
        <f>G19*'GS&lt;50 PW (2)'!$B$9</f>
        <v>-417182.15113784821</v>
      </c>
      <c r="Q19" s="29">
        <f>H19*'GS&lt;50 PW (2)'!$B$10</f>
        <v>5170390.8517325018</v>
      </c>
      <c r="R19" s="29">
        <f>I19*'GS&lt;50 PW (2)'!$B$11</f>
        <v>0</v>
      </c>
      <c r="S19" s="44">
        <f>J19*'GS&lt;50 PW (2)'!$B$12</f>
        <v>25364407.063432273</v>
      </c>
      <c r="T19" s="29">
        <f>K19*'GS&lt;50 PW (2)'!$B$13</f>
        <v>10539230.25042633</v>
      </c>
      <c r="U19" s="44">
        <f t="shared" si="5"/>
        <v>14267120.555679757</v>
      </c>
      <c r="V19" s="44">
        <f t="shared" si="3"/>
        <v>-220667.77925718576</v>
      </c>
      <c r="W19" s="48">
        <f t="shared" si="4"/>
        <v>1.5231295084913055E-2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6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J20" s="156">
        <f>'Monthly Data'!H20</f>
        <v>5096</v>
      </c>
      <c r="K20" s="29">
        <f>'Monthly Data'!BH20</f>
        <v>31</v>
      </c>
      <c r="M20" s="29">
        <f>'GS&lt;50 PW (2)'!$B$6</f>
        <v>-27557429.082861301</v>
      </c>
      <c r="N20" s="29">
        <f>E20*'GS&lt;50 PW (2)'!$B$7</f>
        <v>0</v>
      </c>
      <c r="O20" s="29">
        <f>F20*'GS&lt;50 PW (2)'!$B$8</f>
        <v>3404450.7280985881</v>
      </c>
      <c r="P20" s="29">
        <f>G20*'GS&lt;50 PW (2)'!$B$9</f>
        <v>-440358.93731217313</v>
      </c>
      <c r="Q20" s="29">
        <f>H20*'GS&lt;50 PW (2)'!$B$10</f>
        <v>5158411.3438133961</v>
      </c>
      <c r="R20" s="29">
        <f>I20*'GS&lt;50 PW (2)'!$B$11</f>
        <v>0</v>
      </c>
      <c r="S20" s="44">
        <f>J20*'GS&lt;50 PW (2)'!$B$12</f>
        <v>25434281.46305605</v>
      </c>
      <c r="T20" s="29">
        <f>K20*'GS&lt;50 PW (2)'!$B$13</f>
        <v>10890537.925440541</v>
      </c>
      <c r="U20" s="44">
        <f t="shared" si="5"/>
        <v>16889893.440235101</v>
      </c>
      <c r="V20" s="44">
        <f t="shared" si="3"/>
        <v>280111.10529815778</v>
      </c>
      <c r="W20" s="48">
        <f t="shared" si="4"/>
        <v>1.6864224927798922E-2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6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J21" s="156">
        <f>'Monthly Data'!H21</f>
        <v>5089</v>
      </c>
      <c r="K21" s="29">
        <f>'Monthly Data'!BH21</f>
        <v>31</v>
      </c>
      <c r="M21" s="29">
        <f>'GS&lt;50 PW (2)'!$B$6</f>
        <v>-27557429.082861301</v>
      </c>
      <c r="N21" s="29">
        <f>E21*'GS&lt;50 PW (2)'!$B$7</f>
        <v>0</v>
      </c>
      <c r="O21" s="29">
        <f>F21*'GS&lt;50 PW (2)'!$B$8</f>
        <v>2438121.9188129632</v>
      </c>
      <c r="P21" s="29">
        <f>G21*'GS&lt;50 PW (2)'!$B$9</f>
        <v>-463535.723486498</v>
      </c>
      <c r="Q21" s="29">
        <f>H21*'GS&lt;50 PW (2)'!$B$10</f>
        <v>5148898.2051717537</v>
      </c>
      <c r="R21" s="29">
        <f>I21*'GS&lt;50 PW (2)'!$B$11</f>
        <v>0</v>
      </c>
      <c r="S21" s="44">
        <f>J21*'GS&lt;50 PW (2)'!$B$12</f>
        <v>25399344.263244163</v>
      </c>
      <c r="T21" s="29">
        <f>K21*'GS&lt;50 PW (2)'!$B$13</f>
        <v>10890537.925440541</v>
      </c>
      <c r="U21" s="44">
        <f t="shared" si="5"/>
        <v>15855937.506321622</v>
      </c>
      <c r="V21" s="44">
        <f t="shared" si="3"/>
        <v>-7361.8286153208464</v>
      </c>
      <c r="W21" s="48">
        <f t="shared" si="4"/>
        <v>4.6407928514009285E-4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6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J22" s="156">
        <f>'Monthly Data'!H22</f>
        <v>5088</v>
      </c>
      <c r="K22" s="29">
        <f>'Monthly Data'!BH22</f>
        <v>30</v>
      </c>
      <c r="M22" s="29">
        <f>'GS&lt;50 PW (2)'!$B$6</f>
        <v>-27557429.082861301</v>
      </c>
      <c r="N22" s="29">
        <f>E22*'GS&lt;50 PW (2)'!$B$7</f>
        <v>1992.5523488573376</v>
      </c>
      <c r="O22" s="29">
        <f>F22*'GS&lt;50 PW (2)'!$B$8</f>
        <v>878480.73571420496</v>
      </c>
      <c r="P22" s="29">
        <f>G22*'GS&lt;50 PW (2)'!$B$9</f>
        <v>-486712.50966082292</v>
      </c>
      <c r="Q22" s="29">
        <f>H22*'GS&lt;50 PW (2)'!$B$10</f>
        <v>5141146.7588711567</v>
      </c>
      <c r="R22" s="29">
        <f>I22*'GS&lt;50 PW (2)'!$B$11</f>
        <v>-215549.88615650401</v>
      </c>
      <c r="S22" s="44">
        <f>J22*'GS&lt;50 PW (2)'!$B$12</f>
        <v>25394353.234699607</v>
      </c>
      <c r="T22" s="29">
        <f>K22*'GS&lt;50 PW (2)'!$B$13</f>
        <v>10539230.25042633</v>
      </c>
      <c r="U22" s="44">
        <f t="shared" si="5"/>
        <v>13695512.053381529</v>
      </c>
      <c r="V22" s="44">
        <f t="shared" si="3"/>
        <v>163367.7184445858</v>
      </c>
      <c r="W22" s="48">
        <f t="shared" si="4"/>
        <v>1.207256694881736E-2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6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J23" s="156">
        <f>'Monthly Data'!H23</f>
        <v>5102</v>
      </c>
      <c r="K23" s="29">
        <f>'Monthly Data'!BH23</f>
        <v>31</v>
      </c>
      <c r="M23" s="29">
        <f>'GS&lt;50 PW (2)'!$B$6</f>
        <v>-27557429.082861301</v>
      </c>
      <c r="N23" s="29">
        <f>E23*'GS&lt;50 PW (2)'!$B$7</f>
        <v>304362.37128795806</v>
      </c>
      <c r="O23" s="29">
        <f>F23*'GS&lt;50 PW (2)'!$B$8</f>
        <v>156775.02360438116</v>
      </c>
      <c r="P23" s="29">
        <f>G23*'GS&lt;50 PW (2)'!$B$9</f>
        <v>-509889.29583514784</v>
      </c>
      <c r="Q23" s="29">
        <f>H23*'GS&lt;50 PW (2)'!$B$10</f>
        <v>5130224.2663566787</v>
      </c>
      <c r="R23" s="29">
        <f>I23*'GS&lt;50 PW (2)'!$B$11</f>
        <v>-215549.88615650401</v>
      </c>
      <c r="S23" s="44">
        <f>J23*'GS&lt;50 PW (2)'!$B$12</f>
        <v>25464227.634323385</v>
      </c>
      <c r="T23" s="29">
        <f>K23*'GS&lt;50 PW (2)'!$B$13</f>
        <v>10890537.925440541</v>
      </c>
      <c r="U23" s="44">
        <f t="shared" si="5"/>
        <v>13663258.956159992</v>
      </c>
      <c r="V23" s="44">
        <f t="shared" si="3"/>
        <v>383028.62122304924</v>
      </c>
      <c r="W23" s="48">
        <f t="shared" si="4"/>
        <v>2.8842016408058627E-2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6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J24" s="156">
        <f>'Monthly Data'!H24</f>
        <v>5122</v>
      </c>
      <c r="K24" s="29">
        <f>'Monthly Data'!BH24</f>
        <v>30</v>
      </c>
      <c r="M24" s="29">
        <f>'GS&lt;50 PW (2)'!$B$6</f>
        <v>-27557429.082861301</v>
      </c>
      <c r="N24" s="29">
        <f>E24*'GS&lt;50 PW (2)'!$B$7</f>
        <v>633133.50884941837</v>
      </c>
      <c r="O24" s="29">
        <f>F24*'GS&lt;50 PW (2)'!$B$8</f>
        <v>0</v>
      </c>
      <c r="P24" s="29">
        <f>G24*'GS&lt;50 PW (2)'!$B$9</f>
        <v>-533066.08200947277</v>
      </c>
      <c r="Q24" s="29">
        <f>H24*'GS&lt;50 PW (2)'!$B$10</f>
        <v>5123882.1739289174</v>
      </c>
      <c r="R24" s="29">
        <f>I24*'GS&lt;50 PW (2)'!$B$11</f>
        <v>-215549.88615650401</v>
      </c>
      <c r="S24" s="44">
        <f>J24*'GS&lt;50 PW (2)'!$B$12</f>
        <v>25564048.2052145</v>
      </c>
      <c r="T24" s="29">
        <f>K24*'GS&lt;50 PW (2)'!$B$13</f>
        <v>10539230.25042633</v>
      </c>
      <c r="U24" s="44">
        <f t="shared" si="5"/>
        <v>13554249.087391891</v>
      </c>
      <c r="V24" s="44">
        <f t="shared" si="3"/>
        <v>-28510.24754505232</v>
      </c>
      <c r="W24" s="48">
        <f t="shared" si="4"/>
        <v>2.099002628406997E-3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6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J25" s="156">
        <f>'Monthly Data'!H25</f>
        <v>5123</v>
      </c>
      <c r="K25" s="29">
        <f>'Monthly Data'!BH25</f>
        <v>31</v>
      </c>
      <c r="M25" s="29">
        <f>'GS&lt;50 PW (2)'!$B$6</f>
        <v>-27557429.082861301</v>
      </c>
      <c r="N25" s="29">
        <f>E25*'GS&lt;50 PW (2)'!$B$7</f>
        <v>1471001.7715439282</v>
      </c>
      <c r="O25" s="29">
        <f>F25*'GS&lt;50 PW (2)'!$B$8</f>
        <v>0</v>
      </c>
      <c r="P25" s="29">
        <f>G25*'GS&lt;50 PW (2)'!$B$9</f>
        <v>-556242.86818379769</v>
      </c>
      <c r="Q25" s="29">
        <f>H25*'GS&lt;50 PW (2)'!$B$10</f>
        <v>5114192.8660531705</v>
      </c>
      <c r="R25" s="29">
        <f>I25*'GS&lt;50 PW (2)'!$B$11</f>
        <v>0</v>
      </c>
      <c r="S25" s="44">
        <f>J25*'GS&lt;50 PW (2)'!$B$12</f>
        <v>25569039.233759057</v>
      </c>
      <c r="T25" s="29">
        <f>K25*'GS&lt;50 PW (2)'!$B$13</f>
        <v>10890537.925440541</v>
      </c>
      <c r="U25" s="44">
        <f t="shared" si="5"/>
        <v>14931099.845751597</v>
      </c>
      <c r="V25" s="44">
        <f t="shared" si="3"/>
        <v>108688.51081465371</v>
      </c>
      <c r="W25" s="48">
        <f t="shared" si="4"/>
        <v>7.3327145198346429E-3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6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J26" s="156">
        <f>'Monthly Data'!H26</f>
        <v>5121</v>
      </c>
      <c r="K26" s="29">
        <f>'Monthly Data'!BH26</f>
        <v>31</v>
      </c>
      <c r="M26" s="29">
        <f>'GS&lt;50 PW (2)'!$B$6</f>
        <v>-27557429.082861301</v>
      </c>
      <c r="N26" s="29">
        <f>E26*'GS&lt;50 PW (2)'!$B$7</f>
        <v>1906374.4597692566</v>
      </c>
      <c r="O26" s="29">
        <f>F26*'GS&lt;50 PW (2)'!$B$8</f>
        <v>0</v>
      </c>
      <c r="P26" s="29">
        <f>G26*'GS&lt;50 PW (2)'!$B$9</f>
        <v>-579419.6543581225</v>
      </c>
      <c r="Q26" s="29">
        <f>H26*'GS&lt;50 PW (2)'!$B$10</f>
        <v>5114721.3737554848</v>
      </c>
      <c r="R26" s="29">
        <f>I26*'GS&lt;50 PW (2)'!$B$11</f>
        <v>0</v>
      </c>
      <c r="S26" s="44">
        <f>J26*'GS&lt;50 PW (2)'!$B$12</f>
        <v>25559057.176669944</v>
      </c>
      <c r="T26" s="29">
        <f>K26*'GS&lt;50 PW (2)'!$B$13</f>
        <v>10890537.925440541</v>
      </c>
      <c r="U26" s="44">
        <f t="shared" si="5"/>
        <v>15333842.198415803</v>
      </c>
      <c r="V26" s="44">
        <f t="shared" si="3"/>
        <v>-158288.08324141428</v>
      </c>
      <c r="W26" s="48">
        <f t="shared" si="4"/>
        <v>1.0217321979846013E-2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6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J27" s="156">
        <f>'Monthly Data'!H27</f>
        <v>5127</v>
      </c>
      <c r="K27" s="29">
        <f>'Monthly Data'!BH27</f>
        <v>29</v>
      </c>
      <c r="M27" s="29">
        <f>'GS&lt;50 PW (2)'!$B$6</f>
        <v>-27557429.082861301</v>
      </c>
      <c r="N27" s="29">
        <f>E27*'GS&lt;50 PW (2)'!$B$7</f>
        <v>1610978.5740511559</v>
      </c>
      <c r="O27" s="29">
        <f>F27*'GS&lt;50 PW (2)'!$B$8</f>
        <v>0</v>
      </c>
      <c r="P27" s="29">
        <f>G27*'GS&lt;50 PW (2)'!$B$9</f>
        <v>-602596.44053244742</v>
      </c>
      <c r="Q27" s="29">
        <f>H27*'GS&lt;50 PW (2)'!$B$10</f>
        <v>5111021.8198392894</v>
      </c>
      <c r="R27" s="29">
        <f>I27*'GS&lt;50 PW (2)'!$B$11</f>
        <v>0</v>
      </c>
      <c r="S27" s="44">
        <f>J27*'GS&lt;50 PW (2)'!$B$12</f>
        <v>25589003.347937278</v>
      </c>
      <c r="T27" s="29">
        <f>K27*'GS&lt;50 PW (2)'!$B$13</f>
        <v>10187922.575412119</v>
      </c>
      <c r="U27" s="44">
        <f t="shared" si="5"/>
        <v>14338900.793846095</v>
      </c>
      <c r="V27" s="44">
        <f t="shared" si="3"/>
        <v>-107076.48781112209</v>
      </c>
      <c r="W27" s="48">
        <f t="shared" si="4"/>
        <v>7.4122010386297984E-3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6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J28" s="156">
        <f>'Monthly Data'!H28</f>
        <v>5122</v>
      </c>
      <c r="K28" s="29">
        <f>'Monthly Data'!BH28</f>
        <v>31</v>
      </c>
      <c r="M28" s="29">
        <f>'GS&lt;50 PW (2)'!$B$6</f>
        <v>-27557429.082861301</v>
      </c>
      <c r="N28" s="29">
        <f>E28*'GS&lt;50 PW (2)'!$B$7</f>
        <v>921057.32325930335</v>
      </c>
      <c r="O28" s="29">
        <f>F28*'GS&lt;50 PW (2)'!$B$8</f>
        <v>0</v>
      </c>
      <c r="P28" s="29">
        <f>G28*'GS&lt;50 PW (2)'!$B$9</f>
        <v>-625773.22670677234</v>
      </c>
      <c r="Q28" s="29">
        <f>H28*'GS&lt;50 PW (2)'!$B$10</f>
        <v>5121944.3123537684</v>
      </c>
      <c r="R28" s="29">
        <f>I28*'GS&lt;50 PW (2)'!$B$11</f>
        <v>-215549.88615650401</v>
      </c>
      <c r="S28" s="44">
        <f>J28*'GS&lt;50 PW (2)'!$B$12</f>
        <v>25564048.2052145</v>
      </c>
      <c r="T28" s="29">
        <f>K28*'GS&lt;50 PW (2)'!$B$13</f>
        <v>10890537.925440541</v>
      </c>
      <c r="U28" s="44">
        <f t="shared" si="5"/>
        <v>14098835.570543537</v>
      </c>
      <c r="V28" s="44">
        <f t="shared" si="3"/>
        <v>-227497.71111368015</v>
      </c>
      <c r="W28" s="48">
        <f t="shared" si="4"/>
        <v>1.587968858751582E-2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6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J29" s="156">
        <f>'Monthly Data'!H29</f>
        <v>5123</v>
      </c>
      <c r="K29" s="29">
        <f>'Monthly Data'!BH29</f>
        <v>30</v>
      </c>
      <c r="M29" s="29">
        <f>'GS&lt;50 PW (2)'!$B$6</f>
        <v>-27557429.082861301</v>
      </c>
      <c r="N29" s="29">
        <f>E29*'GS&lt;50 PW (2)'!$B$7</f>
        <v>668501.31304163614</v>
      </c>
      <c r="O29" s="29">
        <f>F29*'GS&lt;50 PW (2)'!$B$8</f>
        <v>0</v>
      </c>
      <c r="P29" s="29">
        <f>G29*'GS&lt;50 PW (2)'!$B$9</f>
        <v>-648950.01288109727</v>
      </c>
      <c r="Q29" s="29">
        <f>H29*'GS&lt;50 PW (2)'!$B$10</f>
        <v>5130928.9432930965</v>
      </c>
      <c r="R29" s="29">
        <f>I29*'GS&lt;50 PW (2)'!$B$11</f>
        <v>-215549.88615650401</v>
      </c>
      <c r="S29" s="44">
        <f>J29*'GS&lt;50 PW (2)'!$B$12</f>
        <v>25569039.233759057</v>
      </c>
      <c r="T29" s="29">
        <f>K29*'GS&lt;50 PW (2)'!$B$13</f>
        <v>10539230.25042633</v>
      </c>
      <c r="U29" s="44">
        <f t="shared" si="5"/>
        <v>13485770.758621216</v>
      </c>
      <c r="V29" s="44">
        <f t="shared" si="3"/>
        <v>301731.47696399875</v>
      </c>
      <c r="W29" s="48">
        <f t="shared" si="4"/>
        <v>2.2886117867063235E-2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6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J30" s="156">
        <f>'Monthly Data'!H30</f>
        <v>5123</v>
      </c>
      <c r="K30" s="29">
        <f>'Monthly Data'!BH30</f>
        <v>31</v>
      </c>
      <c r="M30" s="29">
        <f>'GS&lt;50 PW (2)'!$B$6</f>
        <v>-27557429.082861301</v>
      </c>
      <c r="N30" s="29">
        <f>E30*'GS&lt;50 PW (2)'!$B$7</f>
        <v>56787.741942434055</v>
      </c>
      <c r="O30" s="29">
        <f>F30*'GS&lt;50 PW (2)'!$B$8</f>
        <v>624397.07676917338</v>
      </c>
      <c r="P30" s="29">
        <f>G30*'GS&lt;50 PW (2)'!$B$9</f>
        <v>-672126.79905542219</v>
      </c>
      <c r="Q30" s="29">
        <f>H30*'GS&lt;50 PW (2)'!$B$10</f>
        <v>5140442.0819347389</v>
      </c>
      <c r="R30" s="29">
        <f>I30*'GS&lt;50 PW (2)'!$B$11</f>
        <v>-215549.88615650401</v>
      </c>
      <c r="S30" s="44">
        <f>J30*'GS&lt;50 PW (2)'!$B$12</f>
        <v>25569039.233759057</v>
      </c>
      <c r="T30" s="29">
        <f>K30*'GS&lt;50 PW (2)'!$B$13</f>
        <v>10890537.925440541</v>
      </c>
      <c r="U30" s="44">
        <f t="shared" si="5"/>
        <v>13836098.291772718</v>
      </c>
      <c r="V30" s="44">
        <f t="shared" si="3"/>
        <v>-146878.98988449946</v>
      </c>
      <c r="W30" s="48">
        <f t="shared" si="4"/>
        <v>1.0504128478930907E-2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6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J31" s="156">
        <f>'Monthly Data'!H31</f>
        <v>5127</v>
      </c>
      <c r="K31" s="29">
        <f>'Monthly Data'!BH31</f>
        <v>30</v>
      </c>
      <c r="M31" s="29">
        <f>'GS&lt;50 PW (2)'!$B$6</f>
        <v>-27557429.082861301</v>
      </c>
      <c r="N31" s="29">
        <f>E31*'GS&lt;50 PW (2)'!$B$7</f>
        <v>0</v>
      </c>
      <c r="O31" s="29">
        <f>F31*'GS&lt;50 PW (2)'!$B$8</f>
        <v>1986717.971538279</v>
      </c>
      <c r="P31" s="29">
        <f>G31*'GS&lt;50 PW (2)'!$B$9</f>
        <v>-695303.585229747</v>
      </c>
      <c r="Q31" s="29">
        <f>H31*'GS&lt;50 PW (2)'!$B$10</f>
        <v>5159292.1899839183</v>
      </c>
      <c r="R31" s="29">
        <f>I31*'GS&lt;50 PW (2)'!$B$11</f>
        <v>0</v>
      </c>
      <c r="S31" s="44">
        <f>J31*'GS&lt;50 PW (2)'!$B$12</f>
        <v>25589003.347937278</v>
      </c>
      <c r="T31" s="29">
        <f>K31*'GS&lt;50 PW (2)'!$B$13</f>
        <v>10539230.25042633</v>
      </c>
      <c r="U31" s="44">
        <f t="shared" si="5"/>
        <v>15021511.091794759</v>
      </c>
      <c r="V31" s="44">
        <f t="shared" si="3"/>
        <v>38800.810137541965</v>
      </c>
      <c r="W31" s="48">
        <f t="shared" si="4"/>
        <v>2.5897056946395324E-3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6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J32" s="156">
        <f>'Monthly Data'!H32</f>
        <v>5135</v>
      </c>
      <c r="K32" s="29">
        <f>'Monthly Data'!BH32</f>
        <v>31</v>
      </c>
      <c r="M32" s="29">
        <f>'GS&lt;50 PW (2)'!$B$6</f>
        <v>-27557429.082861301</v>
      </c>
      <c r="N32" s="29">
        <f>E32*'GS&lt;50 PW (2)'!$B$7</f>
        <v>0</v>
      </c>
      <c r="O32" s="29">
        <f>F32*'GS&lt;50 PW (2)'!$B$8</f>
        <v>3446347.5016480349</v>
      </c>
      <c r="P32" s="29">
        <f>G32*'GS&lt;50 PW (2)'!$B$9</f>
        <v>-718480.37140407192</v>
      </c>
      <c r="Q32" s="29">
        <f>H32*'GS&lt;50 PW (2)'!$B$10</f>
        <v>5195583.0522094425</v>
      </c>
      <c r="R32" s="29">
        <f>I32*'GS&lt;50 PW (2)'!$B$11</f>
        <v>0</v>
      </c>
      <c r="S32" s="44">
        <f>J32*'GS&lt;50 PW (2)'!$B$12</f>
        <v>25628931.576293726</v>
      </c>
      <c r="T32" s="29">
        <f>K32*'GS&lt;50 PW (2)'!$B$13</f>
        <v>10890537.925440541</v>
      </c>
      <c r="U32" s="44">
        <f t="shared" si="5"/>
        <v>16885490.601326369</v>
      </c>
      <c r="V32" s="44">
        <f t="shared" si="3"/>
        <v>148187.31966915168</v>
      </c>
      <c r="W32" s="48">
        <f t="shared" si="4"/>
        <v>8.8537153910303729E-3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6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J33" s="156">
        <f>'Monthly Data'!H33</f>
        <v>5147</v>
      </c>
      <c r="K33" s="29">
        <f>'Monthly Data'!BH33</f>
        <v>31</v>
      </c>
      <c r="M33" s="29">
        <f>'GS&lt;50 PW (2)'!$B$6</f>
        <v>-27557429.082861301</v>
      </c>
      <c r="N33" s="29">
        <f>E33*'GS&lt;50 PW (2)'!$B$7</f>
        <v>0</v>
      </c>
      <c r="O33" s="29">
        <f>F33*'GS&lt;50 PW (2)'!$B$8</f>
        <v>2605709.0130107496</v>
      </c>
      <c r="P33" s="29">
        <f>G33*'GS&lt;50 PW (2)'!$B$9</f>
        <v>-741657.15757839684</v>
      </c>
      <c r="Q33" s="29">
        <f>H33*'GS&lt;50 PW (2)'!$B$10</f>
        <v>5229407.5451575033</v>
      </c>
      <c r="R33" s="29">
        <f>I33*'GS&lt;50 PW (2)'!$B$11</f>
        <v>0</v>
      </c>
      <c r="S33" s="44">
        <f>J33*'GS&lt;50 PW (2)'!$B$12</f>
        <v>25688823.918828394</v>
      </c>
      <c r="T33" s="29">
        <f>K33*'GS&lt;50 PW (2)'!$B$13</f>
        <v>10890537.925440541</v>
      </c>
      <c r="U33" s="44">
        <f t="shared" si="5"/>
        <v>16115392.161997491</v>
      </c>
      <c r="V33" s="44">
        <f t="shared" si="3"/>
        <v>220207.88034027442</v>
      </c>
      <c r="W33" s="48">
        <f t="shared" si="4"/>
        <v>1.3853748181730156E-2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6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J34" s="156">
        <f>'Monthly Data'!H34</f>
        <v>5148</v>
      </c>
      <c r="K34" s="29">
        <f>'Monthly Data'!BH34</f>
        <v>30</v>
      </c>
      <c r="M34" s="29">
        <f>'GS&lt;50 PW (2)'!$B$6</f>
        <v>-27557429.082861301</v>
      </c>
      <c r="N34" s="29">
        <f>E34*'GS&lt;50 PW (2)'!$B$7</f>
        <v>4483.2427849290079</v>
      </c>
      <c r="O34" s="29">
        <f>F34*'GS&lt;50 PW (2)'!$B$8</f>
        <v>944704.66809881432</v>
      </c>
      <c r="P34" s="29">
        <f>G34*'GS&lt;50 PW (2)'!$B$9</f>
        <v>-764833.94375272177</v>
      </c>
      <c r="Q34" s="29">
        <f>H34*'GS&lt;50 PW (2)'!$B$10</f>
        <v>5259708.6534234742</v>
      </c>
      <c r="R34" s="29">
        <f>I34*'GS&lt;50 PW (2)'!$B$11</f>
        <v>-215549.88615650401</v>
      </c>
      <c r="S34" s="44">
        <f>J34*'GS&lt;50 PW (2)'!$B$12</f>
        <v>25693814.947372951</v>
      </c>
      <c r="T34" s="29">
        <f>K34*'GS&lt;50 PW (2)'!$B$13</f>
        <v>10539230.25042633</v>
      </c>
      <c r="U34" s="44">
        <f t="shared" si="5"/>
        <v>13904128.849335972</v>
      </c>
      <c r="V34" s="44">
        <f t="shared" ref="V34:V65" si="6">U34-D34</f>
        <v>-268078.43232124485</v>
      </c>
      <c r="W34" s="48">
        <f t="shared" ref="W34:W65" si="7">ABS(V34/D34)</f>
        <v>1.8915785452010218E-2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6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J35" s="156">
        <f>'Monthly Data'!H35</f>
        <v>5150</v>
      </c>
      <c r="K35" s="29">
        <f>'Monthly Data'!BH35</f>
        <v>31</v>
      </c>
      <c r="M35" s="29">
        <f>'GS&lt;50 PW (2)'!$B$6</f>
        <v>-27557429.082861301</v>
      </c>
      <c r="N35" s="29">
        <f>E35*'GS&lt;50 PW (2)'!$B$7</f>
        <v>331759.96608474641</v>
      </c>
      <c r="O35" s="29">
        <f>F35*'GS&lt;50 PW (2)'!$B$8</f>
        <v>51357.335318676603</v>
      </c>
      <c r="P35" s="29">
        <f>G35*'GS&lt;50 PW (2)'!$B$9</f>
        <v>-788010.72992704669</v>
      </c>
      <c r="Q35" s="29">
        <f>H35*'GS&lt;50 PW (2)'!$B$10</f>
        <v>5288776.5770507138</v>
      </c>
      <c r="R35" s="29">
        <f>I35*'GS&lt;50 PW (2)'!$B$11</f>
        <v>-215549.88615650401</v>
      </c>
      <c r="S35" s="44">
        <f>J35*'GS&lt;50 PW (2)'!$B$12</f>
        <v>25703797.004462063</v>
      </c>
      <c r="T35" s="29">
        <f>K35*'GS&lt;50 PW (2)'!$B$13</f>
        <v>10890537.925440541</v>
      </c>
      <c r="U35" s="44">
        <f t="shared" si="5"/>
        <v>13705239.10941189</v>
      </c>
      <c r="V35" s="44">
        <f t="shared" si="6"/>
        <v>48652.827754672617</v>
      </c>
      <c r="W35" s="48">
        <f t="shared" si="7"/>
        <v>3.5625907347006948E-3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6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J36" s="156">
        <f>'Monthly Data'!H36</f>
        <v>5162</v>
      </c>
      <c r="K36" s="29">
        <f>'Monthly Data'!BH36</f>
        <v>30</v>
      </c>
      <c r="M36" s="29">
        <f>'GS&lt;50 PW (2)'!$B$6</f>
        <v>-27557429.082861301</v>
      </c>
      <c r="N36" s="29">
        <f>E36*'GS&lt;50 PW (2)'!$B$7</f>
        <v>1079963.3730806762</v>
      </c>
      <c r="O36" s="29">
        <f>F36*'GS&lt;50 PW (2)'!$B$8</f>
        <v>0</v>
      </c>
      <c r="P36" s="29">
        <f>G36*'GS&lt;50 PW (2)'!$B$9</f>
        <v>-811187.5161013715</v>
      </c>
      <c r="Q36" s="29">
        <f>H36*'GS&lt;50 PW (2)'!$B$10</f>
        <v>5319430.0237848945</v>
      </c>
      <c r="R36" s="29">
        <f>I36*'GS&lt;50 PW (2)'!$B$11</f>
        <v>-215549.88615650401</v>
      </c>
      <c r="S36" s="44">
        <f>J36*'GS&lt;50 PW (2)'!$B$12</f>
        <v>25763689.346996732</v>
      </c>
      <c r="T36" s="29">
        <f>K36*'GS&lt;50 PW (2)'!$B$13</f>
        <v>10539230.25042633</v>
      </c>
      <c r="U36" s="44">
        <f t="shared" si="5"/>
        <v>14118146.509169456</v>
      </c>
      <c r="V36" s="44">
        <f t="shared" si="6"/>
        <v>-41974.772487761453</v>
      </c>
      <c r="W36" s="48">
        <f t="shared" si="7"/>
        <v>2.9642947014962978E-3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6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J37" s="156">
        <f>'Monthly Data'!H37</f>
        <v>5168</v>
      </c>
      <c r="K37" s="29">
        <f>'Monthly Data'!BH37</f>
        <v>31</v>
      </c>
      <c r="M37" s="29">
        <f>'GS&lt;50 PW (2)'!$B$6</f>
        <v>-27557429.082861301</v>
      </c>
      <c r="N37" s="29">
        <f>E37*'GS&lt;50 PW (2)'!$B$7</f>
        <v>1461537.1478868558</v>
      </c>
      <c r="O37" s="29">
        <f>F37*'GS&lt;50 PW (2)'!$B$8</f>
        <v>0</v>
      </c>
      <c r="P37" s="29">
        <f>G37*'GS&lt;50 PW (2)'!$B$9</f>
        <v>-834364.30227569642</v>
      </c>
      <c r="Q37" s="29">
        <f>H37*'GS&lt;50 PW (2)'!$B$10</f>
        <v>5338456.3010681793</v>
      </c>
      <c r="R37" s="29">
        <f>I37*'GS&lt;50 PW (2)'!$B$11</f>
        <v>0</v>
      </c>
      <c r="S37" s="44">
        <f>J37*'GS&lt;50 PW (2)'!$B$12</f>
        <v>25793635.518264066</v>
      </c>
      <c r="T37" s="29">
        <f>K37*'GS&lt;50 PW (2)'!$B$13</f>
        <v>10890537.925440541</v>
      </c>
      <c r="U37" s="44">
        <f t="shared" si="5"/>
        <v>15092373.507522648</v>
      </c>
      <c r="V37" s="44">
        <f t="shared" si="6"/>
        <v>50901.22586543113</v>
      </c>
      <c r="W37" s="48">
        <f t="shared" si="7"/>
        <v>3.3840587485245168E-3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6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J38" s="156">
        <f>'Monthly Data'!H38</f>
        <v>5177</v>
      </c>
      <c r="K38" s="29">
        <f>'Monthly Data'!BH38</f>
        <v>31</v>
      </c>
      <c r="M38" s="29">
        <f>'GS&lt;50 PW (2)'!$B$6</f>
        <v>-27557429.082861301</v>
      </c>
      <c r="N38" s="29">
        <f>E38*'GS&lt;50 PW (2)'!$B$7</f>
        <v>1968641.7206710482</v>
      </c>
      <c r="O38" s="29">
        <f>F38*'GS&lt;50 PW (2)'!$B$8</f>
        <v>0</v>
      </c>
      <c r="P38" s="29">
        <f>G38*'GS&lt;50 PW (2)'!$B$9</f>
        <v>-857541.08845002134</v>
      </c>
      <c r="Q38" s="29">
        <f>H38*'GS&lt;50 PW (2)'!$B$10</f>
        <v>5352021.3320942242</v>
      </c>
      <c r="R38" s="29">
        <f>I38*'GS&lt;50 PW (2)'!$B$11</f>
        <v>0</v>
      </c>
      <c r="S38" s="44">
        <f>J38*'GS&lt;50 PW (2)'!$B$12</f>
        <v>25838554.775165066</v>
      </c>
      <c r="T38" s="29">
        <f>K38*'GS&lt;50 PW (2)'!$B$13</f>
        <v>10890537.925440541</v>
      </c>
      <c r="U38" s="44">
        <f t="shared" si="5"/>
        <v>15634785.582059553</v>
      </c>
      <c r="V38" s="44">
        <f t="shared" si="6"/>
        <v>-203231.04061825015</v>
      </c>
      <c r="W38" s="48">
        <f t="shared" si="7"/>
        <v>1.2831849180360878E-2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6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J39" s="156">
        <f>'Monthly Data'!H39</f>
        <v>5175</v>
      </c>
      <c r="K39" s="29">
        <f>'Monthly Data'!BH39</f>
        <v>28</v>
      </c>
      <c r="M39" s="29">
        <f>'GS&lt;50 PW (2)'!$B$6</f>
        <v>-27557429.082861301</v>
      </c>
      <c r="N39" s="29">
        <f>E39*'GS&lt;50 PW (2)'!$B$7</f>
        <v>2089689.2758641311</v>
      </c>
      <c r="O39" s="29">
        <f>F39*'GS&lt;50 PW (2)'!$B$8</f>
        <v>0</v>
      </c>
      <c r="P39" s="29">
        <f>G39*'GS&lt;50 PW (2)'!$B$9</f>
        <v>-880717.87462434627</v>
      </c>
      <c r="Q39" s="29">
        <f>H39*'GS&lt;50 PW (2)'!$B$10</f>
        <v>5358539.5937560899</v>
      </c>
      <c r="R39" s="29">
        <f>I39*'GS&lt;50 PW (2)'!$B$11</f>
        <v>0</v>
      </c>
      <c r="S39" s="44">
        <f>J39*'GS&lt;50 PW (2)'!$B$12</f>
        <v>25828572.718075957</v>
      </c>
      <c r="T39" s="29">
        <f>K39*'GS&lt;50 PW (2)'!$B$13</f>
        <v>9836614.9003979079</v>
      </c>
      <c r="U39" s="44">
        <f t="shared" si="5"/>
        <v>14675269.530608442</v>
      </c>
      <c r="V39" s="44">
        <f t="shared" si="6"/>
        <v>89072.907930638641</v>
      </c>
      <c r="W39" s="48">
        <f t="shared" si="7"/>
        <v>6.1066575636415776E-3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6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J40" s="156">
        <f>'Monthly Data'!H40</f>
        <v>5178</v>
      </c>
      <c r="K40" s="29">
        <f>'Monthly Data'!BH40</f>
        <v>31</v>
      </c>
      <c r="M40" s="29">
        <f>'GS&lt;50 PW (2)'!$B$6</f>
        <v>-27557429.082861301</v>
      </c>
      <c r="N40" s="29">
        <f>E40*'GS&lt;50 PW (2)'!$B$7</f>
        <v>1680219.7681739486</v>
      </c>
      <c r="O40" s="29">
        <f>F40*'GS&lt;50 PW (2)'!$B$8</f>
        <v>0</v>
      </c>
      <c r="P40" s="29">
        <f>G40*'GS&lt;50 PW (2)'!$B$9</f>
        <v>-903894.66079867119</v>
      </c>
      <c r="Q40" s="29">
        <f>H40*'GS&lt;50 PW (2)'!$B$10</f>
        <v>5364881.6861838521</v>
      </c>
      <c r="R40" s="29">
        <f>I40*'GS&lt;50 PW (2)'!$B$11</f>
        <v>-215549.88615650401</v>
      </c>
      <c r="S40" s="44">
        <f>J40*'GS&lt;50 PW (2)'!$B$12</f>
        <v>25843545.803709622</v>
      </c>
      <c r="T40" s="29">
        <f>K40*'GS&lt;50 PW (2)'!$B$13</f>
        <v>10890537.925440541</v>
      </c>
      <c r="U40" s="44">
        <f t="shared" si="5"/>
        <v>15102311.553691486</v>
      </c>
      <c r="V40" s="44">
        <f t="shared" si="6"/>
        <v>-269896.06898631714</v>
      </c>
      <c r="W40" s="48">
        <f t="shared" si="7"/>
        <v>1.7557404610392704E-2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6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J41" s="156">
        <f>'Monthly Data'!H41</f>
        <v>5137</v>
      </c>
      <c r="K41" s="29">
        <f>'Monthly Data'!BH41</f>
        <v>30</v>
      </c>
      <c r="M41" s="29">
        <f>'GS&lt;50 PW (2)'!$B$6</f>
        <v>-27557429.082861301</v>
      </c>
      <c r="N41" s="29">
        <f>E41*'GS&lt;50 PW (2)'!$B$7</f>
        <v>911592.69960223103</v>
      </c>
      <c r="O41" s="29">
        <f>F41*'GS&lt;50 PW (2)'!$B$8</f>
        <v>0</v>
      </c>
      <c r="P41" s="29">
        <f>G41*'GS&lt;50 PW (2)'!$B$9</f>
        <v>-927071.446972996</v>
      </c>
      <c r="Q41" s="29">
        <f>H41*'GS&lt;50 PW (2)'!$B$10</f>
        <v>5385493.4865740761</v>
      </c>
      <c r="R41" s="29">
        <f>I41*'GS&lt;50 PW (2)'!$B$11</f>
        <v>-215549.88615650401</v>
      </c>
      <c r="S41" s="44">
        <f>J41*'GS&lt;50 PW (2)'!$B$12</f>
        <v>25638913.633382838</v>
      </c>
      <c r="T41" s="29">
        <f>K41*'GS&lt;50 PW (2)'!$B$13</f>
        <v>10539230.25042633</v>
      </c>
      <c r="U41" s="44">
        <f t="shared" si="5"/>
        <v>13775179.653994676</v>
      </c>
      <c r="V41" s="44">
        <f t="shared" si="6"/>
        <v>-145459.96868312731</v>
      </c>
      <c r="W41" s="48">
        <f t="shared" si="7"/>
        <v>1.0449230252765234E-2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6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J42" s="156">
        <f>'Monthly Data'!H42</f>
        <v>5144</v>
      </c>
      <c r="K42" s="29">
        <f>'Monthly Data'!BH42</f>
        <v>31</v>
      </c>
      <c r="M42" s="29">
        <f>'GS&lt;50 PW (2)'!$B$6</f>
        <v>-27557429.082861301</v>
      </c>
      <c r="N42" s="29">
        <f>E42*'GS&lt;50 PW (2)'!$B$7</f>
        <v>140474.94059444219</v>
      </c>
      <c r="O42" s="29">
        <f>F42*'GS&lt;50 PW (2)'!$B$8</f>
        <v>359501.34723073617</v>
      </c>
      <c r="P42" s="29">
        <f>G42*'GS&lt;50 PW (2)'!$B$9</f>
        <v>-950248.23314732092</v>
      </c>
      <c r="Q42" s="29">
        <f>H42*'GS&lt;50 PW (2)'!$B$10</f>
        <v>5414913.7486695247</v>
      </c>
      <c r="R42" s="29">
        <f>I42*'GS&lt;50 PW (2)'!$B$11</f>
        <v>-215549.88615650401</v>
      </c>
      <c r="S42" s="44">
        <f>J42*'GS&lt;50 PW (2)'!$B$12</f>
        <v>25673850.833194729</v>
      </c>
      <c r="T42" s="29">
        <f>K42*'GS&lt;50 PW (2)'!$B$13</f>
        <v>10890537.925440541</v>
      </c>
      <c r="U42" s="44">
        <f t="shared" si="5"/>
        <v>13756051.592964849</v>
      </c>
      <c r="V42" s="44">
        <f t="shared" si="6"/>
        <v>-131479.02971295454</v>
      </c>
      <c r="W42" s="48">
        <f t="shared" si="7"/>
        <v>9.4674160068640521E-3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6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J43" s="156">
        <f>'Monthly Data'!H43</f>
        <v>5144</v>
      </c>
      <c r="K43" s="29">
        <f>'Monthly Data'!BH43</f>
        <v>30</v>
      </c>
      <c r="M43" s="29">
        <f>'GS&lt;50 PW (2)'!$B$6</f>
        <v>-27557429.082861301</v>
      </c>
      <c r="N43" s="29">
        <f>E43*'GS&lt;50 PW (2)'!$B$7</f>
        <v>498.13808721433219</v>
      </c>
      <c r="O43" s="29">
        <f>F43*'GS&lt;50 PW (2)'!$B$8</f>
        <v>1213654.9241097786</v>
      </c>
      <c r="P43" s="29">
        <f>G43*'GS&lt;50 PW (2)'!$B$9</f>
        <v>-973425.01932164584</v>
      </c>
      <c r="Q43" s="29">
        <f>H43*'GS&lt;50 PW (2)'!$B$10</f>
        <v>5447857.3954470633</v>
      </c>
      <c r="R43" s="29">
        <f>I43*'GS&lt;50 PW (2)'!$B$11</f>
        <v>0</v>
      </c>
      <c r="S43" s="44">
        <f>J43*'GS&lt;50 PW (2)'!$B$12</f>
        <v>25673850.833194729</v>
      </c>
      <c r="T43" s="29">
        <f>K43*'GS&lt;50 PW (2)'!$B$13</f>
        <v>10539230.25042633</v>
      </c>
      <c r="U43" s="44">
        <f t="shared" si="5"/>
        <v>14344237.439082168</v>
      </c>
      <c r="V43" s="44">
        <f t="shared" si="6"/>
        <v>-79296.183595634997</v>
      </c>
      <c r="W43" s="48">
        <f t="shared" si="7"/>
        <v>5.497694647514071E-3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6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J44" s="156">
        <f>'Monthly Data'!H44</f>
        <v>5148</v>
      </c>
      <c r="K44" s="29">
        <f>'Monthly Data'!BH44</f>
        <v>31</v>
      </c>
      <c r="M44" s="29">
        <f>'GS&lt;50 PW (2)'!$B$6</f>
        <v>-27557429.082861301</v>
      </c>
      <c r="N44" s="29">
        <f>E44*'GS&lt;50 PW (2)'!$B$7</f>
        <v>0</v>
      </c>
      <c r="O44" s="29">
        <f>F44*'GS&lt;50 PW (2)'!$B$8</f>
        <v>2607060.5218349257</v>
      </c>
      <c r="P44" s="29">
        <f>G44*'GS&lt;50 PW (2)'!$B$9</f>
        <v>-996601.80549597077</v>
      </c>
      <c r="Q44" s="29">
        <f>H44*'GS&lt;50 PW (2)'!$B$10</f>
        <v>5461246.2572390046</v>
      </c>
      <c r="R44" s="29">
        <f>I44*'GS&lt;50 PW (2)'!$B$11</f>
        <v>0</v>
      </c>
      <c r="S44" s="44">
        <f>J44*'GS&lt;50 PW (2)'!$B$12</f>
        <v>25693814.947372951</v>
      </c>
      <c r="T44" s="29">
        <f>K44*'GS&lt;50 PW (2)'!$B$13</f>
        <v>10890537.925440541</v>
      </c>
      <c r="U44" s="44">
        <f t="shared" si="5"/>
        <v>16098628.763530148</v>
      </c>
      <c r="V44" s="44">
        <f t="shared" si="6"/>
        <v>-137509.85914765485</v>
      </c>
      <c r="W44" s="48">
        <f t="shared" si="7"/>
        <v>8.4693696169597949E-3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6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J45" s="156">
        <f>'Monthly Data'!H45</f>
        <v>5147</v>
      </c>
      <c r="K45" s="29">
        <f>'Monthly Data'!BH45</f>
        <v>31</v>
      </c>
      <c r="M45" s="29">
        <f>'GS&lt;50 PW (2)'!$B$6</f>
        <v>-27557429.082861301</v>
      </c>
      <c r="N45" s="29">
        <f>E45*'GS&lt;50 PW (2)'!$B$7</f>
        <v>0</v>
      </c>
      <c r="O45" s="29">
        <f>F45*'GS&lt;50 PW (2)'!$B$8</f>
        <v>2040778.3245053068</v>
      </c>
      <c r="P45" s="29">
        <f>G45*'GS&lt;50 PW (2)'!$B$9</f>
        <v>-1019778.5916702957</v>
      </c>
      <c r="Q45" s="29">
        <f>H45*'GS&lt;50 PW (2)'!$B$10</f>
        <v>5479215.5191176618</v>
      </c>
      <c r="R45" s="29">
        <f>I45*'GS&lt;50 PW (2)'!$B$11</f>
        <v>0</v>
      </c>
      <c r="S45" s="44">
        <f>J45*'GS&lt;50 PW (2)'!$B$12</f>
        <v>25688823.918828394</v>
      </c>
      <c r="T45" s="29">
        <f>K45*'GS&lt;50 PW (2)'!$B$13</f>
        <v>10890537.925440541</v>
      </c>
      <c r="U45" s="44">
        <f t="shared" si="5"/>
        <v>15522148.013360305</v>
      </c>
      <c r="V45" s="44">
        <f t="shared" si="6"/>
        <v>21996.390682501718</v>
      </c>
      <c r="W45" s="48">
        <f t="shared" si="7"/>
        <v>1.4191080976472168E-3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6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J46" s="156">
        <f>'Monthly Data'!H46</f>
        <v>5152</v>
      </c>
      <c r="K46" s="29">
        <f>'Monthly Data'!BH46</f>
        <v>30</v>
      </c>
      <c r="M46" s="29">
        <f>'GS&lt;50 PW (2)'!$B$6</f>
        <v>-27557429.082861301</v>
      </c>
      <c r="N46" s="29">
        <f>E46*'GS&lt;50 PW (2)'!$B$7</f>
        <v>9464.6236570723468</v>
      </c>
      <c r="O46" s="29">
        <f>F46*'GS&lt;50 PW (2)'!$B$8</f>
        <v>771711.53860432457</v>
      </c>
      <c r="P46" s="29">
        <f>G46*'GS&lt;50 PW (2)'!$B$9</f>
        <v>-1042955.3778446206</v>
      </c>
      <c r="Q46" s="29">
        <f>H46*'GS&lt;50 PW (2)'!$B$10</f>
        <v>5490842.6885685576</v>
      </c>
      <c r="R46" s="29">
        <f>I46*'GS&lt;50 PW (2)'!$B$11</f>
        <v>-215549.88615650401</v>
      </c>
      <c r="S46" s="44">
        <f>J46*'GS&lt;50 PW (2)'!$B$12</f>
        <v>25713779.061551172</v>
      </c>
      <c r="T46" s="29">
        <f>K46*'GS&lt;50 PW (2)'!$B$13</f>
        <v>10539230.25042633</v>
      </c>
      <c r="U46" s="44">
        <f t="shared" si="5"/>
        <v>13709093.815945033</v>
      </c>
      <c r="V46" s="44">
        <f t="shared" si="6"/>
        <v>-426512.80673277006</v>
      </c>
      <c r="W46" s="48">
        <f t="shared" si="7"/>
        <v>3.0172939734225065E-2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6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J47" s="156">
        <f>'Monthly Data'!H47</f>
        <v>5151</v>
      </c>
      <c r="K47" s="29">
        <f>'Monthly Data'!BH47</f>
        <v>31</v>
      </c>
      <c r="M47" s="29">
        <f>'GS&lt;50 PW (2)'!$B$6</f>
        <v>-27557429.082861301</v>
      </c>
      <c r="N47" s="29">
        <f>E47*'GS&lt;50 PW (2)'!$B$7</f>
        <v>310838.16642174445</v>
      </c>
      <c r="O47" s="29">
        <f>F47*'GS&lt;50 PW (2)'!$B$8</f>
        <v>131096.35594504289</v>
      </c>
      <c r="P47" s="29">
        <f>G47*'GS&lt;50 PW (2)'!$B$9</f>
        <v>-1066132.1640189455</v>
      </c>
      <c r="Q47" s="29">
        <f>H47*'GS&lt;50 PW (2)'!$B$10</f>
        <v>5489433.334695722</v>
      </c>
      <c r="R47" s="29">
        <f>I47*'GS&lt;50 PW (2)'!$B$11</f>
        <v>-215549.88615650401</v>
      </c>
      <c r="S47" s="44">
        <f>J47*'GS&lt;50 PW (2)'!$B$12</f>
        <v>25708788.033006616</v>
      </c>
      <c r="T47" s="29">
        <f>K47*'GS&lt;50 PW (2)'!$B$13</f>
        <v>10890537.925440541</v>
      </c>
      <c r="U47" s="44">
        <f t="shared" si="5"/>
        <v>13691582.68247292</v>
      </c>
      <c r="V47" s="44">
        <f t="shared" si="6"/>
        <v>-33044.940204882994</v>
      </c>
      <c r="W47" s="48">
        <f t="shared" si="7"/>
        <v>2.4077112409433528E-3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6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J48" s="156">
        <f>'Monthly Data'!H48</f>
        <v>5173</v>
      </c>
      <c r="K48" s="29">
        <f>'Monthly Data'!BH48</f>
        <v>30</v>
      </c>
      <c r="M48" s="29">
        <f>'GS&lt;50 PW (2)'!$B$6</f>
        <v>-27557429.082861301</v>
      </c>
      <c r="N48" s="29">
        <f>E48*'GS&lt;50 PW (2)'!$B$7</f>
        <v>1243352.6656869773</v>
      </c>
      <c r="O48" s="29">
        <f>F48*'GS&lt;50 PW (2)'!$B$8</f>
        <v>0</v>
      </c>
      <c r="P48" s="29">
        <f>G48*'GS&lt;50 PW (2)'!$B$9</f>
        <v>-1089308.9501932703</v>
      </c>
      <c r="Q48" s="29">
        <f>H48*'GS&lt;50 PW (2)'!$B$10</f>
        <v>5484852.9346090052</v>
      </c>
      <c r="R48" s="29">
        <f>I48*'GS&lt;50 PW (2)'!$B$11</f>
        <v>-215549.88615650401</v>
      </c>
      <c r="S48" s="44">
        <f>J48*'GS&lt;50 PW (2)'!$B$12</f>
        <v>25818590.660986844</v>
      </c>
      <c r="T48" s="29">
        <f>K48*'GS&lt;50 PW (2)'!$B$13</f>
        <v>10539230.25042633</v>
      </c>
      <c r="U48" s="44">
        <f t="shared" si="5"/>
        <v>14223738.592498079</v>
      </c>
      <c r="V48" s="44">
        <f t="shared" si="6"/>
        <v>-13178.030179724097</v>
      </c>
      <c r="W48" s="48">
        <f t="shared" si="7"/>
        <v>9.2562389237659654E-4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6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J49" s="156">
        <f>'Monthly Data'!H49</f>
        <v>5176</v>
      </c>
      <c r="K49" s="29">
        <f>'Monthly Data'!BH49</f>
        <v>31</v>
      </c>
      <c r="M49" s="29">
        <f>'GS&lt;50 PW (2)'!$B$6</f>
        <v>-27557429.082861301</v>
      </c>
      <c r="N49" s="29">
        <f>E49*'GS&lt;50 PW (2)'!$B$7</f>
        <v>2181844.8219987829</v>
      </c>
      <c r="O49" s="29">
        <f>F49*'GS&lt;50 PW (2)'!$B$8</f>
        <v>0</v>
      </c>
      <c r="P49" s="29">
        <f>G49*'GS&lt;50 PW (2)'!$B$9</f>
        <v>-1112485.7363675954</v>
      </c>
      <c r="Q49" s="29">
        <f>H49*'GS&lt;50 PW (2)'!$B$10</f>
        <v>5476044.4729037806</v>
      </c>
      <c r="R49" s="29">
        <f>I49*'GS&lt;50 PW (2)'!$B$11</f>
        <v>0</v>
      </c>
      <c r="S49" s="44">
        <f>J49*'GS&lt;50 PW (2)'!$B$12</f>
        <v>25833563.74662051</v>
      </c>
      <c r="T49" s="29">
        <f>K49*'GS&lt;50 PW (2)'!$B$13</f>
        <v>10890537.925440541</v>
      </c>
      <c r="U49" s="44">
        <f t="shared" si="5"/>
        <v>15712076.147734718</v>
      </c>
      <c r="V49" s="44">
        <f t="shared" si="6"/>
        <v>-68251.474943084642</v>
      </c>
      <c r="W49" s="48">
        <f t="shared" si="7"/>
        <v>4.3250987289389928E-3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6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J50" s="156">
        <f>'Monthly Data'!H50</f>
        <v>5174</v>
      </c>
      <c r="K50" s="29">
        <f>'Monthly Data'!BH50</f>
        <v>31</v>
      </c>
      <c r="M50" s="29">
        <f>'GS&lt;50 PW (2)'!$B$6</f>
        <v>-27557429.082861301</v>
      </c>
      <c r="N50" s="29">
        <f>E50*'GS&lt;50 PW (2)'!$B$7</f>
        <v>2919587.3291632109</v>
      </c>
      <c r="O50" s="29">
        <f>F50*'GS&lt;50 PW (2)'!$B$8</f>
        <v>0</v>
      </c>
      <c r="P50" s="29">
        <f>G50*'GS&lt;50 PW (2)'!$B$9</f>
        <v>-1135662.5225419202</v>
      </c>
      <c r="Q50" s="29">
        <f>H50*'GS&lt;50 PW (2)'!$B$10</f>
        <v>5470230.8881783327</v>
      </c>
      <c r="R50" s="29">
        <f>I50*'GS&lt;50 PW (2)'!$B$11</f>
        <v>0</v>
      </c>
      <c r="S50" s="44">
        <f>J50*'GS&lt;50 PW (2)'!$B$12</f>
        <v>25823581.689531401</v>
      </c>
      <c r="T50" s="29">
        <f>K50*'GS&lt;50 PW (2)'!$B$13</f>
        <v>10890537.925440541</v>
      </c>
      <c r="U50" s="44">
        <f t="shared" si="5"/>
        <v>16410846.226910265</v>
      </c>
      <c r="V50" s="44">
        <f t="shared" si="6"/>
        <v>-255705.41723475792</v>
      </c>
      <c r="W50" s="48">
        <f t="shared" si="7"/>
        <v>1.5342430917591013E-2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6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J51" s="156">
        <f>'Monthly Data'!H51</f>
        <v>5177</v>
      </c>
      <c r="K51" s="29">
        <f>'Monthly Data'!BH51</f>
        <v>28</v>
      </c>
      <c r="M51" s="29">
        <f>'GS&lt;50 PW (2)'!$B$6</f>
        <v>-27557429.082861301</v>
      </c>
      <c r="N51" s="29">
        <f>E51*'GS&lt;50 PW (2)'!$B$7</f>
        <v>2633157.9290149701</v>
      </c>
      <c r="O51" s="29">
        <f>F51*'GS&lt;50 PW (2)'!$B$8</f>
        <v>0</v>
      </c>
      <c r="P51" s="29">
        <f>G51*'GS&lt;50 PW (2)'!$B$9</f>
        <v>-1158839.308716245</v>
      </c>
      <c r="Q51" s="29">
        <f>H51*'GS&lt;50 PW (2)'!$B$10</f>
        <v>5478687.0114153484</v>
      </c>
      <c r="R51" s="29">
        <f>I51*'GS&lt;50 PW (2)'!$B$11</f>
        <v>0</v>
      </c>
      <c r="S51" s="44">
        <f>J51*'GS&lt;50 PW (2)'!$B$12</f>
        <v>25838554.775165066</v>
      </c>
      <c r="T51" s="29">
        <f>K51*'GS&lt;50 PW (2)'!$B$13</f>
        <v>9836614.9003979079</v>
      </c>
      <c r="U51" s="44">
        <f t="shared" si="5"/>
        <v>15070746.224415746</v>
      </c>
      <c r="V51" s="44">
        <f t="shared" si="6"/>
        <v>-141519.41972927749</v>
      </c>
      <c r="W51" s="48">
        <f t="shared" si="7"/>
        <v>9.3029810969509491E-3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6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J52" s="156">
        <f>'Monthly Data'!H52</f>
        <v>5180</v>
      </c>
      <c r="K52" s="29">
        <f>'Monthly Data'!BH52</f>
        <v>31</v>
      </c>
      <c r="M52" s="29">
        <f>'GS&lt;50 PW (2)'!$B$6</f>
        <v>-27557429.082861301</v>
      </c>
      <c r="N52" s="29">
        <f>E52*'GS&lt;50 PW (2)'!$B$7</f>
        <v>2313353.2770233667</v>
      </c>
      <c r="O52" s="29">
        <f>F52*'GS&lt;50 PW (2)'!$B$8</f>
        <v>0</v>
      </c>
      <c r="P52" s="29">
        <f>G52*'GS&lt;50 PW (2)'!$B$9</f>
        <v>-1182016.09489057</v>
      </c>
      <c r="Q52" s="29">
        <f>H52*'GS&lt;50 PW (2)'!$B$10</f>
        <v>5488023.9808228854</v>
      </c>
      <c r="R52" s="29">
        <f>I52*'GS&lt;50 PW (2)'!$B$11</f>
        <v>-215549.88615650401</v>
      </c>
      <c r="S52" s="44">
        <f>J52*'GS&lt;50 PW (2)'!$B$12</f>
        <v>25853527.860798735</v>
      </c>
      <c r="T52" s="29">
        <f>K52*'GS&lt;50 PW (2)'!$B$13</f>
        <v>10890537.925440541</v>
      </c>
      <c r="U52" s="44">
        <f t="shared" si="5"/>
        <v>15590447.980177155</v>
      </c>
      <c r="V52" s="44">
        <f t="shared" si="6"/>
        <v>-338039.66396786831</v>
      </c>
      <c r="W52" s="48">
        <f t="shared" si="7"/>
        <v>2.1222332685936107E-2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6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J53" s="156">
        <f>'Monthly Data'!H53</f>
        <v>5185</v>
      </c>
      <c r="K53" s="29">
        <f>'Monthly Data'!BH53</f>
        <v>30</v>
      </c>
      <c r="M53" s="29">
        <f>'GS&lt;50 PW (2)'!$B$6</f>
        <v>-27557429.082861301</v>
      </c>
      <c r="N53" s="29">
        <f>E53*'GS&lt;50 PW (2)'!$B$7</f>
        <v>926038.70413144655</v>
      </c>
      <c r="O53" s="29">
        <f>F53*'GS&lt;50 PW (2)'!$B$8</f>
        <v>0</v>
      </c>
      <c r="P53" s="29">
        <f>G53*'GS&lt;50 PW (2)'!$B$9</f>
        <v>-1205192.8810648948</v>
      </c>
      <c r="Q53" s="29">
        <f>H53*'GS&lt;50 PW (2)'!$B$10</f>
        <v>5508459.6119790059</v>
      </c>
      <c r="R53" s="29">
        <f>I53*'GS&lt;50 PW (2)'!$B$11</f>
        <v>-215549.88615650401</v>
      </c>
      <c r="S53" s="44">
        <f>J53*'GS&lt;50 PW (2)'!$B$12</f>
        <v>25878483.003521513</v>
      </c>
      <c r="T53" s="29">
        <f>K53*'GS&lt;50 PW (2)'!$B$13</f>
        <v>10539230.25042633</v>
      </c>
      <c r="U53" s="44">
        <f t="shared" si="5"/>
        <v>13874039.719975598</v>
      </c>
      <c r="V53" s="44">
        <f t="shared" si="6"/>
        <v>118231.07583057508</v>
      </c>
      <c r="W53" s="48">
        <f t="shared" si="7"/>
        <v>8.5949927691745375E-3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6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J54" s="156">
        <f>'Monthly Data'!H54</f>
        <v>5182</v>
      </c>
      <c r="K54" s="29">
        <f>'Monthly Data'!BH54</f>
        <v>31</v>
      </c>
      <c r="M54" s="29">
        <f>'GS&lt;50 PW (2)'!$B$6</f>
        <v>-27557429.082861301</v>
      </c>
      <c r="N54" s="29">
        <f>E54*'GS&lt;50 PW (2)'!$B$7</f>
        <v>168868.81156565918</v>
      </c>
      <c r="O54" s="29">
        <f>F54*'GS&lt;50 PW (2)'!$B$8</f>
        <v>245974.60599997742</v>
      </c>
      <c r="P54" s="29">
        <f>G54*'GS&lt;50 PW (2)'!$B$9</f>
        <v>-1228369.6672392199</v>
      </c>
      <c r="Q54" s="29">
        <f>H54*'GS&lt;50 PW (2)'!$B$10</f>
        <v>5486438.4577159453</v>
      </c>
      <c r="R54" s="29">
        <f>I54*'GS&lt;50 PW (2)'!$B$11</f>
        <v>-215549.88615650401</v>
      </c>
      <c r="S54" s="44">
        <f>J54*'GS&lt;50 PW (2)'!$B$12</f>
        <v>25863509.917887844</v>
      </c>
      <c r="T54" s="29">
        <f>K54*'GS&lt;50 PW (2)'!$B$13</f>
        <v>10890537.925440541</v>
      </c>
      <c r="U54" s="44">
        <f t="shared" si="5"/>
        <v>13653981.082352946</v>
      </c>
      <c r="V54" s="44">
        <f t="shared" si="6"/>
        <v>-74659.561792077497</v>
      </c>
      <c r="W54" s="48">
        <f t="shared" si="7"/>
        <v>5.4382341068792001E-3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6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J55" s="156">
        <f>'Monthly Data'!H55</f>
        <v>5192.5</v>
      </c>
      <c r="K55" s="29">
        <f>'Monthly Data'!BH55</f>
        <v>30</v>
      </c>
      <c r="M55" s="29">
        <f>'GS&lt;50 PW (2)'!$B$6</f>
        <v>-27557429.082861301</v>
      </c>
      <c r="N55" s="29">
        <f>E55*'GS&lt;50 PW (2)'!$B$7</f>
        <v>0</v>
      </c>
      <c r="O55" s="29">
        <f>F55*'GS&lt;50 PW (2)'!$B$8</f>
        <v>1163649.0976152776</v>
      </c>
      <c r="P55" s="29">
        <f>G55*'GS&lt;50 PW (2)'!$B$9</f>
        <v>-1251546.4534135447</v>
      </c>
      <c r="Q55" s="29">
        <f>H55*'GS&lt;50 PW (2)'!$B$10</f>
        <v>5446800.3800424365</v>
      </c>
      <c r="R55" s="29">
        <f>I55*'GS&lt;50 PW (2)'!$B$11</f>
        <v>0</v>
      </c>
      <c r="S55" s="44">
        <f>J55*'GS&lt;50 PW (2)'!$B$12</f>
        <v>25915915.71760568</v>
      </c>
      <c r="T55" s="29">
        <f>K55*'GS&lt;50 PW (2)'!$B$13</f>
        <v>10539230.25042633</v>
      </c>
      <c r="U55" s="44">
        <f t="shared" si="5"/>
        <v>14256619.90941488</v>
      </c>
      <c r="V55" s="44">
        <f t="shared" si="6"/>
        <v>-123575.7347301431</v>
      </c>
      <c r="W55" s="48">
        <f t="shared" si="7"/>
        <v>8.5934668615205972E-3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6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J56" s="156">
        <f>'Monthly Data'!H56</f>
        <v>5203</v>
      </c>
      <c r="K56" s="29">
        <f>'Monthly Data'!BH56</f>
        <v>31</v>
      </c>
      <c r="M56" s="29">
        <f>'GS&lt;50 PW (2)'!$B$6</f>
        <v>-27557429.082861301</v>
      </c>
      <c r="N56" s="29">
        <f>E56*'GS&lt;50 PW (2)'!$B$7</f>
        <v>0</v>
      </c>
      <c r="O56" s="29">
        <f>F56*'GS&lt;50 PW (2)'!$B$8</f>
        <v>1615053.0448899611</v>
      </c>
      <c r="P56" s="29">
        <f>G56*'GS&lt;50 PW (2)'!$B$9</f>
        <v>-1274723.2395878695</v>
      </c>
      <c r="Q56" s="29">
        <f>H56*'GS&lt;50 PW (2)'!$B$10</f>
        <v>5403286.5792186288</v>
      </c>
      <c r="R56" s="29">
        <f>I56*'GS&lt;50 PW (2)'!$B$11</f>
        <v>0</v>
      </c>
      <c r="S56" s="44">
        <f>J56*'GS&lt;50 PW (2)'!$B$12</f>
        <v>25968321.517323516</v>
      </c>
      <c r="T56" s="29">
        <f>K56*'GS&lt;50 PW (2)'!$B$13</f>
        <v>10890537.925440541</v>
      </c>
      <c r="U56" s="44">
        <f t="shared" si="5"/>
        <v>15045046.744423477</v>
      </c>
      <c r="V56" s="44">
        <f t="shared" si="6"/>
        <v>-126364.8997215461</v>
      </c>
      <c r="W56" s="48">
        <f t="shared" si="7"/>
        <v>8.3291458095999301E-3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6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J57" s="156">
        <f>'Monthly Data'!H57</f>
        <v>5210</v>
      </c>
      <c r="K57" s="29">
        <f>'Monthly Data'!BH57</f>
        <v>31</v>
      </c>
      <c r="M57" s="29">
        <f>'GS&lt;50 PW (2)'!$B$6</f>
        <v>-27557429.082861301</v>
      </c>
      <c r="N57" s="29">
        <f>E57*'GS&lt;50 PW (2)'!$B$7</f>
        <v>0</v>
      </c>
      <c r="O57" s="29">
        <f>F57*'GS&lt;50 PW (2)'!$B$8</f>
        <v>1712361.6802306119</v>
      </c>
      <c r="P57" s="29">
        <f>G57*'GS&lt;50 PW (2)'!$B$9</f>
        <v>-1297900.0257621945</v>
      </c>
      <c r="Q57" s="29">
        <f>H57*'GS&lt;50 PW (2)'!$B$10</f>
        <v>5384612.6404035538</v>
      </c>
      <c r="R57" s="29">
        <f>I57*'GS&lt;50 PW (2)'!$B$11</f>
        <v>0</v>
      </c>
      <c r="S57" s="44">
        <f>J57*'GS&lt;50 PW (2)'!$B$12</f>
        <v>26003258.717135407</v>
      </c>
      <c r="T57" s="29">
        <f>K57*'GS&lt;50 PW (2)'!$B$13</f>
        <v>10890537.925440541</v>
      </c>
      <c r="U57" s="44">
        <f t="shared" si="5"/>
        <v>15135441.854586622</v>
      </c>
      <c r="V57" s="44">
        <f t="shared" si="6"/>
        <v>335875.21044159867</v>
      </c>
      <c r="W57" s="48">
        <f t="shared" si="7"/>
        <v>2.2694935501674098E-2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6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J58" s="156">
        <f>'Monthly Data'!H58</f>
        <v>5214</v>
      </c>
      <c r="K58" s="29">
        <f>'Monthly Data'!BH58</f>
        <v>30</v>
      </c>
      <c r="M58" s="29">
        <f>'GS&lt;50 PW (2)'!$B$6</f>
        <v>-27557429.082861301</v>
      </c>
      <c r="N58" s="29">
        <f>E58*'GS&lt;50 PW (2)'!$B$7</f>
        <v>2988.8285232860021</v>
      </c>
      <c r="O58" s="29">
        <f>F58*'GS&lt;50 PW (2)'!$B$8</f>
        <v>873074.70041750232</v>
      </c>
      <c r="P58" s="29">
        <f>G58*'GS&lt;50 PW (2)'!$B$9</f>
        <v>-1321076.8119365193</v>
      </c>
      <c r="Q58" s="29">
        <f>H58*'GS&lt;50 PW (2)'!$B$10</f>
        <v>5388136.0250856429</v>
      </c>
      <c r="R58" s="29">
        <f>I58*'GS&lt;50 PW (2)'!$B$11</f>
        <v>-215549.88615650401</v>
      </c>
      <c r="S58" s="44">
        <f>J58*'GS&lt;50 PW (2)'!$B$12</f>
        <v>26023222.831313629</v>
      </c>
      <c r="T58" s="29">
        <f>K58*'GS&lt;50 PW (2)'!$B$13</f>
        <v>10539230.25042633</v>
      </c>
      <c r="U58" s="44">
        <f t="shared" si="5"/>
        <v>13732596.854812067</v>
      </c>
      <c r="V58" s="44">
        <f t="shared" si="6"/>
        <v>61783.210667043924</v>
      </c>
      <c r="W58" s="48">
        <f t="shared" si="7"/>
        <v>4.5193513916053285E-3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6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J59" s="156">
        <f>'Monthly Data'!H59</f>
        <v>5215</v>
      </c>
      <c r="K59" s="29">
        <f>'Monthly Data'!BH59</f>
        <v>31</v>
      </c>
      <c r="M59" s="29">
        <f>'GS&lt;50 PW (2)'!$B$6</f>
        <v>-27557429.082861301</v>
      </c>
      <c r="N59" s="29">
        <f>E59*'GS&lt;50 PW (2)'!$B$7</f>
        <v>252057.872130453</v>
      </c>
      <c r="O59" s="29">
        <f>F59*'GS&lt;50 PW (2)'!$B$8</f>
        <v>86496.564747244774</v>
      </c>
      <c r="P59" s="29">
        <f>G59*'GS&lt;50 PW (2)'!$B$9</f>
        <v>-1344253.5981108444</v>
      </c>
      <c r="Q59" s="29">
        <f>H59*'GS&lt;50 PW (2)'!$B$10</f>
        <v>5413152.0563284801</v>
      </c>
      <c r="R59" s="29">
        <f>I59*'GS&lt;50 PW (2)'!$B$11</f>
        <v>-215549.88615650401</v>
      </c>
      <c r="S59" s="44">
        <f>J59*'GS&lt;50 PW (2)'!$B$12</f>
        <v>26028213.859858185</v>
      </c>
      <c r="T59" s="29">
        <f>K59*'GS&lt;50 PW (2)'!$B$13</f>
        <v>10890537.925440541</v>
      </c>
      <c r="U59" s="44">
        <f t="shared" si="5"/>
        <v>13553225.711376255</v>
      </c>
      <c r="V59" s="44">
        <f t="shared" si="6"/>
        <v>286296.0672312323</v>
      </c>
      <c r="W59" s="48">
        <f t="shared" si="7"/>
        <v>2.1579677808691841E-2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6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J60" s="156">
        <f>'Monthly Data'!H60</f>
        <v>5219</v>
      </c>
      <c r="K60" s="29">
        <f>'Monthly Data'!BH60</f>
        <v>30</v>
      </c>
      <c r="M60" s="29">
        <f>'GS&lt;50 PW (2)'!$B$6</f>
        <v>-27557429.082861301</v>
      </c>
      <c r="N60" s="29">
        <f>E60*'GS&lt;50 PW (2)'!$B$7</f>
        <v>1303129.2361526978</v>
      </c>
      <c r="O60" s="29">
        <f>F60*'GS&lt;50 PW (2)'!$B$8</f>
        <v>0</v>
      </c>
      <c r="P60" s="29">
        <f>G60*'GS&lt;50 PW (2)'!$B$9</f>
        <v>-1367430.3842851692</v>
      </c>
      <c r="Q60" s="29">
        <f>H60*'GS&lt;50 PW (2)'!$B$10</f>
        <v>5429535.7951001972</v>
      </c>
      <c r="R60" s="29">
        <f>I60*'GS&lt;50 PW (2)'!$B$11</f>
        <v>-215549.88615650401</v>
      </c>
      <c r="S60" s="44">
        <f>J60*'GS&lt;50 PW (2)'!$B$12</f>
        <v>26048177.974036407</v>
      </c>
      <c r="T60" s="29">
        <f>K60*'GS&lt;50 PW (2)'!$B$13</f>
        <v>10539230.25042633</v>
      </c>
      <c r="U60" s="44">
        <f t="shared" si="5"/>
        <v>14179663.902412657</v>
      </c>
      <c r="V60" s="44">
        <f t="shared" si="6"/>
        <v>168363.25826763362</v>
      </c>
      <c r="W60" s="48">
        <f t="shared" si="7"/>
        <v>1.2016247637794316E-2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6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J61" s="156">
        <f>'Monthly Data'!H61</f>
        <v>5230</v>
      </c>
      <c r="K61" s="29">
        <f>'Monthly Data'!BH61</f>
        <v>31</v>
      </c>
      <c r="M61" s="29">
        <f>'GS&lt;50 PW (2)'!$B$6</f>
        <v>-27557429.082861301</v>
      </c>
      <c r="N61" s="29">
        <f>E61*'GS&lt;50 PW (2)'!$B$7</f>
        <v>1659297.9685109465</v>
      </c>
      <c r="O61" s="29">
        <f>F61*'GS&lt;50 PW (2)'!$B$8</f>
        <v>0</v>
      </c>
      <c r="P61" s="29">
        <f>G61*'GS&lt;50 PW (2)'!$B$9</f>
        <v>-1390607.170459494</v>
      </c>
      <c r="Q61" s="29">
        <f>H61*'GS&lt;50 PW (2)'!$B$10</f>
        <v>5426188.5796522116</v>
      </c>
      <c r="R61" s="29">
        <f>I61*'GS&lt;50 PW (2)'!$B$11</f>
        <v>0</v>
      </c>
      <c r="S61" s="44">
        <f>J61*'GS&lt;50 PW (2)'!$B$12</f>
        <v>26103079.288026523</v>
      </c>
      <c r="T61" s="29">
        <f>K61*'GS&lt;50 PW (2)'!$B$13</f>
        <v>10890537.925440541</v>
      </c>
      <c r="U61" s="44">
        <f t="shared" si="5"/>
        <v>15131067.50830943</v>
      </c>
      <c r="V61" s="44">
        <f t="shared" si="6"/>
        <v>-5828.1358355935663</v>
      </c>
      <c r="W61" s="48">
        <f t="shared" si="7"/>
        <v>3.8502847430595181E-4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6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J62" s="156">
        <f>'Monthly Data'!H62</f>
        <v>5230</v>
      </c>
      <c r="K62" s="29">
        <f>'Monthly Data'!BH62</f>
        <v>31</v>
      </c>
      <c r="M62" s="29">
        <f>'GS&lt;50 PW (2)'!$B$6</f>
        <v>-27557429.082861301</v>
      </c>
      <c r="N62" s="29">
        <f>E62*'GS&lt;50 PW (2)'!$B$7</f>
        <v>2757692.4508185526</v>
      </c>
      <c r="O62" s="29">
        <f>F62*'GS&lt;50 PW (2)'!$B$8</f>
        <v>0</v>
      </c>
      <c r="P62" s="29">
        <f>G62*'GS&lt;50 PW (2)'!$B$9</f>
        <v>-1413783.956633819</v>
      </c>
      <c r="Q62" s="29">
        <f>H62*'GS&lt;50 PW (2)'!$B$10</f>
        <v>5420374.9949267646</v>
      </c>
      <c r="R62" s="29">
        <f>I62*'GS&lt;50 PW (2)'!$B$11</f>
        <v>0</v>
      </c>
      <c r="S62" s="44">
        <f>J62*'GS&lt;50 PW (2)'!$B$12</f>
        <v>26103079.288026523</v>
      </c>
      <c r="T62" s="29">
        <f>K62*'GS&lt;50 PW (2)'!$B$13</f>
        <v>10890537.925440541</v>
      </c>
      <c r="U62" s="44">
        <f t="shared" si="5"/>
        <v>16200471.619717265</v>
      </c>
      <c r="V62" s="44">
        <f t="shared" si="6"/>
        <v>18222.646960496902</v>
      </c>
      <c r="W62" s="48">
        <f t="shared" si="7"/>
        <v>1.1260886537572865E-3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6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J63" s="156">
        <f>'Monthly Data'!H63</f>
        <v>5234</v>
      </c>
      <c r="K63" s="29">
        <f>'Monthly Data'!BH63</f>
        <v>28</v>
      </c>
      <c r="M63" s="29">
        <f>'GS&lt;50 PW (2)'!$B$6</f>
        <v>-27557429.082861301</v>
      </c>
      <c r="N63" s="29">
        <f>E63*'GS&lt;50 PW (2)'!$B$7</f>
        <v>3227436.6670616698</v>
      </c>
      <c r="O63" s="29">
        <f>F63*'GS&lt;50 PW (2)'!$B$8</f>
        <v>0</v>
      </c>
      <c r="P63" s="29">
        <f>G63*'GS&lt;50 PW (2)'!$B$9</f>
        <v>-1436960.7428081438</v>
      </c>
      <c r="Q63" s="29">
        <f>H63*'GS&lt;50 PW (2)'!$B$10</f>
        <v>5435701.718293854</v>
      </c>
      <c r="R63" s="29">
        <f>I63*'GS&lt;50 PW (2)'!$B$11</f>
        <v>0</v>
      </c>
      <c r="S63" s="44">
        <f>J63*'GS&lt;50 PW (2)'!$B$12</f>
        <v>26123043.402204745</v>
      </c>
      <c r="T63" s="29">
        <f>K63*'GS&lt;50 PW (2)'!$B$13</f>
        <v>9836614.9003979079</v>
      </c>
      <c r="U63" s="44">
        <f t="shared" si="5"/>
        <v>15628406.862288728</v>
      </c>
      <c r="V63" s="44">
        <f t="shared" si="6"/>
        <v>498679.88953196071</v>
      </c>
      <c r="W63" s="48">
        <f t="shared" si="7"/>
        <v>3.2960270230249694E-2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6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J64" s="156">
        <f>'Monthly Data'!H64</f>
        <v>5236</v>
      </c>
      <c r="K64" s="29">
        <f>'Monthly Data'!BH64</f>
        <v>31</v>
      </c>
      <c r="M64" s="29">
        <f>'GS&lt;50 PW (2)'!$B$6</f>
        <v>-27557429.082861301</v>
      </c>
      <c r="N64" s="29">
        <f>E64*'GS&lt;50 PW (2)'!$B$7</f>
        <v>2032403.3958344825</v>
      </c>
      <c r="O64" s="29">
        <f>F64*'GS&lt;50 PW (2)'!$B$8</f>
        <v>0</v>
      </c>
      <c r="P64" s="29">
        <f>G64*'GS&lt;50 PW (2)'!$B$9</f>
        <v>-1460137.5289824689</v>
      </c>
      <c r="Q64" s="29">
        <f>H64*'GS&lt;50 PW (2)'!$B$10</f>
        <v>5476572.980606094</v>
      </c>
      <c r="R64" s="29">
        <f>I64*'GS&lt;50 PW (2)'!$B$11</f>
        <v>-215549.88615650401</v>
      </c>
      <c r="S64" s="44">
        <f>J64*'GS&lt;50 PW (2)'!$B$12</f>
        <v>26133025.459293857</v>
      </c>
      <c r="T64" s="29">
        <f>K64*'GS&lt;50 PW (2)'!$B$13</f>
        <v>10890537.925440541</v>
      </c>
      <c r="U64" s="44">
        <f t="shared" si="5"/>
        <v>15299423.263174703</v>
      </c>
      <c r="V64" s="44">
        <f t="shared" si="6"/>
        <v>-240280.7095820643</v>
      </c>
      <c r="W64" s="48">
        <f t="shared" si="7"/>
        <v>1.5462373672195386E-2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6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J65" s="156">
        <f>'Monthly Data'!H65</f>
        <v>5236</v>
      </c>
      <c r="K65" s="29">
        <f>'Monthly Data'!BH65</f>
        <v>30</v>
      </c>
      <c r="M65" s="29">
        <f>'GS&lt;50 PW (2)'!$B$6</f>
        <v>-27557429.082861301</v>
      </c>
      <c r="N65" s="29">
        <f>E65*'GS&lt;50 PW (2)'!$B$7</f>
        <v>745712.71655985771</v>
      </c>
      <c r="O65" s="29">
        <f>F65*'GS&lt;50 PW (2)'!$B$8</f>
        <v>0</v>
      </c>
      <c r="P65" s="29">
        <f>G65*'GS&lt;50 PW (2)'!$B$9</f>
        <v>-1483314.3151567937</v>
      </c>
      <c r="Q65" s="29">
        <f>H65*'GS&lt;50 PW (2)'!$B$10</f>
        <v>5501236.6733807214</v>
      </c>
      <c r="R65" s="29">
        <f>I65*'GS&lt;50 PW (2)'!$B$11</f>
        <v>-215549.88615650401</v>
      </c>
      <c r="S65" s="44">
        <f>J65*'GS&lt;50 PW (2)'!$B$12</f>
        <v>26133025.459293857</v>
      </c>
      <c r="T65" s="29">
        <f>K65*'GS&lt;50 PW (2)'!$B$13</f>
        <v>10539230.25042633</v>
      </c>
      <c r="U65" s="44">
        <f t="shared" si="5"/>
        <v>13662911.815486167</v>
      </c>
      <c r="V65" s="44">
        <f t="shared" si="6"/>
        <v>-48737.157270601019</v>
      </c>
      <c r="W65" s="48">
        <f t="shared" si="7"/>
        <v>3.5544344350876616E-3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6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J66" s="156">
        <f>'Monthly Data'!H66</f>
        <v>5250</v>
      </c>
      <c r="K66" s="29">
        <f>'Monthly Data'!BH66</f>
        <v>31</v>
      </c>
      <c r="M66" s="29">
        <f>'GS&lt;50 PW (2)'!$B$6</f>
        <v>-27557429.082861301</v>
      </c>
      <c r="N66" s="29">
        <f>E66*'GS&lt;50 PW (2)'!$B$7</f>
        <v>91159.269960223115</v>
      </c>
      <c r="O66" s="29">
        <f>F66*'GS&lt;50 PW (2)'!$B$8</f>
        <v>474379.59728567069</v>
      </c>
      <c r="P66" s="29">
        <f>G66*'GS&lt;50 PW (2)'!$B$9</f>
        <v>-1506491.1013311185</v>
      </c>
      <c r="Q66" s="29">
        <f>H66*'GS&lt;50 PW (2)'!$B$10</f>
        <v>5535765.843265201</v>
      </c>
      <c r="R66" s="29">
        <f>I66*'GS&lt;50 PW (2)'!$B$11</f>
        <v>-215549.88615650401</v>
      </c>
      <c r="S66" s="44">
        <f>J66*'GS&lt;50 PW (2)'!$B$12</f>
        <v>26202899.858917635</v>
      </c>
      <c r="T66" s="29">
        <f>K66*'GS&lt;50 PW (2)'!$B$13</f>
        <v>10890537.925440541</v>
      </c>
      <c r="U66" s="44">
        <f t="shared" si="5"/>
        <v>13915272.424520349</v>
      </c>
      <c r="V66" s="44">
        <f t="shared" ref="V66:V97" si="10">U66-D66</f>
        <v>70953.451763581485</v>
      </c>
      <c r="W66" s="48">
        <f t="shared" ref="W66:W97" si="11">ABS(V66/D66)</f>
        <v>5.1250951313102254E-3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6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J67" s="156">
        <f>'Monthly Data'!H67</f>
        <v>5241</v>
      </c>
      <c r="K67" s="29">
        <f>'Monthly Data'!BH67</f>
        <v>30</v>
      </c>
      <c r="M67" s="29">
        <f>'GS&lt;50 PW (2)'!$B$6</f>
        <v>-27557429.082861301</v>
      </c>
      <c r="N67" s="29">
        <f>E67*'GS&lt;50 PW (2)'!$B$7</f>
        <v>17434.83305250169</v>
      </c>
      <c r="O67" s="29">
        <f>F67*'GS&lt;50 PW (2)'!$B$8</f>
        <v>760899.46801091905</v>
      </c>
      <c r="P67" s="29">
        <f>G67*'GS&lt;50 PW (2)'!$B$9</f>
        <v>-1529667.8875054435</v>
      </c>
      <c r="Q67" s="29">
        <f>H67*'GS&lt;50 PW (2)'!$B$10</f>
        <v>5572585.2131930375</v>
      </c>
      <c r="R67" s="29">
        <f>I67*'GS&lt;50 PW (2)'!$B$11</f>
        <v>0</v>
      </c>
      <c r="S67" s="44">
        <f>J67*'GS&lt;50 PW (2)'!$B$12</f>
        <v>26157980.602016635</v>
      </c>
      <c r="T67" s="29">
        <f>K67*'GS&lt;50 PW (2)'!$B$13</f>
        <v>10539230.25042633</v>
      </c>
      <c r="U67" s="44">
        <f t="shared" ref="U67:U121" si="12">SUM(M67:T67)</f>
        <v>13961033.396332677</v>
      </c>
      <c r="V67" s="44">
        <f t="shared" si="10"/>
        <v>-199345.57642409019</v>
      </c>
      <c r="W67" s="48">
        <f t="shared" si="11"/>
        <v>1.4077700660950689E-2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6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J68" s="156">
        <f>'Monthly Data'!H68</f>
        <v>5240</v>
      </c>
      <c r="K68" s="29">
        <f>'Monthly Data'!BH68</f>
        <v>31</v>
      </c>
      <c r="M68" s="29">
        <f>'GS&lt;50 PW (2)'!$B$6</f>
        <v>-27557429.082861301</v>
      </c>
      <c r="N68" s="29">
        <f>E68*'GS&lt;50 PW (2)'!$B$7</f>
        <v>0</v>
      </c>
      <c r="O68" s="29">
        <f>F68*'GS&lt;50 PW (2)'!$B$8</f>
        <v>2471909.6394173554</v>
      </c>
      <c r="P68" s="29">
        <f>G68*'GS&lt;50 PW (2)'!$B$9</f>
        <v>-1552844.6736797683</v>
      </c>
      <c r="Q68" s="29">
        <f>H68*'GS&lt;50 PW (2)'!$B$10</f>
        <v>5628430.8604041599</v>
      </c>
      <c r="R68" s="29">
        <f>I68*'GS&lt;50 PW (2)'!$B$11</f>
        <v>0</v>
      </c>
      <c r="S68" s="44">
        <f>J68*'GS&lt;50 PW (2)'!$B$12</f>
        <v>26152989.573472079</v>
      </c>
      <c r="T68" s="29">
        <f>K68*'GS&lt;50 PW (2)'!$B$13</f>
        <v>10890537.925440541</v>
      </c>
      <c r="U68" s="44">
        <f t="shared" si="12"/>
        <v>16033594.242193064</v>
      </c>
      <c r="V68" s="44">
        <f t="shared" si="10"/>
        <v>412785.26943629608</v>
      </c>
      <c r="W68" s="48">
        <f t="shared" si="11"/>
        <v>2.642534520178871E-2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6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J69" s="156">
        <f>'Monthly Data'!H69</f>
        <v>5244</v>
      </c>
      <c r="K69" s="29">
        <f>'Monthly Data'!BH69</f>
        <v>31</v>
      </c>
      <c r="M69" s="29">
        <f>'GS&lt;50 PW (2)'!$B$6</f>
        <v>-27557429.082861301</v>
      </c>
      <c r="N69" s="29">
        <f>E69*'GS&lt;50 PW (2)'!$B$7</f>
        <v>0</v>
      </c>
      <c r="O69" s="29">
        <f>F69*'GS&lt;50 PW (2)'!$B$8</f>
        <v>2009693.6215492659</v>
      </c>
      <c r="P69" s="29">
        <f>G69*'GS&lt;50 PW (2)'!$B$9</f>
        <v>-1576021.4598540934</v>
      </c>
      <c r="Q69" s="29">
        <f>H69*'GS&lt;50 PW (2)'!$B$10</f>
        <v>5663136.199522743</v>
      </c>
      <c r="R69" s="29">
        <f>I69*'GS&lt;50 PW (2)'!$B$11</f>
        <v>0</v>
      </c>
      <c r="S69" s="44">
        <f>J69*'GS&lt;50 PW (2)'!$B$12</f>
        <v>26172953.687650301</v>
      </c>
      <c r="T69" s="29">
        <f>K69*'GS&lt;50 PW (2)'!$B$13</f>
        <v>10890537.925440541</v>
      </c>
      <c r="U69" s="44">
        <f t="shared" si="12"/>
        <v>15602870.89144746</v>
      </c>
      <c r="V69" s="44">
        <f t="shared" si="10"/>
        <v>-248625.08130930737</v>
      </c>
      <c r="W69" s="48">
        <f t="shared" si="11"/>
        <v>1.56846446377432E-2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6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J70" s="156">
        <f>'Monthly Data'!H70</f>
        <v>5237</v>
      </c>
      <c r="K70" s="29">
        <f>'Monthly Data'!BH70</f>
        <v>30</v>
      </c>
      <c r="M70" s="29">
        <f>'GS&lt;50 PW (2)'!$B$6</f>
        <v>-27557429.082861301</v>
      </c>
      <c r="N70" s="29">
        <f>E70*'GS&lt;50 PW (2)'!$B$7</f>
        <v>0</v>
      </c>
      <c r="O70" s="29">
        <f>F70*'GS&lt;50 PW (2)'!$B$8</f>
        <v>1731282.8037690718</v>
      </c>
      <c r="P70" s="29">
        <f>G70*'GS&lt;50 PW (2)'!$B$9</f>
        <v>-1599198.2460284182</v>
      </c>
      <c r="Q70" s="29">
        <f>H70*'GS&lt;50 PW (2)'!$B$10</f>
        <v>5673177.8458666988</v>
      </c>
      <c r="R70" s="29">
        <f>I70*'GS&lt;50 PW (2)'!$B$11</f>
        <v>-215549.88615650401</v>
      </c>
      <c r="S70" s="44">
        <f>J70*'GS&lt;50 PW (2)'!$B$12</f>
        <v>26138016.48783841</v>
      </c>
      <c r="T70" s="29">
        <f>K70*'GS&lt;50 PW (2)'!$B$13</f>
        <v>10539230.25042633</v>
      </c>
      <c r="U70" s="44">
        <f t="shared" si="12"/>
        <v>14709530.172854286</v>
      </c>
      <c r="V70" s="44">
        <f t="shared" si="10"/>
        <v>240468.20009751804</v>
      </c>
      <c r="W70" s="48">
        <f t="shared" si="11"/>
        <v>1.6619474057840533E-2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6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J71" s="156">
        <f>'Monthly Data'!H71</f>
        <v>5242</v>
      </c>
      <c r="K71" s="29">
        <f>'Monthly Data'!BH71</f>
        <v>31</v>
      </c>
      <c r="M71" s="29">
        <f>'GS&lt;50 PW (2)'!$B$6</f>
        <v>-27557429.082861301</v>
      </c>
      <c r="N71" s="29">
        <f>E71*'GS&lt;50 PW (2)'!$B$7</f>
        <v>258035.52917702502</v>
      </c>
      <c r="O71" s="29">
        <f>F71*'GS&lt;50 PW (2)'!$B$8</f>
        <v>58114.879439555058</v>
      </c>
      <c r="P71" s="29">
        <f>G71*'GS&lt;50 PW (2)'!$B$9</f>
        <v>-1622375.032202743</v>
      </c>
      <c r="Q71" s="29">
        <f>H71*'GS&lt;50 PW (2)'!$B$10</f>
        <v>5666483.4149707286</v>
      </c>
      <c r="R71" s="29">
        <f>I71*'GS&lt;50 PW (2)'!$B$11</f>
        <v>-215549.88615650401</v>
      </c>
      <c r="S71" s="44">
        <f>J71*'GS&lt;50 PW (2)'!$B$12</f>
        <v>26162971.630561192</v>
      </c>
      <c r="T71" s="29">
        <f>K71*'GS&lt;50 PW (2)'!$B$13</f>
        <v>10890537.925440541</v>
      </c>
      <c r="U71" s="44">
        <f t="shared" si="12"/>
        <v>13640789.378368495</v>
      </c>
      <c r="V71" s="44">
        <f t="shared" si="10"/>
        <v>219360.40561172739</v>
      </c>
      <c r="W71" s="48">
        <f t="shared" si="11"/>
        <v>1.6344042505234871E-2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6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J72" s="156">
        <f>'Monthly Data'!H72</f>
        <v>5234</v>
      </c>
      <c r="K72" s="29">
        <f>'Monthly Data'!BH72</f>
        <v>30</v>
      </c>
      <c r="M72" s="29">
        <f>'GS&lt;50 PW (2)'!$B$6</f>
        <v>-27557429.082861301</v>
      </c>
      <c r="N72" s="29">
        <f>E72*'GS&lt;50 PW (2)'!$B$7</f>
        <v>662523.65599506418</v>
      </c>
      <c r="O72" s="29">
        <f>F72*'GS&lt;50 PW (2)'!$B$8</f>
        <v>1351.5088241757192</v>
      </c>
      <c r="P72" s="29">
        <f>G72*'GS&lt;50 PW (2)'!$B$9</f>
        <v>-1645551.818377068</v>
      </c>
      <c r="Q72" s="29">
        <f>H72*'GS&lt;50 PW (2)'!$B$10</f>
        <v>5657674.953265504</v>
      </c>
      <c r="R72" s="29">
        <f>I72*'GS&lt;50 PW (2)'!$B$11</f>
        <v>-215549.88615650401</v>
      </c>
      <c r="S72" s="44">
        <f>J72*'GS&lt;50 PW (2)'!$B$12</f>
        <v>26123043.402204745</v>
      </c>
      <c r="T72" s="29">
        <f>K72*'GS&lt;50 PW (2)'!$B$13</f>
        <v>10539230.25042633</v>
      </c>
      <c r="U72" s="44">
        <f t="shared" si="12"/>
        <v>13565292.983320948</v>
      </c>
      <c r="V72" s="44">
        <f t="shared" si="10"/>
        <v>101202.01056418009</v>
      </c>
      <c r="W72" s="48">
        <f t="shared" si="11"/>
        <v>7.5164384115461022E-3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6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J73" s="156">
        <f>'Monthly Data'!H73</f>
        <v>5238</v>
      </c>
      <c r="K73" s="29">
        <f>'Monthly Data'!BH73</f>
        <v>31</v>
      </c>
      <c r="M73" s="29">
        <f>'GS&lt;50 PW (2)'!$B$6</f>
        <v>-27557429.082861301</v>
      </c>
      <c r="N73" s="29">
        <f>E73*'GS&lt;50 PW (2)'!$B$7</f>
        <v>1038617.911841886</v>
      </c>
      <c r="O73" s="29">
        <f>F73*'GS&lt;50 PW (2)'!$B$8</f>
        <v>0</v>
      </c>
      <c r="P73" s="29">
        <f>G73*'GS&lt;50 PW (2)'!$B$9</f>
        <v>-1668728.6045513928</v>
      </c>
      <c r="Q73" s="29">
        <f>H73*'GS&lt;50 PW (2)'!$B$10</f>
        <v>5672825.5073984889</v>
      </c>
      <c r="R73" s="29">
        <f>I73*'GS&lt;50 PW (2)'!$B$11</f>
        <v>0</v>
      </c>
      <c r="S73" s="44">
        <f>J73*'GS&lt;50 PW (2)'!$B$12</f>
        <v>26143007.516382966</v>
      </c>
      <c r="T73" s="29">
        <f>K73*'GS&lt;50 PW (2)'!$B$13</f>
        <v>10890537.925440541</v>
      </c>
      <c r="U73" s="44">
        <f t="shared" si="12"/>
        <v>14518831.173651187</v>
      </c>
      <c r="V73" s="44">
        <f t="shared" si="10"/>
        <v>153408.2008944191</v>
      </c>
      <c r="W73" s="48">
        <f t="shared" si="11"/>
        <v>1.0678989486445982E-2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6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J74" s="156">
        <f>'Monthly Data'!H74</f>
        <v>5246</v>
      </c>
      <c r="K74" s="29">
        <f>'Monthly Data'!BH74</f>
        <v>31</v>
      </c>
      <c r="M74" s="29">
        <f>'GS&lt;50 PW (2)'!$B$6</f>
        <v>-27557429.082861301</v>
      </c>
      <c r="N74" s="29">
        <f>E74*'GS&lt;50 PW (2)'!$B$7</f>
        <v>2186826.2028709264</v>
      </c>
      <c r="O74" s="29">
        <f>F74*'GS&lt;50 PW (2)'!$B$8</f>
        <v>0</v>
      </c>
      <c r="P74" s="29">
        <f>G74*'GS&lt;50 PW (2)'!$B$9</f>
        <v>-1691905.3907257179</v>
      </c>
      <c r="Q74" s="29">
        <f>H74*'GS&lt;50 PW (2)'!$B$10</f>
        <v>5684981.1845516991</v>
      </c>
      <c r="R74" s="29">
        <f>I74*'GS&lt;50 PW (2)'!$B$11</f>
        <v>0</v>
      </c>
      <c r="S74" s="44">
        <f>J74*'GS&lt;50 PW (2)'!$B$12</f>
        <v>26182935.744739413</v>
      </c>
      <c r="T74" s="29">
        <f>K74*'GS&lt;50 PW (2)'!$B$13</f>
        <v>10890537.925440541</v>
      </c>
      <c r="U74" s="44">
        <f t="shared" si="12"/>
        <v>15695946.584015561</v>
      </c>
      <c r="V74" s="44">
        <f t="shared" si="10"/>
        <v>179456.63303989358</v>
      </c>
      <c r="W74" s="48">
        <f t="shared" si="11"/>
        <v>1.1565543083963358E-2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6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J75" s="156">
        <f>'Monthly Data'!H75</f>
        <v>5267</v>
      </c>
      <c r="K75" s="29">
        <f>'Monthly Data'!BH75</f>
        <v>29</v>
      </c>
      <c r="M75" s="29">
        <f>'GS&lt;50 PW (2)'!$B$6</f>
        <v>-27557429.082861301</v>
      </c>
      <c r="N75" s="29">
        <f>E75*'GS&lt;50 PW (2)'!$B$7</f>
        <v>1844605.3369546789</v>
      </c>
      <c r="O75" s="29">
        <f>F75*'GS&lt;50 PW (2)'!$B$8</f>
        <v>0</v>
      </c>
      <c r="P75" s="29">
        <f>G75*'GS&lt;50 PW (2)'!$B$9</f>
        <v>-1715082.1769000427</v>
      </c>
      <c r="Q75" s="29">
        <f>H75*'GS&lt;50 PW (2)'!$B$10</f>
        <v>5674587.1997395344</v>
      </c>
      <c r="R75" s="29">
        <f>I75*'GS&lt;50 PW (2)'!$B$11</f>
        <v>0</v>
      </c>
      <c r="S75" s="44">
        <f>J75*'GS&lt;50 PW (2)'!$B$12</f>
        <v>26287747.344175082</v>
      </c>
      <c r="T75" s="29">
        <f>K75*'GS&lt;50 PW (2)'!$B$13</f>
        <v>10187922.575412119</v>
      </c>
      <c r="U75" s="44">
        <f t="shared" si="12"/>
        <v>14722351.19652007</v>
      </c>
      <c r="V75" s="44">
        <f t="shared" si="10"/>
        <v>-2407.7544555980712</v>
      </c>
      <c r="W75" s="48">
        <f t="shared" si="11"/>
        <v>1.6351741061530468E-4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6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J76" s="156">
        <f>'Monthly Data'!H76</f>
        <v>5268</v>
      </c>
      <c r="K76" s="29">
        <f>'Monthly Data'!BH76</f>
        <v>31</v>
      </c>
      <c r="M76" s="29">
        <f>'GS&lt;50 PW (2)'!$B$6</f>
        <v>-27557429.082861301</v>
      </c>
      <c r="N76" s="29">
        <f>E76*'GS&lt;50 PW (2)'!$B$7</f>
        <v>1330028.6928622718</v>
      </c>
      <c r="O76" s="29">
        <f>F76*'GS&lt;50 PW (2)'!$B$8</f>
        <v>0</v>
      </c>
      <c r="P76" s="29">
        <f>G76*'GS&lt;50 PW (2)'!$B$9</f>
        <v>-1738258.9630743675</v>
      </c>
      <c r="Q76" s="29">
        <f>H76*'GS&lt;50 PW (2)'!$B$10</f>
        <v>5656089.430158563</v>
      </c>
      <c r="R76" s="29">
        <f>I76*'GS&lt;50 PW (2)'!$B$11</f>
        <v>-215549.88615650401</v>
      </c>
      <c r="S76" s="44">
        <f>J76*'GS&lt;50 PW (2)'!$B$12</f>
        <v>26292738.372719638</v>
      </c>
      <c r="T76" s="29">
        <f>K76*'GS&lt;50 PW (2)'!$B$13</f>
        <v>10890537.925440541</v>
      </c>
      <c r="U76" s="44">
        <f t="shared" si="12"/>
        <v>14658156.489088843</v>
      </c>
      <c r="V76" s="44">
        <f t="shared" si="10"/>
        <v>-189635.46188682504</v>
      </c>
      <c r="W76" s="48">
        <f t="shared" si="11"/>
        <v>1.2771963838997882E-2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6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J77" s="156">
        <f>'Monthly Data'!H77</f>
        <v>5267</v>
      </c>
      <c r="K77" s="29">
        <f>'Monthly Data'!BH77</f>
        <v>30</v>
      </c>
      <c r="M77" s="29">
        <f>'GS&lt;50 PW (2)'!$B$6</f>
        <v>-27557429.082861301</v>
      </c>
      <c r="N77" s="29">
        <f>E77*'GS&lt;50 PW (2)'!$B$7</f>
        <v>1080461.5111678902</v>
      </c>
      <c r="O77" s="29">
        <f>F77*'GS&lt;50 PW (2)'!$B$8</f>
        <v>10812.07059340561</v>
      </c>
      <c r="P77" s="29">
        <f>G77*'GS&lt;50 PW (2)'!$B$9</f>
        <v>-1761435.7492486925</v>
      </c>
      <c r="Q77" s="29">
        <f>H77*'GS&lt;50 PW (2)'!$B$10</f>
        <v>5652389.8762423694</v>
      </c>
      <c r="R77" s="29">
        <f>I77*'GS&lt;50 PW (2)'!$B$11</f>
        <v>-215549.88615650401</v>
      </c>
      <c r="S77" s="44">
        <f>J77*'GS&lt;50 PW (2)'!$B$12</f>
        <v>26287747.344175082</v>
      </c>
      <c r="T77" s="29">
        <f>K77*'GS&lt;50 PW (2)'!$B$13</f>
        <v>10539230.25042633</v>
      </c>
      <c r="U77" s="44">
        <f t="shared" si="12"/>
        <v>14036226.334338583</v>
      </c>
      <c r="V77" s="44">
        <f t="shared" si="10"/>
        <v>293039.38336291537</v>
      </c>
      <c r="W77" s="48">
        <f t="shared" si="11"/>
        <v>2.1322520344679709E-2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6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J78" s="156">
        <f>'Monthly Data'!H78</f>
        <v>5294</v>
      </c>
      <c r="K78" s="29">
        <f>'Monthly Data'!BH78</f>
        <v>31</v>
      </c>
      <c r="M78" s="29">
        <f>'GS&lt;50 PW (2)'!$B$6</f>
        <v>-27557429.082861301</v>
      </c>
      <c r="N78" s="29">
        <f>E78*'GS&lt;50 PW (2)'!$B$7</f>
        <v>208719.85854280597</v>
      </c>
      <c r="O78" s="29">
        <f>F78*'GS&lt;50 PW (2)'!$B$8</f>
        <v>644669.70913180872</v>
      </c>
      <c r="P78" s="29">
        <f>G78*'GS&lt;50 PW (2)'!$B$9</f>
        <v>-1784612.5354230173</v>
      </c>
      <c r="Q78" s="29">
        <f>H78*'GS&lt;50 PW (2)'!$B$10</f>
        <v>5668597.445779982</v>
      </c>
      <c r="R78" s="29">
        <f>I78*'GS&lt;50 PW (2)'!$B$11</f>
        <v>-215549.88615650401</v>
      </c>
      <c r="S78" s="44">
        <f>J78*'GS&lt;50 PW (2)'!$B$12</f>
        <v>26422505.114878088</v>
      </c>
      <c r="T78" s="29">
        <f>K78*'GS&lt;50 PW (2)'!$B$13</f>
        <v>10890537.925440541</v>
      </c>
      <c r="U78" s="44">
        <f t="shared" si="12"/>
        <v>14277438.549332405</v>
      </c>
      <c r="V78" s="44">
        <f t="shared" si="10"/>
        <v>230295.59835673682</v>
      </c>
      <c r="W78" s="48">
        <f t="shared" si="11"/>
        <v>1.6394479586380323E-2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6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J79" s="156">
        <f>'Monthly Data'!H79</f>
        <v>5264</v>
      </c>
      <c r="K79" s="29">
        <f>'Monthly Data'!BH79</f>
        <v>30</v>
      </c>
      <c r="M79" s="29">
        <f>'GS&lt;50 PW (2)'!$B$6</f>
        <v>-27557429.082861301</v>
      </c>
      <c r="N79" s="29">
        <f>E79*'GS&lt;50 PW (2)'!$B$7</f>
        <v>0</v>
      </c>
      <c r="O79" s="29">
        <f>F79*'GS&lt;50 PW (2)'!$B$8</f>
        <v>1488011.2154174456</v>
      </c>
      <c r="P79" s="29">
        <f>G79*'GS&lt;50 PW (2)'!$B$9</f>
        <v>-1807789.3215973424</v>
      </c>
      <c r="Q79" s="29">
        <f>H79*'GS&lt;50 PW (2)'!$B$10</f>
        <v>5690794.769277147</v>
      </c>
      <c r="R79" s="29">
        <f>I79*'GS&lt;50 PW (2)'!$B$11</f>
        <v>0</v>
      </c>
      <c r="S79" s="44">
        <f>J79*'GS&lt;50 PW (2)'!$B$12</f>
        <v>26272774.258541416</v>
      </c>
      <c r="T79" s="29">
        <f>K79*'GS&lt;50 PW (2)'!$B$13</f>
        <v>10539230.25042633</v>
      </c>
      <c r="U79" s="44">
        <f t="shared" si="12"/>
        <v>14625592.089203697</v>
      </c>
      <c r="V79" s="44">
        <f t="shared" si="10"/>
        <v>-221993.86177197099</v>
      </c>
      <c r="W79" s="48">
        <f t="shared" si="11"/>
        <v>1.4951512151871616E-2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6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J80" s="156">
        <f>'Monthly Data'!H80</f>
        <v>5262</v>
      </c>
      <c r="K80" s="29">
        <f>'Monthly Data'!BH80</f>
        <v>31</v>
      </c>
      <c r="M80" s="29">
        <f>'GS&lt;50 PW (2)'!$B$6</f>
        <v>-27557429.082861301</v>
      </c>
      <c r="N80" s="29">
        <f>E80*'GS&lt;50 PW (2)'!$B$7</f>
        <v>0</v>
      </c>
      <c r="O80" s="29">
        <f>F80*'GS&lt;50 PW (2)'!$B$8</f>
        <v>2898986.4278568765</v>
      </c>
      <c r="P80" s="29">
        <f>G80*'GS&lt;50 PW (2)'!$B$9</f>
        <v>-1830966.1077716672</v>
      </c>
      <c r="Q80" s="29">
        <f>H80*'GS&lt;50 PW (2)'!$B$10</f>
        <v>5689209.2461702069</v>
      </c>
      <c r="R80" s="29">
        <f>I80*'GS&lt;50 PW (2)'!$B$11</f>
        <v>0</v>
      </c>
      <c r="S80" s="44">
        <f>J80*'GS&lt;50 PW (2)'!$B$12</f>
        <v>26262792.201452304</v>
      </c>
      <c r="T80" s="29">
        <f>K80*'GS&lt;50 PW (2)'!$B$13</f>
        <v>10890537.925440541</v>
      </c>
      <c r="U80" s="44">
        <f t="shared" si="12"/>
        <v>16353130.61028696</v>
      </c>
      <c r="V80" s="44">
        <f t="shared" si="10"/>
        <v>-272718.34068870731</v>
      </c>
      <c r="W80" s="48">
        <f t="shared" si="11"/>
        <v>1.6403273089564737E-2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6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J81" s="156">
        <f>'Monthly Data'!H81</f>
        <v>5260</v>
      </c>
      <c r="K81" s="29">
        <f>'Monthly Data'!BH81</f>
        <v>31</v>
      </c>
      <c r="M81" s="29">
        <f>'GS&lt;50 PW (2)'!$B$6</f>
        <v>-27557429.082861301</v>
      </c>
      <c r="N81" s="29">
        <f>E81*'GS&lt;50 PW (2)'!$B$7</f>
        <v>0</v>
      </c>
      <c r="O81" s="29">
        <f>F81*'GS&lt;50 PW (2)'!$B$8</f>
        <v>3240918.1603733283</v>
      </c>
      <c r="P81" s="29">
        <f>G81*'GS&lt;50 PW (2)'!$B$9</f>
        <v>-1854142.893945992</v>
      </c>
      <c r="Q81" s="29">
        <f>H81*'GS&lt;50 PW (2)'!$B$10</f>
        <v>5681105.4614014002</v>
      </c>
      <c r="R81" s="29">
        <f>I81*'GS&lt;50 PW (2)'!$B$11</f>
        <v>0</v>
      </c>
      <c r="S81" s="44">
        <f>J81*'GS&lt;50 PW (2)'!$B$12</f>
        <v>26252810.144363195</v>
      </c>
      <c r="T81" s="29">
        <f>K81*'GS&lt;50 PW (2)'!$B$13</f>
        <v>10890537.925440541</v>
      </c>
      <c r="U81" s="44">
        <f t="shared" si="12"/>
        <v>16653799.714771168</v>
      </c>
      <c r="V81" s="44">
        <f t="shared" si="10"/>
        <v>-344144.23620449938</v>
      </c>
      <c r="W81" s="48">
        <f t="shared" si="11"/>
        <v>2.0246227261194481E-2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6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J82" s="156">
        <f>'Monthly Data'!H82</f>
        <v>5273</v>
      </c>
      <c r="K82" s="29">
        <f>'Monthly Data'!BH82</f>
        <v>30</v>
      </c>
      <c r="M82" s="29">
        <f>'GS&lt;50 PW (2)'!$B$6</f>
        <v>-27557429.082861301</v>
      </c>
      <c r="N82" s="29">
        <f>E82*'GS&lt;50 PW (2)'!$B$7</f>
        <v>0</v>
      </c>
      <c r="O82" s="29">
        <f>F82*'GS&lt;50 PW (2)'!$B$8</f>
        <v>1685331.5037470979</v>
      </c>
      <c r="P82" s="29">
        <f>G82*'GS&lt;50 PW (2)'!$B$9</f>
        <v>-1877319.680120317</v>
      </c>
      <c r="Q82" s="29">
        <f>H82*'GS&lt;50 PW (2)'!$B$10</f>
        <v>5667188.0919071464</v>
      </c>
      <c r="R82" s="29">
        <f>I82*'GS&lt;50 PW (2)'!$B$11</f>
        <v>-215549.88615650401</v>
      </c>
      <c r="S82" s="44">
        <f>J82*'GS&lt;50 PW (2)'!$B$12</f>
        <v>26317693.515442416</v>
      </c>
      <c r="T82" s="29">
        <f>K82*'GS&lt;50 PW (2)'!$B$13</f>
        <v>10539230.25042633</v>
      </c>
      <c r="U82" s="44">
        <f t="shared" si="12"/>
        <v>14559144.712384872</v>
      </c>
      <c r="V82" s="44">
        <f t="shared" si="10"/>
        <v>-120014.23859079555</v>
      </c>
      <c r="W82" s="48">
        <f t="shared" si="11"/>
        <v>8.1758252629874715E-3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6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J83" s="156">
        <f>'Monthly Data'!H83</f>
        <v>5278</v>
      </c>
      <c r="K83" s="29">
        <f>'Monthly Data'!BH83</f>
        <v>31</v>
      </c>
      <c r="M83" s="29">
        <f>'GS&lt;50 PW (2)'!$B$6</f>
        <v>-27557429.082861301</v>
      </c>
      <c r="N83" s="29">
        <f>E83*'GS&lt;50 PW (2)'!$B$7</f>
        <v>249567.18169438132</v>
      </c>
      <c r="O83" s="29">
        <f>F83*'GS&lt;50 PW (2)'!$B$8</f>
        <v>335174.18839557352</v>
      </c>
      <c r="P83" s="29">
        <f>G83*'GS&lt;50 PW (2)'!$B$9</f>
        <v>-1900496.4662946418</v>
      </c>
      <c r="Q83" s="29">
        <f>H83*'GS&lt;50 PW (2)'!$B$10</f>
        <v>5654680.0762857283</v>
      </c>
      <c r="R83" s="29">
        <f>I83*'GS&lt;50 PW (2)'!$B$11</f>
        <v>-215549.88615650401</v>
      </c>
      <c r="S83" s="44">
        <f>J83*'GS&lt;50 PW (2)'!$B$12</f>
        <v>26342648.658165198</v>
      </c>
      <c r="T83" s="29">
        <f>K83*'GS&lt;50 PW (2)'!$B$13</f>
        <v>10890537.925440541</v>
      </c>
      <c r="U83" s="44">
        <f t="shared" si="12"/>
        <v>13799132.594668975</v>
      </c>
      <c r="V83" s="44">
        <f t="shared" si="10"/>
        <v>228866.64369330741</v>
      </c>
      <c r="W83" s="48">
        <f t="shared" si="11"/>
        <v>1.6865302752364444E-2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6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J84" s="156">
        <f>'Monthly Data'!H84</f>
        <v>5298</v>
      </c>
      <c r="K84" s="29">
        <f>'Monthly Data'!BH84</f>
        <v>30</v>
      </c>
      <c r="M84" s="29">
        <f>'GS&lt;50 PW (2)'!$B$6</f>
        <v>-27557429.082861301</v>
      </c>
      <c r="N84" s="29">
        <f>E84*'GS&lt;50 PW (2)'!$B$7</f>
        <v>604241.49979098712</v>
      </c>
      <c r="O84" s="29">
        <f>F84*'GS&lt;50 PW (2)'!$B$8</f>
        <v>0</v>
      </c>
      <c r="P84" s="29">
        <f>G84*'GS&lt;50 PW (2)'!$B$9</f>
        <v>-1923673.2524689669</v>
      </c>
      <c r="Q84" s="29">
        <f>H84*'GS&lt;50 PW (2)'!$B$10</f>
        <v>5650275.845433116</v>
      </c>
      <c r="R84" s="29">
        <f>I84*'GS&lt;50 PW (2)'!$B$11</f>
        <v>-215549.88615650401</v>
      </c>
      <c r="S84" s="44">
        <f>J84*'GS&lt;50 PW (2)'!$B$12</f>
        <v>26442469.22905631</v>
      </c>
      <c r="T84" s="29">
        <f>K84*'GS&lt;50 PW (2)'!$B$13</f>
        <v>10539230.25042633</v>
      </c>
      <c r="U84" s="44">
        <f t="shared" si="12"/>
        <v>13539564.603219975</v>
      </c>
      <c r="V84" s="44">
        <f t="shared" si="10"/>
        <v>-98621.347755692899</v>
      </c>
      <c r="W84" s="48">
        <f t="shared" si="11"/>
        <v>7.2312658083854321E-3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6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J85" s="156">
        <f>'Monthly Data'!H85</f>
        <v>5297</v>
      </c>
      <c r="K85" s="29">
        <f>'Monthly Data'!BH85</f>
        <v>31</v>
      </c>
      <c r="M85" s="29">
        <f>'GS&lt;50 PW (2)'!$B$6</f>
        <v>-27557429.082861301</v>
      </c>
      <c r="N85" s="29">
        <f>E85*'GS&lt;50 PW (2)'!$B$7</f>
        <v>1858055.0653094656</v>
      </c>
      <c r="O85" s="29">
        <f>F85*'GS&lt;50 PW (2)'!$B$8</f>
        <v>0</v>
      </c>
      <c r="P85" s="29">
        <f>G85*'GS&lt;50 PW (2)'!$B$9</f>
        <v>-1946850.0386432917</v>
      </c>
      <c r="Q85" s="29">
        <f>H85*'GS&lt;50 PW (2)'!$B$10</f>
        <v>5644286.0914735636</v>
      </c>
      <c r="R85" s="29">
        <f>I85*'GS&lt;50 PW (2)'!$B$11</f>
        <v>0</v>
      </c>
      <c r="S85" s="44">
        <f>J85*'GS&lt;50 PW (2)'!$B$12</f>
        <v>26437478.200511757</v>
      </c>
      <c r="T85" s="29">
        <f>K85*'GS&lt;50 PW (2)'!$B$13</f>
        <v>10890537.925440541</v>
      </c>
      <c r="U85" s="44">
        <f t="shared" si="12"/>
        <v>15326078.161230734</v>
      </c>
      <c r="V85" s="44">
        <f t="shared" si="10"/>
        <v>232686.21025506593</v>
      </c>
      <c r="W85" s="48">
        <f t="shared" si="11"/>
        <v>1.5416429322901446E-2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6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J86" s="156">
        <f>'Monthly Data'!H86</f>
        <v>5303</v>
      </c>
      <c r="K86" s="29">
        <f>'Monthly Data'!BH86</f>
        <v>31</v>
      </c>
      <c r="M86" s="29">
        <f>'GS&lt;50 PW (2)'!$B$6</f>
        <v>-27557429.082861301</v>
      </c>
      <c r="N86" s="29">
        <f>E86*'GS&lt;50 PW (2)'!$B$7</f>
        <v>1905876.3216820422</v>
      </c>
      <c r="O86" s="29">
        <f>F86*'GS&lt;50 PW (2)'!$B$8</f>
        <v>0</v>
      </c>
      <c r="P86" s="29">
        <f>G86*'GS&lt;50 PW (2)'!$B$9</f>
        <v>-1970026.8248176167</v>
      </c>
      <c r="Q86" s="29">
        <f>H86*'GS&lt;50 PW (2)'!$B$10</f>
        <v>5660845.9994793851</v>
      </c>
      <c r="R86" s="29">
        <f>I86*'GS&lt;50 PW (2)'!$B$11</f>
        <v>0</v>
      </c>
      <c r="S86" s="44">
        <f>J86*'GS&lt;50 PW (2)'!$B$12</f>
        <v>26467424.371779092</v>
      </c>
      <c r="T86" s="29">
        <f>K86*'GS&lt;50 PW (2)'!$B$13</f>
        <v>10890537.925440541</v>
      </c>
      <c r="U86" s="44">
        <f t="shared" si="12"/>
        <v>15397228.710702142</v>
      </c>
      <c r="V86" s="44">
        <f t="shared" si="10"/>
        <v>-451721.11746556871</v>
      </c>
      <c r="W86" s="48">
        <f t="shared" si="11"/>
        <v>2.8501643475629071E-2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6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J87" s="156">
        <f>'Monthly Data'!H87</f>
        <v>5341</v>
      </c>
      <c r="K87" s="29">
        <f>'Monthly Data'!BH87</f>
        <v>28</v>
      </c>
      <c r="M87" s="29">
        <f>'GS&lt;50 PW (2)'!$B$6</f>
        <v>-27557429.082861301</v>
      </c>
      <c r="N87" s="29">
        <f>E87*'GS&lt;50 PW (2)'!$B$7</f>
        <v>1510354.6804338603</v>
      </c>
      <c r="O87" s="29">
        <f>F87*'GS&lt;50 PW (2)'!$B$8</f>
        <v>0</v>
      </c>
      <c r="P87" s="29">
        <f>G87*'GS&lt;50 PW (2)'!$B$9</f>
        <v>-1993203.6109919415</v>
      </c>
      <c r="Q87" s="29">
        <f>H87*'GS&lt;50 PW (2)'!$B$10</f>
        <v>5690794.769277147</v>
      </c>
      <c r="R87" s="29">
        <f>I87*'GS&lt;50 PW (2)'!$B$11</f>
        <v>0</v>
      </c>
      <c r="S87" s="44">
        <f>J87*'GS&lt;50 PW (2)'!$B$12</f>
        <v>26657083.456472207</v>
      </c>
      <c r="T87" s="29">
        <f>K87*'GS&lt;50 PW (2)'!$B$13</f>
        <v>9836614.9003979079</v>
      </c>
      <c r="U87" s="44">
        <f t="shared" si="12"/>
        <v>14144215.112727884</v>
      </c>
      <c r="V87" s="44">
        <f t="shared" si="10"/>
        <v>-11356.71543982625</v>
      </c>
      <c r="W87" s="48">
        <f t="shared" si="11"/>
        <v>8.0227881838216468E-4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6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J88" s="156">
        <f>'Monthly Data'!H88</f>
        <v>5342</v>
      </c>
      <c r="K88" s="29">
        <f>'Monthly Data'!BH88</f>
        <v>31</v>
      </c>
      <c r="M88" s="29">
        <f>'GS&lt;50 PW (2)'!$B$6</f>
        <v>-27557429.082861301</v>
      </c>
      <c r="N88" s="29">
        <f>E88*'GS&lt;50 PW (2)'!$B$7</f>
        <v>1769386.4857853146</v>
      </c>
      <c r="O88" s="29">
        <f>F88*'GS&lt;50 PW (2)'!$B$8</f>
        <v>0</v>
      </c>
      <c r="P88" s="29">
        <f>G88*'GS&lt;50 PW (2)'!$B$9</f>
        <v>-2016380.3971662663</v>
      </c>
      <c r="Q88" s="29">
        <f>H88*'GS&lt;50 PW (2)'!$B$10</f>
        <v>5721272.0467772223</v>
      </c>
      <c r="R88" s="29">
        <f>I88*'GS&lt;50 PW (2)'!$B$11</f>
        <v>-215549.88615650401</v>
      </c>
      <c r="S88" s="44">
        <f>J88*'GS&lt;50 PW (2)'!$B$12</f>
        <v>26662074.485016763</v>
      </c>
      <c r="T88" s="29">
        <f>K88*'GS&lt;50 PW (2)'!$B$13</f>
        <v>10890537.925440541</v>
      </c>
      <c r="U88" s="44">
        <f t="shared" si="12"/>
        <v>15253911.576835768</v>
      </c>
      <c r="V88" s="44">
        <f t="shared" si="10"/>
        <v>144984.74866805784</v>
      </c>
      <c r="W88" s="48">
        <f t="shared" si="11"/>
        <v>9.5959660349775114E-3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6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J89" s="156">
        <f>'Monthly Data'!H89</f>
        <v>5344</v>
      </c>
      <c r="K89" s="29">
        <f>'Monthly Data'!BH89</f>
        <v>30</v>
      </c>
      <c r="M89" s="29">
        <f>'GS&lt;50 PW (2)'!$B$6</f>
        <v>-27557429.082861301</v>
      </c>
      <c r="N89" s="29">
        <f>E89*'GS&lt;50 PW (2)'!$B$7</f>
        <v>533505.89140655182</v>
      </c>
      <c r="O89" s="29">
        <f>F89*'GS&lt;50 PW (2)'!$B$8</f>
        <v>12163.579417581281</v>
      </c>
      <c r="P89" s="29">
        <f>G89*'GS&lt;50 PW (2)'!$B$9</f>
        <v>-2039557.1833405914</v>
      </c>
      <c r="Q89" s="29">
        <f>H89*'GS&lt;50 PW (2)'!$B$10</f>
        <v>5739065.139421775</v>
      </c>
      <c r="R89" s="29">
        <f>I89*'GS&lt;50 PW (2)'!$B$11</f>
        <v>-215549.88615650401</v>
      </c>
      <c r="S89" s="44">
        <f>J89*'GS&lt;50 PW (2)'!$B$12</f>
        <v>26672056.542105876</v>
      </c>
      <c r="T89" s="29">
        <f>K89*'GS&lt;50 PW (2)'!$B$13</f>
        <v>10539230.25042633</v>
      </c>
      <c r="U89" s="44">
        <f t="shared" si="12"/>
        <v>13683485.250419721</v>
      </c>
      <c r="V89" s="44">
        <f t="shared" si="10"/>
        <v>33921.422252010554</v>
      </c>
      <c r="W89" s="48">
        <f t="shared" si="11"/>
        <v>2.4851652901911147E-3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6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J90" s="156">
        <f>'Monthly Data'!H90</f>
        <v>5341</v>
      </c>
      <c r="K90" s="29">
        <f>'Monthly Data'!BH90</f>
        <v>31</v>
      </c>
      <c r="M90" s="29">
        <f>'GS&lt;50 PW (2)'!$B$6</f>
        <v>-27557429.082861301</v>
      </c>
      <c r="N90" s="29">
        <f>E90*'GS&lt;50 PW (2)'!$B$7</f>
        <v>288421.95249709935</v>
      </c>
      <c r="O90" s="29">
        <f>F90*'GS&lt;50 PW (2)'!$B$8</f>
        <v>233811.02658239604</v>
      </c>
      <c r="P90" s="29">
        <f>G90*'GS&lt;50 PW (2)'!$B$9</f>
        <v>-2062733.9695149162</v>
      </c>
      <c r="Q90" s="29">
        <f>H90*'GS&lt;50 PW (2)'!$B$10</f>
        <v>5755096.5397252841</v>
      </c>
      <c r="R90" s="29">
        <f>I90*'GS&lt;50 PW (2)'!$B$11</f>
        <v>-215549.88615650401</v>
      </c>
      <c r="S90" s="44">
        <f>J90*'GS&lt;50 PW (2)'!$B$12</f>
        <v>26657083.456472207</v>
      </c>
      <c r="T90" s="29">
        <f>K90*'GS&lt;50 PW (2)'!$B$13</f>
        <v>10890537.925440541</v>
      </c>
      <c r="U90" s="44">
        <f t="shared" si="12"/>
        <v>13989237.962184807</v>
      </c>
      <c r="V90" s="44">
        <f t="shared" si="10"/>
        <v>137564.13401709683</v>
      </c>
      <c r="W90" s="48">
        <f t="shared" si="11"/>
        <v>9.9312282200405902E-3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6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J91" s="156">
        <f>'Monthly Data'!H91</f>
        <v>5339</v>
      </c>
      <c r="K91" s="29">
        <f>'Monthly Data'!BH91</f>
        <v>30</v>
      </c>
      <c r="M91" s="29">
        <f>'GS&lt;50 PW (2)'!$B$6</f>
        <v>-27557429.082861301</v>
      </c>
      <c r="N91" s="29">
        <f>E91*'GS&lt;50 PW (2)'!$B$7</f>
        <v>0</v>
      </c>
      <c r="O91" s="29">
        <f>F91*'GS&lt;50 PW (2)'!$B$8</f>
        <v>1459629.5301097557</v>
      </c>
      <c r="P91" s="29">
        <f>G91*'GS&lt;50 PW (2)'!$B$9</f>
        <v>-2085910.7556892412</v>
      </c>
      <c r="Q91" s="29">
        <f>H91*'GS&lt;50 PW (2)'!$B$10</f>
        <v>5758443.7551732687</v>
      </c>
      <c r="R91" s="29">
        <f>I91*'GS&lt;50 PW (2)'!$B$11</f>
        <v>0</v>
      </c>
      <c r="S91" s="44">
        <f>J91*'GS&lt;50 PW (2)'!$B$12</f>
        <v>26647101.399383098</v>
      </c>
      <c r="T91" s="29">
        <f>K91*'GS&lt;50 PW (2)'!$B$13</f>
        <v>10539230.25042633</v>
      </c>
      <c r="U91" s="44">
        <f t="shared" si="12"/>
        <v>14761065.096541911</v>
      </c>
      <c r="V91" s="44">
        <f t="shared" si="10"/>
        <v>319872.26837420091</v>
      </c>
      <c r="W91" s="48">
        <f t="shared" si="11"/>
        <v>2.2149989421253791E-2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6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J92" s="156">
        <f>'Monthly Data'!H92</f>
        <v>5337</v>
      </c>
      <c r="K92" s="29">
        <f>'Monthly Data'!BH92</f>
        <v>31</v>
      </c>
      <c r="M92" s="29">
        <f>'GS&lt;50 PW (2)'!$B$6</f>
        <v>-27557429.082861301</v>
      </c>
      <c r="N92" s="29">
        <f>E92*'GS&lt;50 PW (2)'!$B$7</f>
        <v>0</v>
      </c>
      <c r="O92" s="29">
        <f>F92*'GS&lt;50 PW (2)'!$B$8</f>
        <v>2371897.9864283535</v>
      </c>
      <c r="P92" s="29">
        <f>G92*'GS&lt;50 PW (2)'!$B$9</f>
        <v>-2109087.5418635658</v>
      </c>
      <c r="Q92" s="29">
        <f>H92*'GS&lt;50 PW (2)'!$B$10</f>
        <v>5760733.9552166266</v>
      </c>
      <c r="R92" s="29">
        <f>I92*'GS&lt;50 PW (2)'!$B$11</f>
        <v>0</v>
      </c>
      <c r="S92" s="44">
        <f>J92*'GS&lt;50 PW (2)'!$B$12</f>
        <v>26637119.342293985</v>
      </c>
      <c r="T92" s="29">
        <f>K92*'GS&lt;50 PW (2)'!$B$13</f>
        <v>10890537.925440541</v>
      </c>
      <c r="U92" s="44">
        <f t="shared" si="12"/>
        <v>15993772.584654642</v>
      </c>
      <c r="V92" s="44">
        <f t="shared" si="10"/>
        <v>238951.75648693182</v>
      </c>
      <c r="W92" s="48">
        <f t="shared" si="11"/>
        <v>1.5166897744702691E-2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6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J93" s="156">
        <f>'Monthly Data'!H93</f>
        <v>5344</v>
      </c>
      <c r="K93" s="29">
        <f>'Monthly Data'!BH93</f>
        <v>31</v>
      </c>
      <c r="M93" s="29">
        <f>'GS&lt;50 PW (2)'!$B$6</f>
        <v>-27557429.082861301</v>
      </c>
      <c r="N93" s="29">
        <f>E93*'GS&lt;50 PW (2)'!$B$7</f>
        <v>0</v>
      </c>
      <c r="O93" s="29">
        <f>F93*'GS&lt;50 PW (2)'!$B$8</f>
        <v>1894815.3714943312</v>
      </c>
      <c r="P93" s="29">
        <f>G93*'GS&lt;50 PW (2)'!$B$9</f>
        <v>-2132264.3280378911</v>
      </c>
      <c r="Q93" s="29">
        <f>H93*'GS&lt;50 PW (2)'!$B$10</f>
        <v>5775884.5093496125</v>
      </c>
      <c r="R93" s="29">
        <f>I93*'GS&lt;50 PW (2)'!$B$11</f>
        <v>0</v>
      </c>
      <c r="S93" s="44">
        <f>J93*'GS&lt;50 PW (2)'!$B$12</f>
        <v>26672056.542105876</v>
      </c>
      <c r="T93" s="29">
        <f>K93*'GS&lt;50 PW (2)'!$B$13</f>
        <v>10890537.925440541</v>
      </c>
      <c r="U93" s="44">
        <f t="shared" si="12"/>
        <v>15543600.937491169</v>
      </c>
      <c r="V93" s="44">
        <f t="shared" si="10"/>
        <v>174605.10932345875</v>
      </c>
      <c r="W93" s="48">
        <f t="shared" si="11"/>
        <v>1.1360866466203937E-2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6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J94" s="156">
        <f>'Monthly Data'!H94</f>
        <v>5350</v>
      </c>
      <c r="K94" s="29">
        <f>'Monthly Data'!BH94</f>
        <v>30</v>
      </c>
      <c r="M94" s="29">
        <f>'GS&lt;50 PW (2)'!$B$6</f>
        <v>-27557429.082861301</v>
      </c>
      <c r="N94" s="29">
        <f>E94*'GS&lt;50 PW (2)'!$B$7</f>
        <v>4981.3808721433397</v>
      </c>
      <c r="O94" s="29">
        <f>F94*'GS&lt;50 PW (2)'!$B$8</f>
        <v>1309612.0506262532</v>
      </c>
      <c r="P94" s="29">
        <f>G94*'GS&lt;50 PW (2)'!$B$9</f>
        <v>-2155441.1142122159</v>
      </c>
      <c r="Q94" s="29">
        <f>H94*'GS&lt;50 PW (2)'!$B$10</f>
        <v>5809532.8330635689</v>
      </c>
      <c r="R94" s="29">
        <f>I94*'GS&lt;50 PW (2)'!$B$11</f>
        <v>-215549.88615650401</v>
      </c>
      <c r="S94" s="44">
        <f>J94*'GS&lt;50 PW (2)'!$B$12</f>
        <v>26702002.71337321</v>
      </c>
      <c r="T94" s="29">
        <f>K94*'GS&lt;50 PW (2)'!$B$13</f>
        <v>10539230.25042633</v>
      </c>
      <c r="U94" s="44">
        <f t="shared" si="12"/>
        <v>14436939.145131484</v>
      </c>
      <c r="V94" s="44">
        <f t="shared" si="10"/>
        <v>36931.316963773221</v>
      </c>
      <c r="W94" s="48">
        <f t="shared" si="11"/>
        <v>2.5646733949360946E-3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6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J95" s="156">
        <f>'Monthly Data'!H95</f>
        <v>5350</v>
      </c>
      <c r="K95" s="29">
        <f>'Monthly Data'!BH95</f>
        <v>31</v>
      </c>
      <c r="M95" s="29">
        <f>'GS&lt;50 PW (2)'!$B$6</f>
        <v>-27557429.082861301</v>
      </c>
      <c r="N95" s="29">
        <f>E95*'GS&lt;50 PW (2)'!$B$7</f>
        <v>131010.31693736983</v>
      </c>
      <c r="O95" s="29">
        <f>F95*'GS&lt;50 PW (2)'!$B$8</f>
        <v>454106.96492303512</v>
      </c>
      <c r="P95" s="29">
        <f>G95*'GS&lt;50 PW (2)'!$B$9</f>
        <v>-2178617.9003865407</v>
      </c>
      <c r="Q95" s="29">
        <f>H95*'GS&lt;50 PW (2)'!$B$10</f>
        <v>5850227.9261417054</v>
      </c>
      <c r="R95" s="29">
        <f>I95*'GS&lt;50 PW (2)'!$B$11</f>
        <v>-215549.88615650401</v>
      </c>
      <c r="S95" s="44">
        <f>J95*'GS&lt;50 PW (2)'!$B$12</f>
        <v>26702002.71337321</v>
      </c>
      <c r="T95" s="29">
        <f>K95*'GS&lt;50 PW (2)'!$B$13</f>
        <v>10890537.925440541</v>
      </c>
      <c r="U95" s="44">
        <f t="shared" si="12"/>
        <v>14076288.977411514</v>
      </c>
      <c r="V95" s="44">
        <f t="shared" si="10"/>
        <v>-33808.850756196305</v>
      </c>
      <c r="W95" s="48">
        <f t="shared" si="11"/>
        <v>2.3960748655267551E-3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6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J96" s="156">
        <f>'Monthly Data'!H96</f>
        <v>5353</v>
      </c>
      <c r="K96" s="29">
        <f>'Monthly Data'!BH96</f>
        <v>30</v>
      </c>
      <c r="M96" s="29">
        <f>'GS&lt;50 PW (2)'!$B$6</f>
        <v>-27557429.082861301</v>
      </c>
      <c r="N96" s="29">
        <f>E96*'GS&lt;50 PW (2)'!$B$7</f>
        <v>1036625.3594930293</v>
      </c>
      <c r="O96" s="29">
        <f>F96*'GS&lt;50 PW (2)'!$B$8</f>
        <v>0</v>
      </c>
      <c r="P96" s="29">
        <f>G96*'GS&lt;50 PW (2)'!$B$9</f>
        <v>-2201794.6865608655</v>
      </c>
      <c r="Q96" s="29">
        <f>H96*'GS&lt;50 PW (2)'!$B$10</f>
        <v>5875948.6343209594</v>
      </c>
      <c r="R96" s="29">
        <f>I96*'GS&lt;50 PW (2)'!$B$11</f>
        <v>-215549.88615650401</v>
      </c>
      <c r="S96" s="44">
        <f>J96*'GS&lt;50 PW (2)'!$B$12</f>
        <v>26716975.799006876</v>
      </c>
      <c r="T96" s="29">
        <f>K96*'GS&lt;50 PW (2)'!$B$13</f>
        <v>10539230.25042633</v>
      </c>
      <c r="U96" s="44">
        <f t="shared" si="12"/>
        <v>14194006.387668524</v>
      </c>
      <c r="V96" s="44">
        <f t="shared" si="10"/>
        <v>34624.559500813484</v>
      </c>
      <c r="W96" s="48">
        <f t="shared" si="11"/>
        <v>2.445344007316318E-3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6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J97" s="156">
        <f>'Monthly Data'!H97</f>
        <v>5356</v>
      </c>
      <c r="K97" s="29">
        <f>'Monthly Data'!BH97</f>
        <v>31</v>
      </c>
      <c r="M97" s="29">
        <f>'GS&lt;50 PW (2)'!$B$6</f>
        <v>-27557429.082861301</v>
      </c>
      <c r="N97" s="29">
        <f>E97*'GS&lt;50 PW (2)'!$B$7</f>
        <v>2307375.6199767953</v>
      </c>
      <c r="O97" s="29">
        <f>F97*'GS&lt;50 PW (2)'!$B$8</f>
        <v>0</v>
      </c>
      <c r="P97" s="29">
        <f>G97*'GS&lt;50 PW (2)'!$B$9</f>
        <v>-2224971.4727351908</v>
      </c>
      <c r="Q97" s="29">
        <f>H97*'GS&lt;50 PW (2)'!$B$10</f>
        <v>5905721.2348846179</v>
      </c>
      <c r="R97" s="29">
        <f>I97*'GS&lt;50 PW (2)'!$B$11</f>
        <v>0</v>
      </c>
      <c r="S97" s="44">
        <f>J97*'GS&lt;50 PW (2)'!$B$12</f>
        <v>26731948.884640545</v>
      </c>
      <c r="T97" s="29">
        <f>K97*'GS&lt;50 PW (2)'!$B$13</f>
        <v>10890537.925440541</v>
      </c>
      <c r="U97" s="44">
        <f t="shared" si="12"/>
        <v>16053183.109346008</v>
      </c>
      <c r="V97" s="44">
        <f t="shared" si="10"/>
        <v>332355.28117829747</v>
      </c>
      <c r="W97" s="48">
        <f t="shared" si="11"/>
        <v>2.1141080152458743E-2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6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J98" s="156">
        <f>'Monthly Data'!H98</f>
        <v>5365</v>
      </c>
      <c r="K98" s="29">
        <f>'Monthly Data'!BH98</f>
        <v>31</v>
      </c>
      <c r="M98" s="29">
        <f>'GS&lt;50 PW (2)'!$B$6</f>
        <v>-27557429.082861301</v>
      </c>
      <c r="N98" s="29">
        <f>E98*'GS&lt;50 PW (2)'!$B$7</f>
        <v>2462296.5651004529</v>
      </c>
      <c r="O98" s="29">
        <f>F98*'GS&lt;50 PW (2)'!$B$8</f>
        <v>0</v>
      </c>
      <c r="P98" s="29">
        <f>G98*'GS&lt;50 PW (2)'!$B$9</f>
        <v>-2248148.2589095156</v>
      </c>
      <c r="Q98" s="29">
        <f>H98*'GS&lt;50 PW (2)'!$B$10</f>
        <v>5914177.3581216326</v>
      </c>
      <c r="R98" s="29">
        <f>I98*'GS&lt;50 PW (2)'!$B$11</f>
        <v>0</v>
      </c>
      <c r="S98" s="44">
        <f>J98*'GS&lt;50 PW (2)'!$B$12</f>
        <v>26776868.141541544</v>
      </c>
      <c r="T98" s="29">
        <f>K98*'GS&lt;50 PW (2)'!$B$13</f>
        <v>10890537.925440541</v>
      </c>
      <c r="U98" s="44">
        <f t="shared" si="12"/>
        <v>16238302.648433356</v>
      </c>
      <c r="V98" s="44">
        <f t="shared" ref="V98:V121" si="13">U98-D98</f>
        <v>-399040.06306960993</v>
      </c>
      <c r="W98" s="48">
        <f t="shared" ref="W98:W121" si="14">ABS(V98/D98)</f>
        <v>2.3984603189890166E-2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6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J99" s="156">
        <f>'Monthly Data'!H99</f>
        <v>5367</v>
      </c>
      <c r="K99" s="29">
        <f>'Monthly Data'!BH99</f>
        <v>28</v>
      </c>
      <c r="M99" s="29">
        <f>'GS&lt;50 PW (2)'!$B$6</f>
        <v>-27557429.082861301</v>
      </c>
      <c r="N99" s="29">
        <f>E99*'GS&lt;50 PW (2)'!$B$7</f>
        <v>1714093.1581045236</v>
      </c>
      <c r="O99" s="29">
        <f>F99*'GS&lt;50 PW (2)'!$B$8</f>
        <v>0</v>
      </c>
      <c r="P99" s="29">
        <f>G99*'GS&lt;50 PW (2)'!$B$9</f>
        <v>-2271325.0450838404</v>
      </c>
      <c r="Q99" s="29">
        <f>H99*'GS&lt;50 PW (2)'!$B$10</f>
        <v>5912415.6657805881</v>
      </c>
      <c r="R99" s="29">
        <f>I99*'GS&lt;50 PW (2)'!$B$11</f>
        <v>0</v>
      </c>
      <c r="S99" s="44">
        <f>J99*'GS&lt;50 PW (2)'!$B$12</f>
        <v>26786850.198630657</v>
      </c>
      <c r="T99" s="29">
        <f>K99*'GS&lt;50 PW (2)'!$B$13</f>
        <v>9836614.9003979079</v>
      </c>
      <c r="U99" s="44">
        <f t="shared" si="12"/>
        <v>14421219.794968538</v>
      </c>
      <c r="V99" s="44">
        <f t="shared" si="13"/>
        <v>-211526.91653442755</v>
      </c>
      <c r="W99" s="48">
        <f t="shared" si="14"/>
        <v>1.4455721861716083E-2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6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J100" s="156">
        <f>'Monthly Data'!H100</f>
        <v>5382</v>
      </c>
      <c r="K100" s="29">
        <f>'Monthly Data'!BH100</f>
        <v>31</v>
      </c>
      <c r="M100" s="29">
        <f>'GS&lt;50 PW (2)'!$B$6</f>
        <v>-27557429.082861301</v>
      </c>
      <c r="N100" s="29">
        <f>E100*'GS&lt;50 PW (2)'!$B$7</f>
        <v>1733022.4054186672</v>
      </c>
      <c r="O100" s="29">
        <f>F100*'GS&lt;50 PW (2)'!$B$8</f>
        <v>0</v>
      </c>
      <c r="P100" s="29">
        <f>G100*'GS&lt;50 PW (2)'!$B$9</f>
        <v>-2294501.8312581652</v>
      </c>
      <c r="Q100" s="29">
        <f>H100*'GS&lt;50 PW (2)'!$B$10</f>
        <v>5893389.3884973042</v>
      </c>
      <c r="R100" s="29">
        <f>I100*'GS&lt;50 PW (2)'!$B$11</f>
        <v>-215549.88615650401</v>
      </c>
      <c r="S100" s="44">
        <f>J100*'GS&lt;50 PW (2)'!$B$12</f>
        <v>26861715.626798995</v>
      </c>
      <c r="T100" s="29">
        <f>K100*'GS&lt;50 PW (2)'!$B$13</f>
        <v>10890537.925440541</v>
      </c>
      <c r="U100" s="44">
        <f t="shared" si="12"/>
        <v>15311184.545879537</v>
      </c>
      <c r="V100" s="44">
        <f t="shared" si="13"/>
        <v>-180947.1656234283</v>
      </c>
      <c r="W100" s="48">
        <f t="shared" si="14"/>
        <v>1.1679939790924599E-2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6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J101" s="156">
        <f>'Monthly Data'!H101</f>
        <v>5377</v>
      </c>
      <c r="K101" s="29">
        <f>'Monthly Data'!BH101</f>
        <v>30</v>
      </c>
      <c r="M101" s="29">
        <f>'GS&lt;50 PW (2)'!$B$6</f>
        <v>-27557429.082861301</v>
      </c>
      <c r="N101" s="29">
        <f>E101*'GS&lt;50 PW (2)'!$B$7</f>
        <v>1192044.4427039013</v>
      </c>
      <c r="O101" s="29">
        <f>F101*'GS&lt;50 PW (2)'!$B$8</f>
        <v>0</v>
      </c>
      <c r="P101" s="29">
        <f>G101*'GS&lt;50 PW (2)'!$B$9</f>
        <v>-2317678.61743249</v>
      </c>
      <c r="Q101" s="29">
        <f>H101*'GS&lt;50 PW (2)'!$B$10</f>
        <v>5881409.8805781985</v>
      </c>
      <c r="R101" s="29">
        <f>I101*'GS&lt;50 PW (2)'!$B$11</f>
        <v>-215549.88615650401</v>
      </c>
      <c r="S101" s="44">
        <f>J101*'GS&lt;50 PW (2)'!$B$12</f>
        <v>26836760.484076213</v>
      </c>
      <c r="T101" s="29">
        <f>K101*'GS&lt;50 PW (2)'!$B$13</f>
        <v>10539230.25042633</v>
      </c>
      <c r="U101" s="44">
        <f t="shared" si="12"/>
        <v>14358787.471334349</v>
      </c>
      <c r="V101" s="44">
        <f t="shared" si="13"/>
        <v>-76121.240168616176</v>
      </c>
      <c r="W101" s="48">
        <f t="shared" si="14"/>
        <v>5.2734133405330291E-3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6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J102" s="156">
        <f>'Monthly Data'!H102</f>
        <v>5371</v>
      </c>
      <c r="K102" s="29">
        <f>'Monthly Data'!BH102</f>
        <v>31</v>
      </c>
      <c r="M102" s="29">
        <f>'GS&lt;50 PW (2)'!$B$6</f>
        <v>-27557429.082861301</v>
      </c>
      <c r="N102" s="29">
        <f>E102*'GS&lt;50 PW (2)'!$B$7</f>
        <v>125530.79797801214</v>
      </c>
      <c r="O102" s="29">
        <f>F102*'GS&lt;50 PW (2)'!$B$8</f>
        <v>655481.77972521447</v>
      </c>
      <c r="P102" s="29">
        <f>G102*'GS&lt;50 PW (2)'!$B$9</f>
        <v>-2340855.4036068153</v>
      </c>
      <c r="Q102" s="29">
        <f>H102*'GS&lt;50 PW (2)'!$B$10</f>
        <v>5875243.9573845416</v>
      </c>
      <c r="R102" s="29">
        <f>I102*'GS&lt;50 PW (2)'!$B$11</f>
        <v>-215549.88615650401</v>
      </c>
      <c r="S102" s="44">
        <f>J102*'GS&lt;50 PW (2)'!$B$12</f>
        <v>26806814.312808879</v>
      </c>
      <c r="T102" s="29">
        <f>K102*'GS&lt;50 PW (2)'!$B$13</f>
        <v>10890537.925440541</v>
      </c>
      <c r="U102" s="44">
        <f t="shared" si="12"/>
        <v>14239774.400712566</v>
      </c>
      <c r="V102" s="44">
        <f t="shared" si="13"/>
        <v>-550467.31079039909</v>
      </c>
      <c r="W102" s="48">
        <f t="shared" si="14"/>
        <v>3.7218276856305771E-2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6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J103" s="156">
        <f>'Monthly Data'!H103</f>
        <v>5437</v>
      </c>
      <c r="K103" s="29">
        <f>'Monthly Data'!BH103</f>
        <v>30</v>
      </c>
      <c r="M103" s="29">
        <f>'GS&lt;50 PW (2)'!$B$6</f>
        <v>-27557429.082861301</v>
      </c>
      <c r="N103" s="29">
        <f>E103*'GS&lt;50 PW (2)'!$B$7</f>
        <v>0</v>
      </c>
      <c r="O103" s="29">
        <f>F103*'GS&lt;50 PW (2)'!$B$8</f>
        <v>1296096.9623844959</v>
      </c>
      <c r="P103" s="29">
        <f>G103*'GS&lt;50 PW (2)'!$B$9</f>
        <v>-2364032.1897811401</v>
      </c>
      <c r="Q103" s="29">
        <f>H103*'GS&lt;50 PW (2)'!$B$10</f>
        <v>5887399.6345377509</v>
      </c>
      <c r="R103" s="29">
        <f>I103*'GS&lt;50 PW (2)'!$B$11</f>
        <v>0</v>
      </c>
      <c r="S103" s="44">
        <f>J103*'GS&lt;50 PW (2)'!$B$12</f>
        <v>27136222.196749561</v>
      </c>
      <c r="T103" s="29">
        <f>K103*'GS&lt;50 PW (2)'!$B$13</f>
        <v>10539230.25042633</v>
      </c>
      <c r="U103" s="44">
        <f t="shared" si="12"/>
        <v>14937487.771455698</v>
      </c>
      <c r="V103" s="44">
        <f t="shared" si="13"/>
        <v>-651302.94004726782</v>
      </c>
      <c r="W103" s="48">
        <f t="shared" si="14"/>
        <v>4.1780209388959946E-2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6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J104" s="156">
        <f>'Monthly Data'!H104</f>
        <v>5443</v>
      </c>
      <c r="K104" s="29">
        <f>'Monthly Data'!BH104</f>
        <v>31</v>
      </c>
      <c r="M104" s="29">
        <f>'GS&lt;50 PW (2)'!$B$6</f>
        <v>-27557429.082861301</v>
      </c>
      <c r="N104" s="29">
        <f>E104*'GS&lt;50 PW (2)'!$B$7</f>
        <v>0</v>
      </c>
      <c r="O104" s="29">
        <f>F104*'GS&lt;50 PW (2)'!$B$8</f>
        <v>3057112.9602854326</v>
      </c>
      <c r="P104" s="29">
        <f>G104*'GS&lt;50 PW (2)'!$B$9</f>
        <v>-2387208.9759554649</v>
      </c>
      <c r="Q104" s="29">
        <f>H104*'GS&lt;50 PW (2)'!$B$10</f>
        <v>5915234.3735262593</v>
      </c>
      <c r="R104" s="29">
        <f>I104*'GS&lt;50 PW (2)'!$B$11</f>
        <v>0</v>
      </c>
      <c r="S104" s="44">
        <f>J104*'GS&lt;50 PW (2)'!$B$12</f>
        <v>27166168.368016895</v>
      </c>
      <c r="T104" s="29">
        <f>K104*'GS&lt;50 PW (2)'!$B$13</f>
        <v>10890537.925440541</v>
      </c>
      <c r="U104" s="44">
        <f t="shared" si="12"/>
        <v>17084415.568452366</v>
      </c>
      <c r="V104" s="44">
        <f t="shared" si="13"/>
        <v>-235679.14305059984</v>
      </c>
      <c r="W104" s="48">
        <f t="shared" si="14"/>
        <v>1.3607266413738254E-2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6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J105" s="156">
        <f>'Monthly Data'!H105</f>
        <v>5466</v>
      </c>
      <c r="K105" s="29">
        <f>'Monthly Data'!BH105</f>
        <v>31</v>
      </c>
      <c r="M105" s="29">
        <f>'GS&lt;50 PW (2)'!$B$6</f>
        <v>-27557429.082861301</v>
      </c>
      <c r="N105" s="29">
        <f>E105*'GS&lt;50 PW (2)'!$B$7</f>
        <v>0</v>
      </c>
      <c r="O105" s="29">
        <f>F105*'GS&lt;50 PW (2)'!$B$8</f>
        <v>3051706.9249887303</v>
      </c>
      <c r="P105" s="29">
        <f>G105*'GS&lt;50 PW (2)'!$B$9</f>
        <v>-2410385.7621297897</v>
      </c>
      <c r="Q105" s="29">
        <f>H105*'GS&lt;50 PW (2)'!$B$10</f>
        <v>5909773.1272690203</v>
      </c>
      <c r="R105" s="29">
        <f>I105*'GS&lt;50 PW (2)'!$B$11</f>
        <v>0</v>
      </c>
      <c r="S105" s="44">
        <f>J105*'GS&lt;50 PW (2)'!$B$12</f>
        <v>27280962.024541676</v>
      </c>
      <c r="T105" s="29">
        <f>K105*'GS&lt;50 PW (2)'!$B$13</f>
        <v>10890537.925440541</v>
      </c>
      <c r="U105" s="44">
        <f t="shared" si="12"/>
        <v>17165165.157248877</v>
      </c>
      <c r="V105" s="44">
        <f t="shared" si="13"/>
        <v>39329.445745911449</v>
      </c>
      <c r="W105" s="48">
        <f t="shared" si="14"/>
        <v>2.2964978999240847E-3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6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J106" s="156">
        <f>'Monthly Data'!H106</f>
        <v>5466</v>
      </c>
      <c r="K106" s="29">
        <f>'Monthly Data'!BH106</f>
        <v>30</v>
      </c>
      <c r="M106" s="29">
        <f>'GS&lt;50 PW (2)'!$B$6</f>
        <v>-27557429.082861301</v>
      </c>
      <c r="N106" s="29">
        <f>E106*'GS&lt;50 PW (2)'!$B$7</f>
        <v>0</v>
      </c>
      <c r="O106" s="29">
        <f>F106*'GS&lt;50 PW (2)'!$B$8</f>
        <v>1550180.6213295283</v>
      </c>
      <c r="P106" s="29">
        <f>G106*'GS&lt;50 PW (2)'!$B$9</f>
        <v>-2433562.5483041145</v>
      </c>
      <c r="Q106" s="29">
        <f>H106*'GS&lt;50 PW (2)'!$B$10</f>
        <v>5896736.6039452888</v>
      </c>
      <c r="R106" s="29">
        <f>I106*'GS&lt;50 PW (2)'!$B$11</f>
        <v>-215549.88615650401</v>
      </c>
      <c r="S106" s="44">
        <f>J106*'GS&lt;50 PW (2)'!$B$12</f>
        <v>27280962.024541676</v>
      </c>
      <c r="T106" s="29">
        <f>K106*'GS&lt;50 PW (2)'!$B$13</f>
        <v>10539230.25042633</v>
      </c>
      <c r="U106" s="44">
        <f t="shared" si="12"/>
        <v>15060567.982920904</v>
      </c>
      <c r="V106" s="44">
        <f t="shared" si="13"/>
        <v>-228977.72858206183</v>
      </c>
      <c r="W106" s="48">
        <f t="shared" si="14"/>
        <v>1.4976097583448297E-2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6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J107" s="156">
        <f>'Monthly Data'!H107</f>
        <v>5469</v>
      </c>
      <c r="K107" s="29">
        <f>'Monthly Data'!BH107</f>
        <v>31</v>
      </c>
      <c r="M107" s="29">
        <f>'GS&lt;50 PW (2)'!$B$6</f>
        <v>-27557429.082861301</v>
      </c>
      <c r="N107" s="29">
        <f>E107*'GS&lt;50 PW (2)'!$B$7</f>
        <v>439357.79292304273</v>
      </c>
      <c r="O107" s="29">
        <f>F107*'GS&lt;50 PW (2)'!$B$8</f>
        <v>218944.42951646337</v>
      </c>
      <c r="P107" s="29">
        <f>G107*'GS&lt;50 PW (2)'!$B$9</f>
        <v>-2456739.3344784398</v>
      </c>
      <c r="Q107" s="29">
        <f>H107*'GS&lt;50 PW (2)'!$B$10</f>
        <v>5895679.5885406621</v>
      </c>
      <c r="R107" s="29">
        <f>I107*'GS&lt;50 PW (2)'!$B$11</f>
        <v>-215549.88615650401</v>
      </c>
      <c r="S107" s="44">
        <f>J107*'GS&lt;50 PW (2)'!$B$12</f>
        <v>27295935.110175341</v>
      </c>
      <c r="T107" s="29">
        <f>K107*'GS&lt;50 PW (2)'!$B$13</f>
        <v>10890537.925440541</v>
      </c>
      <c r="U107" s="44">
        <f t="shared" si="12"/>
        <v>14510736.543099811</v>
      </c>
      <c r="V107" s="44">
        <f t="shared" si="13"/>
        <v>149943.83159684576</v>
      </c>
      <c r="W107" s="48">
        <f t="shared" si="14"/>
        <v>1.044119461990013E-2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6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J108" s="156">
        <f>'Monthly Data'!H108</f>
        <v>5496</v>
      </c>
      <c r="K108" s="29">
        <f>'Monthly Data'!BH108</f>
        <v>30</v>
      </c>
      <c r="M108" s="29">
        <f>'GS&lt;50 PW (2)'!$B$6</f>
        <v>-27557429.082861301</v>
      </c>
      <c r="N108" s="29">
        <f>E108*'GS&lt;50 PW (2)'!$B$7</f>
        <v>1356928.149571846</v>
      </c>
      <c r="O108" s="29">
        <f>F108*'GS&lt;50 PW (2)'!$B$8</f>
        <v>0</v>
      </c>
      <c r="P108" s="29">
        <f>G108*'GS&lt;50 PW (2)'!$B$9</f>
        <v>-2479916.1206527646</v>
      </c>
      <c r="Q108" s="29">
        <f>H108*'GS&lt;50 PW (2)'!$B$10</f>
        <v>5929680.2507228274</v>
      </c>
      <c r="R108" s="29">
        <f>I108*'GS&lt;50 PW (2)'!$B$11</f>
        <v>-215549.88615650401</v>
      </c>
      <c r="S108" s="44">
        <f>J108*'GS&lt;50 PW (2)'!$B$12</f>
        <v>27430692.880878348</v>
      </c>
      <c r="T108" s="29">
        <f>K108*'GS&lt;50 PW (2)'!$B$13</f>
        <v>10539230.25042633</v>
      </c>
      <c r="U108" s="44">
        <f t="shared" si="12"/>
        <v>15003636.441928782</v>
      </c>
      <c r="V108" s="44">
        <f t="shared" si="13"/>
        <v>174679.73042581603</v>
      </c>
      <c r="W108" s="48">
        <f t="shared" si="14"/>
        <v>1.1779637220891963E-2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6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J109" s="156">
        <f>'Monthly Data'!H109</f>
        <v>5494</v>
      </c>
      <c r="K109" s="29">
        <f>'Monthly Data'!BH109</f>
        <v>31</v>
      </c>
      <c r="M109" s="29">
        <f>'GS&lt;50 PW (2)'!$B$6</f>
        <v>-27557429.082861301</v>
      </c>
      <c r="N109" s="29">
        <f>E109*'GS&lt;50 PW (2)'!$B$7</f>
        <v>1643855.6878073022</v>
      </c>
      <c r="O109" s="29">
        <f>F109*'GS&lt;50 PW (2)'!$B$8</f>
        <v>0</v>
      </c>
      <c r="P109" s="29">
        <f>G109*'GS&lt;50 PW (2)'!$B$9</f>
        <v>-2503092.9068270894</v>
      </c>
      <c r="Q109" s="29">
        <f>H109*'GS&lt;50 PW (2)'!$B$10</f>
        <v>5959452.8512864858</v>
      </c>
      <c r="R109" s="29">
        <f>I109*'GS&lt;50 PW (2)'!$B$11</f>
        <v>0</v>
      </c>
      <c r="S109" s="44">
        <f>J109*'GS&lt;50 PW (2)'!$B$12</f>
        <v>27420710.823789235</v>
      </c>
      <c r="T109" s="29">
        <f>K109*'GS&lt;50 PW (2)'!$B$13</f>
        <v>10890537.925440541</v>
      </c>
      <c r="U109" s="44">
        <f t="shared" si="12"/>
        <v>15854035.298635175</v>
      </c>
      <c r="V109" s="44">
        <f t="shared" si="13"/>
        <v>175152.58713220991</v>
      </c>
      <c r="W109" s="48">
        <f t="shared" si="14"/>
        <v>1.1171241621936971E-2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6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J110" s="156">
        <f>'Monthly Data'!H110</f>
        <v>5499</v>
      </c>
      <c r="K110" s="29">
        <f>'Monthly Data'!BH110</f>
        <v>31</v>
      </c>
      <c r="M110" s="29">
        <f>'GS&lt;50 PW (2)'!$B$6</f>
        <v>-27557429.082861301</v>
      </c>
      <c r="N110" s="29">
        <f>E110*'GS&lt;50 PW (2)'!$B$7</f>
        <v>2560429.7682816768</v>
      </c>
      <c r="O110" s="29">
        <f>F110*'GS&lt;50 PW (2)'!$B$8</f>
        <v>0</v>
      </c>
      <c r="P110" s="29">
        <f>G110*'GS&lt;50 PW (2)'!$B$9</f>
        <v>-2526269.6930014142</v>
      </c>
      <c r="Q110" s="29">
        <f>H110*'GS&lt;50 PW (2)'!$B$10</f>
        <v>5980769.3286131276</v>
      </c>
      <c r="R110" s="29">
        <f>I110*'GS&lt;50 PW (2)'!$B$11</f>
        <v>0</v>
      </c>
      <c r="S110" s="44">
        <f>J110*'GS&lt;50 PW (2)'!$B$12</f>
        <v>27445665.966512017</v>
      </c>
      <c r="T110" s="29">
        <f>K110*'GS&lt;50 PW (2)'!$B$13</f>
        <v>10890537.925440541</v>
      </c>
      <c r="U110" s="44">
        <f t="shared" si="12"/>
        <v>16793704.212984644</v>
      </c>
      <c r="V110" s="44">
        <f t="shared" si="13"/>
        <v>24890.800724251196</v>
      </c>
      <c r="W110" s="48">
        <f t="shared" si="14"/>
        <v>1.4843507475640746E-3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6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J111" s="156">
        <f>'Monthly Data'!H111</f>
        <v>5507</v>
      </c>
      <c r="K111" s="29">
        <f>'Monthly Data'!BH111</f>
        <v>28</v>
      </c>
      <c r="M111" s="29">
        <f>'GS&lt;50 PW (2)'!$B$6</f>
        <v>-27557429.082861301</v>
      </c>
      <c r="N111" s="29">
        <f>E111*'GS&lt;50 PW (2)'!$B$7</f>
        <v>2010983.4580842664</v>
      </c>
      <c r="O111" s="29">
        <f>F111*'GS&lt;50 PW (2)'!$B$8</f>
        <v>0</v>
      </c>
      <c r="P111" s="29">
        <f>G111*'GS&lt;50 PW (2)'!$B$9</f>
        <v>-2549446.479175739</v>
      </c>
      <c r="Q111" s="29">
        <f>H111*'GS&lt;50 PW (2)'!$B$10</f>
        <v>6011422.7753473083</v>
      </c>
      <c r="R111" s="29">
        <f>I111*'GS&lt;50 PW (2)'!$B$11</f>
        <v>0</v>
      </c>
      <c r="S111" s="44">
        <f>J111*'GS&lt;50 PW (2)'!$B$12</f>
        <v>27485594.19486846</v>
      </c>
      <c r="T111" s="29">
        <f>K111*'GS&lt;50 PW (2)'!$B$13</f>
        <v>9836614.9003979079</v>
      </c>
      <c r="U111" s="44">
        <f t="shared" si="12"/>
        <v>15237739.766660903</v>
      </c>
      <c r="V111" s="44">
        <f t="shared" si="13"/>
        <v>-269701.64559949003</v>
      </c>
      <c r="W111" s="48">
        <f t="shared" si="14"/>
        <v>1.7391756539944771E-2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6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J112" s="156">
        <f>'Monthly Data'!H112</f>
        <v>5500</v>
      </c>
      <c r="K112" s="29">
        <f>'Monthly Data'!BH112</f>
        <v>31</v>
      </c>
      <c r="M112" s="29">
        <f>'GS&lt;50 PW (2)'!$B$6</f>
        <v>-27557429.082861301</v>
      </c>
      <c r="N112" s="29">
        <f>E112*'GS&lt;50 PW (2)'!$B$7</f>
        <v>1845601.6131291068</v>
      </c>
      <c r="O112" s="29">
        <f>F112*'GS&lt;50 PW (2)'!$B$8</f>
        <v>0</v>
      </c>
      <c r="P112" s="29">
        <f>G112*'GS&lt;50 PW (2)'!$B$9</f>
        <v>-2572623.2653500643</v>
      </c>
      <c r="Q112" s="29">
        <f>H112*'GS&lt;50 PW (2)'!$B$10</f>
        <v>6043661.7451884281</v>
      </c>
      <c r="R112" s="29">
        <f>I112*'GS&lt;50 PW (2)'!$B$11</f>
        <v>-215549.88615650401</v>
      </c>
      <c r="S112" s="44">
        <f>J112*'GS&lt;50 PW (2)'!$B$12</f>
        <v>27450656.99505657</v>
      </c>
      <c r="T112" s="29">
        <f>K112*'GS&lt;50 PW (2)'!$B$13</f>
        <v>10890537.925440541</v>
      </c>
      <c r="U112" s="44">
        <f t="shared" si="12"/>
        <v>15884856.044446776</v>
      </c>
      <c r="V112" s="44">
        <f t="shared" si="13"/>
        <v>-372427.36781361699</v>
      </c>
      <c r="W112" s="48">
        <f t="shared" si="14"/>
        <v>2.2908339503557633E-2</v>
      </c>
    </row>
    <row r="113" spans="1:26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6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J113" s="156">
        <f>'Monthly Data'!H113</f>
        <v>5496</v>
      </c>
      <c r="K113" s="29">
        <f>'Monthly Data'!BH113</f>
        <v>30</v>
      </c>
      <c r="M113" s="29">
        <f>'GS&lt;50 PW (2)'!$B$6</f>
        <v>-27557429.082861301</v>
      </c>
      <c r="N113" s="29">
        <f>E113*'GS&lt;50 PW (2)'!$B$7</f>
        <v>863273.30514244072</v>
      </c>
      <c r="O113" s="29">
        <f>F113*'GS&lt;50 PW (2)'!$B$8</f>
        <v>0</v>
      </c>
      <c r="P113" s="29">
        <f>G113*'GS&lt;50 PW (2)'!$B$9</f>
        <v>-2595800.0515243891</v>
      </c>
      <c r="Q113" s="29">
        <f>H113*'GS&lt;50 PW (2)'!$B$10</f>
        <v>6074139.0226885043</v>
      </c>
      <c r="R113" s="29">
        <f>I113*'GS&lt;50 PW (2)'!$B$11</f>
        <v>-215549.88615650401</v>
      </c>
      <c r="S113" s="44">
        <f>J113*'GS&lt;50 PW (2)'!$B$12</f>
        <v>27430692.880878348</v>
      </c>
      <c r="T113" s="29">
        <f>K113*'GS&lt;50 PW (2)'!$B$13</f>
        <v>10539230.25042633</v>
      </c>
      <c r="U113" s="44">
        <f t="shared" si="12"/>
        <v>14538556.438593429</v>
      </c>
      <c r="V113" s="44">
        <f t="shared" si="13"/>
        <v>70700.026333035901</v>
      </c>
      <c r="W113" s="48">
        <f t="shared" si="14"/>
        <v>4.8866967101721497E-3</v>
      </c>
    </row>
    <row r="114" spans="1:26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6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J114" s="156">
        <f>'Monthly Data'!H114</f>
        <v>5489</v>
      </c>
      <c r="K114" s="29">
        <f>'Monthly Data'!BH114</f>
        <v>31</v>
      </c>
      <c r="M114" s="29">
        <f>'GS&lt;50 PW (2)'!$B$6</f>
        <v>-27557429.082861301</v>
      </c>
      <c r="N114" s="29">
        <f>E114*'GS&lt;50 PW (2)'!$B$7</f>
        <v>316317.68538110208</v>
      </c>
      <c r="O114" s="29">
        <f>F114*'GS&lt;50 PW (2)'!$B$8</f>
        <v>62169.405912082169</v>
      </c>
      <c r="P114" s="29">
        <f>G114*'GS&lt;50 PW (2)'!$B$9</f>
        <v>-2618976.8376987139</v>
      </c>
      <c r="Q114" s="29">
        <f>H114*'GS&lt;50 PW (2)'!$B$10</f>
        <v>6098450.3769949228</v>
      </c>
      <c r="R114" s="29">
        <f>I114*'GS&lt;50 PW (2)'!$B$11</f>
        <v>-215549.88615650401</v>
      </c>
      <c r="S114" s="44">
        <f>J114*'GS&lt;50 PW (2)'!$B$12</f>
        <v>27395755.681066457</v>
      </c>
      <c r="T114" s="29">
        <f>K114*'GS&lt;50 PW (2)'!$B$13</f>
        <v>10890537.925440541</v>
      </c>
      <c r="U114" s="44">
        <f t="shared" si="12"/>
        <v>14371275.26807859</v>
      </c>
      <c r="V114" s="44">
        <f t="shared" si="13"/>
        <v>161506.85581819713</v>
      </c>
      <c r="W114" s="48">
        <f t="shared" si="14"/>
        <v>1.1365903449830097E-2</v>
      </c>
    </row>
    <row r="115" spans="1:26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6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J115" s="156">
        <f>'Monthly Data'!H115</f>
        <v>5489</v>
      </c>
      <c r="K115" s="29">
        <f>'Monthly Data'!BH115</f>
        <v>30</v>
      </c>
      <c r="M115" s="29">
        <f>'GS&lt;50 PW (2)'!$B$6</f>
        <v>-27557429.082861301</v>
      </c>
      <c r="N115" s="29">
        <f>E115*'GS&lt;50 PW (2)'!$B$7</f>
        <v>996.27617442866438</v>
      </c>
      <c r="O115" s="29">
        <f>F115*'GS&lt;50 PW (2)'!$B$8</f>
        <v>827123.40039552841</v>
      </c>
      <c r="P115" s="29">
        <f>G115*'GS&lt;50 PW (2)'!$B$9</f>
        <v>-2642153.6238730387</v>
      </c>
      <c r="Q115" s="29">
        <f>H115*'GS&lt;50 PW (2)'!$B$10</f>
        <v>6117300.4850441031</v>
      </c>
      <c r="R115" s="29">
        <f>I115*'GS&lt;50 PW (2)'!$B$11</f>
        <v>0</v>
      </c>
      <c r="S115" s="44">
        <f>J115*'GS&lt;50 PW (2)'!$B$12</f>
        <v>27395755.681066457</v>
      </c>
      <c r="T115" s="29">
        <f>K115*'GS&lt;50 PW (2)'!$B$13</f>
        <v>10539230.25042633</v>
      </c>
      <c r="U115" s="44">
        <f t="shared" si="12"/>
        <v>14680823.386372507</v>
      </c>
      <c r="V115" s="44">
        <f t="shared" si="13"/>
        <v>-61911.025887886062</v>
      </c>
      <c r="W115" s="48">
        <f t="shared" si="14"/>
        <v>4.199426250017734E-3</v>
      </c>
    </row>
    <row r="116" spans="1:26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6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J116" s="156">
        <f>'Monthly Data'!H116</f>
        <v>5495</v>
      </c>
      <c r="K116" s="29">
        <f>'Monthly Data'!BH116</f>
        <v>31</v>
      </c>
      <c r="M116" s="29">
        <f>'GS&lt;50 PW (2)'!$B$6</f>
        <v>-27557429.082861301</v>
      </c>
      <c r="N116" s="29">
        <f>E116*'GS&lt;50 PW (2)'!$B$7</f>
        <v>0</v>
      </c>
      <c r="O116" s="29">
        <f>F116*'GS&lt;50 PW (2)'!$B$8</f>
        <v>2900337.9366810522</v>
      </c>
      <c r="P116" s="29">
        <f>G116*'GS&lt;50 PW (2)'!$B$9</f>
        <v>-2665330.4100473635</v>
      </c>
      <c r="Q116" s="29">
        <f>H116*'GS&lt;50 PW (2)'!$B$10</f>
        <v>6143902.0393938795</v>
      </c>
      <c r="R116" s="29">
        <f>I116*'GS&lt;50 PW (2)'!$B$11</f>
        <v>0</v>
      </c>
      <c r="S116" s="44">
        <f>J116*'GS&lt;50 PW (2)'!$B$12</f>
        <v>27425701.852333792</v>
      </c>
      <c r="T116" s="29">
        <f>K116*'GS&lt;50 PW (2)'!$B$13</f>
        <v>10890537.925440541</v>
      </c>
      <c r="U116" s="44">
        <f t="shared" si="12"/>
        <v>17137720.260940596</v>
      </c>
      <c r="V116" s="44">
        <f t="shared" si="13"/>
        <v>-119805.15131979436</v>
      </c>
      <c r="W116" s="48">
        <f t="shared" si="14"/>
        <v>6.942197589619674E-3</v>
      </c>
    </row>
    <row r="117" spans="1:26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6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J117" s="156">
        <f>'Monthly Data'!H117</f>
        <v>5492</v>
      </c>
      <c r="K117" s="29">
        <f>'Monthly Data'!BH117</f>
        <v>31</v>
      </c>
      <c r="M117" s="29">
        <f>'GS&lt;50 PW (2)'!$B$6</f>
        <v>-27557429.082861301</v>
      </c>
      <c r="N117" s="29">
        <f>E117*'GS&lt;50 PW (2)'!$B$7</f>
        <v>0</v>
      </c>
      <c r="O117" s="29">
        <f>F117*'GS&lt;50 PW (2)'!$B$8</f>
        <v>2207013.909878918</v>
      </c>
      <c r="P117" s="29">
        <f>G117*'GS&lt;50 PW (2)'!$B$9</f>
        <v>-2688507.1962216888</v>
      </c>
      <c r="Q117" s="29">
        <f>H117*'GS&lt;50 PW (2)'!$B$10</f>
        <v>6166099.3628910445</v>
      </c>
      <c r="R117" s="29">
        <f>I117*'GS&lt;50 PW (2)'!$B$11</f>
        <v>0</v>
      </c>
      <c r="S117" s="44">
        <f>J117*'GS&lt;50 PW (2)'!$B$12</f>
        <v>27410728.766700126</v>
      </c>
      <c r="T117" s="29">
        <f>K117*'GS&lt;50 PW (2)'!$B$13</f>
        <v>10890537.925440541</v>
      </c>
      <c r="U117" s="44">
        <f t="shared" si="12"/>
        <v>16428443.685827637</v>
      </c>
      <c r="V117" s="44">
        <f t="shared" si="13"/>
        <v>-95047.726432755589</v>
      </c>
      <c r="W117" s="48">
        <f t="shared" si="14"/>
        <v>5.7522786232835996E-3</v>
      </c>
    </row>
    <row r="118" spans="1:26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6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J118" s="156">
        <f>'Monthly Data'!H118</f>
        <v>5496</v>
      </c>
      <c r="K118" s="29">
        <f>'Monthly Data'!BH118</f>
        <v>30</v>
      </c>
      <c r="M118" s="29">
        <f>'GS&lt;50 PW (2)'!$B$6</f>
        <v>-27557429.082861301</v>
      </c>
      <c r="N118" s="29">
        <f>E118*'GS&lt;50 PW (2)'!$B$7</f>
        <v>0</v>
      </c>
      <c r="O118" s="29">
        <f>F118*'GS&lt;50 PW (2)'!$B$8</f>
        <v>1063637.4446262759</v>
      </c>
      <c r="P118" s="29">
        <f>G118*'GS&lt;50 PW (2)'!$B$9</f>
        <v>-2711683.9823960136</v>
      </c>
      <c r="Q118" s="29">
        <f>H118*'GS&lt;50 PW (2)'!$B$10</f>
        <v>6206265.9482668675</v>
      </c>
      <c r="R118" s="29">
        <f>I118*'GS&lt;50 PW (2)'!$B$11</f>
        <v>-215549.88615650401</v>
      </c>
      <c r="S118" s="44">
        <f>J118*'GS&lt;50 PW (2)'!$B$12</f>
        <v>27430692.880878348</v>
      </c>
      <c r="T118" s="29">
        <f>K118*'GS&lt;50 PW (2)'!$B$13</f>
        <v>10539230.25042633</v>
      </c>
      <c r="U118" s="44">
        <f t="shared" si="12"/>
        <v>14755163.572784003</v>
      </c>
      <c r="V118" s="44">
        <f t="shared" si="13"/>
        <v>91290.16052361019</v>
      </c>
      <c r="W118" s="48">
        <f t="shared" si="14"/>
        <v>6.2255147706937334E-3</v>
      </c>
    </row>
    <row r="119" spans="1:26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6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J119" s="156">
        <f>'Monthly Data'!H119</f>
        <v>5495</v>
      </c>
      <c r="K119" s="29">
        <f>'Monthly Data'!BH119</f>
        <v>31</v>
      </c>
      <c r="M119" s="29">
        <f>'GS&lt;50 PW (2)'!$B$6</f>
        <v>-27557429.082861301</v>
      </c>
      <c r="N119" s="29">
        <f>E119*'GS&lt;50 PW (2)'!$B$7</f>
        <v>159404.18790858687</v>
      </c>
      <c r="O119" s="29">
        <f>F119*'GS&lt;50 PW (2)'!$B$8</f>
        <v>113526.74123075878</v>
      </c>
      <c r="P119" s="29">
        <f>G119*'GS&lt;50 PW (2)'!$B$9</f>
        <v>-2734860.7685703384</v>
      </c>
      <c r="Q119" s="29">
        <f>H119*'GS&lt;50 PW (2)'!$B$10</f>
        <v>6210846.3483535834</v>
      </c>
      <c r="R119" s="29">
        <f>I119*'GS&lt;50 PW (2)'!$B$11</f>
        <v>-215549.88615650401</v>
      </c>
      <c r="S119" s="44">
        <f>J119*'GS&lt;50 PW (2)'!$B$12</f>
        <v>27425701.852333792</v>
      </c>
      <c r="T119" s="29">
        <f>K119*'GS&lt;50 PW (2)'!$B$13</f>
        <v>10890537.925440541</v>
      </c>
      <c r="U119" s="44">
        <f t="shared" si="12"/>
        <v>14292177.31767912</v>
      </c>
      <c r="V119" s="44">
        <f t="shared" si="13"/>
        <v>311082.90541872755</v>
      </c>
      <c r="W119" s="48">
        <f t="shared" si="14"/>
        <v>2.225025425376791E-2</v>
      </c>
    </row>
    <row r="120" spans="1:26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6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J120" s="156">
        <f>'Monthly Data'!H120</f>
        <v>5456</v>
      </c>
      <c r="K120" s="29">
        <f>'Monthly Data'!BH120</f>
        <v>30</v>
      </c>
      <c r="M120" s="29">
        <f>'GS&lt;50 PW (2)'!$B$6</f>
        <v>-27557429.082861301</v>
      </c>
      <c r="N120" s="29">
        <f>E120*'GS&lt;50 PW (2)'!$B$7</f>
        <v>1414712.1676887085</v>
      </c>
      <c r="O120" s="29">
        <f>F120*'GS&lt;50 PW (2)'!$B$8</f>
        <v>0</v>
      </c>
      <c r="P120" s="29">
        <f>G120*'GS&lt;50 PW (2)'!$B$9</f>
        <v>-2758037.5547446632</v>
      </c>
      <c r="Q120" s="29">
        <f>H120*'GS&lt;50 PW (2)'!$B$10</f>
        <v>6221768.8408680614</v>
      </c>
      <c r="R120" s="29">
        <f>I120*'GS&lt;50 PW (2)'!$B$11</f>
        <v>-215549.88615650401</v>
      </c>
      <c r="S120" s="44">
        <f>J120*'GS&lt;50 PW (2)'!$B$12</f>
        <v>27231051.73909612</v>
      </c>
      <c r="T120" s="29">
        <f>K120*'GS&lt;50 PW (2)'!$B$13</f>
        <v>10539230.25042633</v>
      </c>
      <c r="U120" s="44">
        <f t="shared" si="12"/>
        <v>14875746.47431675</v>
      </c>
      <c r="V120" s="44">
        <f t="shared" si="13"/>
        <v>422194.06205635704</v>
      </c>
      <c r="W120" s="48">
        <f t="shared" si="14"/>
        <v>2.9210401015201361E-2</v>
      </c>
    </row>
    <row r="121" spans="1:26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6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J121" s="156">
        <f>'Monthly Data'!H121</f>
        <v>5460</v>
      </c>
      <c r="K121" s="29">
        <f>'Monthly Data'!BH121</f>
        <v>31</v>
      </c>
      <c r="M121" s="29">
        <f>'GS&lt;50 PW (2)'!$B$6</f>
        <v>-27557429.082861301</v>
      </c>
      <c r="N121" s="29">
        <f>E121*'GS&lt;50 PW (2)'!$B$7</f>
        <v>1665773.763644733</v>
      </c>
      <c r="O121" s="29">
        <f>F121*'GS&lt;50 PW (2)'!$B$8</f>
        <v>0</v>
      </c>
      <c r="P121" s="29">
        <f>G121*'GS&lt;50 PW (2)'!$B$9</f>
        <v>-2781214.340918988</v>
      </c>
      <c r="Q121" s="29">
        <f>H121*'GS&lt;50 PW (2)'!$B$10</f>
        <v>6222297.3485703748</v>
      </c>
      <c r="R121" s="29">
        <f>I121*'GS&lt;50 PW (2)'!$B$11</f>
        <v>0</v>
      </c>
      <c r="S121" s="44">
        <f>J121*'GS&lt;50 PW (2)'!$B$12</f>
        <v>27251015.853274342</v>
      </c>
      <c r="T121" s="29">
        <f>K121*'GS&lt;50 PW (2)'!$B$13</f>
        <v>10890537.925440541</v>
      </c>
      <c r="U121" s="44">
        <f t="shared" si="12"/>
        <v>15690981.467149699</v>
      </c>
      <c r="V121" s="44">
        <f t="shared" si="13"/>
        <v>396983.05488930643</v>
      </c>
      <c r="W121" s="48">
        <f t="shared" si="14"/>
        <v>2.5956786720408315E-2</v>
      </c>
    </row>
    <row r="122" spans="1:26" x14ac:dyDescent="0.2">
      <c r="A122" s="45"/>
      <c r="W122" s="49">
        <f>AVERAGE(W2:W121)</f>
        <v>1.2095353029331448E-2</v>
      </c>
    </row>
    <row r="123" spans="1:26" x14ac:dyDescent="0.2">
      <c r="A123" s="45"/>
    </row>
    <row r="124" spans="1:26" x14ac:dyDescent="0.2">
      <c r="A124" s="45"/>
      <c r="Y124" s="26"/>
      <c r="Z124" s="48"/>
    </row>
    <row r="125" spans="1:26" x14ac:dyDescent="0.2">
      <c r="A125" s="45"/>
      <c r="Y125" s="26"/>
      <c r="Z125" s="48"/>
    </row>
    <row r="126" spans="1:26" x14ac:dyDescent="0.2">
      <c r="A126" s="45"/>
      <c r="Y126" s="26"/>
      <c r="Z126" s="48"/>
    </row>
    <row r="127" spans="1:26" x14ac:dyDescent="0.2">
      <c r="A127" s="45"/>
      <c r="Y127" s="26"/>
      <c r="Z127" s="48"/>
    </row>
    <row r="128" spans="1:26" x14ac:dyDescent="0.2">
      <c r="A128" s="45"/>
      <c r="Y128" s="26"/>
      <c r="Z128" s="48"/>
    </row>
    <row r="129" spans="1:30" x14ac:dyDescent="0.2">
      <c r="A129" s="45"/>
      <c r="Y129" s="26"/>
      <c r="Z129" s="48"/>
    </row>
    <row r="130" spans="1:30" x14ac:dyDescent="0.2">
      <c r="A130" s="45"/>
      <c r="Y130" s="26"/>
      <c r="Z130" s="48"/>
    </row>
    <row r="131" spans="1:30" x14ac:dyDescent="0.2">
      <c r="A131" s="45"/>
      <c r="Y131" s="26"/>
      <c r="Z131" s="48"/>
    </row>
    <row r="132" spans="1:30" x14ac:dyDescent="0.2">
      <c r="A132" s="45"/>
      <c r="Y132" s="26"/>
      <c r="Z132" s="48"/>
    </row>
    <row r="133" spans="1:30" x14ac:dyDescent="0.2">
      <c r="A133" s="45"/>
      <c r="Y133" s="26"/>
      <c r="Z133" s="48"/>
    </row>
    <row r="134" spans="1:30" x14ac:dyDescent="0.2">
      <c r="A134" s="45"/>
      <c r="Y134" s="26"/>
      <c r="Z134" s="48"/>
    </row>
    <row r="135" spans="1:30" x14ac:dyDescent="0.2">
      <c r="A135" s="45"/>
      <c r="Y135" s="26"/>
      <c r="Z135" s="48"/>
    </row>
    <row r="136" spans="1:30" x14ac:dyDescent="0.2">
      <c r="A136" s="45"/>
      <c r="Z136" s="48"/>
    </row>
    <row r="137" spans="1:30" x14ac:dyDescent="0.2">
      <c r="A137" s="45"/>
      <c r="Y137" s="26"/>
      <c r="Z137" s="48"/>
    </row>
    <row r="138" spans="1:30" x14ac:dyDescent="0.2">
      <c r="A138" s="45"/>
      <c r="Y138" s="26"/>
      <c r="Z138" s="48"/>
      <c r="AB138" s="26"/>
      <c r="AC138" s="26"/>
      <c r="AD138" s="159"/>
    </row>
    <row r="139" spans="1:30" x14ac:dyDescent="0.2">
      <c r="A139" s="45"/>
      <c r="Y139" s="26"/>
      <c r="Z139" s="48"/>
      <c r="AB139" s="26"/>
      <c r="AC139" s="26"/>
      <c r="AD139" s="159"/>
    </row>
    <row r="140" spans="1:30" x14ac:dyDescent="0.2">
      <c r="A140" s="45"/>
      <c r="Y140" s="26"/>
      <c r="Z140" s="48"/>
      <c r="AB140" s="26"/>
      <c r="AC140" s="26"/>
      <c r="AD140" s="159"/>
    </row>
    <row r="141" spans="1:30" x14ac:dyDescent="0.2">
      <c r="A141" s="45"/>
      <c r="Y141" s="26"/>
      <c r="Z141" s="48"/>
      <c r="AB141" s="26"/>
      <c r="AC141" s="26"/>
      <c r="AD141" s="159"/>
    </row>
    <row r="142" spans="1:30" x14ac:dyDescent="0.2">
      <c r="A142" s="45"/>
      <c r="Y142" s="26"/>
      <c r="Z142" s="48"/>
      <c r="AB142" s="26"/>
      <c r="AC142" s="26"/>
      <c r="AD142" s="159"/>
    </row>
    <row r="143" spans="1:30" x14ac:dyDescent="0.2">
      <c r="A143" s="45"/>
      <c r="Y143" s="26"/>
      <c r="Z143" s="48"/>
      <c r="AB143" s="26"/>
      <c r="AC143" s="26"/>
      <c r="AD143" s="159"/>
    </row>
    <row r="144" spans="1:30" x14ac:dyDescent="0.2">
      <c r="A144" s="45"/>
      <c r="Y144" s="26"/>
      <c r="Z144" s="48"/>
      <c r="AB144" s="26"/>
      <c r="AC144" s="26"/>
      <c r="AD144" s="159"/>
    </row>
    <row r="145" spans="1:30" x14ac:dyDescent="0.2">
      <c r="A145" s="45"/>
      <c r="Y145" s="26"/>
      <c r="Z145" s="48"/>
      <c r="AB145" s="26"/>
      <c r="AC145" s="26"/>
      <c r="AD145" s="159"/>
    </row>
    <row r="146" spans="1:30" x14ac:dyDescent="0.2">
      <c r="A146" s="45"/>
      <c r="Y146" s="26"/>
      <c r="Z146" s="48"/>
      <c r="AB146" s="26"/>
      <c r="AC146" s="26"/>
      <c r="AD146" s="159"/>
    </row>
    <row r="147" spans="1:30" x14ac:dyDescent="0.2">
      <c r="A147" s="45"/>
      <c r="Y147" s="26"/>
      <c r="Z147" s="48"/>
      <c r="AB147" s="26"/>
      <c r="AC147" s="26"/>
      <c r="AD147" s="159"/>
    </row>
    <row r="148" spans="1:30" x14ac:dyDescent="0.2">
      <c r="A148" s="45"/>
      <c r="Y148" s="26"/>
    </row>
    <row r="149" spans="1:30" x14ac:dyDescent="0.2">
      <c r="A149" s="45"/>
      <c r="AD149" s="160"/>
    </row>
    <row r="150" spans="1:30" x14ac:dyDescent="0.2">
      <c r="A150" s="45"/>
    </row>
    <row r="151" spans="1:30" x14ac:dyDescent="0.2">
      <c r="A151" s="45"/>
    </row>
    <row r="152" spans="1:30" x14ac:dyDescent="0.2">
      <c r="A152" s="45"/>
    </row>
    <row r="153" spans="1:30" x14ac:dyDescent="0.2">
      <c r="A153" s="45"/>
    </row>
    <row r="154" spans="1:30" x14ac:dyDescent="0.2">
      <c r="A154" s="45"/>
    </row>
    <row r="155" spans="1:30" x14ac:dyDescent="0.2">
      <c r="A155" s="45"/>
    </row>
    <row r="156" spans="1:30" x14ac:dyDescent="0.2">
      <c r="A156" s="45"/>
    </row>
    <row r="157" spans="1:30" x14ac:dyDescent="0.2">
      <c r="A157" s="45"/>
    </row>
    <row r="158" spans="1:30" x14ac:dyDescent="0.2">
      <c r="A158" s="45"/>
    </row>
    <row r="159" spans="1:30" x14ac:dyDescent="0.2">
      <c r="A159" s="45"/>
    </row>
    <row r="160" spans="1:3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18"/>
  <sheetViews>
    <sheetView workbookViewId="0"/>
  </sheetViews>
  <sheetFormatPr defaultRowHeight="12.75" x14ac:dyDescent="0.2"/>
  <cols>
    <col min="1" max="1" width="9.33203125" style="172"/>
    <col min="2" max="2" width="13.33203125" style="172" customWidth="1"/>
    <col min="3" max="3" width="9.6640625" style="172" bestFit="1" customWidth="1"/>
    <col min="4" max="5" width="9.5" style="172" bestFit="1" customWidth="1"/>
    <col min="6" max="16384" width="9.33203125" style="172"/>
  </cols>
  <sheetData>
    <row r="1" spans="1:5" x14ac:dyDescent="0.2">
      <c r="A1" s="172" t="s">
        <v>226</v>
      </c>
    </row>
    <row r="2" spans="1:5" x14ac:dyDescent="0.2">
      <c r="A2" s="172" t="s">
        <v>213</v>
      </c>
    </row>
    <row r="3" spans="1:5" x14ac:dyDescent="0.2">
      <c r="A3" s="172" t="s">
        <v>253</v>
      </c>
    </row>
    <row r="5" spans="1:5" x14ac:dyDescent="0.2">
      <c r="B5" s="172" t="s">
        <v>72</v>
      </c>
      <c r="C5" s="172" t="s">
        <v>73</v>
      </c>
      <c r="D5" s="172" t="s">
        <v>74</v>
      </c>
      <c r="E5" s="43" t="s">
        <v>75</v>
      </c>
    </row>
    <row r="6" spans="1:5" x14ac:dyDescent="0.2">
      <c r="A6" s="172" t="s">
        <v>76</v>
      </c>
      <c r="B6" s="234">
        <v>565.62033275456599</v>
      </c>
      <c r="C6" s="234">
        <v>508.84063507897201</v>
      </c>
      <c r="D6" s="234">
        <v>1.11158640596143</v>
      </c>
      <c r="E6" s="234">
        <v>0.26865482564161403</v>
      </c>
    </row>
    <row r="7" spans="1:5" x14ac:dyDescent="0.2">
      <c r="A7" s="172" t="s">
        <v>39</v>
      </c>
      <c r="B7" s="234">
        <v>0.45573751732107298</v>
      </c>
      <c r="C7" s="234">
        <v>3.2600069519069401E-2</v>
      </c>
      <c r="D7" s="234">
        <v>13.9796486340156</v>
      </c>
      <c r="E7" s="234">
        <v>1.78498928810945E-26</v>
      </c>
    </row>
    <row r="8" spans="1:5" x14ac:dyDescent="0.2">
      <c r="A8" s="172" t="s">
        <v>40</v>
      </c>
      <c r="B8" s="234">
        <v>1.5483283084750099</v>
      </c>
      <c r="C8" s="234">
        <v>6.1224613251912002E-2</v>
      </c>
      <c r="D8" s="234">
        <v>25.2893113771798</v>
      </c>
      <c r="E8" s="234">
        <v>1.43120383246942E-48</v>
      </c>
    </row>
    <row r="9" spans="1:5" x14ac:dyDescent="0.2">
      <c r="A9" s="172" t="s">
        <v>17</v>
      </c>
      <c r="B9" s="234">
        <v>2.9091345952809598E-3</v>
      </c>
      <c r="C9" s="234">
        <v>8.5561702152990799E-4</v>
      </c>
      <c r="D9" s="234">
        <v>3.4000429188274102</v>
      </c>
      <c r="E9" s="234">
        <v>9.2939756787968695E-4</v>
      </c>
    </row>
    <row r="10" spans="1:5" x14ac:dyDescent="0.2">
      <c r="A10" s="172" t="s">
        <v>69</v>
      </c>
      <c r="B10" s="234">
        <v>-3.5628775888698598</v>
      </c>
      <c r="C10" s="234">
        <v>1.08011202164464</v>
      </c>
      <c r="D10" s="234">
        <v>-3.2986185853619201</v>
      </c>
      <c r="E10" s="234">
        <v>1.2966255074596999E-3</v>
      </c>
    </row>
    <row r="11" spans="1:5" x14ac:dyDescent="0.2">
      <c r="A11" s="172" t="s">
        <v>65</v>
      </c>
      <c r="B11" s="234">
        <v>-107.512723217271</v>
      </c>
      <c r="C11" s="234">
        <v>16.0379612602325</v>
      </c>
      <c r="D11" s="234">
        <v>-6.7036402864906401</v>
      </c>
      <c r="E11" s="234">
        <v>8.1522230220409896E-10</v>
      </c>
    </row>
    <row r="13" spans="1:5" x14ac:dyDescent="0.2">
      <c r="A13" s="172" t="s">
        <v>199</v>
      </c>
      <c r="D13" s="43"/>
    </row>
    <row r="14" spans="1:5" x14ac:dyDescent="0.2">
      <c r="A14" s="172" t="s">
        <v>77</v>
      </c>
      <c r="B14" s="235">
        <v>2505.5868476457899</v>
      </c>
      <c r="C14" s="235" t="s">
        <v>78</v>
      </c>
      <c r="D14" s="235">
        <v>124.827319069634</v>
      </c>
    </row>
    <row r="15" spans="1:5" x14ac:dyDescent="0.2">
      <c r="A15" s="172" t="s">
        <v>79</v>
      </c>
      <c r="B15" s="235">
        <v>200107.209706903</v>
      </c>
      <c r="C15" s="235" t="s">
        <v>80</v>
      </c>
      <c r="D15" s="235">
        <v>41.896615626297802</v>
      </c>
    </row>
    <row r="16" spans="1:5" x14ac:dyDescent="0.2">
      <c r="A16" s="172" t="s">
        <v>81</v>
      </c>
      <c r="B16" s="235">
        <v>0.89211236643736902</v>
      </c>
      <c r="C16" s="235" t="s">
        <v>82</v>
      </c>
      <c r="D16" s="235">
        <v>0.88738045268462196</v>
      </c>
    </row>
    <row r="17" spans="1:4" x14ac:dyDescent="0.2">
      <c r="A17" s="172" t="s">
        <v>88</v>
      </c>
      <c r="B17" s="235">
        <v>180.03620493941301</v>
      </c>
      <c r="C17" s="235" t="s">
        <v>83</v>
      </c>
      <c r="D17" s="235">
        <v>2.2031039186074201E-52</v>
      </c>
    </row>
    <row r="18" spans="1:4" x14ac:dyDescent="0.2">
      <c r="A18" s="172" t="s">
        <v>84</v>
      </c>
      <c r="B18" s="235">
        <v>-9.5775870146405802E-4</v>
      </c>
      <c r="C18" s="235" t="s">
        <v>85</v>
      </c>
      <c r="D18" s="235">
        <v>1.9740016496322901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195"/>
  <sheetViews>
    <sheetView topLeftCell="D84" workbookViewId="0">
      <selection activeCell="U122" sqref="U12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6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565.62033275456599</v>
      </c>
      <c r="L2" s="29">
        <f>E2*'GS&gt;50 PW'!$B$7</f>
        <v>248.46809444344902</v>
      </c>
      <c r="M2" s="29">
        <f>F2*'GS&gt;50 PW'!$B$8</f>
        <v>0</v>
      </c>
      <c r="N2" s="29">
        <f>G2*'GS&gt;50 PW'!$B$9</f>
        <v>1773.9038749048495</v>
      </c>
      <c r="O2" s="44">
        <f>H2*'GS&gt;50 PW'!$B$10</f>
        <v>-3.5628775888698598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78434848.604575217</v>
      </c>
      <c r="T2" s="44">
        <f t="shared" ref="T2:T33" si="2">S2-D2</f>
        <v>569416.60457521677</v>
      </c>
      <c r="U2" s="48">
        <f t="shared" ref="U2:U33" si="3">ABS(T2/D2)</f>
        <v>7.3128291971104294E-3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6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565.62033275456599</v>
      </c>
      <c r="L3" s="29">
        <f>E3*'GS&gt;50 PW'!$B$7</f>
        <v>204.44385027023336</v>
      </c>
      <c r="M3" s="29">
        <f>F3*'GS&gt;50 PW'!$B$8</f>
        <v>0</v>
      </c>
      <c r="N3" s="29">
        <f>G3*'GS&gt;50 PW'!$B$9</f>
        <v>1773.9038749048495</v>
      </c>
      <c r="O3" s="44">
        <f>H3*'GS&gt;50 PW'!$B$10</f>
        <v>-7.1257551777397197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69468889.618558288</v>
      </c>
      <c r="T3" s="44">
        <f t="shared" si="2"/>
        <v>-1423787.3814417124</v>
      </c>
      <c r="U3" s="48">
        <f t="shared" si="3"/>
        <v>2.0083701754438084E-2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6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565.62033275456599</v>
      </c>
      <c r="L4" s="29">
        <f>E4*'GS&gt;50 PW'!$B$7</f>
        <v>134.16912509932391</v>
      </c>
      <c r="M4" s="29">
        <f>F4*'GS&gt;50 PW'!$B$8</f>
        <v>0</v>
      </c>
      <c r="N4" s="29">
        <f>G4*'GS&gt;50 PW'!$B$9</f>
        <v>1773.9038749048495</v>
      </c>
      <c r="O4" s="44">
        <f>H4*'GS&gt;50 PW'!$B$10</f>
        <v>-10.68863276660958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75055142.222860157</v>
      </c>
      <c r="T4" s="44">
        <f t="shared" si="2"/>
        <v>-1028181.7771398425</v>
      </c>
      <c r="U4" s="48">
        <f t="shared" si="3"/>
        <v>1.3513891390179568E-2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6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565.62033275456599</v>
      </c>
      <c r="L5" s="29">
        <f>E5*'GS&gt;50 PW'!$B$7</f>
        <v>59.382598506935814</v>
      </c>
      <c r="M5" s="29">
        <f>F5*'GS&gt;50 PW'!$B$8</f>
        <v>2.1676596318650145</v>
      </c>
      <c r="N5" s="29">
        <f>G5*'GS&gt;50 PW'!$B$9</f>
        <v>1773.9038749048495</v>
      </c>
      <c r="O5" s="44">
        <f>H5*'GS&gt;50 PW'!$B$10</f>
        <v>-14.251510355479439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71175060.531302422</v>
      </c>
      <c r="T5" s="44">
        <f t="shared" si="2"/>
        <v>1158396.5313024223</v>
      </c>
      <c r="U5" s="48">
        <f t="shared" si="3"/>
        <v>1.6544583319514083E-2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6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565.62033275456599</v>
      </c>
      <c r="L6" s="29">
        <f>E6*'GS&gt;50 PW'!$B$7</f>
        <v>27.298677287532275</v>
      </c>
      <c r="M6" s="29">
        <f>F6*'GS&gt;50 PW'!$B$8</f>
        <v>119.06644692172827</v>
      </c>
      <c r="N6" s="29">
        <f>G6*'GS&gt;50 PW'!$B$9</f>
        <v>1773.9038749048495</v>
      </c>
      <c r="O6" s="44">
        <f>H6*'GS&gt;50 PW'!$B$10</f>
        <v>-17.814387944349299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76204281.968607515</v>
      </c>
      <c r="T6" s="44">
        <f t="shared" si="2"/>
        <v>990179.9686075151</v>
      </c>
      <c r="U6" s="48">
        <f t="shared" si="3"/>
        <v>1.316481806307433E-2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6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565.62033275456599</v>
      </c>
      <c r="L7" s="29">
        <f>E7*'GS&gt;50 PW'!$B$7</f>
        <v>0</v>
      </c>
      <c r="M7" s="29">
        <f>F7*'GS&gt;50 PW'!$B$8</f>
        <v>249.43569049532408</v>
      </c>
      <c r="N7" s="29">
        <f>G7*'GS&gt;50 PW'!$B$9</f>
        <v>1773.9038749048495</v>
      </c>
      <c r="O7" s="44">
        <f>H7*'GS&gt;50 PW'!$B$10</f>
        <v>-21.377265533219159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76796396.541709691</v>
      </c>
      <c r="T7" s="44">
        <f t="shared" si="2"/>
        <v>-1316818.4582903087</v>
      </c>
      <c r="U7" s="48">
        <f t="shared" si="3"/>
        <v>1.6857819234431828E-2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6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565.62033275456599</v>
      </c>
      <c r="L8" s="29">
        <f>E8*'GS&gt;50 PW'!$B$7</f>
        <v>0</v>
      </c>
      <c r="M8" s="29">
        <f>F8*'GS&gt;50 PW'!$B$8</f>
        <v>451.80220041300771</v>
      </c>
      <c r="N8" s="29">
        <f>G8*'GS&gt;50 PW'!$B$9</f>
        <v>1773.9038749048495</v>
      </c>
      <c r="O8" s="44">
        <f>H8*'GS&gt;50 PW'!$B$10</f>
        <v>-24.940143122089019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85329184.342393056</v>
      </c>
      <c r="T8" s="44">
        <f t="shared" si="2"/>
        <v>1517776.3423930556</v>
      </c>
      <c r="U8" s="48">
        <f t="shared" si="3"/>
        <v>1.8109424225316147E-2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6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565.62033275456599</v>
      </c>
      <c r="L9" s="29">
        <f>E9*'GS&gt;50 PW'!$B$7</f>
        <v>0</v>
      </c>
      <c r="M9" s="29">
        <f>F9*'GS&gt;50 PW'!$B$8</f>
        <v>417.58414479571013</v>
      </c>
      <c r="N9" s="29">
        <f>G9*'GS&gt;50 PW'!$B$9</f>
        <v>1773.9038749048495</v>
      </c>
      <c r="O9" s="44">
        <f>H9*'GS&gt;50 PW'!$B$10</f>
        <v>-28.503020710958879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84417591.753501028</v>
      </c>
      <c r="T9" s="44">
        <f t="shared" si="2"/>
        <v>1402604.7535010278</v>
      </c>
      <c r="U9" s="48">
        <f t="shared" si="3"/>
        <v>1.6895801640022273E-2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6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565.62033275456599</v>
      </c>
      <c r="L10" s="29">
        <f>E10*'GS&gt;50 PW'!$B$7</f>
        <v>2.6432776004622229</v>
      </c>
      <c r="M10" s="29">
        <f>F10*'GS&gt;50 PW'!$B$8</f>
        <v>146.16219232004093</v>
      </c>
      <c r="N10" s="29">
        <f>G10*'GS&gt;50 PW'!$B$9</f>
        <v>1773.9038749048495</v>
      </c>
      <c r="O10" s="44">
        <f>H10*'GS&gt;50 PW'!$B$10</f>
        <v>-32.065898299828739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73687913.378402695</v>
      </c>
      <c r="T10" s="44">
        <f t="shared" si="2"/>
        <v>112960.37840269506</v>
      </c>
      <c r="U10" s="48">
        <f t="shared" si="3"/>
        <v>1.5353102353010686E-3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6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565.62033275456599</v>
      </c>
      <c r="L11" s="29">
        <f>E11*'GS&gt;50 PW'!$B$7</f>
        <v>40.651786545039705</v>
      </c>
      <c r="M11" s="29">
        <f>F11*'GS&gt;50 PW'!$B$8</f>
        <v>20.902432164412637</v>
      </c>
      <c r="N11" s="29">
        <f>G11*'GS&gt;50 PW'!$B$9</f>
        <v>1773.9038749048495</v>
      </c>
      <c r="O11" s="44">
        <f>H11*'GS&gt;50 PW'!$B$10</f>
        <v>-35.628775888698598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73768912.799874559</v>
      </c>
      <c r="T11" s="44">
        <f t="shared" si="2"/>
        <v>2703589.799874559</v>
      </c>
      <c r="U11" s="48">
        <f t="shared" si="3"/>
        <v>3.8043727738696957E-2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6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565.62033275456599</v>
      </c>
      <c r="L12" s="29">
        <f>E12*'GS&gt;50 PW'!$B$7</f>
        <v>119.44880328985325</v>
      </c>
      <c r="M12" s="29">
        <f>F12*'GS&gt;50 PW'!$B$8</f>
        <v>0</v>
      </c>
      <c r="N12" s="29">
        <f>G12*'GS&gt;50 PW'!$B$9</f>
        <v>1773.9038749048495</v>
      </c>
      <c r="O12" s="44">
        <f>H12*'GS&gt;50 PW'!$B$10</f>
        <v>-39.191653477568458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73101594.809220076</v>
      </c>
      <c r="T12" s="44">
        <f t="shared" si="2"/>
        <v>1446083.8092200756</v>
      </c>
      <c r="U12" s="48">
        <f t="shared" si="3"/>
        <v>2.0181055009433617E-2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6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565.62033275456599</v>
      </c>
      <c r="L13" s="29">
        <f>E13*'GS&gt;50 PW'!$B$7</f>
        <v>232.2438388268188</v>
      </c>
      <c r="M13" s="29">
        <f>F13*'GS&gt;50 PW'!$B$8</f>
        <v>0</v>
      </c>
      <c r="N13" s="29">
        <f>G13*'GS&gt;50 PW'!$B$9</f>
        <v>1773.9038749048495</v>
      </c>
      <c r="O13" s="44">
        <f>H13*'GS&gt;50 PW'!$B$10</f>
        <v>-42.754531066438318</v>
      </c>
      <c r="P13" s="44">
        <f>I13*'GS&gt;50 PW'!$B$11</f>
        <v>-107.512723217271</v>
      </c>
      <c r="Q13" s="46">
        <f>'Monthly Data'!BH13</f>
        <v>31</v>
      </c>
      <c r="R13" s="44">
        <f>'Monthly Data'!O13</f>
        <v>1013</v>
      </c>
      <c r="S13" s="44">
        <f t="shared" si="4"/>
        <v>76042389.377535895</v>
      </c>
      <c r="T13" s="44">
        <f t="shared" si="2"/>
        <v>1152977.3775358945</v>
      </c>
      <c r="U13" s="48">
        <f t="shared" si="3"/>
        <v>1.5395732811146848E-2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6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565.62033275456599</v>
      </c>
      <c r="L14" s="29">
        <f>E14*'GS&gt;50 PW'!$B$7</f>
        <v>274.67300168941068</v>
      </c>
      <c r="M14" s="29">
        <f>F14*'GS&gt;50 PW'!$B$8</f>
        <v>0</v>
      </c>
      <c r="N14" s="29">
        <f>G14*'GS&gt;50 PW'!$B$9</f>
        <v>1820.9346902529187</v>
      </c>
      <c r="O14" s="44">
        <f>H14*'GS&gt;50 PW'!$B$10</f>
        <v>-46.317408655308178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82764535.908332288</v>
      </c>
      <c r="T14" s="44">
        <f t="shared" si="2"/>
        <v>3265329.8155632019</v>
      </c>
      <c r="U14" s="48">
        <f t="shared" si="3"/>
        <v>4.1073741186205416E-2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6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565.62033275456599</v>
      </c>
      <c r="L15" s="29">
        <f>E15*'GS&gt;50 PW'!$B$7</f>
        <v>224.76974354275322</v>
      </c>
      <c r="M15" s="29">
        <f>F15*'GS&gt;50 PW'!$B$8</f>
        <v>0</v>
      </c>
      <c r="N15" s="29">
        <f>G15*'GS&gt;50 PW'!$B$9</f>
        <v>1820.9346902529187</v>
      </c>
      <c r="O15" s="44">
        <f>H15*'GS&gt;50 PW'!$B$10</f>
        <v>-49.880286244178038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70070875.203252554</v>
      </c>
      <c r="T15" s="44">
        <f t="shared" si="2"/>
        <v>-1718240.8895165324</v>
      </c>
      <c r="U15" s="48">
        <f t="shared" si="3"/>
        <v>2.3934559763852576E-2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6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565.62033275456599</v>
      </c>
      <c r="L16" s="29">
        <f>E16*'GS&gt;50 PW'!$B$7</f>
        <v>192.09336355083229</v>
      </c>
      <c r="M16" s="29">
        <f>F16*'GS&gt;50 PW'!$B$8</f>
        <v>0</v>
      </c>
      <c r="N16" s="29">
        <f>G16*'GS&gt;50 PW'!$B$9</f>
        <v>1820.9346902529187</v>
      </c>
      <c r="O16" s="44">
        <f>H16*'GS&gt;50 PW'!$B$10</f>
        <v>-53.443163833047898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76637453.30448918</v>
      </c>
      <c r="T16" s="44">
        <f t="shared" si="2"/>
        <v>-2715805.7882799059</v>
      </c>
      <c r="U16" s="48">
        <f t="shared" si="3"/>
        <v>3.4224250135775187E-2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6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565.62033275456599</v>
      </c>
      <c r="L17" s="29">
        <f>E17*'GS&gt;50 PW'!$B$7</f>
        <v>107.41733283257689</v>
      </c>
      <c r="M17" s="29">
        <f>F17*'GS&gt;50 PW'!$B$8</f>
        <v>0</v>
      </c>
      <c r="N17" s="29">
        <f>G17*'GS&gt;50 PW'!$B$9</f>
        <v>1820.9346902529187</v>
      </c>
      <c r="O17" s="44">
        <f>H17*'GS&gt;50 PW'!$B$10</f>
        <v>-57.006041421917757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71646809.643893421</v>
      </c>
      <c r="T17" s="44">
        <f t="shared" si="2"/>
        <v>67037.551124334335</v>
      </c>
      <c r="U17" s="48">
        <f t="shared" si="3"/>
        <v>9.3654323231781285E-4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6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565.62033275456599</v>
      </c>
      <c r="L18" s="29">
        <f>E18*'GS&gt;50 PW'!$B$7</f>
        <v>39.056705234415958</v>
      </c>
      <c r="M18" s="29">
        <f>F18*'GS&gt;50 PW'!$B$8</f>
        <v>35.147052602382729</v>
      </c>
      <c r="N18" s="29">
        <f>G18*'GS&gt;50 PW'!$B$9</f>
        <v>1820.9346902529187</v>
      </c>
      <c r="O18" s="44">
        <f>H18*'GS&gt;50 PW'!$B$10</f>
        <v>-60.568919010787617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73066579.773935258</v>
      </c>
      <c r="T18" s="44">
        <f t="shared" si="2"/>
        <v>-1196105.318833828</v>
      </c>
      <c r="U18" s="48">
        <f t="shared" si="3"/>
        <v>1.6106410875659168E-2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6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565.62033275456599</v>
      </c>
      <c r="L19" s="29">
        <f>E19*'GS&gt;50 PW'!$B$7</f>
        <v>0.13672125519632222</v>
      </c>
      <c r="M19" s="29">
        <f>F19*'GS&gt;50 PW'!$B$8</f>
        <v>216.6111303556539</v>
      </c>
      <c r="N19" s="29">
        <f>G19*'GS&gt;50 PW'!$B$9</f>
        <v>1820.9346902529187</v>
      </c>
      <c r="O19" s="44">
        <f>H19*'GS&gt;50 PW'!$B$10</f>
        <v>-64.131796599657477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75032505.355451927</v>
      </c>
      <c r="T19" s="44">
        <f t="shared" si="2"/>
        <v>-2085187.7373171598</v>
      </c>
      <c r="U19" s="48">
        <f t="shared" si="3"/>
        <v>2.7039031559317698E-2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6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565.62033275456599</v>
      </c>
      <c r="L20" s="29">
        <f>E20*'GS&gt;50 PW'!$B$7</f>
        <v>0</v>
      </c>
      <c r="M20" s="29">
        <f>F20*'GS&gt;50 PW'!$B$8</f>
        <v>486.02025603030569</v>
      </c>
      <c r="N20" s="29">
        <f>G20*'GS&gt;50 PW'!$B$9</f>
        <v>1820.9346902529187</v>
      </c>
      <c r="O20" s="44">
        <f>H20*'GS&gt;50 PW'!$B$10</f>
        <v>-67.69467418852733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85473126.671571583</v>
      </c>
      <c r="T20" s="44">
        <f t="shared" si="2"/>
        <v>821606.57880249619</v>
      </c>
      <c r="U20" s="48">
        <f t="shared" si="3"/>
        <v>9.7057510355644232E-3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6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565.62033275456599</v>
      </c>
      <c r="L21" s="29">
        <f>E21*'GS&gt;50 PW'!$B$7</f>
        <v>0</v>
      </c>
      <c r="M21" s="29">
        <f>F21*'GS&gt;50 PW'!$B$8</f>
        <v>375.31478197434245</v>
      </c>
      <c r="N21" s="29">
        <f>G21*'GS&gt;50 PW'!$B$9</f>
        <v>1820.9346902529187</v>
      </c>
      <c r="O21" s="44">
        <f>H21*'GS&gt;50 PW'!$B$10</f>
        <v>-71.257551777397197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81991027.191898599</v>
      </c>
      <c r="T21" s="44">
        <f t="shared" si="2"/>
        <v>-208021.90087048709</v>
      </c>
      <c r="U21" s="48">
        <f t="shared" si="3"/>
        <v>2.5307093350400624E-3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6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565.62033275456599</v>
      </c>
      <c r="L22" s="29">
        <f>E22*'GS&gt;50 PW'!$B$7</f>
        <v>2.5977038487301156</v>
      </c>
      <c r="M22" s="29">
        <f>F22*'GS&gt;50 PW'!$B$8</f>
        <v>176.81909282784608</v>
      </c>
      <c r="N22" s="29">
        <f>G22*'GS&gt;50 PW'!$B$9</f>
        <v>1820.9346902529187</v>
      </c>
      <c r="O22" s="44">
        <f>H22*'GS&gt;50 PW'!$B$10</f>
        <v>-74.820429366267064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73538789.042181283</v>
      </c>
      <c r="T22" s="44">
        <f t="shared" si="2"/>
        <v>-946156.05058780313</v>
      </c>
      <c r="U22" s="48">
        <f t="shared" si="3"/>
        <v>1.2702648158086041E-2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6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565.62033275456599</v>
      </c>
      <c r="L23" s="29">
        <f>E23*'GS&gt;50 PW'!$B$7</f>
        <v>46.576374270213662</v>
      </c>
      <c r="M23" s="29">
        <f>F23*'GS&gt;50 PW'!$B$8</f>
        <v>42.424195652215268</v>
      </c>
      <c r="N23" s="29">
        <f>G23*'GS&gt;50 PW'!$B$9</f>
        <v>1820.9346902529187</v>
      </c>
      <c r="O23" s="44">
        <f>H23*'GS&gt;50 PW'!$B$10</f>
        <v>-78.383306955136916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73049031.070509359</v>
      </c>
      <c r="T23" s="44">
        <f t="shared" si="2"/>
        <v>917902.97774027288</v>
      </c>
      <c r="U23" s="48">
        <f t="shared" si="3"/>
        <v>1.2725476531570976E-2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6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565.62033275456599</v>
      </c>
      <c r="L24" s="29">
        <f>E24*'GS&gt;50 PW'!$B$7</f>
        <v>81.759310607400494</v>
      </c>
      <c r="M24" s="29">
        <f>F24*'GS&gt;50 PW'!$B$8</f>
        <v>1.5483283084750072</v>
      </c>
      <c r="N24" s="29">
        <f>G24*'GS&gt;50 PW'!$B$9</f>
        <v>1820.9346902529187</v>
      </c>
      <c r="O24" s="44">
        <f>H24*'GS&gt;50 PW'!$B$10</f>
        <v>-81.946184544006769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70992756.872488171</v>
      </c>
      <c r="T24" s="44">
        <f t="shared" si="2"/>
        <v>-72514.220280915499</v>
      </c>
      <c r="U24" s="48">
        <f t="shared" si="3"/>
        <v>1.0203889912170313E-3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6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565.62033275456599</v>
      </c>
      <c r="L25" s="29">
        <f>E25*'GS&gt;50 PW'!$B$7</f>
        <v>162.83501493881937</v>
      </c>
      <c r="M25" s="29">
        <f>F25*'GS&gt;50 PW'!$B$8</f>
        <v>0</v>
      </c>
      <c r="N25" s="29">
        <f>G25*'GS&gt;50 PW'!$B$9</f>
        <v>1820.9346902529187</v>
      </c>
      <c r="O25" s="44">
        <f>H25*'GS&gt;50 PW'!$B$10</f>
        <v>-85.509062132876636</v>
      </c>
      <c r="P25" s="44">
        <f>I25*'GS&gt;50 PW'!$B$11</f>
        <v>-107.512723217271</v>
      </c>
      <c r="Q25" s="46">
        <f>'Monthly Data'!BH25</f>
        <v>31</v>
      </c>
      <c r="R25" s="44">
        <f>'Monthly Data'!O25</f>
        <v>995</v>
      </c>
      <c r="S25" s="44">
        <f t="shared" si="4"/>
        <v>72682178.751328439</v>
      </c>
      <c r="T25" s="44">
        <f t="shared" si="2"/>
        <v>367300.65855935216</v>
      </c>
      <c r="U25" s="48">
        <f t="shared" si="3"/>
        <v>5.0791852001487274E-3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6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565.62033275456599</v>
      </c>
      <c r="L26" s="29">
        <f>E26*'GS&gt;50 PW'!$B$7</f>
        <v>202.66647395268117</v>
      </c>
      <c r="M26" s="29">
        <f>F26*'GS&gt;50 PW'!$B$8</f>
        <v>0</v>
      </c>
      <c r="N26" s="29">
        <f>G26*'GS&gt;50 PW'!$B$9</f>
        <v>1847.1384292064524</v>
      </c>
      <c r="O26" s="44">
        <f>H26*'GS&gt;50 PW'!$B$10</f>
        <v>-89.071939721746503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78003684.373222724</v>
      </c>
      <c r="T26" s="44">
        <f t="shared" si="2"/>
        <v>142340.4102178663</v>
      </c>
      <c r="U26" s="48">
        <f t="shared" si="3"/>
        <v>1.8281268081565367E-3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6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565.62033275456599</v>
      </c>
      <c r="L27" s="29">
        <f>E27*'GS&gt;50 PW'!$B$7</f>
        <v>173.81828910625723</v>
      </c>
      <c r="M27" s="29">
        <f>F27*'GS&gt;50 PW'!$B$8</f>
        <v>0</v>
      </c>
      <c r="N27" s="29">
        <f>G27*'GS&gt;50 PW'!$B$9</f>
        <v>1847.1384292064524</v>
      </c>
      <c r="O27" s="44">
        <f>H27*'GS&gt;50 PW'!$B$10</f>
        <v>-92.634817310616356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71962703.1550484</v>
      </c>
      <c r="T27" s="44">
        <f t="shared" si="2"/>
        <v>-949602.80795645714</v>
      </c>
      <c r="U27" s="48">
        <f t="shared" si="3"/>
        <v>1.302390310406968E-2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6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565.62033275456599</v>
      </c>
      <c r="L28" s="29">
        <f>E28*'GS&gt;50 PW'!$B$7</f>
        <v>111.56454424019867</v>
      </c>
      <c r="M28" s="29">
        <f>F28*'GS&gt;50 PW'!$B$8</f>
        <v>0.46449849254250408</v>
      </c>
      <c r="N28" s="29">
        <f>G28*'GS&gt;50 PW'!$B$9</f>
        <v>1847.1384292064524</v>
      </c>
      <c r="O28" s="44">
        <f>H28*'GS&gt;50 PW'!$B$10</f>
        <v>-96.197694899486208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74985148.230007991</v>
      </c>
      <c r="T28" s="44">
        <f t="shared" si="2"/>
        <v>95352.267003133893</v>
      </c>
      <c r="U28" s="48">
        <f t="shared" si="3"/>
        <v>1.2732344343712378E-3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6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565.62033275456599</v>
      </c>
      <c r="L29" s="29">
        <f>E29*'GS&gt;50 PW'!$B$7</f>
        <v>85.040620732112217</v>
      </c>
      <c r="M29" s="29">
        <f>F29*'GS&gt;50 PW'!$B$8</f>
        <v>3.7159879403400242</v>
      </c>
      <c r="N29" s="29">
        <f>G29*'GS&gt;50 PW'!$B$9</f>
        <v>1847.1384292064524</v>
      </c>
      <c r="O29" s="44">
        <f>H29*'GS&gt;50 PW'!$B$10</f>
        <v>-99.760572488356075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71764433.36857602</v>
      </c>
      <c r="T29" s="44">
        <f t="shared" si="2"/>
        <v>1863211.4055711627</v>
      </c>
      <c r="U29" s="48">
        <f t="shared" si="3"/>
        <v>2.6654918944868593E-2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6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565.62033275456599</v>
      </c>
      <c r="L30" s="29">
        <f>E30*'GS&gt;50 PW'!$B$7</f>
        <v>14.17343678868537</v>
      </c>
      <c r="M30" s="29">
        <f>F30*'GS&gt;50 PW'!$B$8</f>
        <v>119.68577824511826</v>
      </c>
      <c r="N30" s="29">
        <f>G30*'GS&gt;50 PW'!$B$9</f>
        <v>1847.1384292064524</v>
      </c>
      <c r="O30" s="44">
        <f>H30*'GS&gt;50 PW'!$B$10</f>
        <v>-103.32345007722594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75590646.073776588</v>
      </c>
      <c r="T30" s="44">
        <f t="shared" si="2"/>
        <v>-107346.88922826946</v>
      </c>
      <c r="U30" s="48">
        <f t="shared" si="3"/>
        <v>1.4180942588627424E-3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6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565.62033275456599</v>
      </c>
      <c r="L31" s="29">
        <f>E31*'GS&gt;50 PW'!$B$7</f>
        <v>0.50131126905318013</v>
      </c>
      <c r="M31" s="29">
        <f>F31*'GS&gt;50 PW'!$B$8</f>
        <v>309.82049452584943</v>
      </c>
      <c r="N31" s="29">
        <f>G31*'GS&gt;50 PW'!$B$9</f>
        <v>1847.1384292064524</v>
      </c>
      <c r="O31" s="44">
        <f>H31*'GS&gt;50 PW'!$B$10</f>
        <v>-106.8863276660958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78407341.375492051</v>
      </c>
      <c r="T31" s="44">
        <f t="shared" si="2"/>
        <v>-235396.58751280606</v>
      </c>
      <c r="U31" s="48">
        <f t="shared" si="3"/>
        <v>2.9932399813386635E-3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6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565.62033275456599</v>
      </c>
      <c r="L32" s="29">
        <f>E32*'GS&gt;50 PW'!$B$7</f>
        <v>0</v>
      </c>
      <c r="M32" s="29">
        <f>F32*'GS&gt;50 PW'!$B$8</f>
        <v>490.82007378657812</v>
      </c>
      <c r="N32" s="29">
        <f>G32*'GS&gt;50 PW'!$B$9</f>
        <v>1847.1384292064524</v>
      </c>
      <c r="O32" s="44">
        <f>H32*'GS&gt;50 PW'!$B$10</f>
        <v>-110.44920525496565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86587018.545271546</v>
      </c>
      <c r="T32" s="44">
        <f t="shared" si="2"/>
        <v>1277702.5822666883</v>
      </c>
      <c r="U32" s="48">
        <f t="shared" si="3"/>
        <v>1.4977292548222698E-2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6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565.62033275456599</v>
      </c>
      <c r="L33" s="29">
        <f>E33*'GS&gt;50 PW'!$B$7</f>
        <v>0</v>
      </c>
      <c r="M33" s="29">
        <f>F33*'GS&gt;50 PW'!$B$8</f>
        <v>394.51405299943252</v>
      </c>
      <c r="N33" s="29">
        <f>G33*'GS&gt;50 PW'!$B$9</f>
        <v>1847.1384292064524</v>
      </c>
      <c r="O33" s="44">
        <f>H33*'GS&gt;50 PW'!$B$10</f>
        <v>-114.01208284383551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83407591.61291945</v>
      </c>
      <c r="T33" s="44">
        <f t="shared" si="2"/>
        <v>890475.6499145925</v>
      </c>
      <c r="U33" s="48">
        <f t="shared" si="3"/>
        <v>1.0791405389323374E-2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6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565.62033275456599</v>
      </c>
      <c r="L34" s="29">
        <f>E34*'GS&gt;50 PW'!$B$7</f>
        <v>5.1498339457281253</v>
      </c>
      <c r="M34" s="29">
        <f>F34*'GS&gt;50 PW'!$B$8</f>
        <v>174.80626602682861</v>
      </c>
      <c r="N34" s="29">
        <f>G34*'GS&gt;50 PW'!$B$9</f>
        <v>1847.1384292064524</v>
      </c>
      <c r="O34" s="44">
        <f>H34*'GS&gt;50 PW'!$B$10</f>
        <v>-117.57496043270538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74179942.847981066</v>
      </c>
      <c r="T34" s="44">
        <f t="shared" ref="T34:T65" si="5">S34-D34</f>
        <v>-493787.11502379179</v>
      </c>
      <c r="U34" s="48">
        <f t="shared" ref="U34:U65" si="6">ABS(T34/D34)</f>
        <v>6.6125947541180235E-3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6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565.62033275456599</v>
      </c>
      <c r="L35" s="29">
        <f>E35*'GS&gt;50 PW'!$B$7</f>
        <v>50.404569415710675</v>
      </c>
      <c r="M35" s="29">
        <f>F35*'GS&gt;50 PW'!$B$8</f>
        <v>18.42510687085262</v>
      </c>
      <c r="N35" s="29">
        <f>G35*'GS&gt;50 PW'!$B$9</f>
        <v>1847.1384292064524</v>
      </c>
      <c r="O35" s="44">
        <f>H35*'GS&gt;50 PW'!$B$10</f>
        <v>-121.13783802157523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73027620.66979219</v>
      </c>
      <c r="T35" s="44">
        <f t="shared" si="5"/>
        <v>-346876.29321266711</v>
      </c>
      <c r="U35" s="48">
        <f t="shared" si="6"/>
        <v>4.727477632828758E-3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6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565.62033275456599</v>
      </c>
      <c r="L36" s="29">
        <f>E36*'GS&gt;50 PW'!$B$7</f>
        <v>125.28224351156301</v>
      </c>
      <c r="M36" s="29">
        <f>F36*'GS&gt;50 PW'!$B$8</f>
        <v>0</v>
      </c>
      <c r="N36" s="29">
        <f>G36*'GS&gt;50 PW'!$B$9</f>
        <v>1847.1384292064524</v>
      </c>
      <c r="O36" s="44">
        <f>H36*'GS&gt;50 PW'!$B$10</f>
        <v>-124.70071561044509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72400208.695864096</v>
      </c>
      <c r="T36" s="44">
        <f t="shared" si="5"/>
        <v>-408546.26714076102</v>
      </c>
      <c r="U36" s="48">
        <f t="shared" si="6"/>
        <v>5.6112244653592699E-3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6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565.62033275456599</v>
      </c>
      <c r="L37" s="29">
        <f>E37*'GS&gt;50 PW'!$B$7</f>
        <v>161.96911365590933</v>
      </c>
      <c r="M37" s="29">
        <f>F37*'GS&gt;50 PW'!$B$8</f>
        <v>0</v>
      </c>
      <c r="N37" s="29">
        <f>G37*'GS&gt;50 PW'!$B$9</f>
        <v>1847.1384292064524</v>
      </c>
      <c r="O37" s="44">
        <f>H37*'GS&gt;50 PW'!$B$10</f>
        <v>-128.26359319931495</v>
      </c>
      <c r="P37" s="44">
        <f>I37*'GS&gt;50 PW'!$B$11</f>
        <v>-107.512723217271</v>
      </c>
      <c r="Q37" s="46">
        <f>'Monthly Data'!BH37</f>
        <v>31</v>
      </c>
      <c r="R37" s="44">
        <f>'Monthly Data'!O37</f>
        <v>1004</v>
      </c>
      <c r="S37" s="44">
        <f t="shared" si="4"/>
        <v>72797528.328551441</v>
      </c>
      <c r="T37" s="44">
        <f t="shared" si="5"/>
        <v>109907.36554658413</v>
      </c>
      <c r="U37" s="48">
        <f t="shared" si="6"/>
        <v>1.5120506640673059E-3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6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565.62033275456599</v>
      </c>
      <c r="L38" s="29">
        <f>E38*'GS&gt;50 PW'!$B$7</f>
        <v>208.36319291919457</v>
      </c>
      <c r="M38" s="29">
        <f>F38*'GS&gt;50 PW'!$B$8</f>
        <v>0</v>
      </c>
      <c r="N38" s="29">
        <f>G38*'GS&gt;50 PW'!$B$9</f>
        <v>1873.2994038814354</v>
      </c>
      <c r="O38" s="44">
        <f>H38*'GS&gt;50 PW'!$B$10</f>
        <v>-131.82647078818482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78057129.371999115</v>
      </c>
      <c r="T38" s="44">
        <f t="shared" si="5"/>
        <v>-1219936.5229425281</v>
      </c>
      <c r="U38" s="48">
        <f t="shared" si="6"/>
        <v>1.538826530940479E-2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6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565.62033275456599</v>
      </c>
      <c r="L39" s="29">
        <f>E39*'GS&gt;50 PW'!$B$7</f>
        <v>216.7031894861702</v>
      </c>
      <c r="M39" s="29">
        <f>F39*'GS&gt;50 PW'!$B$8</f>
        <v>0</v>
      </c>
      <c r="N39" s="29">
        <f>G39*'GS&gt;50 PW'!$B$9</f>
        <v>1873.2994038814354</v>
      </c>
      <c r="O39" s="44">
        <f>H39*'GS&gt;50 PW'!$B$10</f>
        <v>-135.38934837705466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70707673.257217005</v>
      </c>
      <c r="T39" s="44">
        <f t="shared" si="5"/>
        <v>-2058551.637724638</v>
      </c>
      <c r="U39" s="48">
        <f t="shared" si="6"/>
        <v>2.8289933148197971E-2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6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565.62033275456599</v>
      </c>
      <c r="L40" s="29">
        <f>E40*'GS&gt;50 PW'!$B$7</f>
        <v>181.97599066630448</v>
      </c>
      <c r="M40" s="29">
        <f>F40*'GS&gt;50 PW'!$B$8</f>
        <v>0</v>
      </c>
      <c r="N40" s="29">
        <f>G40*'GS&gt;50 PW'!$B$9</f>
        <v>1873.2994038814354</v>
      </c>
      <c r="O40" s="44">
        <f>H40*'GS&gt;50 PW'!$B$10</f>
        <v>-138.95222596592453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77248009.535593539</v>
      </c>
      <c r="T40" s="44">
        <f t="shared" si="5"/>
        <v>353005.6406518966</v>
      </c>
      <c r="U40" s="48">
        <f t="shared" si="6"/>
        <v>4.5907487193081247E-3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6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565.62033275456599</v>
      </c>
      <c r="L41" s="29">
        <f>E41*'GS&gt;50 PW'!$B$7</f>
        <v>109.4681516605217</v>
      </c>
      <c r="M41" s="29">
        <f>F41*'GS&gt;50 PW'!$B$8</f>
        <v>2.4773252935600154</v>
      </c>
      <c r="N41" s="29">
        <f>G41*'GS&gt;50 PW'!$B$9</f>
        <v>1873.2994038814354</v>
      </c>
      <c r="O41" s="44">
        <f>H41*'GS&gt;50 PW'!$B$10</f>
        <v>-142.51510355479439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72684006.32086502</v>
      </c>
      <c r="T41" s="44">
        <f t="shared" si="5"/>
        <v>198042.42592337728</v>
      </c>
      <c r="U41" s="48">
        <f t="shared" si="6"/>
        <v>2.7321486158397826E-3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6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565.62033275456599</v>
      </c>
      <c r="L42" s="29">
        <f>E42*'GS&gt;50 PW'!$B$7</f>
        <v>29.440643618941312</v>
      </c>
      <c r="M42" s="29">
        <f>F42*'GS&gt;50 PW'!$B$8</f>
        <v>67.042615756967919</v>
      </c>
      <c r="N42" s="29">
        <f>G42*'GS&gt;50 PW'!$B$9</f>
        <v>1873.2994038814354</v>
      </c>
      <c r="O42" s="44">
        <f>H42*'GS&gt;50 PW'!$B$10</f>
        <v>-146.07798114366426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74513489.913681135</v>
      </c>
      <c r="T42" s="44">
        <f t="shared" si="5"/>
        <v>617.01873949170113</v>
      </c>
      <c r="U42" s="48">
        <f t="shared" si="6"/>
        <v>8.2806999048561435E-6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6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565.62033275456599</v>
      </c>
      <c r="L43" s="29">
        <f>E43*'GS&gt;50 PW'!$B$7</f>
        <v>2.5521300969980079</v>
      </c>
      <c r="M43" s="29">
        <f>F43*'GS&gt;50 PW'!$B$8</f>
        <v>213.04997524616135</v>
      </c>
      <c r="N43" s="29">
        <f>G43*'GS&gt;50 PW'!$B$9</f>
        <v>1873.2994038814354</v>
      </c>
      <c r="O43" s="44">
        <f>H43*'GS&gt;50 PW'!$B$10</f>
        <v>-149.64085873253413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75522161.644885793</v>
      </c>
      <c r="T43" s="44">
        <f t="shared" si="5"/>
        <v>-747352.25005584955</v>
      </c>
      <c r="U43" s="48">
        <f t="shared" si="6"/>
        <v>9.7988332675792173E-3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6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565.62033275456599</v>
      </c>
      <c r="L44" s="29">
        <f>E44*'GS&gt;50 PW'!$B$7</f>
        <v>0</v>
      </c>
      <c r="M44" s="29">
        <f>F44*'GS&gt;50 PW'!$B$8</f>
        <v>394.66888583028009</v>
      </c>
      <c r="N44" s="29">
        <f>G44*'GS&gt;50 PW'!$B$9</f>
        <v>1873.2994038814354</v>
      </c>
      <c r="O44" s="44">
        <f>H44*'GS&gt;50 PW'!$B$10</f>
        <v>-153.20373632140397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83673574.990784645</v>
      </c>
      <c r="T44" s="44">
        <f t="shared" si="5"/>
        <v>214380.0958430022</v>
      </c>
      <c r="U44" s="48">
        <f t="shared" si="6"/>
        <v>2.5686815708306754E-3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6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565.62033275456599</v>
      </c>
      <c r="L45" s="29">
        <f>E45*'GS&gt;50 PW'!$B$7</f>
        <v>0</v>
      </c>
      <c r="M45" s="29">
        <f>F45*'GS&gt;50 PW'!$B$8</f>
        <v>329.79392970517711</v>
      </c>
      <c r="N45" s="29">
        <f>G45*'GS&gt;50 PW'!$B$9</f>
        <v>1873.2994038814354</v>
      </c>
      <c r="O45" s="44">
        <f>H45*'GS&gt;50 PW'!$B$10</f>
        <v>-156.76661391027383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81618121.494360909</v>
      </c>
      <c r="T45" s="44">
        <f t="shared" si="5"/>
        <v>774334.59941926599</v>
      </c>
      <c r="U45" s="48">
        <f t="shared" si="6"/>
        <v>9.5781584356696651E-3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6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565.62033275456599</v>
      </c>
      <c r="L46" s="29">
        <f>E46*'GS&gt;50 PW'!$B$7</f>
        <v>5.6511452147813053</v>
      </c>
      <c r="M46" s="29">
        <f>F46*'GS&gt;50 PW'!$B$8</f>
        <v>147.71052062851595</v>
      </c>
      <c r="N46" s="29">
        <f>G46*'GS&gt;50 PW'!$B$9</f>
        <v>1873.2994038814354</v>
      </c>
      <c r="O46" s="44">
        <f>H46*'GS&gt;50 PW'!$B$10</f>
        <v>-160.3294914991437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73615184.345369294</v>
      </c>
      <c r="T46" s="44">
        <f t="shared" si="5"/>
        <v>-433643.54957234859</v>
      </c>
      <c r="U46" s="48">
        <f t="shared" si="6"/>
        <v>5.8561838438224798E-3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6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565.62033275456599</v>
      </c>
      <c r="L47" s="29">
        <f>E47*'GS&gt;50 PW'!$B$7</f>
        <v>42.429162862591902</v>
      </c>
      <c r="M47" s="29">
        <f>F47*'GS&gt;50 PW'!$B$8</f>
        <v>41.185533005435268</v>
      </c>
      <c r="N47" s="29">
        <f>G47*'GS&gt;50 PW'!$B$9</f>
        <v>1873.2994038814354</v>
      </c>
      <c r="O47" s="44">
        <f>H47*'GS&gt;50 PW'!$B$10</f>
        <v>-163.89236908801354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74068436.717453122</v>
      </c>
      <c r="T47" s="44">
        <f t="shared" si="5"/>
        <v>-374265.17748852074</v>
      </c>
      <c r="U47" s="48">
        <f t="shared" si="6"/>
        <v>5.0275603647044944E-3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6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565.62033275456599</v>
      </c>
      <c r="L48" s="29">
        <f>E48*'GS&gt;50 PW'!$B$7</f>
        <v>139.77469656237307</v>
      </c>
      <c r="M48" s="29">
        <f>F48*'GS&gt;50 PW'!$B$8</f>
        <v>0</v>
      </c>
      <c r="N48" s="29">
        <f>G48*'GS&gt;50 PW'!$B$9</f>
        <v>1873.2994038814354</v>
      </c>
      <c r="O48" s="44">
        <f>H48*'GS&gt;50 PW'!$B$10</f>
        <v>-167.45524667688341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73349896.053983778</v>
      </c>
      <c r="T48" s="44">
        <f t="shared" si="5"/>
        <v>-246666.84095786512</v>
      </c>
      <c r="U48" s="48">
        <f t="shared" si="6"/>
        <v>3.3516081628700454E-3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6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565.62033275456599</v>
      </c>
      <c r="L49" s="29">
        <f>E49*'GS&gt;50 PW'!$B$7</f>
        <v>227.86875866053651</v>
      </c>
      <c r="M49" s="29">
        <f>F49*'GS&gt;50 PW'!$B$8</f>
        <v>0</v>
      </c>
      <c r="N49" s="29">
        <f>G49*'GS&gt;50 PW'!$B$9</f>
        <v>1873.2994038814354</v>
      </c>
      <c r="O49" s="44">
        <f>H49*'GS&gt;50 PW'!$B$10</f>
        <v>-171.01812426575327</v>
      </c>
      <c r="P49" s="44">
        <f>I49*'GS&gt;50 PW'!$B$11</f>
        <v>-107.512723217271</v>
      </c>
      <c r="Q49" s="46">
        <f>'Monthly Data'!BH49</f>
        <v>31</v>
      </c>
      <c r="R49" s="44">
        <f>'Monthly Data'!O49</f>
        <v>1015</v>
      </c>
      <c r="S49" s="44">
        <f t="shared" si="4"/>
        <v>75146526.888452217</v>
      </c>
      <c r="T49" s="44">
        <f t="shared" si="5"/>
        <v>-864730.0064894259</v>
      </c>
      <c r="U49" s="48">
        <f t="shared" si="6"/>
        <v>1.137634137118145E-2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6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565.62033275456599</v>
      </c>
      <c r="L50" s="29">
        <f>E50*'GS&gt;50 PW'!$B$7</f>
        <v>295.3634849757874</v>
      </c>
      <c r="M50" s="29">
        <f>F50*'GS&gt;50 PW'!$B$8</f>
        <v>0</v>
      </c>
      <c r="N50" s="29">
        <f>G50*'GS&gt;50 PW'!$B$9</f>
        <v>1919.6250450036084</v>
      </c>
      <c r="O50" s="44">
        <f>H50*'GS&gt;50 PW'!$B$10</f>
        <v>-174.58100185462314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82402600.961004689</v>
      </c>
      <c r="T50" s="44">
        <f t="shared" si="5"/>
        <v>-149998.33380508423</v>
      </c>
      <c r="U50" s="48">
        <f t="shared" si="6"/>
        <v>1.8170031602447057E-3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6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565.62033275456599</v>
      </c>
      <c r="L51" s="29">
        <f>E51*'GS&gt;50 PW'!$B$7</f>
        <v>266.42415262589935</v>
      </c>
      <c r="M51" s="29">
        <f>F51*'GS&gt;50 PW'!$B$8</f>
        <v>0</v>
      </c>
      <c r="N51" s="29">
        <f>G51*'GS&gt;50 PW'!$B$9</f>
        <v>1919.6250450036084</v>
      </c>
      <c r="O51" s="44">
        <f>H51*'GS&gt;50 PW'!$B$10</f>
        <v>-178.14387944349301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73499892.590862989</v>
      </c>
      <c r="T51" s="44">
        <f t="shared" si="5"/>
        <v>-1435904.7039467841</v>
      </c>
      <c r="U51" s="48">
        <f t="shared" si="6"/>
        <v>1.9161799243927417E-2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6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565.62033275456599</v>
      </c>
      <c r="L52" s="29">
        <f>E52*'GS&gt;50 PW'!$B$7</f>
        <v>239.90022911781276</v>
      </c>
      <c r="M52" s="29">
        <f>F52*'GS&gt;50 PW'!$B$8</f>
        <v>0</v>
      </c>
      <c r="N52" s="29">
        <f>G52*'GS&gt;50 PW'!$B$9</f>
        <v>1919.6250450036084</v>
      </c>
      <c r="O52" s="44">
        <f>H52*'GS&gt;50 PW'!$B$10</f>
        <v>-181.70675703236284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80423536.432055384</v>
      </c>
      <c r="T52" s="44">
        <f t="shared" si="5"/>
        <v>638738.13724561036</v>
      </c>
      <c r="U52" s="48">
        <f t="shared" si="6"/>
        <v>8.0057623870330961E-3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6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565.62033275456599</v>
      </c>
      <c r="L53" s="29">
        <f>E53*'GS&gt;50 PW'!$B$7</f>
        <v>111.33667548153809</v>
      </c>
      <c r="M53" s="29">
        <f>F53*'GS&gt;50 PW'!$B$8</f>
        <v>0</v>
      </c>
      <c r="N53" s="29">
        <f>G53*'GS&gt;50 PW'!$B$9</f>
        <v>1919.6250450036084</v>
      </c>
      <c r="O53" s="44">
        <f>H53*'GS&gt;50 PW'!$B$10</f>
        <v>-185.26963462123271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73713820.637166917</v>
      </c>
      <c r="T53" s="44">
        <f t="shared" si="5"/>
        <v>1054012.3423571438</v>
      </c>
      <c r="U53" s="48">
        <f t="shared" si="6"/>
        <v>1.4506126111434207E-2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6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565.62033275456599</v>
      </c>
      <c r="L54" s="29">
        <f>E54*'GS&gt;50 PW'!$B$7</f>
        <v>32.402937481528284</v>
      </c>
      <c r="M54" s="29">
        <f>F54*'GS&gt;50 PW'!$B$8</f>
        <v>55.430153443405352</v>
      </c>
      <c r="N54" s="29">
        <f>G54*'GS&gt;50 PW'!$B$9</f>
        <v>1919.6250450036084</v>
      </c>
      <c r="O54" s="44">
        <f>H54*'GS&gt;50 PW'!$B$10</f>
        <v>-188.83251221010258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75168122.269724429</v>
      </c>
      <c r="T54" s="44">
        <f t="shared" si="5"/>
        <v>1477595.9749146551</v>
      </c>
      <c r="U54" s="48">
        <f t="shared" si="6"/>
        <v>2.0051369547875331E-2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6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565.62033275456599</v>
      </c>
      <c r="L55" s="29">
        <f>E55*'GS&gt;50 PW'!$B$7</f>
        <v>0.86590128291003887</v>
      </c>
      <c r="M55" s="29">
        <f>F55*'GS&gt;50 PW'!$B$8</f>
        <v>212.58547675361888</v>
      </c>
      <c r="N55" s="29">
        <f>G55*'GS&gt;50 PW'!$B$9</f>
        <v>1919.6250450036084</v>
      </c>
      <c r="O55" s="44">
        <f>H55*'GS&gt;50 PW'!$B$10</f>
        <v>-192.39538979897242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76429660.156039819</v>
      </c>
      <c r="T55" s="44">
        <f t="shared" si="5"/>
        <v>-611560.13876995444</v>
      </c>
      <c r="U55" s="48">
        <f t="shared" si="6"/>
        <v>7.9380899787117581E-3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6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565.62033275456599</v>
      </c>
      <c r="L56" s="29">
        <f>E56*'GS&gt;50 PW'!$B$7</f>
        <v>0</v>
      </c>
      <c r="M56" s="29">
        <f>F56*'GS&gt;50 PW'!$B$8</f>
        <v>279.62809251058678</v>
      </c>
      <c r="N56" s="29">
        <f>G56*'GS&gt;50 PW'!$B$9</f>
        <v>1919.6250450036084</v>
      </c>
      <c r="O56" s="44">
        <f>H56*'GS&gt;50 PW'!$B$10</f>
        <v>-195.95826738784228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80910553.229937419</v>
      </c>
      <c r="T56" s="44">
        <f t="shared" si="5"/>
        <v>-201912.06487235427</v>
      </c>
      <c r="U56" s="48">
        <f t="shared" si="6"/>
        <v>2.4892852675416615E-3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6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565.62033275456599</v>
      </c>
      <c r="L57" s="29">
        <f>E57*'GS&gt;50 PW'!$B$7</f>
        <v>0</v>
      </c>
      <c r="M57" s="29">
        <f>F57*'GS&gt;50 PW'!$B$8</f>
        <v>291.3953876549968</v>
      </c>
      <c r="N57" s="29">
        <f>G57*'GS&gt;50 PW'!$B$9</f>
        <v>1919.6250450036084</v>
      </c>
      <c r="O57" s="44">
        <f>H57*'GS&gt;50 PW'!$B$10</f>
        <v>-199.52114497671215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81168959.565266728</v>
      </c>
      <c r="T57" s="44">
        <f t="shared" si="5"/>
        <v>1479637.2704569548</v>
      </c>
      <c r="U57" s="48">
        <f t="shared" si="6"/>
        <v>1.8567572515964598E-2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6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565.62033275456599</v>
      </c>
      <c r="L58" s="29">
        <f>E58*'GS&gt;50 PW'!$B$7</f>
        <v>4.6940964284070512</v>
      </c>
      <c r="M58" s="29">
        <f>F58*'GS&gt;50 PW'!$B$8</f>
        <v>168.61295279292858</v>
      </c>
      <c r="N58" s="29">
        <f>G58*'GS&gt;50 PW'!$B$9</f>
        <v>1919.6250450036084</v>
      </c>
      <c r="O58" s="44">
        <f>H58*'GS&gt;50 PW'!$B$10</f>
        <v>-203.08402256558202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75505653.435728282</v>
      </c>
      <c r="T58" s="44">
        <f t="shared" si="5"/>
        <v>-801206.85908149183</v>
      </c>
      <c r="U58" s="48">
        <f t="shared" si="6"/>
        <v>1.0499801144825613E-2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6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565.62033275456599</v>
      </c>
      <c r="L59" s="29">
        <f>E59*'GS&gt;50 PW'!$B$7</f>
        <v>41.380966572753422</v>
      </c>
      <c r="M59" s="29">
        <f>F59*'GS&gt;50 PW'!$B$8</f>
        <v>30.811733338652694</v>
      </c>
      <c r="N59" s="29">
        <f>G59*'GS&gt;50 PW'!$B$9</f>
        <v>1919.6250450036084</v>
      </c>
      <c r="O59" s="44">
        <f>H59*'GS&gt;50 PW'!$B$10</f>
        <v>-206.64690015445188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74915013.245052129</v>
      </c>
      <c r="T59" s="44">
        <f t="shared" si="5"/>
        <v>322470.95024235547</v>
      </c>
      <c r="U59" s="48">
        <f t="shared" si="6"/>
        <v>4.3230990702510666E-3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6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565.62033275456599</v>
      </c>
      <c r="L60" s="29">
        <f>E60*'GS&gt;50 PW'!$B$7</f>
        <v>146.51961181872497</v>
      </c>
      <c r="M60" s="29">
        <f>F60*'GS&gt;50 PW'!$B$8</f>
        <v>0</v>
      </c>
      <c r="N60" s="29">
        <f>G60*'GS&gt;50 PW'!$B$9</f>
        <v>1919.6250450036084</v>
      </c>
      <c r="O60" s="44">
        <f>H60*'GS&gt;50 PW'!$B$10</f>
        <v>-210.20977774332172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74753409.389302537</v>
      </c>
      <c r="T60" s="44">
        <f t="shared" si="5"/>
        <v>619042.09449276328</v>
      </c>
      <c r="U60" s="48">
        <f t="shared" si="6"/>
        <v>8.3502715013540427E-3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6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565.62033275456599</v>
      </c>
      <c r="L61" s="29">
        <f>E61*'GS&gt;50 PW'!$B$7</f>
        <v>180.06189309355594</v>
      </c>
      <c r="M61" s="29">
        <f>F61*'GS&gt;50 PW'!$B$8</f>
        <v>0</v>
      </c>
      <c r="N61" s="29">
        <f>G61*'GS&gt;50 PW'!$B$9</f>
        <v>1919.6250450036084</v>
      </c>
      <c r="O61" s="44">
        <f>H61*'GS&gt;50 PW'!$B$10</f>
        <v>-213.77265533219159</v>
      </c>
      <c r="P61" s="44">
        <f>I61*'GS&gt;50 PW'!$B$11</f>
        <v>-107.512723217271</v>
      </c>
      <c r="Q61" s="46">
        <f>'Monthly Data'!BH61</f>
        <v>31</v>
      </c>
      <c r="R61" s="44">
        <f>'Monthly Data'!O61</f>
        <v>1028</v>
      </c>
      <c r="S61" s="44">
        <f t="shared" si="4"/>
        <v>74699289.663888663</v>
      </c>
      <c r="T61" s="44">
        <f t="shared" si="5"/>
        <v>-625491.63092111051</v>
      </c>
      <c r="U61" s="48">
        <f t="shared" si="6"/>
        <v>8.3039289350609734E-3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6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565.62033275456599</v>
      </c>
      <c r="L62" s="29">
        <f>E62*'GS&gt;50 PW'!$B$7</f>
        <v>280.55201566285245</v>
      </c>
      <c r="M62" s="29">
        <f>F62*'GS&gt;50 PW'!$B$8</f>
        <v>0</v>
      </c>
      <c r="N62" s="29">
        <f>G62*'GS&gt;50 PW'!$B$9</f>
        <v>1970.6012286897976</v>
      </c>
      <c r="O62" s="44">
        <f>H62*'GS&gt;50 PW'!$B$10</f>
        <v>-217.33553292106146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82838891.592124388</v>
      </c>
      <c r="T62" s="44">
        <f t="shared" si="5"/>
        <v>1184121.6728198081</v>
      </c>
      <c r="U62" s="48">
        <f t="shared" si="6"/>
        <v>1.4501561562049807E-2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6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565.62033275456599</v>
      </c>
      <c r="L63" s="29">
        <f>E63*'GS&gt;50 PW'!$B$7</f>
        <v>320.79363844230323</v>
      </c>
      <c r="M63" s="29">
        <f>F63*'GS&gt;50 PW'!$B$8</f>
        <v>0</v>
      </c>
      <c r="N63" s="29">
        <f>G63*'GS&gt;50 PW'!$B$9</f>
        <v>1970.6012286897976</v>
      </c>
      <c r="O63" s="44">
        <f>H63*'GS&gt;50 PW'!$B$10</f>
        <v>-220.8984105099313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75804174.39531742</v>
      </c>
      <c r="T63" s="44">
        <f t="shared" si="5"/>
        <v>-509343.52398715913</v>
      </c>
      <c r="U63" s="48">
        <f t="shared" si="6"/>
        <v>6.6743551846967534E-3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6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565.62033275456599</v>
      </c>
      <c r="L64" s="29">
        <f>E64*'GS&gt;50 PW'!$B$7</f>
        <v>214.19663314090428</v>
      </c>
      <c r="M64" s="29">
        <f>F64*'GS&gt;50 PW'!$B$8</f>
        <v>0</v>
      </c>
      <c r="N64" s="29">
        <f>G64*'GS&gt;50 PW'!$B$9</f>
        <v>1970.6012286897976</v>
      </c>
      <c r="O64" s="44">
        <f>H64*'GS&gt;50 PW'!$B$10</f>
        <v>-224.46128809880116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80653804.024112895</v>
      </c>
      <c r="T64" s="44">
        <f t="shared" si="5"/>
        <v>1271243.1048083156</v>
      </c>
      <c r="U64" s="48">
        <f t="shared" si="6"/>
        <v>1.6014135725610855E-2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6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565.62033275456599</v>
      </c>
      <c r="L65" s="29">
        <f>E65*'GS&gt;50 PW'!$B$7</f>
        <v>92.742584774838306</v>
      </c>
      <c r="M65" s="29">
        <f>F65*'GS&gt;50 PW'!$B$8</f>
        <v>2.4773252935600154</v>
      </c>
      <c r="N65" s="29">
        <f>G65*'GS&gt;50 PW'!$B$9</f>
        <v>1970.6012286897976</v>
      </c>
      <c r="O65" s="44">
        <f>H65*'GS&gt;50 PW'!$B$10</f>
        <v>-228.02416568767103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74121389.711645797</v>
      </c>
      <c r="T65" s="44">
        <f t="shared" si="5"/>
        <v>2202034.7923412174</v>
      </c>
      <c r="U65" s="48">
        <f t="shared" si="6"/>
        <v>3.0618111005194064E-2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6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565.62033275456599</v>
      </c>
      <c r="L66" s="29">
        <f>E66*'GS&gt;50 PW'!$B$7</f>
        <v>20.143598265591429</v>
      </c>
      <c r="M66" s="29">
        <f>F66*'GS&gt;50 PW'!$B$8</f>
        <v>94.138361155280592</v>
      </c>
      <c r="N66" s="29">
        <f>G66*'GS&gt;50 PW'!$B$9</f>
        <v>1970.6012286897976</v>
      </c>
      <c r="O66" s="44">
        <f>H66*'GS&gt;50 PW'!$B$10</f>
        <v>-231.5870432765409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77086030.307796523</v>
      </c>
      <c r="T66" s="44">
        <f t="shared" ref="T66:T97" si="9">S66-D66</f>
        <v>1473617.3884919435</v>
      </c>
      <c r="U66" s="48">
        <f t="shared" ref="U66:U97" si="10">ABS(T66/D66)</f>
        <v>1.9489093544265333E-2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6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565.62033275456599</v>
      </c>
      <c r="L67" s="29">
        <f>E67*'GS&gt;50 PW'!$B$7</f>
        <v>5.1954076974602321</v>
      </c>
      <c r="M67" s="29">
        <f>F67*'GS&gt;50 PW'!$B$8</f>
        <v>151.73617423055103</v>
      </c>
      <c r="N67" s="29">
        <f>G67*'GS&gt;50 PW'!$B$9</f>
        <v>1970.6012286897976</v>
      </c>
      <c r="O67" s="44">
        <f>H67*'GS&gt;50 PW'!$B$10</f>
        <v>-235.14992086541076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75731079.285439551</v>
      </c>
      <c r="T67" s="44">
        <f t="shared" si="9"/>
        <v>-1779129.6338650286</v>
      </c>
      <c r="U67" s="48">
        <f t="shared" si="10"/>
        <v>2.2953487787876689E-2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6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565.62033275456599</v>
      </c>
      <c r="L68" s="29">
        <f>E68*'GS&gt;50 PW'!$B$7</f>
        <v>0</v>
      </c>
      <c r="M68" s="29">
        <f>F68*'GS&gt;50 PW'!$B$8</f>
        <v>379.18560274552993</v>
      </c>
      <c r="N68" s="29">
        <f>G68*'GS&gt;50 PW'!$B$9</f>
        <v>1970.6012286897976</v>
      </c>
      <c r="O68" s="44">
        <f>H68*'GS&gt;50 PW'!$B$10</f>
        <v>-238.7127984542806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85217918.521924704</v>
      </c>
      <c r="T68" s="44">
        <f t="shared" si="9"/>
        <v>1110252.6026201248</v>
      </c>
      <c r="U68" s="48">
        <f t="shared" si="10"/>
        <v>1.3200373479455898E-2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6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565.62033275456599</v>
      </c>
      <c r="L69" s="29">
        <f>E69*'GS&gt;50 PW'!$B$7</f>
        <v>0</v>
      </c>
      <c r="M69" s="29">
        <f>F69*'GS&gt;50 PW'!$B$8</f>
        <v>326.23277459568459</v>
      </c>
      <c r="N69" s="29">
        <f>G69*'GS&gt;50 PW'!$B$9</f>
        <v>1970.6012286897976</v>
      </c>
      <c r="O69" s="44">
        <f>H69*'GS&gt;50 PW'!$B$10</f>
        <v>-242.27567604315047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83581079.075241059</v>
      </c>
      <c r="T69" s="44">
        <f t="shared" si="9"/>
        <v>612643.15593647957</v>
      </c>
      <c r="U69" s="48">
        <f t="shared" si="10"/>
        <v>7.3840509242856962E-3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6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565.62033275456599</v>
      </c>
      <c r="L70" s="29">
        <f>E70*'GS&gt;50 PW'!$B$7</f>
        <v>4.5573751732107134E-2</v>
      </c>
      <c r="M70" s="29">
        <f>F70*'GS&gt;50 PW'!$B$8</f>
        <v>280.24742383397677</v>
      </c>
      <c r="N70" s="29">
        <f>G70*'GS&gt;50 PW'!$B$9</f>
        <v>1970.6012286897976</v>
      </c>
      <c r="O70" s="44">
        <f>H70*'GS&gt;50 PW'!$B$10</f>
        <v>-245.83855363202034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79279648.00647594</v>
      </c>
      <c r="T70" s="44">
        <f t="shared" si="9"/>
        <v>-1189209.9128286391</v>
      </c>
      <c r="U70" s="48">
        <f t="shared" si="10"/>
        <v>1.4778511135589837E-2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6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565.62033275456599</v>
      </c>
      <c r="L71" s="29">
        <f>E71*'GS&gt;50 PW'!$B$7</f>
        <v>40.651786545039712</v>
      </c>
      <c r="M71" s="29">
        <f>F71*'GS&gt;50 PW'!$B$8</f>
        <v>22.295927642040137</v>
      </c>
      <c r="N71" s="29">
        <f>G71*'GS&gt;50 PW'!$B$9</f>
        <v>1970.6012286897976</v>
      </c>
      <c r="O71" s="44">
        <f>H71*'GS&gt;50 PW'!$B$10</f>
        <v>-249.40143122089017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74591030.452968597</v>
      </c>
      <c r="T71" s="44">
        <f t="shared" si="9"/>
        <v>-173065.46633598208</v>
      </c>
      <c r="U71" s="48">
        <f t="shared" si="10"/>
        <v>2.3148205593601706E-3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6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565.62033275456599</v>
      </c>
      <c r="L72" s="29">
        <f>E72*'GS&gt;50 PW'!$B$7</f>
        <v>84.357014456130614</v>
      </c>
      <c r="M72" s="29">
        <f>F72*'GS&gt;50 PW'!$B$8</f>
        <v>6.1933132339000423</v>
      </c>
      <c r="N72" s="29">
        <f>G72*'GS&gt;50 PW'!$B$9</f>
        <v>1970.6012286897976</v>
      </c>
      <c r="O72" s="44">
        <f>H72*'GS&gt;50 PW'!$B$10</f>
        <v>-252.96430880976004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73137011.54980199</v>
      </c>
      <c r="T72" s="44">
        <f t="shared" si="9"/>
        <v>-440940.36950258911</v>
      </c>
      <c r="U72" s="48">
        <f t="shared" si="10"/>
        <v>5.9928328799663151E-3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6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565.62033275456599</v>
      </c>
      <c r="L73" s="29">
        <f>E73*'GS&gt;50 PW'!$B$7</f>
        <v>123.27699843535024</v>
      </c>
      <c r="M73" s="29">
        <f>F73*'GS&gt;50 PW'!$B$8</f>
        <v>0</v>
      </c>
      <c r="N73" s="29">
        <f>G73*'GS&gt;50 PW'!$B$9</f>
        <v>1970.6012286897976</v>
      </c>
      <c r="O73" s="44">
        <f>H73*'GS&gt;50 PW'!$B$10</f>
        <v>-256.52718639862991</v>
      </c>
      <c r="P73" s="44">
        <f>I73*'GS&gt;50 PW'!$B$11</f>
        <v>-107.512723217271</v>
      </c>
      <c r="Q73" s="46">
        <f>'Monthly Data'!BH73</f>
        <v>31</v>
      </c>
      <c r="R73" s="44">
        <f>'Monthly Data'!O73</f>
        <v>1029</v>
      </c>
      <c r="S73" s="44">
        <f t="shared" si="11"/>
        <v>73222835.484765381</v>
      </c>
      <c r="T73" s="44">
        <f t="shared" si="9"/>
        <v>-1129516.4345391989</v>
      </c>
      <c r="U73" s="48">
        <f t="shared" si="10"/>
        <v>1.5191401554655265E-2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6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565.62033275456599</v>
      </c>
      <c r="L74" s="29">
        <f>E74*'GS&gt;50 PW'!$B$7</f>
        <v>228.32449617785755</v>
      </c>
      <c r="M74" s="29">
        <f>F74*'GS&gt;50 PW'!$B$8</f>
        <v>0</v>
      </c>
      <c r="N74" s="29">
        <f>G74*'GS&gt;50 PW'!$B$9</f>
        <v>2014.9271306911746</v>
      </c>
      <c r="O74" s="44">
        <f>H74*'GS&gt;50 PW'!$B$10</f>
        <v>-260.09006398749978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81461618.166425332</v>
      </c>
      <c r="T74" s="44">
        <f t="shared" si="9"/>
        <v>588472.36148522794</v>
      </c>
      <c r="U74" s="48">
        <f t="shared" si="10"/>
        <v>7.2764865967323523E-3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6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565.62033275456599</v>
      </c>
      <c r="L75" s="29">
        <f>E75*'GS&gt;50 PW'!$B$7</f>
        <v>195.19237866861553</v>
      </c>
      <c r="M75" s="29">
        <f>F75*'GS&gt;50 PW'!$B$8</f>
        <v>0</v>
      </c>
      <c r="N75" s="29">
        <f>G75*'GS&gt;50 PW'!$B$9</f>
        <v>2014.9271306911746</v>
      </c>
      <c r="O75" s="44">
        <f>H75*'GS&gt;50 PW'!$B$10</f>
        <v>-263.65294157636964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75254587.279416457</v>
      </c>
      <c r="T75" s="44">
        <f t="shared" si="9"/>
        <v>-1437839.5255236477</v>
      </c>
      <c r="U75" s="48">
        <f t="shared" si="10"/>
        <v>1.8748129188565853E-2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6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565.62033275456599</v>
      </c>
      <c r="L76" s="29">
        <f>E76*'GS&gt;50 PW'!$B$7</f>
        <v>149.11731566745507</v>
      </c>
      <c r="M76" s="29">
        <f>F76*'GS&gt;50 PW'!$B$8</f>
        <v>0</v>
      </c>
      <c r="N76" s="29">
        <f>G76*'GS&gt;50 PW'!$B$9</f>
        <v>2014.9271306911746</v>
      </c>
      <c r="O76" s="44">
        <f>H76*'GS&gt;50 PW'!$B$10</f>
        <v>-267.21581916523951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78931338.962171778</v>
      </c>
      <c r="T76" s="44">
        <f t="shared" si="9"/>
        <v>-117653.8427683264</v>
      </c>
      <c r="U76" s="48">
        <f t="shared" si="10"/>
        <v>1.4883661207252437E-3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6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565.62033275456599</v>
      </c>
      <c r="L77" s="29">
        <f>E77*'GS&gt;50 PW'!$B$7</f>
        <v>124.78093224250973</v>
      </c>
      <c r="M77" s="29">
        <f>F77*'GS&gt;50 PW'!$B$8</f>
        <v>4.3353192637300291</v>
      </c>
      <c r="N77" s="29">
        <f>G77*'GS&gt;50 PW'!$B$9</f>
        <v>2014.9271306911746</v>
      </c>
      <c r="O77" s="44">
        <f>H77*'GS&gt;50 PW'!$B$10</f>
        <v>-270.77869675410932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75727379.815043896</v>
      </c>
      <c r="T77" s="44">
        <f t="shared" si="9"/>
        <v>405071.01010379195</v>
      </c>
      <c r="U77" s="48">
        <f t="shared" si="10"/>
        <v>5.3778358169130486E-3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6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565.62033275456599</v>
      </c>
      <c r="L78" s="29">
        <f>E78*'GS&gt;50 PW'!$B$7</f>
        <v>33.998018792152045</v>
      </c>
      <c r="M78" s="29">
        <f>F78*'GS&gt;50 PW'!$B$8</f>
        <v>109.3119785783357</v>
      </c>
      <c r="N78" s="29">
        <f>G78*'GS&gt;50 PW'!$B$9</f>
        <v>2014.9271306911746</v>
      </c>
      <c r="O78" s="44">
        <f>H78*'GS&gt;50 PW'!$B$10</f>
        <v>-274.34157434297919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78592717.217494205</v>
      </c>
      <c r="T78" s="44">
        <f t="shared" si="9"/>
        <v>1298296.4125541002</v>
      </c>
      <c r="U78" s="48">
        <f t="shared" si="10"/>
        <v>1.679676746437464E-2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6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565.62033275456599</v>
      </c>
      <c r="L79" s="29">
        <f>E79*'GS&gt;50 PW'!$B$7</f>
        <v>0.91147503464214596</v>
      </c>
      <c r="M79" s="29">
        <f>F79*'GS&gt;50 PW'!$B$8</f>
        <v>253.30651126651162</v>
      </c>
      <c r="N79" s="29">
        <f>G79*'GS&gt;50 PW'!$B$9</f>
        <v>2014.9271306911746</v>
      </c>
      <c r="O79" s="44">
        <f>H79*'GS&gt;50 PW'!$B$10</f>
        <v>-277.90445193184905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79237122.322288245</v>
      </c>
      <c r="T79" s="44">
        <f t="shared" si="9"/>
        <v>-1474420.4826518595</v>
      </c>
      <c r="U79" s="48">
        <f t="shared" si="10"/>
        <v>1.8267777215152117E-2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6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565.62033275456599</v>
      </c>
      <c r="L80" s="29">
        <f>E80*'GS&gt;50 PW'!$B$7</f>
        <v>0</v>
      </c>
      <c r="M80" s="29">
        <f>F80*'GS&gt;50 PW'!$B$8</f>
        <v>428.11277729334023</v>
      </c>
      <c r="N80" s="29">
        <f>G80*'GS&gt;50 PW'!$B$9</f>
        <v>2014.9271306911746</v>
      </c>
      <c r="O80" s="44">
        <f>H80*'GS&gt;50 PW'!$B$10</f>
        <v>-281.46732952071892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87417441.576193377</v>
      </c>
      <c r="T80" s="44">
        <f t="shared" si="9"/>
        <v>593363.77125327289</v>
      </c>
      <c r="U80" s="48">
        <f t="shared" si="10"/>
        <v>6.834092411396874E-3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6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565.62033275456599</v>
      </c>
      <c r="L81" s="29">
        <f>E81*'GS&gt;50 PW'!$B$7</f>
        <v>0</v>
      </c>
      <c r="M81" s="29">
        <f>F81*'GS&gt;50 PW'!$B$8</f>
        <v>467.28548349775809</v>
      </c>
      <c r="N81" s="29">
        <f>G81*'GS&gt;50 PW'!$B$9</f>
        <v>2014.9271306911746</v>
      </c>
      <c r="O81" s="44">
        <f>H81*'GS&gt;50 PW'!$B$10</f>
        <v>-285.03020710958879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88558879.022636145</v>
      </c>
      <c r="T81" s="44">
        <f t="shared" si="9"/>
        <v>-1421012.7823039591</v>
      </c>
      <c r="U81" s="48">
        <f t="shared" si="10"/>
        <v>1.5792559357422367E-2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6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565.62033275456599</v>
      </c>
      <c r="L82" s="29">
        <f>E82*'GS&gt;50 PW'!$B$7</f>
        <v>4.5573751732107134E-2</v>
      </c>
      <c r="M82" s="29">
        <f>F82*'GS&gt;50 PW'!$B$8</f>
        <v>280.24742383397677</v>
      </c>
      <c r="N82" s="29">
        <f>G82*'GS&gt;50 PW'!$B$9</f>
        <v>2014.9271306911746</v>
      </c>
      <c r="O82" s="44">
        <f>H82*'GS&gt;50 PW'!$B$10</f>
        <v>-288.59308469845865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79713946.192559391</v>
      </c>
      <c r="T82" s="44">
        <f t="shared" si="9"/>
        <v>-938944.61238071322</v>
      </c>
      <c r="U82" s="48">
        <f t="shared" si="10"/>
        <v>1.1641797374027932E-2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6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565.62033275456599</v>
      </c>
      <c r="L83" s="29">
        <f>E83*'GS&gt;50 PW'!$B$7</f>
        <v>35.182936337186831</v>
      </c>
      <c r="M83" s="29">
        <f>F83*'GS&gt;50 PW'!$B$8</f>
        <v>81.596901856633011</v>
      </c>
      <c r="N83" s="29">
        <f>G83*'GS&gt;50 PW'!$B$9</f>
        <v>2014.9271306911746</v>
      </c>
      <c r="O83" s="44">
        <f>H83*'GS&gt;50 PW'!$B$10</f>
        <v>-292.15596228732852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77244482.734636292</v>
      </c>
      <c r="T83" s="44">
        <f t="shared" si="9"/>
        <v>1282071.9296961874</v>
      </c>
      <c r="U83" s="48">
        <f t="shared" si="10"/>
        <v>1.687771512397563E-2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6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565.62033275456599</v>
      </c>
      <c r="L84" s="29">
        <f>E84*'GS&gt;50 PW'!$B$7</f>
        <v>79.662918027723563</v>
      </c>
      <c r="M84" s="29">
        <f>F84*'GS&gt;50 PW'!$B$8</f>
        <v>2.9418237861025194</v>
      </c>
      <c r="N84" s="29">
        <f>G84*'GS&gt;50 PW'!$B$9</f>
        <v>2014.9271306911746</v>
      </c>
      <c r="O84" s="44">
        <f>H84*'GS&gt;50 PW'!$B$10</f>
        <v>-295.71883987619839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73579828.996115088</v>
      </c>
      <c r="T84" s="44">
        <f t="shared" si="9"/>
        <v>-847441.80882501602</v>
      </c>
      <c r="U84" s="48">
        <f t="shared" si="10"/>
        <v>1.1386173369785408E-2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6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565.62033275456599</v>
      </c>
      <c r="L85" s="29">
        <f>E85*'GS&gt;50 PW'!$B$7</f>
        <v>198.24582003466676</v>
      </c>
      <c r="M85" s="29">
        <f>F85*'GS&gt;50 PW'!$B$8</f>
        <v>0</v>
      </c>
      <c r="N85" s="29">
        <f>G85*'GS&gt;50 PW'!$B$9</f>
        <v>2014.9271306911746</v>
      </c>
      <c r="O85" s="44">
        <f>H85*'GS&gt;50 PW'!$B$10</f>
        <v>-299.28171746506825</v>
      </c>
      <c r="P85" s="44">
        <f>I85*'GS&gt;50 PW'!$B$11</f>
        <v>-107.512723217271</v>
      </c>
      <c r="Q85" s="46">
        <f>'Monthly Data'!BH85</f>
        <v>31</v>
      </c>
      <c r="R85" s="44">
        <f>'Monthly Data'!O85</f>
        <v>1036</v>
      </c>
      <c r="S85" s="44">
        <f t="shared" si="11"/>
        <v>76179114.835302755</v>
      </c>
      <c r="T85" s="44">
        <f t="shared" si="9"/>
        <v>-613402.96963734925</v>
      </c>
      <c r="U85" s="48">
        <f t="shared" si="10"/>
        <v>7.9877960401747456E-3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6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565.62033275456599</v>
      </c>
      <c r="L86" s="29">
        <f>E86*'GS&gt;50 PW'!$B$7</f>
        <v>202.62090020094908</v>
      </c>
      <c r="M86" s="29">
        <f>F86*'GS&gt;50 PW'!$B$8</f>
        <v>0</v>
      </c>
      <c r="N86" s="29">
        <f>G86*'GS&gt;50 PW'!$B$9</f>
        <v>2074.9521775359854</v>
      </c>
      <c r="O86" s="44">
        <f>H86*'GS&gt;50 PW'!$B$10</f>
        <v>-302.84459505393806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81507091.743314177</v>
      </c>
      <c r="T86" s="44">
        <f t="shared" si="9"/>
        <v>1726611.1887233853</v>
      </c>
      <c r="U86" s="48">
        <f t="shared" si="10"/>
        <v>2.1642025426782559E-2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6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565.62033275456599</v>
      </c>
      <c r="L87" s="29">
        <f>E87*'GS&gt;50 PW'!$B$7</f>
        <v>163.70091622172939</v>
      </c>
      <c r="M87" s="29">
        <f>F87*'GS&gt;50 PW'!$B$8</f>
        <v>0</v>
      </c>
      <c r="N87" s="29">
        <f>G87*'GS&gt;50 PW'!$B$9</f>
        <v>2074.9521775359854</v>
      </c>
      <c r="O87" s="44">
        <f>H87*'GS&gt;50 PW'!$B$10</f>
        <v>-306.40747264280793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69870306.461636886</v>
      </c>
      <c r="T87" s="44">
        <f t="shared" si="9"/>
        <v>-1750475.0929539055</v>
      </c>
      <c r="U87" s="48">
        <f t="shared" si="10"/>
        <v>2.4440882310390013E-2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6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565.62033275456599</v>
      </c>
      <c r="L88" s="29">
        <f>E88*'GS&gt;50 PW'!$B$7</f>
        <v>190.13369222635166</v>
      </c>
      <c r="M88" s="29">
        <f>F88*'GS&gt;50 PW'!$B$8</f>
        <v>0</v>
      </c>
      <c r="N88" s="29">
        <f>G88*'GS&gt;50 PW'!$B$9</f>
        <v>2074.9521775359854</v>
      </c>
      <c r="O88" s="44">
        <f>H88*'GS&gt;50 PW'!$B$10</f>
        <v>-309.9703502316778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78142811.420841977</v>
      </c>
      <c r="T88" s="44">
        <f t="shared" si="9"/>
        <v>-712100.13374881446</v>
      </c>
      <c r="U88" s="48">
        <f t="shared" si="10"/>
        <v>9.0305108421284801E-3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6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565.62033275456599</v>
      </c>
      <c r="L89" s="29">
        <f>E89*'GS&gt;50 PW'!$B$7</f>
        <v>71.459642715944241</v>
      </c>
      <c r="M89" s="29">
        <f>F89*'GS&gt;50 PW'!$B$8</f>
        <v>7.2771430498325458</v>
      </c>
      <c r="N89" s="29">
        <f>G89*'GS&gt;50 PW'!$B$9</f>
        <v>2074.9521775359854</v>
      </c>
      <c r="O89" s="44">
        <f>H89*'GS&gt;50 PW'!$B$10</f>
        <v>-313.53322782054767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72173282.047073409</v>
      </c>
      <c r="T89" s="44">
        <f t="shared" si="9"/>
        <v>675360.4924826175</v>
      </c>
      <c r="U89" s="48">
        <f t="shared" si="10"/>
        <v>9.4458758772023831E-3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6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565.62033275456599</v>
      </c>
      <c r="L90" s="29">
        <f>E90*'GS&gt;50 PW'!$B$7</f>
        <v>44.935719207857801</v>
      </c>
      <c r="M90" s="29">
        <f>F90*'GS&gt;50 PW'!$B$8</f>
        <v>46.295016423402792</v>
      </c>
      <c r="N90" s="29">
        <f>G90*'GS&gt;50 PW'!$B$9</f>
        <v>2074.9521775359854</v>
      </c>
      <c r="O90" s="44">
        <f>H90*'GS&gt;50 PW'!$B$10</f>
        <v>-317.09610540941753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74631353.591816559</v>
      </c>
      <c r="T90" s="44">
        <f t="shared" si="9"/>
        <v>-826019.96277423203</v>
      </c>
      <c r="U90" s="48">
        <f t="shared" si="10"/>
        <v>1.0946842221809314E-2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6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565.62033275456599</v>
      </c>
      <c r="L91" s="29">
        <f>E91*'GS&gt;50 PW'!$B$7</f>
        <v>0</v>
      </c>
      <c r="M91" s="29">
        <f>F91*'GS&gt;50 PW'!$B$8</f>
        <v>246.33903387837412</v>
      </c>
      <c r="N91" s="29">
        <f>G91*'GS&gt;50 PW'!$B$9</f>
        <v>2074.9521775359854</v>
      </c>
      <c r="O91" s="44">
        <f>H91*'GS&gt;50 PW'!$B$10</f>
        <v>-320.6589829982874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77064564.411954269</v>
      </c>
      <c r="T91" s="44">
        <f t="shared" si="9"/>
        <v>-1569960.1426365227</v>
      </c>
      <c r="U91" s="48">
        <f t="shared" si="10"/>
        <v>1.9965277993721477E-2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6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565.62033275456599</v>
      </c>
      <c r="L92" s="29">
        <f>E92*'GS&gt;50 PW'!$B$7</f>
        <v>0</v>
      </c>
      <c r="M92" s="29">
        <f>F92*'GS&gt;50 PW'!$B$8</f>
        <v>367.72797326281483</v>
      </c>
      <c r="N92" s="29">
        <f>G92*'GS&gt;50 PW'!$B$9</f>
        <v>2074.9521775359854</v>
      </c>
      <c r="O92" s="44">
        <f>H92*'GS&gt;50 PW'!$B$10</f>
        <v>-324.22186058715727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83289643.749264434</v>
      </c>
      <c r="T92" s="44">
        <f t="shared" si="9"/>
        <v>865726.19467364252</v>
      </c>
      <c r="U92" s="48">
        <f t="shared" si="10"/>
        <v>1.0503337142404777E-2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6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565.62033275456599</v>
      </c>
      <c r="L93" s="29">
        <f>E93*'GS&gt;50 PW'!$B$7</f>
        <v>0</v>
      </c>
      <c r="M93" s="29">
        <f>F93*'GS&gt;50 PW'!$B$8</f>
        <v>313.07198397364692</v>
      </c>
      <c r="N93" s="29">
        <f>G93*'GS&gt;50 PW'!$B$9</f>
        <v>2074.9521775359854</v>
      </c>
      <c r="O93" s="44">
        <f>H93*'GS&gt;50 PW'!$B$10</f>
        <v>-327.78473817602708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81564455.74361077</v>
      </c>
      <c r="T93" s="44">
        <f t="shared" si="9"/>
        <v>-758120.81098002195</v>
      </c>
      <c r="U93" s="48">
        <f t="shared" si="10"/>
        <v>9.2091482398790961E-3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6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565.62033275456599</v>
      </c>
      <c r="L94" s="29">
        <f>E94*'GS&gt;50 PW'!$B$7</f>
        <v>1.868523821016399</v>
      </c>
      <c r="M94" s="29">
        <f>F94*'GS&gt;50 PW'!$B$8</f>
        <v>220.48195112684141</v>
      </c>
      <c r="N94" s="29">
        <f>G94*'GS&gt;50 PW'!$B$9</f>
        <v>2074.9521775359854</v>
      </c>
      <c r="O94" s="44">
        <f>H94*'GS&gt;50 PW'!$B$10</f>
        <v>-331.34761576489694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76023208.345289573</v>
      </c>
      <c r="T94" s="44">
        <f t="shared" si="9"/>
        <v>-2245880.2093012184</v>
      </c>
      <c r="U94" s="48">
        <f t="shared" si="10"/>
        <v>2.8694344737830585E-2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6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565.62033275456599</v>
      </c>
      <c r="L95" s="29">
        <f>E95*'GS&gt;50 PW'!$B$7</f>
        <v>21.647532072750966</v>
      </c>
      <c r="M95" s="29">
        <f>F95*'GS&gt;50 PW'!$B$8</f>
        <v>105.13149214545318</v>
      </c>
      <c r="N95" s="29">
        <f>G95*'GS&gt;50 PW'!$B$9</f>
        <v>2074.9521775359854</v>
      </c>
      <c r="O95" s="44">
        <f>H95*'GS&gt;50 PW'!$B$10</f>
        <v>-334.91049335376681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75556483.620356247</v>
      </c>
      <c r="T95" s="44">
        <f t="shared" si="9"/>
        <v>-856857.93423454463</v>
      </c>
      <c r="U95" s="48">
        <f t="shared" si="10"/>
        <v>1.1213459806915956E-2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6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565.62033275456599</v>
      </c>
      <c r="L96" s="29">
        <f>E96*'GS&gt;50 PW'!$B$7</f>
        <v>122.09208089031544</v>
      </c>
      <c r="M96" s="29">
        <f>F96*'GS&gt;50 PW'!$B$8</f>
        <v>0</v>
      </c>
      <c r="N96" s="29">
        <f>G96*'GS&gt;50 PW'!$B$9</f>
        <v>2074.9521775359854</v>
      </c>
      <c r="O96" s="44">
        <f>H96*'GS&gt;50 PW'!$B$10</f>
        <v>-338.47337094263668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72943913.816968337</v>
      </c>
      <c r="T96" s="44">
        <f t="shared" si="9"/>
        <v>-1900765.7376224548</v>
      </c>
      <c r="U96" s="48">
        <f t="shared" si="10"/>
        <v>2.5396137025826392E-2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6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565.62033275456599</v>
      </c>
      <c r="L97" s="29">
        <f>E97*'GS&gt;50 PW'!$B$7</f>
        <v>239.3533440970275</v>
      </c>
      <c r="M97" s="29">
        <f>F97*'GS&gt;50 PW'!$B$8</f>
        <v>0</v>
      </c>
      <c r="N97" s="29">
        <f>G97*'GS&gt;50 PW'!$B$9</f>
        <v>2074.9521775359854</v>
      </c>
      <c r="O97" s="44">
        <f>H97*'GS&gt;50 PW'!$B$10</f>
        <v>-342.03624853150654</v>
      </c>
      <c r="P97" s="44">
        <f>I97*'GS&gt;50 PW'!$B$11</f>
        <v>-107.512723217271</v>
      </c>
      <c r="Q97" s="46">
        <f>'Monthly Data'!BH97</f>
        <v>31</v>
      </c>
      <c r="R97" s="44">
        <f>'Monthly Data'!O97</f>
        <v>1003</v>
      </c>
      <c r="S97" s="44">
        <f t="shared" si="11"/>
        <v>75567708.411888257</v>
      </c>
      <c r="T97" s="44">
        <f t="shared" si="9"/>
        <v>-508382.14270253479</v>
      </c>
      <c r="U97" s="48">
        <f t="shared" si="10"/>
        <v>6.6825482092528034E-3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6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565.62033275456599</v>
      </c>
      <c r="L98" s="29">
        <f>E98*'GS&gt;50 PW'!$B$7</f>
        <v>253.52678088571287</v>
      </c>
      <c r="M98" s="29">
        <f>F98*'GS&gt;50 PW'!$B$8</f>
        <v>0</v>
      </c>
      <c r="N98" s="29">
        <f>G98*'GS&gt;50 PW'!$B$9</f>
        <v>2124.4717575303171</v>
      </c>
      <c r="O98" s="44">
        <f>H98*'GS&gt;50 PW'!$B$10</f>
        <v>-345.59912612037641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80699689.320749924</v>
      </c>
      <c r="T98" s="44">
        <f t="shared" ref="T98:T121" si="12">S98-D98</f>
        <v>-749455.03359572589</v>
      </c>
      <c r="U98" s="48">
        <f t="shared" ref="U98:U121" si="13">ABS(T98/D98)</f>
        <v>9.2015089849834548E-3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6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565.62033275456599</v>
      </c>
      <c r="L99" s="29">
        <f>E99*'GS&gt;50 PW'!$B$7</f>
        <v>182.34058068016131</v>
      </c>
      <c r="M99" s="29">
        <f>F99*'GS&gt;50 PW'!$B$8</f>
        <v>0</v>
      </c>
      <c r="N99" s="29">
        <f>G99*'GS&gt;50 PW'!$B$9</f>
        <v>2124.4717575303171</v>
      </c>
      <c r="O99" s="44">
        <f>H99*'GS&gt;50 PW'!$B$10</f>
        <v>-349.16200370924628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70934184.997895002</v>
      </c>
      <c r="T99" s="44">
        <f t="shared" si="12"/>
        <v>-1403381.3564506471</v>
      </c>
      <c r="U99" s="48">
        <f t="shared" si="13"/>
        <v>1.9400450238762277E-2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6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565.62033275456599</v>
      </c>
      <c r="L100" s="29">
        <f>E100*'GS&gt;50 PW'!$B$7</f>
        <v>186.80680834990775</v>
      </c>
      <c r="M100" s="29">
        <f>F100*'GS&gt;50 PW'!$B$8</f>
        <v>0</v>
      </c>
      <c r="N100" s="29">
        <f>G100*'GS&gt;50 PW'!$B$9</f>
        <v>2124.4717575303171</v>
      </c>
      <c r="O100" s="44">
        <f>H100*'GS&gt;50 PW'!$B$10</f>
        <v>-352.72488129811614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78875389.693736419</v>
      </c>
      <c r="T100" s="44">
        <f t="shared" si="12"/>
        <v>1119356.3393907696</v>
      </c>
      <c r="U100" s="48">
        <f t="shared" si="13"/>
        <v>1.4395748999819713E-2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6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565.62033275456599</v>
      </c>
      <c r="L101" s="29">
        <f>E101*'GS&gt;50 PW'!$B$7</f>
        <v>136.40223893419716</v>
      </c>
      <c r="M101" s="29">
        <f>F101*'GS&gt;50 PW'!$B$8</f>
        <v>0</v>
      </c>
      <c r="N101" s="29">
        <f>G101*'GS&gt;50 PW'!$B$9</f>
        <v>2124.4717575303171</v>
      </c>
      <c r="O101" s="44">
        <f>H101*'GS&gt;50 PW'!$B$10</f>
        <v>-356.28775888698601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74550834.292622611</v>
      </c>
      <c r="T101" s="44">
        <f t="shared" si="12"/>
        <v>356812.93827696145</v>
      </c>
      <c r="U101" s="48">
        <f t="shared" si="13"/>
        <v>4.8091872062419544E-3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6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565.62033275456599</v>
      </c>
      <c r="L102" s="29">
        <f>E102*'GS&gt;50 PW'!$B$7</f>
        <v>23.014744624714186</v>
      </c>
      <c r="M102" s="29">
        <f>F102*'GS&gt;50 PW'!$B$8</f>
        <v>116.12462313562573</v>
      </c>
      <c r="N102" s="29">
        <f>G102*'GS&gt;50 PW'!$B$9</f>
        <v>2124.4717575303171</v>
      </c>
      <c r="O102" s="44">
        <f>H102*'GS&gt;50 PW'!$B$10</f>
        <v>-359.85063647585582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77163211.912399575</v>
      </c>
      <c r="T102" s="44">
        <f t="shared" si="12"/>
        <v>412350.55805392563</v>
      </c>
      <c r="U102" s="48">
        <f t="shared" si="13"/>
        <v>5.3725854117802454E-3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6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565.62033275456599</v>
      </c>
      <c r="L103" s="29">
        <f>E103*'GS&gt;50 PW'!$B$7</f>
        <v>0.27344251039264444</v>
      </c>
      <c r="M103" s="29">
        <f>F103*'GS&gt;50 PW'!$B$8</f>
        <v>234.57173873396397</v>
      </c>
      <c r="N103" s="29">
        <f>G103*'GS&gt;50 PW'!$B$9</f>
        <v>2124.4717575303171</v>
      </c>
      <c r="O103" s="44">
        <f>H103*'GS&gt;50 PW'!$B$10</f>
        <v>-363.41351406472569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74540341.342217356</v>
      </c>
      <c r="T103" s="44">
        <f t="shared" si="12"/>
        <v>-3823890.0121282935</v>
      </c>
      <c r="U103" s="48">
        <f t="shared" si="13"/>
        <v>4.8796369798326897E-2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6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565.62033275456599</v>
      </c>
      <c r="L104" s="29">
        <f>E104*'GS&gt;50 PW'!$B$7</f>
        <v>0</v>
      </c>
      <c r="M104" s="29">
        <f>F104*'GS&gt;50 PW'!$B$8</f>
        <v>446.22821850249784</v>
      </c>
      <c r="N104" s="29">
        <f>G104*'GS&gt;50 PW'!$B$9</f>
        <v>2124.4717575303171</v>
      </c>
      <c r="O104" s="44">
        <f>H104*'GS&gt;50 PW'!$B$10</f>
        <v>-366.97639165359556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83274171.588212922</v>
      </c>
      <c r="T104" s="44">
        <f t="shared" si="12"/>
        <v>-444235.76613272727</v>
      </c>
      <c r="U104" s="48">
        <f t="shared" si="13"/>
        <v>5.3063093311421904E-3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6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565.62033275456599</v>
      </c>
      <c r="L105" s="29">
        <f>E105*'GS&gt;50 PW'!$B$7</f>
        <v>0</v>
      </c>
      <c r="M105" s="29">
        <f>F105*'GS&gt;50 PW'!$B$8</f>
        <v>445.6088871791078</v>
      </c>
      <c r="N105" s="29">
        <f>G105*'GS&gt;50 PW'!$B$9</f>
        <v>2124.4717575303171</v>
      </c>
      <c r="O105" s="44">
        <f>H105*'GS&gt;50 PW'!$B$10</f>
        <v>-370.53926924246542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83148412.566221282</v>
      </c>
      <c r="T105" s="44">
        <f t="shared" si="12"/>
        <v>-726666.78812436759</v>
      </c>
      <c r="U105" s="48">
        <f t="shared" si="13"/>
        <v>8.6636792920866349E-3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6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565.62033275456599</v>
      </c>
      <c r="L106" s="29">
        <f>E106*'GS&gt;50 PW'!$B$7</f>
        <v>0.91147503464214674</v>
      </c>
      <c r="M106" s="29">
        <f>F106*'GS&gt;50 PW'!$B$8</f>
        <v>256.0935022217667</v>
      </c>
      <c r="N106" s="29">
        <f>G106*'GS&gt;50 PW'!$B$9</f>
        <v>2124.4717575303171</v>
      </c>
      <c r="O106" s="44">
        <f>H106*'GS&gt;50 PW'!$B$10</f>
        <v>-374.10214683133529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75182911.583144933</v>
      </c>
      <c r="T106" s="44">
        <f t="shared" si="12"/>
        <v>-1161123.7712007165</v>
      </c>
      <c r="U106" s="48">
        <f t="shared" si="13"/>
        <v>1.5209096110933087E-2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6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565.62033275456599</v>
      </c>
      <c r="L107" s="29">
        <f>E107*'GS&gt;50 PW'!$B$7</f>
        <v>60.476368548506393</v>
      </c>
      <c r="M107" s="29">
        <f>F107*'GS&gt;50 PW'!$B$8</f>
        <v>44.437022453232785</v>
      </c>
      <c r="N107" s="29">
        <f>G107*'GS&gt;50 PW'!$B$9</f>
        <v>2124.4717575303171</v>
      </c>
      <c r="O107" s="44">
        <f>H107*'GS&gt;50 PW'!$B$10</f>
        <v>-377.66502442020516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72839302.64629887</v>
      </c>
      <c r="T107" s="44">
        <f t="shared" si="12"/>
        <v>306730.29195322096</v>
      </c>
      <c r="U107" s="48">
        <f t="shared" si="13"/>
        <v>4.2288627301778556E-3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6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565.62033275456599</v>
      </c>
      <c r="L108" s="29">
        <f>E108*'GS&gt;50 PW'!$B$7</f>
        <v>151.48715075752469</v>
      </c>
      <c r="M108" s="29">
        <f>F108*'GS&gt;50 PW'!$B$8</f>
        <v>0</v>
      </c>
      <c r="N108" s="29">
        <f>G108*'GS&gt;50 PW'!$B$9</f>
        <v>2124.4717575303171</v>
      </c>
      <c r="O108" s="44">
        <f>H108*'GS&gt;50 PW'!$B$10</f>
        <v>-381.22790200907502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71743845.046211988</v>
      </c>
      <c r="T108" s="44">
        <f t="shared" si="12"/>
        <v>-505174.30813366175</v>
      </c>
      <c r="U108" s="48">
        <f t="shared" si="13"/>
        <v>6.9921268502764313E-3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6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565.62033275456599</v>
      </c>
      <c r="L109" s="29">
        <f>E109*'GS&gt;50 PW'!$B$7</f>
        <v>178.64910678986064</v>
      </c>
      <c r="M109" s="29">
        <f>F109*'GS&gt;50 PW'!$B$8</f>
        <v>0</v>
      </c>
      <c r="N109" s="29">
        <f>G109*'GS&gt;50 PW'!$B$9</f>
        <v>2124.4717575303171</v>
      </c>
      <c r="O109" s="44">
        <f>H109*'GS&gt;50 PW'!$B$10</f>
        <v>-384.79077959794483</v>
      </c>
      <c r="P109" s="44">
        <f>I109*'GS&gt;50 PW'!$B$11</f>
        <v>-107.512723217271</v>
      </c>
      <c r="Q109" s="46">
        <f>'Monthly Data'!BH109</f>
        <v>31</v>
      </c>
      <c r="R109" s="44">
        <f>'Monthly Data'!O109</f>
        <v>974</v>
      </c>
      <c r="S109" s="44">
        <f t="shared" si="11"/>
        <v>71754159.740472183</v>
      </c>
      <c r="T109" s="44">
        <f t="shared" si="12"/>
        <v>183913.38612653315</v>
      </c>
      <c r="U109" s="48">
        <f t="shared" si="13"/>
        <v>2.569690555709065E-3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6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565.62033275456599</v>
      </c>
      <c r="L110" s="29">
        <f>E110*'GS&gt;50 PW'!$B$7</f>
        <v>262.50480997693802</v>
      </c>
      <c r="M110" s="29">
        <f>F110*'GS&gt;50 PW'!$B$8</f>
        <v>0</v>
      </c>
      <c r="N110" s="29">
        <f>G110*'GS&gt;50 PW'!$B$9</f>
        <v>2165.6749944571197</v>
      </c>
      <c r="O110" s="44">
        <f>H110*'GS&gt;50 PW'!$B$10</f>
        <v>-388.3536571868147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78668851.017174631</v>
      </c>
      <c r="T110" s="44">
        <f t="shared" si="12"/>
        <v>-147474.13253283501</v>
      </c>
      <c r="U110" s="48">
        <f t="shared" si="13"/>
        <v>1.8711115019980397E-3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6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565.62033275456599</v>
      </c>
      <c r="L111" s="29">
        <f>E111*'GS&gt;50 PW'!$B$7</f>
        <v>209.50253671249726</v>
      </c>
      <c r="M111" s="29">
        <f>F111*'GS&gt;50 PW'!$B$8</f>
        <v>0</v>
      </c>
      <c r="N111" s="29">
        <f>G111*'GS&gt;50 PW'!$B$9</f>
        <v>2165.6749944571197</v>
      </c>
      <c r="O111" s="44">
        <f>H111*'GS&gt;50 PW'!$B$10</f>
        <v>-391.91653477568457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69370354.254105538</v>
      </c>
      <c r="T111" s="44">
        <f t="shared" si="12"/>
        <v>-1975890.8956019282</v>
      </c>
      <c r="U111" s="48">
        <f t="shared" si="13"/>
        <v>2.7694392206007071E-2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6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565.62033275456599</v>
      </c>
      <c r="L112" s="29">
        <f>E112*'GS&gt;50 PW'!$B$7</f>
        <v>197.10647624136402</v>
      </c>
      <c r="M112" s="29">
        <f>F112*'GS&gt;50 PW'!$B$8</f>
        <v>0</v>
      </c>
      <c r="N112" s="29">
        <f>G112*'GS&gt;50 PW'!$B$9</f>
        <v>2165.6749944571197</v>
      </c>
      <c r="O112" s="44">
        <f>H112*'GS&gt;50 PW'!$B$10</f>
        <v>-395.47941236455443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76322017.488278553</v>
      </c>
      <c r="T112" s="44">
        <f t="shared" si="12"/>
        <v>169547.33857108653</v>
      </c>
      <c r="U112" s="48">
        <f t="shared" si="13"/>
        <v>2.2264194219540736E-3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6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565.62033275456599</v>
      </c>
      <c r="L113" s="29">
        <f>E113*'GS&gt;50 PW'!$B$7</f>
        <v>105.6855302667568</v>
      </c>
      <c r="M113" s="29">
        <f>F113*'GS&gt;50 PW'!$B$8</f>
        <v>0</v>
      </c>
      <c r="N113" s="29">
        <f>G113*'GS&gt;50 PW'!$B$9</f>
        <v>2165.6749944571197</v>
      </c>
      <c r="O113" s="44">
        <f>H113*'GS&gt;50 PW'!$B$10</f>
        <v>-399.0422899534243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71163426.786055282</v>
      </c>
      <c r="T113" s="44">
        <f t="shared" si="12"/>
        <v>1264991.6363478154</v>
      </c>
      <c r="U113" s="48">
        <f t="shared" si="13"/>
        <v>1.8097567329489916E-2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6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565.62033275456599</v>
      </c>
      <c r="L114" s="29">
        <f>E114*'GS&gt;50 PW'!$B$7</f>
        <v>48.217029332569531</v>
      </c>
      <c r="M114" s="29">
        <f>F114*'GS&gt;50 PW'!$B$8</f>
        <v>22.605593303735144</v>
      </c>
      <c r="N114" s="29">
        <f>G114*'GS&gt;50 PW'!$B$9</f>
        <v>2165.6749944571197</v>
      </c>
      <c r="O114" s="44">
        <f>H114*'GS&gt;50 PW'!$B$10</f>
        <v>-402.60516754229417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72674043.63769263</v>
      </c>
      <c r="T114" s="44">
        <f t="shared" si="12"/>
        <v>1735051.4879851639</v>
      </c>
      <c r="U114" s="48">
        <f t="shared" si="13"/>
        <v>2.4458361127031022E-2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6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565.62033275456599</v>
      </c>
      <c r="L115" s="29">
        <f>E115*'GS&gt;50 PW'!$B$7</f>
        <v>2.0052450762127205</v>
      </c>
      <c r="M115" s="29">
        <f>F115*'GS&gt;50 PW'!$B$8</f>
        <v>160.40681275801106</v>
      </c>
      <c r="N115" s="29">
        <f>G115*'GS&gt;50 PW'!$B$9</f>
        <v>2165.6749944571197</v>
      </c>
      <c r="O115" s="44">
        <f>H115*'GS&gt;50 PW'!$B$10</f>
        <v>-406.16804513116404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73282908.953888416</v>
      </c>
      <c r="T115" s="44">
        <f t="shared" si="12"/>
        <v>1325416.8041809499</v>
      </c>
      <c r="U115" s="48">
        <f t="shared" si="13"/>
        <v>1.8419441319931246E-2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6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565.62033275456599</v>
      </c>
      <c r="L116" s="29">
        <f>E116*'GS&gt;50 PW'!$B$7</f>
        <v>0</v>
      </c>
      <c r="M116" s="29">
        <f>F116*'GS&gt;50 PW'!$B$8</f>
        <v>428.26761012418768</v>
      </c>
      <c r="N116" s="29">
        <f>G116*'GS&gt;50 PW'!$B$9</f>
        <v>2165.6749944571197</v>
      </c>
      <c r="O116" s="44">
        <f>H116*'GS&gt;50 PW'!$B$10</f>
        <v>-409.7309227200339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83710386.188935384</v>
      </c>
      <c r="T116" s="44">
        <f t="shared" si="12"/>
        <v>437190.03922791779</v>
      </c>
      <c r="U116" s="48">
        <f t="shared" si="13"/>
        <v>5.2500691632148145E-3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6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565.62033275456599</v>
      </c>
      <c r="L117" s="29">
        <f>E117*'GS&gt;50 PW'!$B$7</f>
        <v>0</v>
      </c>
      <c r="M117" s="29">
        <f>F117*'GS&gt;50 PW'!$B$8</f>
        <v>348.83836789941972</v>
      </c>
      <c r="N117" s="29">
        <f>G117*'GS&gt;50 PW'!$B$9</f>
        <v>2165.6749944571197</v>
      </c>
      <c r="O117" s="44">
        <f>H117*'GS&gt;50 PW'!$B$10</f>
        <v>-413.29380030890377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81266612.114307478</v>
      </c>
      <c r="T117" s="44">
        <f t="shared" si="12"/>
        <v>1392110.9646000117</v>
      </c>
      <c r="U117" s="48">
        <f t="shared" si="13"/>
        <v>1.7428728124270862E-2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6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565.62033275456599</v>
      </c>
      <c r="L118" s="29">
        <f>E118*'GS&gt;50 PW'!$B$7</f>
        <v>0.13672125519632222</v>
      </c>
      <c r="M118" s="29">
        <f>F118*'GS&gt;50 PW'!$B$8</f>
        <v>207.32116050480388</v>
      </c>
      <c r="N118" s="29">
        <f>G118*'GS&gt;50 PW'!$B$9</f>
        <v>2165.6749944571197</v>
      </c>
      <c r="O118" s="44">
        <f>H118*'GS&gt;50 PW'!$B$10</f>
        <v>-416.85667789777358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74219414.909505233</v>
      </c>
      <c r="T118" s="44">
        <f t="shared" si="12"/>
        <v>983802.7597977668</v>
      </c>
      <c r="U118" s="48">
        <f t="shared" si="13"/>
        <v>1.3433393002664981E-2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6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565.62033275456599</v>
      </c>
      <c r="L119" s="29">
        <f>E119*'GS&gt;50 PW'!$B$7</f>
        <v>33.770150033491511</v>
      </c>
      <c r="M119" s="29">
        <f>F119*'GS&gt;50 PW'!$B$8</f>
        <v>24.773252935600155</v>
      </c>
      <c r="N119" s="29">
        <f>G119*'GS&gt;50 PW'!$B$9</f>
        <v>2165.6749944571197</v>
      </c>
      <c r="O119" s="44">
        <f>H119*'GS&gt;50 PW'!$B$10</f>
        <v>-420.41955548664345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71982954.527207792</v>
      </c>
      <c r="T119" s="44">
        <f t="shared" si="12"/>
        <v>916547.37750032544</v>
      </c>
      <c r="U119" s="48">
        <f t="shared" si="13"/>
        <v>1.2897055222864159E-2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6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565.62033275456599</v>
      </c>
      <c r="L120" s="29">
        <f>E120*'GS&gt;50 PW'!$B$7</f>
        <v>156.77370595844909</v>
      </c>
      <c r="M120" s="29">
        <f>F120*'GS&gt;50 PW'!$B$8</f>
        <v>0</v>
      </c>
      <c r="N120" s="29">
        <f>G120*'GS&gt;50 PW'!$B$9</f>
        <v>2165.6749944571197</v>
      </c>
      <c r="O120" s="44">
        <f>H120*'GS&gt;50 PW'!$B$10</f>
        <v>-423.98243307551331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75401049.962895423</v>
      </c>
      <c r="T120" s="44">
        <f t="shared" si="12"/>
        <v>3904705.8131879568</v>
      </c>
      <c r="U120" s="48">
        <f t="shared" si="13"/>
        <v>5.4614062573770543E-2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6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565.62033275456599</v>
      </c>
      <c r="L121" s="29">
        <f>E121*'GS&gt;50 PW'!$B$7</f>
        <v>180.65435186607331</v>
      </c>
      <c r="M121" s="29">
        <f>F121*'GS&gt;50 PW'!$B$8</f>
        <v>0</v>
      </c>
      <c r="N121" s="29">
        <f>G121*'GS&gt;50 PW'!$B$9</f>
        <v>2165.6749944571197</v>
      </c>
      <c r="O121" s="44">
        <f>H121*'GS&gt;50 PW'!$B$10</f>
        <v>-427.54531066438318</v>
      </c>
      <c r="P121" s="44">
        <f>I121*'GS&gt;50 PW'!$B$11</f>
        <v>-107.512723217271</v>
      </c>
      <c r="Q121" s="46">
        <f>'Monthly Data'!BH121</f>
        <v>31</v>
      </c>
      <c r="R121" s="44">
        <f>'Monthly Data'!O121</f>
        <v>1022</v>
      </c>
      <c r="S121" s="44">
        <f t="shared" si="11"/>
        <v>75304681.103102997</v>
      </c>
      <c r="T121" s="44">
        <f t="shared" si="12"/>
        <v>2965688.9533955306</v>
      </c>
      <c r="U121" s="48">
        <f t="shared" si="13"/>
        <v>4.0997100806408227E-2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1.3131781204573229E-2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59"/>
    </row>
    <row r="139" spans="1:28" x14ac:dyDescent="0.2">
      <c r="A139" s="45"/>
      <c r="W139" s="26"/>
      <c r="Z139" s="26"/>
      <c r="AA139" s="26"/>
      <c r="AB139" s="159"/>
    </row>
    <row r="140" spans="1:28" x14ac:dyDescent="0.2">
      <c r="A140" s="45"/>
      <c r="W140" s="26"/>
      <c r="Z140" s="26"/>
      <c r="AA140" s="26"/>
      <c r="AB140" s="159"/>
    </row>
    <row r="141" spans="1:28" x14ac:dyDescent="0.2">
      <c r="A141" s="45"/>
      <c r="W141" s="26"/>
      <c r="Z141" s="26"/>
      <c r="AA141" s="26"/>
      <c r="AB141" s="159"/>
    </row>
    <row r="142" spans="1:28" x14ac:dyDescent="0.2">
      <c r="A142" s="45"/>
      <c r="W142" s="26"/>
      <c r="Z142" s="26"/>
      <c r="AA142" s="26"/>
      <c r="AB142" s="159"/>
    </row>
    <row r="143" spans="1:28" x14ac:dyDescent="0.2">
      <c r="A143" s="45"/>
      <c r="W143" s="26"/>
      <c r="Z143" s="26"/>
      <c r="AA143" s="26"/>
      <c r="AB143" s="159"/>
    </row>
    <row r="144" spans="1:28" x14ac:dyDescent="0.2">
      <c r="A144" s="45"/>
      <c r="W144" s="26"/>
      <c r="Z144" s="26"/>
      <c r="AA144" s="26"/>
      <c r="AB144" s="159"/>
    </row>
    <row r="145" spans="1:28" x14ac:dyDescent="0.2">
      <c r="A145" s="45"/>
      <c r="W145" s="26"/>
      <c r="Z145" s="26"/>
      <c r="AA145" s="26"/>
      <c r="AB145" s="159"/>
    </row>
    <row r="146" spans="1:28" x14ac:dyDescent="0.2">
      <c r="A146" s="45"/>
      <c r="W146" s="26"/>
      <c r="Z146" s="26"/>
      <c r="AA146" s="26"/>
      <c r="AB146" s="159"/>
    </row>
    <row r="147" spans="1:28" x14ac:dyDescent="0.2">
      <c r="A147" s="45"/>
      <c r="W147" s="26"/>
      <c r="Z147" s="26"/>
      <c r="AA147" s="26"/>
      <c r="AB147" s="159"/>
    </row>
    <row r="148" spans="1:28" x14ac:dyDescent="0.2">
      <c r="A148" s="45"/>
      <c r="W148" s="26"/>
    </row>
    <row r="149" spans="1:28" x14ac:dyDescent="0.2">
      <c r="A149" s="45"/>
      <c r="AB149" s="160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8ECF-5446-4242-AF46-FCD05F58E51D}">
  <dimension ref="A1:E20"/>
  <sheetViews>
    <sheetView workbookViewId="0">
      <selection activeCell="H23" sqref="H23"/>
    </sheetView>
  </sheetViews>
  <sheetFormatPr defaultRowHeight="12.75" x14ac:dyDescent="0.2"/>
  <cols>
    <col min="1" max="1" width="20.6640625" style="199" customWidth="1"/>
    <col min="2" max="2" width="18.5" style="199" customWidth="1"/>
    <col min="3" max="3" width="17.6640625" style="199" customWidth="1"/>
    <col min="4" max="4" width="11.83203125" style="199" customWidth="1"/>
    <col min="5" max="5" width="9.5" style="199" bestFit="1" customWidth="1"/>
    <col min="6" max="16384" width="9.33203125" style="199"/>
  </cols>
  <sheetData>
    <row r="1" spans="1:5" x14ac:dyDescent="0.2">
      <c r="A1" s="199" t="s">
        <v>271</v>
      </c>
    </row>
    <row r="2" spans="1:5" x14ac:dyDescent="0.2">
      <c r="A2" s="199" t="s">
        <v>272</v>
      </c>
    </row>
    <row r="3" spans="1:5" x14ac:dyDescent="0.2">
      <c r="A3" s="199" t="s">
        <v>273</v>
      </c>
    </row>
    <row r="5" spans="1:5" x14ac:dyDescent="0.2">
      <c r="B5" s="199" t="s">
        <v>72</v>
      </c>
      <c r="C5" s="199" t="s">
        <v>73</v>
      </c>
      <c r="D5" s="199" t="s">
        <v>74</v>
      </c>
      <c r="E5" s="43" t="s">
        <v>75</v>
      </c>
    </row>
    <row r="6" spans="1:5" x14ac:dyDescent="0.2">
      <c r="A6" s="199" t="s">
        <v>76</v>
      </c>
      <c r="B6" s="234">
        <v>-65109283.238350697</v>
      </c>
      <c r="C6" s="234">
        <v>24356960.485643599</v>
      </c>
      <c r="D6" s="234">
        <v>-2.67312841751035</v>
      </c>
      <c r="E6" s="234">
        <v>8.63777736349528E-3</v>
      </c>
    </row>
    <row r="7" spans="1:5" x14ac:dyDescent="0.2">
      <c r="A7" s="199" t="s">
        <v>39</v>
      </c>
      <c r="B7" s="234">
        <v>14179.911220988901</v>
      </c>
      <c r="C7" s="234">
        <v>954.47847468131704</v>
      </c>
      <c r="D7" s="234">
        <v>14.856187538145701</v>
      </c>
      <c r="E7" s="234">
        <v>3.05044715633871E-28</v>
      </c>
    </row>
    <row r="8" spans="1:5" x14ac:dyDescent="0.2">
      <c r="A8" s="199" t="s">
        <v>40</v>
      </c>
      <c r="B8" s="234">
        <v>48266.7280289829</v>
      </c>
      <c r="C8" s="234">
        <v>1666.2468767892001</v>
      </c>
      <c r="D8" s="234">
        <v>28.967332933275301</v>
      </c>
      <c r="E8" s="234">
        <v>7.5585880630146598E-54</v>
      </c>
    </row>
    <row r="9" spans="1:5" x14ac:dyDescent="0.2">
      <c r="A9" s="199" t="s">
        <v>17</v>
      </c>
      <c r="B9" s="234">
        <v>41.311009443793402</v>
      </c>
      <c r="C9" s="234">
        <v>31.421151768670601</v>
      </c>
      <c r="D9" s="234">
        <v>1.3147515962474601</v>
      </c>
      <c r="E9" s="234">
        <v>0.19127919747369601</v>
      </c>
    </row>
    <row r="10" spans="1:5" x14ac:dyDescent="0.2">
      <c r="A10" s="199" t="s">
        <v>69</v>
      </c>
      <c r="B10" s="234">
        <v>-49467.826659633902</v>
      </c>
      <c r="C10" s="234">
        <v>39662.012270229403</v>
      </c>
      <c r="D10" s="234">
        <v>-1.24723441469874</v>
      </c>
      <c r="E10" s="234">
        <v>0.214913324407944</v>
      </c>
    </row>
    <row r="11" spans="1:5" x14ac:dyDescent="0.2">
      <c r="A11" s="199" t="s">
        <v>65</v>
      </c>
      <c r="B11" s="234">
        <v>-3192226.1883302699</v>
      </c>
      <c r="C11" s="234">
        <v>424155.72343263897</v>
      </c>
      <c r="D11" s="234">
        <v>-7.5260712327443802</v>
      </c>
      <c r="E11" s="234">
        <v>1.4197215039187799E-11</v>
      </c>
    </row>
    <row r="12" spans="1:5" x14ac:dyDescent="0.2">
      <c r="A12" s="199" t="s">
        <v>11</v>
      </c>
      <c r="B12" s="246">
        <v>51972.1610081084</v>
      </c>
      <c r="C12" s="199">
        <v>8777.8534272996094</v>
      </c>
      <c r="D12" s="199">
        <v>5.9208280747172397</v>
      </c>
      <c r="E12" s="43">
        <v>3.5762857723683097E-8</v>
      </c>
    </row>
    <row r="13" spans="1:5" x14ac:dyDescent="0.2">
      <c r="A13" s="199" t="s">
        <v>265</v>
      </c>
      <c r="B13" s="199">
        <v>1922313.1645084301</v>
      </c>
      <c r="C13" s="199">
        <v>101458.476685612</v>
      </c>
      <c r="D13" s="199">
        <v>18.946797027764202</v>
      </c>
      <c r="E13" s="43">
        <v>1.00498687170423E-36</v>
      </c>
    </row>
    <row r="14" spans="1:5" x14ac:dyDescent="0.2">
      <c r="B14" s="235"/>
      <c r="C14" s="235"/>
      <c r="D14" s="235"/>
    </row>
    <row r="15" spans="1:5" x14ac:dyDescent="0.2">
      <c r="A15" s="199" t="s">
        <v>199</v>
      </c>
      <c r="B15" s="235"/>
      <c r="C15" s="235"/>
      <c r="D15" s="235"/>
    </row>
    <row r="16" spans="1:5" x14ac:dyDescent="0.2">
      <c r="A16" s="199" t="s">
        <v>77</v>
      </c>
      <c r="B16" s="235">
        <v>76577516.927841395</v>
      </c>
      <c r="C16" s="235" t="s">
        <v>78</v>
      </c>
      <c r="D16" s="235">
        <v>4216837.4676961796</v>
      </c>
    </row>
    <row r="17" spans="1:4" x14ac:dyDescent="0.2">
      <c r="A17" s="199" t="s">
        <v>79</v>
      </c>
      <c r="B17" s="235">
        <v>128632445021440</v>
      </c>
      <c r="C17" s="235" t="s">
        <v>80</v>
      </c>
      <c r="D17" s="235">
        <v>1071682.7764808501</v>
      </c>
    </row>
    <row r="18" spans="1:4" x14ac:dyDescent="0.2">
      <c r="A18" s="199" t="s">
        <v>81</v>
      </c>
      <c r="B18" s="235">
        <v>0.93921055493675398</v>
      </c>
      <c r="C18" s="235" t="s">
        <v>82</v>
      </c>
      <c r="D18" s="235">
        <v>0.93541121462030197</v>
      </c>
    </row>
    <row r="19" spans="1:4" x14ac:dyDescent="0.2">
      <c r="A19" s="199" t="s">
        <v>266</v>
      </c>
      <c r="B19" s="199">
        <v>282.68408400764901</v>
      </c>
      <c r="C19" s="199" t="s">
        <v>83</v>
      </c>
      <c r="D19" s="43">
        <v>4.38911125452683E-68</v>
      </c>
    </row>
    <row r="20" spans="1:4" x14ac:dyDescent="0.2">
      <c r="A20" s="199" t="s">
        <v>84</v>
      </c>
      <c r="B20" s="199">
        <v>-4.8083002777161002E-2</v>
      </c>
      <c r="C20" s="199" t="s">
        <v>85</v>
      </c>
      <c r="D20" s="199">
        <v>2.08447238787859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7ED8-B1C8-496E-ADC1-63C1F540E137}">
  <dimension ref="A1:AD195"/>
  <sheetViews>
    <sheetView topLeftCell="A85" workbookViewId="0">
      <selection activeCell="T11" sqref="T1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2" width="9.33203125" style="29"/>
    <col min="13" max="13" width="11.83203125" style="29" bestFit="1" customWidth="1"/>
    <col min="14" max="15" width="9.33203125" style="29"/>
    <col min="16" max="16" width="11.1640625" style="29" bestFit="1" customWidth="1"/>
    <col min="17" max="18" width="15.5" style="29" customWidth="1"/>
    <col min="19" max="19" width="18" style="29" customWidth="1"/>
    <col min="20" max="20" width="15.5" style="29" customWidth="1"/>
    <col min="21" max="21" width="14.1640625" style="29" customWidth="1"/>
    <col min="22" max="22" width="13.83203125" style="29" customWidth="1"/>
    <col min="23" max="24" width="9.33203125" style="29"/>
    <col min="25" max="25" width="13.83203125" style="29" bestFit="1" customWidth="1"/>
    <col min="26" max="27" width="9.33203125" style="29"/>
    <col min="28" max="29" width="12.5" style="29" bestFit="1" customWidth="1"/>
    <col min="30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J1" s="44" t="str">
        <f>'Monthly Data'!O1</f>
        <v>GS_gt_50_Customers</v>
      </c>
      <c r="K1" s="46" t="str">
        <f>'Monthly Data'!BH1</f>
        <v>Month Days</v>
      </c>
      <c r="M1" s="29" t="s">
        <v>76</v>
      </c>
      <c r="N1" s="46" t="str">
        <f t="shared" ref="N1:T1" si="0">E1</f>
        <v>HDD14</v>
      </c>
      <c r="O1" s="46" t="str">
        <f t="shared" si="0"/>
        <v>CDD14</v>
      </c>
      <c r="P1" s="46" t="str">
        <f t="shared" si="0"/>
        <v>GDP</v>
      </c>
      <c r="Q1" s="46" t="str">
        <f t="shared" si="0"/>
        <v>Trend</v>
      </c>
      <c r="R1" s="46" t="str">
        <f t="shared" si="0"/>
        <v>Dec</v>
      </c>
      <c r="S1" s="46" t="str">
        <f t="shared" si="0"/>
        <v>GS_gt_50_Customers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156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J2" s="44">
        <f>'Monthly Data'!O2</f>
        <v>979</v>
      </c>
      <c r="K2" s="46">
        <f>'Monthly Data'!BH2</f>
        <v>31</v>
      </c>
      <c r="M2" s="29">
        <f>'GS&gt;50 PW (2)'!$B$6</f>
        <v>-65109283.238350697</v>
      </c>
      <c r="N2" s="29">
        <f>E2*'GS&gt;50 PW (2)'!$B$7</f>
        <v>7730887.5976831494</v>
      </c>
      <c r="O2" s="29">
        <f>F2*'GS&gt;50 PW (2)'!$B$8</f>
        <v>0</v>
      </c>
      <c r="P2" s="29">
        <f>G2*'GS&gt;50 PW (2)'!$B$9</f>
        <v>25190226.621844739</v>
      </c>
      <c r="Q2" s="44">
        <f>H2*'GS&gt;50 PW (2)'!$B$10</f>
        <v>-49467.826659633902</v>
      </c>
      <c r="R2" s="44">
        <f>I2*'GS&gt;50 PW (2)'!$B$11</f>
        <v>0</v>
      </c>
      <c r="S2" s="44">
        <f>J2*'GS&gt;50 PW (2)'!$B$12</f>
        <v>50880745.626938127</v>
      </c>
      <c r="T2" s="44">
        <f>K2*'GS&gt;50 PW (2)'!$B$13</f>
        <v>59591708.09976133</v>
      </c>
      <c r="U2" s="44">
        <f>SUM(M2:T2)</f>
        <v>78234816.881217003</v>
      </c>
      <c r="V2" s="44">
        <f t="shared" ref="V2:V33" si="3">U2-D2</f>
        <v>369384.88121700287</v>
      </c>
      <c r="W2" s="48">
        <f t="shared" ref="W2:W33" si="4">ABS(V2/D2)</f>
        <v>4.7438879067286605E-3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156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J3" s="44">
        <f>'Monthly Data'!O3</f>
        <v>978</v>
      </c>
      <c r="K3" s="46">
        <f>'Monthly Data'!BH3</f>
        <v>28</v>
      </c>
      <c r="M3" s="29">
        <f>'GS&gt;50 PW (2)'!$B$6</f>
        <v>-65109283.238350697</v>
      </c>
      <c r="N3" s="29">
        <f>E3*'GS&gt;50 PW (2)'!$B$7</f>
        <v>6361108.1737356214</v>
      </c>
      <c r="O3" s="29">
        <f>F3*'GS&gt;50 PW (2)'!$B$8</f>
        <v>0</v>
      </c>
      <c r="P3" s="29">
        <f>G3*'GS&gt;50 PW (2)'!$B$9</f>
        <v>25190226.621844739</v>
      </c>
      <c r="Q3" s="44">
        <f>H3*'GS&gt;50 PW (2)'!$B$10</f>
        <v>-98935.653319267803</v>
      </c>
      <c r="R3" s="44">
        <f>I3*'GS&gt;50 PW (2)'!$B$11</f>
        <v>0</v>
      </c>
      <c r="S3" s="44">
        <f>J3*'GS&gt;50 PW (2)'!$B$12</f>
        <v>50828773.465930015</v>
      </c>
      <c r="T3" s="44">
        <f>K3*'GS&gt;50 PW (2)'!$B$13</f>
        <v>53824768.606236041</v>
      </c>
      <c r="U3" s="44">
        <f t="shared" ref="U3:U66" si="5">SUM(M3:T3)</f>
        <v>70996657.976076454</v>
      </c>
      <c r="V3" s="44">
        <f t="shared" si="3"/>
        <v>103980.97607645392</v>
      </c>
      <c r="W3" s="48">
        <f t="shared" si="4"/>
        <v>1.4667378984214959E-3</v>
      </c>
    </row>
    <row r="4" spans="1:23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156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J4" s="44">
        <f>'Monthly Data'!O4</f>
        <v>983</v>
      </c>
      <c r="K4" s="46">
        <f>'Monthly Data'!BH4</f>
        <v>31</v>
      </c>
      <c r="M4" s="29">
        <f>'GS&gt;50 PW (2)'!$B$6</f>
        <v>-65109283.238350697</v>
      </c>
      <c r="N4" s="29">
        <f>E4*'GS&gt;50 PW (2)'!$B$7</f>
        <v>4174565.8634591331</v>
      </c>
      <c r="O4" s="29">
        <f>F4*'GS&gt;50 PW (2)'!$B$8</f>
        <v>0</v>
      </c>
      <c r="P4" s="29">
        <f>G4*'GS&gt;50 PW (2)'!$B$9</f>
        <v>25190226.621844739</v>
      </c>
      <c r="Q4" s="44">
        <f>H4*'GS&gt;50 PW (2)'!$B$10</f>
        <v>-148403.47997890171</v>
      </c>
      <c r="R4" s="44">
        <f>I4*'GS&gt;50 PW (2)'!$B$11</f>
        <v>0</v>
      </c>
      <c r="S4" s="44">
        <f>J4*'GS&gt;50 PW (2)'!$B$12</f>
        <v>51088634.270970561</v>
      </c>
      <c r="T4" s="44">
        <f>K4*'GS&gt;50 PW (2)'!$B$13</f>
        <v>59591708.09976133</v>
      </c>
      <c r="U4" s="44">
        <f t="shared" si="5"/>
        <v>74787448.137706161</v>
      </c>
      <c r="V4" s="44">
        <f t="shared" si="3"/>
        <v>-1295875.8622938395</v>
      </c>
      <c r="W4" s="48">
        <f t="shared" si="4"/>
        <v>1.7032324485373951E-2</v>
      </c>
    </row>
    <row r="5" spans="1:23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156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J5" s="44">
        <f>'Monthly Data'!O5</f>
        <v>994</v>
      </c>
      <c r="K5" s="46">
        <f>'Monthly Data'!BH5</f>
        <v>30</v>
      </c>
      <c r="M5" s="29">
        <f>'GS&gt;50 PW (2)'!$B$6</f>
        <v>-65109283.238350697</v>
      </c>
      <c r="N5" s="29">
        <f>E5*'GS&gt;50 PW (2)'!$B$7</f>
        <v>1847642.4320948538</v>
      </c>
      <c r="O5" s="29">
        <f>F5*'GS&gt;50 PW (2)'!$B$8</f>
        <v>67573.41924057607</v>
      </c>
      <c r="P5" s="29">
        <f>G5*'GS&gt;50 PW (2)'!$B$9</f>
        <v>25190226.621844739</v>
      </c>
      <c r="Q5" s="44">
        <f>H5*'GS&gt;50 PW (2)'!$B$10</f>
        <v>-197871.30663853561</v>
      </c>
      <c r="R5" s="44">
        <f>I5*'GS&gt;50 PW (2)'!$B$11</f>
        <v>0</v>
      </c>
      <c r="S5" s="44">
        <f>J5*'GS&gt;50 PW (2)'!$B$12</f>
        <v>51660328.042059749</v>
      </c>
      <c r="T5" s="44">
        <f>K5*'GS&gt;50 PW (2)'!$B$13</f>
        <v>57669394.935252905</v>
      </c>
      <c r="U5" s="44">
        <f t="shared" si="5"/>
        <v>71128010.905503601</v>
      </c>
      <c r="V5" s="44">
        <f t="shared" si="3"/>
        <v>1111346.9055036008</v>
      </c>
      <c r="W5" s="48">
        <f t="shared" si="4"/>
        <v>1.5872605777156146E-2</v>
      </c>
    </row>
    <row r="6" spans="1:23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156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J6" s="44">
        <f>'Monthly Data'!O6</f>
        <v>996</v>
      </c>
      <c r="K6" s="46">
        <f>'Monthly Data'!BH6</f>
        <v>31</v>
      </c>
      <c r="M6" s="29">
        <f>'GS&gt;50 PW (2)'!$B$6</f>
        <v>-65109283.238350697</v>
      </c>
      <c r="N6" s="29">
        <f>E6*'GS&gt;50 PW (2)'!$B$7</f>
        <v>849376.68213723518</v>
      </c>
      <c r="O6" s="29">
        <f>F6*'GS&gt;50 PW (2)'!$B$8</f>
        <v>3711711.3854287853</v>
      </c>
      <c r="P6" s="29">
        <f>G6*'GS&gt;50 PW (2)'!$B$9</f>
        <v>25190226.621844739</v>
      </c>
      <c r="Q6" s="44">
        <f>H6*'GS&gt;50 PW (2)'!$B$10</f>
        <v>-247339.1332981695</v>
      </c>
      <c r="R6" s="44">
        <f>I6*'GS&gt;50 PW (2)'!$B$11</f>
        <v>0</v>
      </c>
      <c r="S6" s="44">
        <f>J6*'GS&gt;50 PW (2)'!$B$12</f>
        <v>51764272.364075966</v>
      </c>
      <c r="T6" s="44">
        <f>K6*'GS&gt;50 PW (2)'!$B$13</f>
        <v>59591708.09976133</v>
      </c>
      <c r="U6" s="44">
        <f t="shared" si="5"/>
        <v>75750672.781599194</v>
      </c>
      <c r="V6" s="44">
        <f t="shared" si="3"/>
        <v>536570.78159919381</v>
      </c>
      <c r="W6" s="48">
        <f t="shared" si="4"/>
        <v>7.133911957084774E-3</v>
      </c>
    </row>
    <row r="7" spans="1:23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156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J7" s="44">
        <f>'Monthly Data'!O7</f>
        <v>997</v>
      </c>
      <c r="K7" s="46">
        <f>'Monthly Data'!BH7</f>
        <v>30</v>
      </c>
      <c r="M7" s="29">
        <f>'GS&gt;50 PW (2)'!$B$6</f>
        <v>-65109283.238350697</v>
      </c>
      <c r="N7" s="29">
        <f>E7*'GS&gt;50 PW (2)'!$B$7</f>
        <v>0</v>
      </c>
      <c r="O7" s="29">
        <f>F7*'GS&gt;50 PW (2)'!$B$8</f>
        <v>7775769.8854691451</v>
      </c>
      <c r="P7" s="29">
        <f>G7*'GS&gt;50 PW (2)'!$B$9</f>
        <v>25190226.621844739</v>
      </c>
      <c r="Q7" s="44">
        <f>H7*'GS&gt;50 PW (2)'!$B$10</f>
        <v>-296806.95995780342</v>
      </c>
      <c r="R7" s="44">
        <f>I7*'GS&gt;50 PW (2)'!$B$11</f>
        <v>0</v>
      </c>
      <c r="S7" s="44">
        <f>J7*'GS&gt;50 PW (2)'!$B$12</f>
        <v>51816244.525084078</v>
      </c>
      <c r="T7" s="44">
        <f>K7*'GS&gt;50 PW (2)'!$B$13</f>
        <v>57669394.935252905</v>
      </c>
      <c r="U7" s="44">
        <f t="shared" si="5"/>
        <v>77045545.769342363</v>
      </c>
      <c r="V7" s="44">
        <f t="shared" si="3"/>
        <v>-1067669.2306576371</v>
      </c>
      <c r="W7" s="48">
        <f t="shared" si="4"/>
        <v>1.3668227977271671E-2</v>
      </c>
    </row>
    <row r="8" spans="1:23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156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J8" s="44">
        <f>'Monthly Data'!O8</f>
        <v>995</v>
      </c>
      <c r="K8" s="46">
        <f>'Monthly Data'!BH8</f>
        <v>31</v>
      </c>
      <c r="M8" s="29">
        <f>'GS&gt;50 PW (2)'!$B$6</f>
        <v>-65109283.238350697</v>
      </c>
      <c r="N8" s="29">
        <f>E8*'GS&gt;50 PW (2)'!$B$7</f>
        <v>0</v>
      </c>
      <c r="O8" s="29">
        <f>F8*'GS&gt;50 PW (2)'!$B$8</f>
        <v>14084231.238857206</v>
      </c>
      <c r="P8" s="29">
        <f>G8*'GS&gt;50 PW (2)'!$B$9</f>
        <v>25190226.621844739</v>
      </c>
      <c r="Q8" s="44">
        <f>H8*'GS&gt;50 PW (2)'!$B$10</f>
        <v>-346274.78661743732</v>
      </c>
      <c r="R8" s="44">
        <f>I8*'GS&gt;50 PW (2)'!$B$11</f>
        <v>0</v>
      </c>
      <c r="S8" s="44">
        <f>J8*'GS&gt;50 PW (2)'!$B$12</f>
        <v>51712300.203067861</v>
      </c>
      <c r="T8" s="44">
        <f>K8*'GS&gt;50 PW (2)'!$B$13</f>
        <v>59591708.09976133</v>
      </c>
      <c r="U8" s="44">
        <f t="shared" si="5"/>
        <v>85122908.138563007</v>
      </c>
      <c r="V8" s="44">
        <f t="shared" si="3"/>
        <v>1311500.1385630071</v>
      </c>
      <c r="W8" s="48">
        <f t="shared" si="4"/>
        <v>1.5648229398114957E-2</v>
      </c>
    </row>
    <row r="9" spans="1:23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156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J9" s="44">
        <f>'Monthly Data'!O9</f>
        <v>998</v>
      </c>
      <c r="K9" s="46">
        <f>'Monthly Data'!BH9</f>
        <v>31</v>
      </c>
      <c r="M9" s="29">
        <f>'GS&gt;50 PW (2)'!$B$6</f>
        <v>-65109283.238350697</v>
      </c>
      <c r="N9" s="29">
        <f>E9*'GS&gt;50 PW (2)'!$B$7</f>
        <v>0</v>
      </c>
      <c r="O9" s="29">
        <f>F9*'GS&gt;50 PW (2)'!$B$8</f>
        <v>13017536.549416687</v>
      </c>
      <c r="P9" s="29">
        <f>G9*'GS&gt;50 PW (2)'!$B$9</f>
        <v>25190226.621844739</v>
      </c>
      <c r="Q9" s="44">
        <f>H9*'GS&gt;50 PW (2)'!$B$10</f>
        <v>-395742.61327707121</v>
      </c>
      <c r="R9" s="44">
        <f>I9*'GS&gt;50 PW (2)'!$B$11</f>
        <v>0</v>
      </c>
      <c r="S9" s="44">
        <f>J9*'GS&gt;50 PW (2)'!$B$12</f>
        <v>51868216.686092183</v>
      </c>
      <c r="T9" s="44">
        <f>K9*'GS&gt;50 PW (2)'!$B$13</f>
        <v>59591708.09976133</v>
      </c>
      <c r="U9" s="44">
        <f t="shared" si="5"/>
        <v>84162662.105487168</v>
      </c>
      <c r="V9" s="44">
        <f t="shared" si="3"/>
        <v>1147675.1054871678</v>
      </c>
      <c r="W9" s="48">
        <f t="shared" si="4"/>
        <v>1.3824914596290521E-2</v>
      </c>
    </row>
    <row r="10" spans="1:23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156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J10" s="44">
        <f>'Monthly Data'!O10</f>
        <v>1000</v>
      </c>
      <c r="K10" s="46">
        <f>'Monthly Data'!BH10</f>
        <v>30</v>
      </c>
      <c r="M10" s="29">
        <f>'GS&gt;50 PW (2)'!$B$6</f>
        <v>-65109283.238350697</v>
      </c>
      <c r="N10" s="29">
        <f>E10*'GS&gt;50 PW (2)'!$B$7</f>
        <v>82243.485081735605</v>
      </c>
      <c r="O10" s="29">
        <f>F10*'GS&gt;50 PW (2)'!$B$8</f>
        <v>4556379.1259359857</v>
      </c>
      <c r="P10" s="29">
        <f>G10*'GS&gt;50 PW (2)'!$B$9</f>
        <v>25190226.621844739</v>
      </c>
      <c r="Q10" s="44">
        <f>H10*'GS&gt;50 PW (2)'!$B$10</f>
        <v>-445210.43993670511</v>
      </c>
      <c r="R10" s="44">
        <f>I10*'GS&gt;50 PW (2)'!$B$11</f>
        <v>0</v>
      </c>
      <c r="S10" s="44">
        <f>J10*'GS&gt;50 PW (2)'!$B$12</f>
        <v>51972161.0081084</v>
      </c>
      <c r="T10" s="44">
        <f>K10*'GS&gt;50 PW (2)'!$B$13</f>
        <v>57669394.935252905</v>
      </c>
      <c r="U10" s="44">
        <f t="shared" si="5"/>
        <v>73915911.497936368</v>
      </c>
      <c r="V10" s="44">
        <f t="shared" si="3"/>
        <v>340958.49793636799</v>
      </c>
      <c r="W10" s="48">
        <f t="shared" si="4"/>
        <v>4.6341653515751206E-3</v>
      </c>
    </row>
    <row r="11" spans="1:23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156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J11" s="44">
        <f>'Monthly Data'!O11</f>
        <v>1006</v>
      </c>
      <c r="K11" s="46">
        <f>'Monthly Data'!BH11</f>
        <v>31</v>
      </c>
      <c r="M11" s="29">
        <f>'GS&gt;50 PW (2)'!$B$6</f>
        <v>-65109283.238350697</v>
      </c>
      <c r="N11" s="29">
        <f>E11*'GS&gt;50 PW (2)'!$B$7</f>
        <v>1264848.0809122098</v>
      </c>
      <c r="O11" s="29">
        <f>F11*'GS&gt;50 PW (2)'!$B$8</f>
        <v>651600.8283912692</v>
      </c>
      <c r="P11" s="29">
        <f>G11*'GS&gt;50 PW (2)'!$B$9</f>
        <v>25190226.621844739</v>
      </c>
      <c r="Q11" s="44">
        <f>H11*'GS&gt;50 PW (2)'!$B$10</f>
        <v>-494678.266596339</v>
      </c>
      <c r="R11" s="44">
        <f>I11*'GS&gt;50 PW (2)'!$B$11</f>
        <v>0</v>
      </c>
      <c r="S11" s="44">
        <f>J11*'GS&gt;50 PW (2)'!$B$12</f>
        <v>52283993.97415705</v>
      </c>
      <c r="T11" s="44">
        <f>K11*'GS&gt;50 PW (2)'!$B$13</f>
        <v>59591708.09976133</v>
      </c>
      <c r="U11" s="44">
        <f t="shared" si="5"/>
        <v>73378416.100119561</v>
      </c>
      <c r="V11" s="44">
        <f t="shared" si="3"/>
        <v>2313093.100119561</v>
      </c>
      <c r="W11" s="48">
        <f t="shared" si="4"/>
        <v>3.2548829759340724E-2</v>
      </c>
    </row>
    <row r="12" spans="1:23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156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J12" s="44">
        <f>'Monthly Data'!O12</f>
        <v>1007</v>
      </c>
      <c r="K12" s="46">
        <f>'Monthly Data'!BH12</f>
        <v>30</v>
      </c>
      <c r="M12" s="29">
        <f>'GS&gt;50 PW (2)'!$B$6</f>
        <v>-65109283.238350697</v>
      </c>
      <c r="N12" s="29">
        <f>E12*'GS&gt;50 PW (2)'!$B$7</f>
        <v>3716554.7310211915</v>
      </c>
      <c r="O12" s="29">
        <f>F12*'GS&gt;50 PW (2)'!$B$8</f>
        <v>0</v>
      </c>
      <c r="P12" s="29">
        <f>G12*'GS&gt;50 PW (2)'!$B$9</f>
        <v>25190226.621844739</v>
      </c>
      <c r="Q12" s="44">
        <f>H12*'GS&gt;50 PW (2)'!$B$10</f>
        <v>-544146.09325597296</v>
      </c>
      <c r="R12" s="44">
        <f>I12*'GS&gt;50 PW (2)'!$B$11</f>
        <v>0</v>
      </c>
      <c r="S12" s="44">
        <f>J12*'GS&gt;50 PW (2)'!$B$12</f>
        <v>52335966.135165162</v>
      </c>
      <c r="T12" s="44">
        <f>K12*'GS&gt;50 PW (2)'!$B$13</f>
        <v>57669394.935252905</v>
      </c>
      <c r="U12" s="44">
        <f t="shared" si="5"/>
        <v>73258713.091677323</v>
      </c>
      <c r="V12" s="44">
        <f t="shared" si="3"/>
        <v>1603202.091677323</v>
      </c>
      <c r="W12" s="48">
        <f t="shared" si="4"/>
        <v>2.2373744451802499E-2</v>
      </c>
    </row>
    <row r="13" spans="1:23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156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J13" s="44">
        <f>'Monthly Data'!O13</f>
        <v>1013</v>
      </c>
      <c r="K13" s="46">
        <f>'Monthly Data'!BH13</f>
        <v>31</v>
      </c>
      <c r="M13" s="29">
        <f>'GS&gt;50 PW (2)'!$B$6</f>
        <v>-65109283.238350697</v>
      </c>
      <c r="N13" s="29">
        <f>E13*'GS&gt;50 PW (2)'!$B$7</f>
        <v>7226082.7582159443</v>
      </c>
      <c r="O13" s="29">
        <f>F13*'GS&gt;50 PW (2)'!$B$8</f>
        <v>0</v>
      </c>
      <c r="P13" s="29">
        <f>G13*'GS&gt;50 PW (2)'!$B$9</f>
        <v>25190226.621844739</v>
      </c>
      <c r="Q13" s="44">
        <f>H13*'GS&gt;50 PW (2)'!$B$10</f>
        <v>-593613.91991560685</v>
      </c>
      <c r="R13" s="44">
        <f>I13*'GS&gt;50 PW (2)'!$B$11</f>
        <v>-3192226.1883302699</v>
      </c>
      <c r="S13" s="44">
        <f>J13*'GS&gt;50 PW (2)'!$B$12</f>
        <v>52647799.101213813</v>
      </c>
      <c r="T13" s="44">
        <f>K13*'GS&gt;50 PW (2)'!$B$13</f>
        <v>59591708.09976133</v>
      </c>
      <c r="U13" s="44">
        <f t="shared" si="5"/>
        <v>75760693.234439254</v>
      </c>
      <c r="V13" s="44">
        <f t="shared" si="3"/>
        <v>871281.23443925381</v>
      </c>
      <c r="W13" s="48">
        <f t="shared" si="4"/>
        <v>1.1634237887182954E-2</v>
      </c>
    </row>
    <row r="14" spans="1:23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156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J14" s="44">
        <f>'Monthly Data'!O14</f>
        <v>1021</v>
      </c>
      <c r="K14" s="46">
        <f>'Monthly Data'!BH14</f>
        <v>31</v>
      </c>
      <c r="M14" s="29">
        <f>'GS&gt;50 PW (2)'!$B$6</f>
        <v>-65109283.238350697</v>
      </c>
      <c r="N14" s="29">
        <f>E14*'GS&gt;50 PW (2)'!$B$7</f>
        <v>8546232.4928900097</v>
      </c>
      <c r="O14" s="29">
        <f>F14*'GS&gt;50 PW (2)'!$B$8</f>
        <v>0</v>
      </c>
      <c r="P14" s="29">
        <f>G14*'GS&gt;50 PW (2)'!$B$9</f>
        <v>25858085.187118769</v>
      </c>
      <c r="Q14" s="44">
        <f>H14*'GS&gt;50 PW (2)'!$B$10</f>
        <v>-643081.74657524074</v>
      </c>
      <c r="R14" s="44">
        <f>I14*'GS&gt;50 PW (2)'!$B$11</f>
        <v>0</v>
      </c>
      <c r="S14" s="44">
        <f>J14*'GS&gt;50 PW (2)'!$B$12</f>
        <v>53063576.38927868</v>
      </c>
      <c r="T14" s="44">
        <f>K14*'GS&gt;50 PW (2)'!$B$13</f>
        <v>59591708.09976133</v>
      </c>
      <c r="U14" s="44">
        <f t="shared" si="5"/>
        <v>81307237.184122846</v>
      </c>
      <c r="V14" s="44">
        <f t="shared" si="3"/>
        <v>1808031.0913537592</v>
      </c>
      <c r="W14" s="48">
        <f t="shared" si="4"/>
        <v>2.2742756565945255E-2</v>
      </c>
    </row>
    <row r="15" spans="1:23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156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J15" s="44">
        <f>'Monthly Data'!O15</f>
        <v>977</v>
      </c>
      <c r="K15" s="46">
        <f>'Monthly Data'!BH15</f>
        <v>28</v>
      </c>
      <c r="M15" s="29">
        <f>'GS&gt;50 PW (2)'!$B$6</f>
        <v>-65109283.238350697</v>
      </c>
      <c r="N15" s="29">
        <f>E15*'GS&gt;50 PW (2)'!$B$7</f>
        <v>6993532.2141917264</v>
      </c>
      <c r="O15" s="29">
        <f>F15*'GS&gt;50 PW (2)'!$B$8</f>
        <v>0</v>
      </c>
      <c r="P15" s="29">
        <f>G15*'GS&gt;50 PW (2)'!$B$9</f>
        <v>25858085.187118769</v>
      </c>
      <c r="Q15" s="44">
        <f>H15*'GS&gt;50 PW (2)'!$B$10</f>
        <v>-692549.57323487464</v>
      </c>
      <c r="R15" s="44">
        <f>I15*'GS&gt;50 PW (2)'!$B$11</f>
        <v>0</v>
      </c>
      <c r="S15" s="44">
        <f>J15*'GS&gt;50 PW (2)'!$B$12</f>
        <v>50776801.30492191</v>
      </c>
      <c r="T15" s="44">
        <f>K15*'GS&gt;50 PW (2)'!$B$13</f>
        <v>53824768.606236041</v>
      </c>
      <c r="U15" s="44">
        <f t="shared" si="5"/>
        <v>71651354.500882879</v>
      </c>
      <c r="V15" s="44">
        <f t="shared" si="3"/>
        <v>-137761.59188620746</v>
      </c>
      <c r="W15" s="48">
        <f t="shared" si="4"/>
        <v>1.9189760145282442E-3</v>
      </c>
    </row>
    <row r="16" spans="1:23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156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J16" s="44">
        <f>'Monthly Data'!O16</f>
        <v>979</v>
      </c>
      <c r="K16" s="46">
        <f>'Monthly Data'!BH16</f>
        <v>31</v>
      </c>
      <c r="M16" s="29">
        <f>'GS&gt;50 PW (2)'!$B$6</f>
        <v>-65109283.238350697</v>
      </c>
      <c r="N16" s="29">
        <f>E16*'GS&gt;50 PW (2)'!$B$7</f>
        <v>5976832.5796468221</v>
      </c>
      <c r="O16" s="29">
        <f>F16*'GS&gt;50 PW (2)'!$B$8</f>
        <v>0</v>
      </c>
      <c r="P16" s="29">
        <f>G16*'GS&gt;50 PW (2)'!$B$9</f>
        <v>25858085.187118769</v>
      </c>
      <c r="Q16" s="44">
        <f>H16*'GS&gt;50 PW (2)'!$B$10</f>
        <v>-742017.39989450853</v>
      </c>
      <c r="R16" s="44">
        <f>I16*'GS&gt;50 PW (2)'!$B$11</f>
        <v>0</v>
      </c>
      <c r="S16" s="44">
        <f>J16*'GS&gt;50 PW (2)'!$B$12</f>
        <v>50880745.626938127</v>
      </c>
      <c r="T16" s="44">
        <f>K16*'GS&gt;50 PW (2)'!$B$13</f>
        <v>59591708.09976133</v>
      </c>
      <c r="U16" s="44">
        <f t="shared" si="5"/>
        <v>76456070.855219841</v>
      </c>
      <c r="V16" s="44">
        <f t="shared" si="3"/>
        <v>-2897188.2375492454</v>
      </c>
      <c r="W16" s="48">
        <f t="shared" si="4"/>
        <v>3.6510009427114333E-2</v>
      </c>
    </row>
    <row r="17" spans="1:23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156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J17" s="44">
        <f>'Monthly Data'!O17</f>
        <v>980</v>
      </c>
      <c r="K17" s="46">
        <f>'Monthly Data'!BH17</f>
        <v>30</v>
      </c>
      <c r="M17" s="29">
        <f>'GS&gt;50 PW (2)'!$B$6</f>
        <v>-65109283.238350697</v>
      </c>
      <c r="N17" s="29">
        <f>E17*'GS&gt;50 PW (2)'!$B$7</f>
        <v>3342205.0747870835</v>
      </c>
      <c r="O17" s="29">
        <f>F17*'GS&gt;50 PW (2)'!$B$8</f>
        <v>0</v>
      </c>
      <c r="P17" s="29">
        <f>G17*'GS&gt;50 PW (2)'!$B$9</f>
        <v>25858085.187118769</v>
      </c>
      <c r="Q17" s="44">
        <f>H17*'GS&gt;50 PW (2)'!$B$10</f>
        <v>-791485.22655414243</v>
      </c>
      <c r="R17" s="44">
        <f>I17*'GS&gt;50 PW (2)'!$B$11</f>
        <v>0</v>
      </c>
      <c r="S17" s="44">
        <f>J17*'GS&gt;50 PW (2)'!$B$12</f>
        <v>50932717.787946232</v>
      </c>
      <c r="T17" s="44">
        <f>K17*'GS&gt;50 PW (2)'!$B$13</f>
        <v>57669394.935252905</v>
      </c>
      <c r="U17" s="44">
        <f t="shared" si="5"/>
        <v>71901634.520200148</v>
      </c>
      <c r="V17" s="44">
        <f t="shared" si="3"/>
        <v>321862.42743106186</v>
      </c>
      <c r="W17" s="48">
        <f t="shared" si="4"/>
        <v>4.4965556332579619E-3</v>
      </c>
    </row>
    <row r="18" spans="1:23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156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J18" s="44">
        <f>'Monthly Data'!O18</f>
        <v>982</v>
      </c>
      <c r="K18" s="46">
        <f>'Monthly Data'!BH18</f>
        <v>31</v>
      </c>
      <c r="M18" s="29">
        <f>'GS&gt;50 PW (2)'!$B$6</f>
        <v>-65109283.238350697</v>
      </c>
      <c r="N18" s="29">
        <f>E18*'GS&gt;50 PW (2)'!$B$7</f>
        <v>1215218.3916387488</v>
      </c>
      <c r="O18" s="29">
        <f>F18*'GS&gt;50 PW (2)'!$B$8</f>
        <v>1095654.7262579119</v>
      </c>
      <c r="P18" s="29">
        <f>G18*'GS&gt;50 PW (2)'!$B$9</f>
        <v>25858085.187118769</v>
      </c>
      <c r="Q18" s="44">
        <f>H18*'GS&gt;50 PW (2)'!$B$10</f>
        <v>-840953.05321377632</v>
      </c>
      <c r="R18" s="44">
        <f>I18*'GS&gt;50 PW (2)'!$B$11</f>
        <v>0</v>
      </c>
      <c r="S18" s="44">
        <f>J18*'GS&gt;50 PW (2)'!$B$12</f>
        <v>51036662.109962448</v>
      </c>
      <c r="T18" s="44">
        <f>K18*'GS&gt;50 PW (2)'!$B$13</f>
        <v>59591708.09976133</v>
      </c>
      <c r="U18" s="44">
        <f t="shared" si="5"/>
        <v>72847092.223174736</v>
      </c>
      <c r="V18" s="44">
        <f t="shared" si="3"/>
        <v>-1415592.8695943505</v>
      </c>
      <c r="W18" s="48">
        <f t="shared" si="4"/>
        <v>1.90619672292483E-2</v>
      </c>
    </row>
    <row r="19" spans="1:23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156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J19" s="44">
        <f>'Monthly Data'!O19</f>
        <v>985</v>
      </c>
      <c r="K19" s="46">
        <f>'Monthly Data'!BH19</f>
        <v>30</v>
      </c>
      <c r="M19" s="29">
        <f>'GS&gt;50 PW (2)'!$B$6</f>
        <v>-65109283.238350697</v>
      </c>
      <c r="N19" s="29">
        <f>E19*'GS&gt;50 PW (2)'!$B$7</f>
        <v>4253.9733662966801</v>
      </c>
      <c r="O19" s="29">
        <f>F19*'GS&gt;50 PW (2)'!$B$8</f>
        <v>6752515.2512547076</v>
      </c>
      <c r="P19" s="29">
        <f>G19*'GS&gt;50 PW (2)'!$B$9</f>
        <v>25858085.187118769</v>
      </c>
      <c r="Q19" s="44">
        <f>H19*'GS&gt;50 PW (2)'!$B$10</f>
        <v>-890420.87987341022</v>
      </c>
      <c r="R19" s="44">
        <f>I19*'GS&gt;50 PW (2)'!$B$11</f>
        <v>0</v>
      </c>
      <c r="S19" s="44">
        <f>J19*'GS&gt;50 PW (2)'!$B$12</f>
        <v>51192578.592986777</v>
      </c>
      <c r="T19" s="44">
        <f>K19*'GS&gt;50 PW (2)'!$B$13</f>
        <v>57669394.935252905</v>
      </c>
      <c r="U19" s="44">
        <f t="shared" si="5"/>
        <v>75477123.82175535</v>
      </c>
      <c r="V19" s="44">
        <f t="shared" si="3"/>
        <v>-1640569.2710137367</v>
      </c>
      <c r="W19" s="48">
        <f t="shared" si="4"/>
        <v>2.1273578153332546E-2</v>
      </c>
    </row>
    <row r="20" spans="1:23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156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J20" s="44">
        <f>'Monthly Data'!O20</f>
        <v>983</v>
      </c>
      <c r="K20" s="46">
        <f>'Monthly Data'!BH20</f>
        <v>31</v>
      </c>
      <c r="M20" s="29">
        <f>'GS&gt;50 PW (2)'!$B$6</f>
        <v>-65109283.238350697</v>
      </c>
      <c r="N20" s="29">
        <f>E20*'GS&gt;50 PW (2)'!$B$7</f>
        <v>0</v>
      </c>
      <c r="O20" s="29">
        <f>F20*'GS&gt;50 PW (2)'!$B$8</f>
        <v>15150925.928297734</v>
      </c>
      <c r="P20" s="29">
        <f>G20*'GS&gt;50 PW (2)'!$B$9</f>
        <v>25858085.187118769</v>
      </c>
      <c r="Q20" s="44">
        <f>H20*'GS&gt;50 PW (2)'!$B$10</f>
        <v>-939888.70653304411</v>
      </c>
      <c r="R20" s="44">
        <f>I20*'GS&gt;50 PW (2)'!$B$11</f>
        <v>0</v>
      </c>
      <c r="S20" s="44">
        <f>J20*'GS&gt;50 PW (2)'!$B$12</f>
        <v>51088634.270970561</v>
      </c>
      <c r="T20" s="44">
        <f>K20*'GS&gt;50 PW (2)'!$B$13</f>
        <v>59591708.09976133</v>
      </c>
      <c r="U20" s="44">
        <f t="shared" si="5"/>
        <v>85640181.541264653</v>
      </c>
      <c r="V20" s="44">
        <f t="shared" si="3"/>
        <v>988661.44849556684</v>
      </c>
      <c r="W20" s="48">
        <f t="shared" si="4"/>
        <v>1.167919308964681E-2</v>
      </c>
    </row>
    <row r="21" spans="1:23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156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J21" s="44">
        <f>'Monthly Data'!O21</f>
        <v>983</v>
      </c>
      <c r="K21" s="46">
        <f>'Monthly Data'!BH21</f>
        <v>31</v>
      </c>
      <c r="M21" s="29">
        <f>'GS&gt;50 PW (2)'!$B$6</f>
        <v>-65109283.238350697</v>
      </c>
      <c r="N21" s="29">
        <f>E21*'GS&gt;50 PW (2)'!$B$7</f>
        <v>0</v>
      </c>
      <c r="O21" s="29">
        <f>F21*'GS&gt;50 PW (2)'!$B$8</f>
        <v>11699854.874225456</v>
      </c>
      <c r="P21" s="29">
        <f>G21*'GS&gt;50 PW (2)'!$B$9</f>
        <v>25858085.187118769</v>
      </c>
      <c r="Q21" s="44">
        <f>H21*'GS&gt;50 PW (2)'!$B$10</f>
        <v>-989356.53319267801</v>
      </c>
      <c r="R21" s="44">
        <f>I21*'GS&gt;50 PW (2)'!$B$11</f>
        <v>0</v>
      </c>
      <c r="S21" s="44">
        <f>J21*'GS&gt;50 PW (2)'!$B$12</f>
        <v>51088634.270970561</v>
      </c>
      <c r="T21" s="44">
        <f>K21*'GS&gt;50 PW (2)'!$B$13</f>
        <v>59591708.09976133</v>
      </c>
      <c r="U21" s="44">
        <f t="shared" si="5"/>
        <v>82139642.660532743</v>
      </c>
      <c r="V21" s="44">
        <f t="shared" si="3"/>
        <v>-59406.432236343622</v>
      </c>
      <c r="W21" s="48">
        <f t="shared" si="4"/>
        <v>7.2271434879128682E-4</v>
      </c>
    </row>
    <row r="22" spans="1:23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156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J22" s="44">
        <f>'Monthly Data'!O22</f>
        <v>984</v>
      </c>
      <c r="K22" s="46">
        <f>'Monthly Data'!BH22</f>
        <v>30</v>
      </c>
      <c r="M22" s="29">
        <f>'GS&gt;50 PW (2)'!$B$6</f>
        <v>-65109283.238350697</v>
      </c>
      <c r="N22" s="29">
        <f>E22*'GS&gt;50 PW (2)'!$B$7</f>
        <v>80825.493959636719</v>
      </c>
      <c r="O22" s="29">
        <f>F22*'GS&gt;50 PW (2)'!$B$8</f>
        <v>5512060.3409098452</v>
      </c>
      <c r="P22" s="29">
        <f>G22*'GS&gt;50 PW (2)'!$B$9</f>
        <v>25858085.187118769</v>
      </c>
      <c r="Q22" s="44">
        <f>H22*'GS&gt;50 PW (2)'!$B$10</f>
        <v>-1038824.3598523119</v>
      </c>
      <c r="R22" s="44">
        <f>I22*'GS&gt;50 PW (2)'!$B$11</f>
        <v>0</v>
      </c>
      <c r="S22" s="44">
        <f>J22*'GS&gt;50 PW (2)'!$B$12</f>
        <v>51140606.431978665</v>
      </c>
      <c r="T22" s="44">
        <f>K22*'GS&gt;50 PW (2)'!$B$13</f>
        <v>57669394.935252905</v>
      </c>
      <c r="U22" s="44">
        <f t="shared" si="5"/>
        <v>74112864.791016817</v>
      </c>
      <c r="V22" s="44">
        <f t="shared" si="3"/>
        <v>-372080.30175226927</v>
      </c>
      <c r="W22" s="48">
        <f t="shared" si="4"/>
        <v>4.995375928502771E-3</v>
      </c>
    </row>
    <row r="23" spans="1:23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156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J23" s="44">
        <f>'Monthly Data'!O23</f>
        <v>983</v>
      </c>
      <c r="K23" s="46">
        <f>'Monthly Data'!BH23</f>
        <v>31</v>
      </c>
      <c r="M23" s="29">
        <f>'GS&gt;50 PW (2)'!$B$6</f>
        <v>-65109283.238350697</v>
      </c>
      <c r="N23" s="29">
        <f>E23*'GS&gt;50 PW (2)'!$B$7</f>
        <v>1449186.9267850658</v>
      </c>
      <c r="O23" s="29">
        <f>F23*'GS&gt;50 PW (2)'!$B$8</f>
        <v>1322508.3479941313</v>
      </c>
      <c r="P23" s="29">
        <f>G23*'GS&gt;50 PW (2)'!$B$9</f>
        <v>25858085.187118769</v>
      </c>
      <c r="Q23" s="44">
        <f>H23*'GS&gt;50 PW (2)'!$B$10</f>
        <v>-1088292.1865119459</v>
      </c>
      <c r="R23" s="44">
        <f>I23*'GS&gt;50 PW (2)'!$B$11</f>
        <v>0</v>
      </c>
      <c r="S23" s="44">
        <f>J23*'GS&gt;50 PW (2)'!$B$12</f>
        <v>51088634.270970561</v>
      </c>
      <c r="T23" s="44">
        <f>K23*'GS&gt;50 PW (2)'!$B$13</f>
        <v>59591708.09976133</v>
      </c>
      <c r="U23" s="44">
        <f t="shared" si="5"/>
        <v>73112547.407767206</v>
      </c>
      <c r="V23" s="44">
        <f t="shared" si="3"/>
        <v>981419.31499812007</v>
      </c>
      <c r="W23" s="48">
        <f t="shared" si="4"/>
        <v>1.3606044171885122E-2</v>
      </c>
    </row>
    <row r="24" spans="1:23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156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J24" s="44">
        <f>'Monthly Data'!O24</f>
        <v>991</v>
      </c>
      <c r="K24" s="46">
        <f>'Monthly Data'!BH24</f>
        <v>30</v>
      </c>
      <c r="M24" s="29">
        <f>'GS&gt;50 PW (2)'!$B$6</f>
        <v>-65109283.238350697</v>
      </c>
      <c r="N24" s="29">
        <f>E24*'GS&gt;50 PW (2)'!$B$7</f>
        <v>2543876.0730454088</v>
      </c>
      <c r="O24" s="29">
        <f>F24*'GS&gt;50 PW (2)'!$B$8</f>
        <v>48266.728028982812</v>
      </c>
      <c r="P24" s="29">
        <f>G24*'GS&gt;50 PW (2)'!$B$9</f>
        <v>25858085.187118769</v>
      </c>
      <c r="Q24" s="44">
        <f>H24*'GS&gt;50 PW (2)'!$B$10</f>
        <v>-1137760.0131715797</v>
      </c>
      <c r="R24" s="44">
        <f>I24*'GS&gt;50 PW (2)'!$B$11</f>
        <v>0</v>
      </c>
      <c r="S24" s="44">
        <f>J24*'GS&gt;50 PW (2)'!$B$12</f>
        <v>51504411.559035428</v>
      </c>
      <c r="T24" s="44">
        <f>K24*'GS&gt;50 PW (2)'!$B$13</f>
        <v>57669394.935252905</v>
      </c>
      <c r="U24" s="44">
        <f t="shared" si="5"/>
        <v>71376991.230959207</v>
      </c>
      <c r="V24" s="44">
        <f t="shared" si="3"/>
        <v>311720.13819012046</v>
      </c>
      <c r="W24" s="48">
        <f t="shared" si="4"/>
        <v>4.3863920223874029E-3</v>
      </c>
    </row>
    <row r="25" spans="1:23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156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J25" s="44">
        <f>'Monthly Data'!O25</f>
        <v>995</v>
      </c>
      <c r="K25" s="46">
        <f>'Monthly Data'!BH25</f>
        <v>31</v>
      </c>
      <c r="M25" s="29">
        <f>'GS&gt;50 PW (2)'!$B$6</f>
        <v>-65109283.238350697</v>
      </c>
      <c r="N25" s="29">
        <f>E25*'GS&gt;50 PW (2)'!$B$7</f>
        <v>5066482.2792593334</v>
      </c>
      <c r="O25" s="29">
        <f>F25*'GS&gt;50 PW (2)'!$B$8</f>
        <v>0</v>
      </c>
      <c r="P25" s="29">
        <f>G25*'GS&gt;50 PW (2)'!$B$9</f>
        <v>25858085.187118769</v>
      </c>
      <c r="Q25" s="44">
        <f>H25*'GS&gt;50 PW (2)'!$B$10</f>
        <v>-1187227.8398312137</v>
      </c>
      <c r="R25" s="44">
        <f>I25*'GS&gt;50 PW (2)'!$B$11</f>
        <v>-3192226.1883302699</v>
      </c>
      <c r="S25" s="44">
        <f>J25*'GS&gt;50 PW (2)'!$B$12</f>
        <v>51712300.203067861</v>
      </c>
      <c r="T25" s="44">
        <f>K25*'GS&gt;50 PW (2)'!$B$13</f>
        <v>59591708.09976133</v>
      </c>
      <c r="U25" s="44">
        <f t="shared" si="5"/>
        <v>72739838.502695113</v>
      </c>
      <c r="V25" s="44">
        <f t="shared" si="3"/>
        <v>424960.40992602706</v>
      </c>
      <c r="W25" s="48">
        <f t="shared" si="4"/>
        <v>5.8765280552760795E-3</v>
      </c>
    </row>
    <row r="26" spans="1:23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156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J26" s="44">
        <f>'Monthly Data'!O26</f>
        <v>996</v>
      </c>
      <c r="K26" s="46">
        <f>'Monthly Data'!BH26</f>
        <v>31</v>
      </c>
      <c r="M26" s="29">
        <f>'GS&gt;50 PW (2)'!$B$6</f>
        <v>-65109283.238350697</v>
      </c>
      <c r="N26" s="29">
        <f>E26*'GS&gt;50 PW (2)'!$B$7</f>
        <v>6305806.5199737651</v>
      </c>
      <c r="O26" s="29">
        <f>F26*'GS&gt;50 PW (2)'!$B$8</f>
        <v>0</v>
      </c>
      <c r="P26" s="29">
        <f>G26*'GS&gt;50 PW (2)'!$B$9</f>
        <v>26230189.973582793</v>
      </c>
      <c r="Q26" s="44">
        <f>H26*'GS&gt;50 PW (2)'!$B$10</f>
        <v>-1236695.6664908475</v>
      </c>
      <c r="R26" s="44">
        <f>I26*'GS&gt;50 PW (2)'!$B$11</f>
        <v>0</v>
      </c>
      <c r="S26" s="44">
        <f>J26*'GS&gt;50 PW (2)'!$B$12</f>
        <v>51764272.364075966</v>
      </c>
      <c r="T26" s="44">
        <f>K26*'GS&gt;50 PW (2)'!$B$13</f>
        <v>59591708.09976133</v>
      </c>
      <c r="U26" s="44">
        <f t="shared" si="5"/>
        <v>77545998.052552313</v>
      </c>
      <c r="V26" s="44">
        <f t="shared" si="3"/>
        <v>-315345.91045254469</v>
      </c>
      <c r="W26" s="48">
        <f t="shared" si="4"/>
        <v>4.0500959064151089E-3</v>
      </c>
    </row>
    <row r="27" spans="1:23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156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J27" s="44">
        <f>'Monthly Data'!O27</f>
        <v>995</v>
      </c>
      <c r="K27" s="46">
        <f>'Monthly Data'!BH27</f>
        <v>29</v>
      </c>
      <c r="M27" s="29">
        <f>'GS&gt;50 PW (2)'!$B$6</f>
        <v>-65109283.238350697</v>
      </c>
      <c r="N27" s="29">
        <f>E27*'GS&gt;50 PW (2)'!$B$7</f>
        <v>5408218.1396851661</v>
      </c>
      <c r="O27" s="29">
        <f>F27*'GS&gt;50 PW (2)'!$B$8</f>
        <v>0</v>
      </c>
      <c r="P27" s="29">
        <f>G27*'GS&gt;50 PW (2)'!$B$9</f>
        <v>26230189.973582793</v>
      </c>
      <c r="Q27" s="44">
        <f>H27*'GS&gt;50 PW (2)'!$B$10</f>
        <v>-1286163.4931504815</v>
      </c>
      <c r="R27" s="44">
        <f>I27*'GS&gt;50 PW (2)'!$B$11</f>
        <v>0</v>
      </c>
      <c r="S27" s="44">
        <f>J27*'GS&gt;50 PW (2)'!$B$12</f>
        <v>51712300.203067861</v>
      </c>
      <c r="T27" s="44">
        <f>K27*'GS&gt;50 PW (2)'!$B$13</f>
        <v>55747081.770744473</v>
      </c>
      <c r="U27" s="44">
        <f t="shared" si="5"/>
        <v>72702343.355579108</v>
      </c>
      <c r="V27" s="44">
        <f t="shared" si="3"/>
        <v>-209962.6074257493</v>
      </c>
      <c r="W27" s="48">
        <f t="shared" si="4"/>
        <v>2.8796594025195517E-3</v>
      </c>
    </row>
    <row r="28" spans="1:23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156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J28" s="44">
        <f>'Monthly Data'!O28</f>
        <v>996</v>
      </c>
      <c r="K28" s="46">
        <f>'Monthly Data'!BH28</f>
        <v>31</v>
      </c>
      <c r="M28" s="29">
        <f>'GS&gt;50 PW (2)'!$B$6</f>
        <v>-65109283.238350697</v>
      </c>
      <c r="N28" s="29">
        <f>E28*'GS&gt;50 PW (2)'!$B$7</f>
        <v>3471242.266898083</v>
      </c>
      <c r="O28" s="29">
        <f>F28*'GS&gt;50 PW (2)'!$B$8</f>
        <v>14480.018408694905</v>
      </c>
      <c r="P28" s="29">
        <f>G28*'GS&gt;50 PW (2)'!$B$9</f>
        <v>26230189.973582793</v>
      </c>
      <c r="Q28" s="44">
        <f>H28*'GS&gt;50 PW (2)'!$B$10</f>
        <v>-1335631.3198101153</v>
      </c>
      <c r="R28" s="44">
        <f>I28*'GS&gt;50 PW (2)'!$B$11</f>
        <v>0</v>
      </c>
      <c r="S28" s="44">
        <f>J28*'GS&gt;50 PW (2)'!$B$12</f>
        <v>51764272.364075966</v>
      </c>
      <c r="T28" s="44">
        <f>K28*'GS&gt;50 PW (2)'!$B$13</f>
        <v>59591708.09976133</v>
      </c>
      <c r="U28" s="44">
        <f t="shared" si="5"/>
        <v>74626978.16456604</v>
      </c>
      <c r="V28" s="44">
        <f t="shared" si="3"/>
        <v>-262817.79843881726</v>
      </c>
      <c r="W28" s="48">
        <f t="shared" si="4"/>
        <v>3.5093939709576428E-3</v>
      </c>
    </row>
    <row r="29" spans="1:23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156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J29" s="44">
        <f>'Monthly Data'!O29</f>
        <v>996</v>
      </c>
      <c r="K29" s="46">
        <f>'Monthly Data'!BH29</f>
        <v>30</v>
      </c>
      <c r="M29" s="29">
        <f>'GS&gt;50 PW (2)'!$B$6</f>
        <v>-65109283.238350697</v>
      </c>
      <c r="N29" s="29">
        <f>E29*'GS&gt;50 PW (2)'!$B$7</f>
        <v>2645971.433836529</v>
      </c>
      <c r="O29" s="29">
        <f>F29*'GS&gt;50 PW (2)'!$B$8</f>
        <v>115840.14726955898</v>
      </c>
      <c r="P29" s="29">
        <f>G29*'GS&gt;50 PW (2)'!$B$9</f>
        <v>26230189.973582793</v>
      </c>
      <c r="Q29" s="44">
        <f>H29*'GS&gt;50 PW (2)'!$B$10</f>
        <v>-1385099.1464697493</v>
      </c>
      <c r="R29" s="44">
        <f>I29*'GS&gt;50 PW (2)'!$B$11</f>
        <v>0</v>
      </c>
      <c r="S29" s="44">
        <f>J29*'GS&gt;50 PW (2)'!$B$12</f>
        <v>51764272.364075966</v>
      </c>
      <c r="T29" s="44">
        <f>K29*'GS&gt;50 PW (2)'!$B$13</f>
        <v>57669394.935252905</v>
      </c>
      <c r="U29" s="44">
        <f t="shared" si="5"/>
        <v>71931286.469197303</v>
      </c>
      <c r="V29" s="44">
        <f t="shared" si="3"/>
        <v>2030064.5061924458</v>
      </c>
      <c r="W29" s="48">
        <f t="shared" si="4"/>
        <v>2.9041902976558193E-2</v>
      </c>
    </row>
    <row r="30" spans="1:23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156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J30" s="44">
        <f>'Monthly Data'!O30</f>
        <v>998</v>
      </c>
      <c r="K30" s="46">
        <f>'Monthly Data'!BH30</f>
        <v>31</v>
      </c>
      <c r="M30" s="29">
        <f>'GS&gt;50 PW (2)'!$B$6</f>
        <v>-65109283.238350697</v>
      </c>
      <c r="N30" s="29">
        <f>E30*'GS&gt;50 PW (2)'!$B$7</f>
        <v>440995.23897275486</v>
      </c>
      <c r="O30" s="29">
        <f>F30*'GS&gt;50 PW (2)'!$B$8</f>
        <v>3731018.0766403782</v>
      </c>
      <c r="P30" s="29">
        <f>G30*'GS&gt;50 PW (2)'!$B$9</f>
        <v>26230189.973582793</v>
      </c>
      <c r="Q30" s="44">
        <f>H30*'GS&gt;50 PW (2)'!$B$10</f>
        <v>-1434566.9731293831</v>
      </c>
      <c r="R30" s="44">
        <f>I30*'GS&gt;50 PW (2)'!$B$11</f>
        <v>0</v>
      </c>
      <c r="S30" s="44">
        <f>J30*'GS&gt;50 PW (2)'!$B$12</f>
        <v>51868216.686092183</v>
      </c>
      <c r="T30" s="44">
        <f>K30*'GS&gt;50 PW (2)'!$B$13</f>
        <v>59591708.09976133</v>
      </c>
      <c r="U30" s="44">
        <f t="shared" si="5"/>
        <v>75318277.863569349</v>
      </c>
      <c r="V30" s="44">
        <f t="shared" si="3"/>
        <v>-379715.09943550825</v>
      </c>
      <c r="W30" s="48">
        <f t="shared" si="4"/>
        <v>5.0161845059892504E-3</v>
      </c>
    </row>
    <row r="31" spans="1:23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156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J31" s="44">
        <f>'Monthly Data'!O31</f>
        <v>999</v>
      </c>
      <c r="K31" s="46">
        <f>'Monthly Data'!BH31</f>
        <v>30</v>
      </c>
      <c r="M31" s="29">
        <f>'GS&gt;50 PW (2)'!$B$6</f>
        <v>-65109283.238350697</v>
      </c>
      <c r="N31" s="29">
        <f>E31*'GS&gt;50 PW (2)'!$B$7</f>
        <v>15597.902343087786</v>
      </c>
      <c r="O31" s="29">
        <f>F31*'GS&gt;50 PW (2)'!$B$8</f>
        <v>9658172.2785994764</v>
      </c>
      <c r="P31" s="29">
        <f>G31*'GS&gt;50 PW (2)'!$B$9</f>
        <v>26230189.973582793</v>
      </c>
      <c r="Q31" s="44">
        <f>H31*'GS&gt;50 PW (2)'!$B$10</f>
        <v>-1484034.7997890171</v>
      </c>
      <c r="R31" s="44">
        <f>I31*'GS&gt;50 PW (2)'!$B$11</f>
        <v>0</v>
      </c>
      <c r="S31" s="44">
        <f>J31*'GS&gt;50 PW (2)'!$B$12</f>
        <v>51920188.847100295</v>
      </c>
      <c r="T31" s="44">
        <f>K31*'GS&gt;50 PW (2)'!$B$13</f>
        <v>57669394.935252905</v>
      </c>
      <c r="U31" s="44">
        <f t="shared" si="5"/>
        <v>78900225.898738846</v>
      </c>
      <c r="V31" s="44">
        <f t="shared" si="3"/>
        <v>257487.93573398888</v>
      </c>
      <c r="W31" s="48">
        <f t="shared" si="4"/>
        <v>3.2741476505448786E-3</v>
      </c>
    </row>
    <row r="32" spans="1:23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156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J32" s="44">
        <f>'Monthly Data'!O32</f>
        <v>1000</v>
      </c>
      <c r="K32" s="46">
        <f>'Monthly Data'!BH32</f>
        <v>31</v>
      </c>
      <c r="M32" s="29">
        <f>'GS&gt;50 PW (2)'!$B$6</f>
        <v>-65109283.238350697</v>
      </c>
      <c r="N32" s="29">
        <f>E32*'GS&gt;50 PW (2)'!$B$7</f>
        <v>0</v>
      </c>
      <c r="O32" s="29">
        <f>F32*'GS&gt;50 PW (2)'!$B$8</f>
        <v>15300552.78518758</v>
      </c>
      <c r="P32" s="29">
        <f>G32*'GS&gt;50 PW (2)'!$B$9</f>
        <v>26230189.973582793</v>
      </c>
      <c r="Q32" s="44">
        <f>H32*'GS&gt;50 PW (2)'!$B$10</f>
        <v>-1533502.6264486508</v>
      </c>
      <c r="R32" s="44">
        <f>I32*'GS&gt;50 PW (2)'!$B$11</f>
        <v>0</v>
      </c>
      <c r="S32" s="44">
        <f>J32*'GS&gt;50 PW (2)'!$B$12</f>
        <v>51972161.0081084</v>
      </c>
      <c r="T32" s="44">
        <f>K32*'GS&gt;50 PW (2)'!$B$13</f>
        <v>59591708.09976133</v>
      </c>
      <c r="U32" s="44">
        <f t="shared" si="5"/>
        <v>86451826.001840755</v>
      </c>
      <c r="V32" s="44">
        <f t="shared" si="3"/>
        <v>1142510.038835898</v>
      </c>
      <c r="W32" s="48">
        <f t="shared" si="4"/>
        <v>1.3392558900968772E-2</v>
      </c>
    </row>
    <row r="33" spans="1:23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156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J33" s="44">
        <f>'Monthly Data'!O33</f>
        <v>999</v>
      </c>
      <c r="K33" s="46">
        <f>'Monthly Data'!BH33</f>
        <v>31</v>
      </c>
      <c r="M33" s="29">
        <f>'GS&gt;50 PW (2)'!$B$6</f>
        <v>-65109283.238350697</v>
      </c>
      <c r="N33" s="29">
        <f>E33*'GS&gt;50 PW (2)'!$B$7</f>
        <v>0</v>
      </c>
      <c r="O33" s="29">
        <f>F33*'GS&gt;50 PW (2)'!$B$8</f>
        <v>12298362.301784843</v>
      </c>
      <c r="P33" s="29">
        <f>G33*'GS&gt;50 PW (2)'!$B$9</f>
        <v>26230189.973582793</v>
      </c>
      <c r="Q33" s="44">
        <f>H33*'GS&gt;50 PW (2)'!$B$10</f>
        <v>-1582970.4531082849</v>
      </c>
      <c r="R33" s="44">
        <f>I33*'GS&gt;50 PW (2)'!$B$11</f>
        <v>0</v>
      </c>
      <c r="S33" s="44">
        <f>J33*'GS&gt;50 PW (2)'!$B$12</f>
        <v>51920188.847100295</v>
      </c>
      <c r="T33" s="44">
        <f>K33*'GS&gt;50 PW (2)'!$B$13</f>
        <v>59591708.09976133</v>
      </c>
      <c r="U33" s="44">
        <f t="shared" si="5"/>
        <v>83348195.530770272</v>
      </c>
      <c r="V33" s="44">
        <f t="shared" si="3"/>
        <v>831079.56776541471</v>
      </c>
      <c r="W33" s="48">
        <f t="shared" si="4"/>
        <v>1.0071602213267064E-2</v>
      </c>
    </row>
    <row r="34" spans="1:23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156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J34" s="44">
        <f>'Monthly Data'!O34</f>
        <v>999</v>
      </c>
      <c r="K34" s="46">
        <f>'Monthly Data'!BH34</f>
        <v>30</v>
      </c>
      <c r="M34" s="29">
        <f>'GS&gt;50 PW (2)'!$B$6</f>
        <v>-65109283.238350697</v>
      </c>
      <c r="N34" s="29">
        <f>E34*'GS&gt;50 PW (2)'!$B$7</f>
        <v>160232.99679717459</v>
      </c>
      <c r="O34" s="29">
        <f>F34*'GS&gt;50 PW (2)'!$B$8</f>
        <v>5449313.5944721689</v>
      </c>
      <c r="P34" s="29">
        <f>G34*'GS&gt;50 PW (2)'!$B$9</f>
        <v>26230189.973582793</v>
      </c>
      <c r="Q34" s="44">
        <f>H34*'GS&gt;50 PW (2)'!$B$10</f>
        <v>-1632438.2797679189</v>
      </c>
      <c r="R34" s="44">
        <f>I34*'GS&gt;50 PW (2)'!$B$11</f>
        <v>0</v>
      </c>
      <c r="S34" s="44">
        <f>J34*'GS&gt;50 PW (2)'!$B$12</f>
        <v>51920188.847100295</v>
      </c>
      <c r="T34" s="44">
        <f>K34*'GS&gt;50 PW (2)'!$B$13</f>
        <v>57669394.935252905</v>
      </c>
      <c r="U34" s="44">
        <f t="shared" si="5"/>
        <v>74687598.829086721</v>
      </c>
      <c r="V34" s="44">
        <f t="shared" ref="V34:V65" si="6">U34-D34</f>
        <v>13868.866081863642</v>
      </c>
      <c r="W34" s="48">
        <f t="shared" ref="W34:W65" si="7">ABS(V34/D34)</f>
        <v>1.8572617289553647E-4</v>
      </c>
    </row>
    <row r="35" spans="1:23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156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J35" s="44">
        <f>'Monthly Data'!O35</f>
        <v>998</v>
      </c>
      <c r="K35" s="46">
        <f>'Monthly Data'!BH35</f>
        <v>31</v>
      </c>
      <c r="M35" s="29">
        <f>'GS&gt;50 PW (2)'!$B$6</f>
        <v>-65109283.238350697</v>
      </c>
      <c r="N35" s="29">
        <f>E35*'GS&gt;50 PW (2)'!$B$7</f>
        <v>1568298.1810413725</v>
      </c>
      <c r="O35" s="29">
        <f>F35*'GS&gt;50 PW (2)'!$B$8</f>
        <v>574374.06354489655</v>
      </c>
      <c r="P35" s="29">
        <f>G35*'GS&gt;50 PW (2)'!$B$9</f>
        <v>26230189.973582793</v>
      </c>
      <c r="Q35" s="44">
        <f>H35*'GS&gt;50 PW (2)'!$B$10</f>
        <v>-1681906.1064275526</v>
      </c>
      <c r="R35" s="44">
        <f>I35*'GS&gt;50 PW (2)'!$B$11</f>
        <v>0</v>
      </c>
      <c r="S35" s="44">
        <f>J35*'GS&gt;50 PW (2)'!$B$12</f>
        <v>51868216.686092183</v>
      </c>
      <c r="T35" s="44">
        <f>K35*'GS&gt;50 PW (2)'!$B$13</f>
        <v>59591708.09976133</v>
      </c>
      <c r="U35" s="44">
        <f t="shared" si="5"/>
        <v>73041597.659244329</v>
      </c>
      <c r="V35" s="44">
        <f t="shared" si="6"/>
        <v>-332899.30376052856</v>
      </c>
      <c r="W35" s="48">
        <f t="shared" si="7"/>
        <v>4.5369892474816575E-3</v>
      </c>
    </row>
    <row r="36" spans="1:23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156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J36" s="44">
        <f>'Monthly Data'!O36</f>
        <v>1000</v>
      </c>
      <c r="K36" s="46">
        <f>'Monthly Data'!BH36</f>
        <v>30</v>
      </c>
      <c r="M36" s="29">
        <f>'GS&gt;50 PW (2)'!$B$6</f>
        <v>-65109283.238350697</v>
      </c>
      <c r="N36" s="29">
        <f>E36*'GS&gt;50 PW (2)'!$B$7</f>
        <v>3898057.5946498499</v>
      </c>
      <c r="O36" s="29">
        <f>F36*'GS&gt;50 PW (2)'!$B$8</f>
        <v>0</v>
      </c>
      <c r="P36" s="29">
        <f>G36*'GS&gt;50 PW (2)'!$B$9</f>
        <v>26230189.973582793</v>
      </c>
      <c r="Q36" s="44">
        <f>H36*'GS&gt;50 PW (2)'!$B$10</f>
        <v>-1731373.9330871867</v>
      </c>
      <c r="R36" s="44">
        <f>I36*'GS&gt;50 PW (2)'!$B$11</f>
        <v>0</v>
      </c>
      <c r="S36" s="44">
        <f>J36*'GS&gt;50 PW (2)'!$B$12</f>
        <v>51972161.0081084</v>
      </c>
      <c r="T36" s="44">
        <f>K36*'GS&gt;50 PW (2)'!$B$13</f>
        <v>57669394.935252905</v>
      </c>
      <c r="U36" s="44">
        <f t="shared" si="5"/>
        <v>72929146.340156078</v>
      </c>
      <c r="V36" s="44">
        <f t="shared" si="6"/>
        <v>120391.37715122104</v>
      </c>
      <c r="W36" s="48">
        <f t="shared" si="7"/>
        <v>1.6535288539461163E-3</v>
      </c>
    </row>
    <row r="37" spans="1:23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156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J37" s="44">
        <f>'Monthly Data'!O37</f>
        <v>1004</v>
      </c>
      <c r="K37" s="46">
        <f>'Monthly Data'!BH37</f>
        <v>31</v>
      </c>
      <c r="M37" s="29">
        <f>'GS&gt;50 PW (2)'!$B$6</f>
        <v>-65109283.238350697</v>
      </c>
      <c r="N37" s="29">
        <f>E37*'GS&gt;50 PW (2)'!$B$7</f>
        <v>5039540.4479394546</v>
      </c>
      <c r="O37" s="29">
        <f>F37*'GS&gt;50 PW (2)'!$B$8</f>
        <v>0</v>
      </c>
      <c r="P37" s="29">
        <f>G37*'GS&gt;50 PW (2)'!$B$9</f>
        <v>26230189.973582793</v>
      </c>
      <c r="Q37" s="44">
        <f>H37*'GS&gt;50 PW (2)'!$B$10</f>
        <v>-1780841.7597468204</v>
      </c>
      <c r="R37" s="44">
        <f>I37*'GS&gt;50 PW (2)'!$B$11</f>
        <v>-3192226.1883302699</v>
      </c>
      <c r="S37" s="44">
        <f>J37*'GS&gt;50 PW (2)'!$B$12</f>
        <v>52180049.652140833</v>
      </c>
      <c r="T37" s="44">
        <f>K37*'GS&gt;50 PW (2)'!$B$13</f>
        <v>59591708.09976133</v>
      </c>
      <c r="U37" s="44">
        <f t="shared" si="5"/>
        <v>72959136.986996621</v>
      </c>
      <c r="V37" s="44">
        <f t="shared" si="6"/>
        <v>271516.02399176359</v>
      </c>
      <c r="W37" s="48">
        <f t="shared" si="7"/>
        <v>3.7353819040239957E-3</v>
      </c>
    </row>
    <row r="38" spans="1:23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156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J38" s="44">
        <f>'Monthly Data'!O38</f>
        <v>1001</v>
      </c>
      <c r="K38" s="46">
        <f>'Monthly Data'!BH38</f>
        <v>31</v>
      </c>
      <c r="M38" s="29">
        <f>'GS&gt;50 PW (2)'!$B$6</f>
        <v>-65109283.238350697</v>
      </c>
      <c r="N38" s="29">
        <f>E38*'GS&gt;50 PW (2)'!$B$7</f>
        <v>6483055.4102361249</v>
      </c>
      <c r="O38" s="29">
        <f>F38*'GS&gt;50 PW (2)'!$B$8</f>
        <v>0</v>
      </c>
      <c r="P38" s="29">
        <f>G38*'GS&gt;50 PW (2)'!$B$9</f>
        <v>26601687.488207992</v>
      </c>
      <c r="Q38" s="44">
        <f>H38*'GS&gt;50 PW (2)'!$B$10</f>
        <v>-1830309.5864064544</v>
      </c>
      <c r="R38" s="44">
        <f>I38*'GS&gt;50 PW (2)'!$B$11</f>
        <v>0</v>
      </c>
      <c r="S38" s="44">
        <f>J38*'GS&gt;50 PW (2)'!$B$12</f>
        <v>52024133.169116512</v>
      </c>
      <c r="T38" s="44">
        <f>K38*'GS&gt;50 PW (2)'!$B$13</f>
        <v>59591708.09976133</v>
      </c>
      <c r="U38" s="44">
        <f t="shared" si="5"/>
        <v>77760991.342564821</v>
      </c>
      <c r="V38" s="44">
        <f t="shared" si="6"/>
        <v>-1516074.5523768216</v>
      </c>
      <c r="W38" s="48">
        <f t="shared" si="7"/>
        <v>1.9123747016393505E-2</v>
      </c>
    </row>
    <row r="39" spans="1:23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156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J39" s="44">
        <f>'Monthly Data'!O39</f>
        <v>1002</v>
      </c>
      <c r="K39" s="46">
        <f>'Monthly Data'!BH39</f>
        <v>28</v>
      </c>
      <c r="M39" s="29">
        <f>'GS&gt;50 PW (2)'!$B$6</f>
        <v>-65109283.238350697</v>
      </c>
      <c r="N39" s="29">
        <f>E39*'GS&gt;50 PW (2)'!$B$7</f>
        <v>6742547.7855802225</v>
      </c>
      <c r="O39" s="29">
        <f>F39*'GS&gt;50 PW (2)'!$B$8</f>
        <v>0</v>
      </c>
      <c r="P39" s="29">
        <f>G39*'GS&gt;50 PW (2)'!$B$9</f>
        <v>26601687.488207992</v>
      </c>
      <c r="Q39" s="44">
        <f>H39*'GS&gt;50 PW (2)'!$B$10</f>
        <v>-1879777.4130660882</v>
      </c>
      <c r="R39" s="44">
        <f>I39*'GS&gt;50 PW (2)'!$B$11</f>
        <v>0</v>
      </c>
      <c r="S39" s="44">
        <f>J39*'GS&gt;50 PW (2)'!$B$12</f>
        <v>52076105.330124617</v>
      </c>
      <c r="T39" s="44">
        <f>K39*'GS&gt;50 PW (2)'!$B$13</f>
        <v>53824768.606236041</v>
      </c>
      <c r="U39" s="44">
        <f t="shared" si="5"/>
        <v>72256048.558732092</v>
      </c>
      <c r="V39" s="44">
        <f t="shared" si="6"/>
        <v>-510176.3362095505</v>
      </c>
      <c r="W39" s="48">
        <f t="shared" si="7"/>
        <v>7.0111694944479039E-3</v>
      </c>
    </row>
    <row r="40" spans="1:23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156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J40" s="44">
        <f>'Monthly Data'!O40</f>
        <v>1004</v>
      </c>
      <c r="K40" s="46">
        <f>'Monthly Data'!BH40</f>
        <v>31</v>
      </c>
      <c r="M40" s="29">
        <f>'GS&gt;50 PW (2)'!$B$6</f>
        <v>-65109283.238350697</v>
      </c>
      <c r="N40" s="29">
        <f>E40*'GS&gt;50 PW (2)'!$B$7</f>
        <v>5662038.5505408691</v>
      </c>
      <c r="O40" s="29">
        <f>F40*'GS&gt;50 PW (2)'!$B$8</f>
        <v>0</v>
      </c>
      <c r="P40" s="29">
        <f>G40*'GS&gt;50 PW (2)'!$B$9</f>
        <v>26601687.488207992</v>
      </c>
      <c r="Q40" s="44">
        <f>H40*'GS&gt;50 PW (2)'!$B$10</f>
        <v>-1929245.2397257222</v>
      </c>
      <c r="R40" s="44">
        <f>I40*'GS&gt;50 PW (2)'!$B$11</f>
        <v>0</v>
      </c>
      <c r="S40" s="44">
        <f>J40*'GS&gt;50 PW (2)'!$B$12</f>
        <v>52180049.652140833</v>
      </c>
      <c r="T40" s="44">
        <f>K40*'GS&gt;50 PW (2)'!$B$13</f>
        <v>59591708.09976133</v>
      </c>
      <c r="U40" s="44">
        <f t="shared" si="5"/>
        <v>76996955.31257461</v>
      </c>
      <c r="V40" s="44">
        <f t="shared" si="6"/>
        <v>101951.41763296723</v>
      </c>
      <c r="W40" s="48">
        <f t="shared" si="7"/>
        <v>1.325852298183886E-3</v>
      </c>
    </row>
    <row r="41" spans="1:23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156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J41" s="44">
        <f>'Monthly Data'!O41</f>
        <v>1006</v>
      </c>
      <c r="K41" s="46">
        <f>'Monthly Data'!BH41</f>
        <v>30</v>
      </c>
      <c r="M41" s="29">
        <f>'GS&gt;50 PW (2)'!$B$6</f>
        <v>-65109283.238350697</v>
      </c>
      <c r="N41" s="29">
        <f>E41*'GS&gt;50 PW (2)'!$B$7</f>
        <v>3406014.675281533</v>
      </c>
      <c r="O41" s="29">
        <f>F41*'GS&gt;50 PW (2)'!$B$8</f>
        <v>77226.764846372622</v>
      </c>
      <c r="P41" s="29">
        <f>G41*'GS&gt;50 PW (2)'!$B$9</f>
        <v>26601687.488207992</v>
      </c>
      <c r="Q41" s="44">
        <f>H41*'GS&gt;50 PW (2)'!$B$10</f>
        <v>-1978713.066385356</v>
      </c>
      <c r="R41" s="44">
        <f>I41*'GS&gt;50 PW (2)'!$B$11</f>
        <v>0</v>
      </c>
      <c r="S41" s="44">
        <f>J41*'GS&gt;50 PW (2)'!$B$12</f>
        <v>52283993.97415705</v>
      </c>
      <c r="T41" s="44">
        <f>K41*'GS&gt;50 PW (2)'!$B$13</f>
        <v>57669394.935252905</v>
      </c>
      <c r="U41" s="44">
        <f t="shared" si="5"/>
        <v>72950321.533009797</v>
      </c>
      <c r="V41" s="44">
        <f t="shared" si="6"/>
        <v>464357.63806815445</v>
      </c>
      <c r="W41" s="48">
        <f t="shared" si="7"/>
        <v>6.4061731832824416E-3</v>
      </c>
    </row>
    <row r="42" spans="1:23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156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J42" s="44">
        <f>'Monthly Data'!O42</f>
        <v>1006</v>
      </c>
      <c r="K42" s="46">
        <f>'Monthly Data'!BH42</f>
        <v>31</v>
      </c>
      <c r="M42" s="29">
        <f>'GS&gt;50 PW (2)'!$B$6</f>
        <v>-65109283.238350697</v>
      </c>
      <c r="N42" s="29">
        <f>E42*'GS&gt;50 PW (2)'!$B$7</f>
        <v>916022.26487588289</v>
      </c>
      <c r="O42" s="29">
        <f>F42*'GS&gt;50 PW (2)'!$B$8</f>
        <v>2089949.3236549594</v>
      </c>
      <c r="P42" s="29">
        <f>G42*'GS&gt;50 PW (2)'!$B$9</f>
        <v>26601687.488207992</v>
      </c>
      <c r="Q42" s="44">
        <f>H42*'GS&gt;50 PW (2)'!$B$10</f>
        <v>-2028180.89304499</v>
      </c>
      <c r="R42" s="44">
        <f>I42*'GS&gt;50 PW (2)'!$B$11</f>
        <v>0</v>
      </c>
      <c r="S42" s="44">
        <f>J42*'GS&gt;50 PW (2)'!$B$12</f>
        <v>52283993.97415705</v>
      </c>
      <c r="T42" s="44">
        <f>K42*'GS&gt;50 PW (2)'!$B$13</f>
        <v>59591708.09976133</v>
      </c>
      <c r="U42" s="44">
        <f t="shared" si="5"/>
        <v>74345897.019261509</v>
      </c>
      <c r="V42" s="44">
        <f t="shared" si="6"/>
        <v>-166975.8756801337</v>
      </c>
      <c r="W42" s="48">
        <f t="shared" si="7"/>
        <v>2.2408997156177154E-3</v>
      </c>
    </row>
    <row r="43" spans="1:23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156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J43" s="44">
        <f>'Monthly Data'!O43</f>
        <v>1005</v>
      </c>
      <c r="K43" s="46">
        <f>'Monthly Data'!BH43</f>
        <v>30</v>
      </c>
      <c r="M43" s="29">
        <f>'GS&gt;50 PW (2)'!$B$6</f>
        <v>-65109283.238350697</v>
      </c>
      <c r="N43" s="29">
        <f>E43*'GS&gt;50 PW (2)'!$B$7</f>
        <v>79407.502837537817</v>
      </c>
      <c r="O43" s="29">
        <f>F43*'GS&gt;50 PW (2)'!$B$8</f>
        <v>6641501.7767880466</v>
      </c>
      <c r="P43" s="29">
        <f>G43*'GS&gt;50 PW (2)'!$B$9</f>
        <v>26601687.488207992</v>
      </c>
      <c r="Q43" s="44">
        <f>H43*'GS&gt;50 PW (2)'!$B$10</f>
        <v>-2077648.7197046238</v>
      </c>
      <c r="R43" s="44">
        <f>I43*'GS&gt;50 PW (2)'!$B$11</f>
        <v>0</v>
      </c>
      <c r="S43" s="44">
        <f>J43*'GS&gt;50 PW (2)'!$B$12</f>
        <v>52232021.813148946</v>
      </c>
      <c r="T43" s="44">
        <f>K43*'GS&gt;50 PW (2)'!$B$13</f>
        <v>57669394.935252905</v>
      </c>
      <c r="U43" s="44">
        <f t="shared" si="5"/>
        <v>76037081.558180109</v>
      </c>
      <c r="V43" s="44">
        <f t="shared" si="6"/>
        <v>-232432.33676153421</v>
      </c>
      <c r="W43" s="48">
        <f t="shared" si="7"/>
        <v>3.0475130218045039E-3</v>
      </c>
    </row>
    <row r="44" spans="1:23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156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J44" s="44">
        <f>'Monthly Data'!O44</f>
        <v>1007</v>
      </c>
      <c r="K44" s="46">
        <f>'Monthly Data'!BH44</f>
        <v>31</v>
      </c>
      <c r="M44" s="29">
        <f>'GS&gt;50 PW (2)'!$B$6</f>
        <v>-65109283.238350697</v>
      </c>
      <c r="N44" s="29">
        <f>E44*'GS&gt;50 PW (2)'!$B$7</f>
        <v>0</v>
      </c>
      <c r="O44" s="29">
        <f>F44*'GS&gt;50 PW (2)'!$B$8</f>
        <v>12303188.974587742</v>
      </c>
      <c r="P44" s="29">
        <f>G44*'GS&gt;50 PW (2)'!$B$9</f>
        <v>26601687.488207992</v>
      </c>
      <c r="Q44" s="44">
        <f>H44*'GS&gt;50 PW (2)'!$B$10</f>
        <v>-2127116.5463642576</v>
      </c>
      <c r="R44" s="44">
        <f>I44*'GS&gt;50 PW (2)'!$B$11</f>
        <v>0</v>
      </c>
      <c r="S44" s="44">
        <f>J44*'GS&gt;50 PW (2)'!$B$12</f>
        <v>52335966.135165162</v>
      </c>
      <c r="T44" s="44">
        <f>K44*'GS&gt;50 PW (2)'!$B$13</f>
        <v>59591708.09976133</v>
      </c>
      <c r="U44" s="44">
        <f t="shared" si="5"/>
        <v>83596150.913007274</v>
      </c>
      <c r="V44" s="44">
        <f t="shared" si="6"/>
        <v>136956.01806563139</v>
      </c>
      <c r="W44" s="48">
        <f t="shared" si="7"/>
        <v>1.6409937603403856E-3</v>
      </c>
    </row>
    <row r="45" spans="1:23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156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J45" s="44">
        <f>'Monthly Data'!O45</f>
        <v>1008</v>
      </c>
      <c r="K45" s="46">
        <f>'Monthly Data'!BH45</f>
        <v>31</v>
      </c>
      <c r="M45" s="29">
        <f>'GS&gt;50 PW (2)'!$B$6</f>
        <v>-65109283.238350697</v>
      </c>
      <c r="N45" s="29">
        <f>E45*'GS&gt;50 PW (2)'!$B$7</f>
        <v>0</v>
      </c>
      <c r="O45" s="29">
        <f>F45*'GS&gt;50 PW (2)'!$B$8</f>
        <v>10280813.070173357</v>
      </c>
      <c r="P45" s="29">
        <f>G45*'GS&gt;50 PW (2)'!$B$9</f>
        <v>26601687.488207992</v>
      </c>
      <c r="Q45" s="44">
        <f>H45*'GS&gt;50 PW (2)'!$B$10</f>
        <v>-2176584.3730238918</v>
      </c>
      <c r="R45" s="44">
        <f>I45*'GS&gt;50 PW (2)'!$B$11</f>
        <v>0</v>
      </c>
      <c r="S45" s="44">
        <f>J45*'GS&gt;50 PW (2)'!$B$12</f>
        <v>52387938.296173267</v>
      </c>
      <c r="T45" s="44">
        <f>K45*'GS&gt;50 PW (2)'!$B$13</f>
        <v>59591708.09976133</v>
      </c>
      <c r="U45" s="44">
        <f t="shared" si="5"/>
        <v>81576279.342941359</v>
      </c>
      <c r="V45" s="44">
        <f t="shared" si="6"/>
        <v>732492.44799971581</v>
      </c>
      <c r="W45" s="48">
        <f t="shared" si="7"/>
        <v>9.0605905058802668E-3</v>
      </c>
    </row>
    <row r="46" spans="1:23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156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J46" s="44">
        <f>'Monthly Data'!O46</f>
        <v>1009</v>
      </c>
      <c r="K46" s="46">
        <f>'Monthly Data'!BH46</f>
        <v>30</v>
      </c>
      <c r="M46" s="29">
        <f>'GS&gt;50 PW (2)'!$B$6</f>
        <v>-65109283.238350697</v>
      </c>
      <c r="N46" s="29">
        <f>E46*'GS&gt;50 PW (2)'!$B$7</f>
        <v>175830.89914026237</v>
      </c>
      <c r="O46" s="29">
        <f>F46*'GS&gt;50 PW (2)'!$B$8</f>
        <v>4604645.8539649686</v>
      </c>
      <c r="P46" s="29">
        <f>G46*'GS&gt;50 PW (2)'!$B$9</f>
        <v>26601687.488207992</v>
      </c>
      <c r="Q46" s="44">
        <f>H46*'GS&gt;50 PW (2)'!$B$10</f>
        <v>-2226052.1996835256</v>
      </c>
      <c r="R46" s="44">
        <f>I46*'GS&gt;50 PW (2)'!$B$11</f>
        <v>0</v>
      </c>
      <c r="S46" s="44">
        <f>J46*'GS&gt;50 PW (2)'!$B$12</f>
        <v>52439910.457181379</v>
      </c>
      <c r="T46" s="44">
        <f>K46*'GS&gt;50 PW (2)'!$B$13</f>
        <v>57669394.935252905</v>
      </c>
      <c r="U46" s="44">
        <f t="shared" si="5"/>
        <v>74156134.195713282</v>
      </c>
      <c r="V46" s="44">
        <f t="shared" si="6"/>
        <v>107306.30077163875</v>
      </c>
      <c r="W46" s="48">
        <f t="shared" si="7"/>
        <v>1.4491289575019588E-3</v>
      </c>
    </row>
    <row r="47" spans="1:23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156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J47" s="44">
        <f>'Monthly Data'!O47</f>
        <v>1013</v>
      </c>
      <c r="K47" s="46">
        <f>'Monthly Data'!BH47</f>
        <v>31</v>
      </c>
      <c r="M47" s="29">
        <f>'GS&gt;50 PW (2)'!$B$6</f>
        <v>-65109283.238350697</v>
      </c>
      <c r="N47" s="29">
        <f>E47*'GS&gt;50 PW (2)'!$B$7</f>
        <v>1320149.7346740668</v>
      </c>
      <c r="O47" s="29">
        <f>F47*'GS&gt;50 PW (2)'!$B$8</f>
        <v>1283894.9655709453</v>
      </c>
      <c r="P47" s="29">
        <f>G47*'GS&gt;50 PW (2)'!$B$9</f>
        <v>26601687.488207992</v>
      </c>
      <c r="Q47" s="44">
        <f>H47*'GS&gt;50 PW (2)'!$B$10</f>
        <v>-2275520.0263431594</v>
      </c>
      <c r="R47" s="44">
        <f>I47*'GS&gt;50 PW (2)'!$B$11</f>
        <v>0</v>
      </c>
      <c r="S47" s="44">
        <f>J47*'GS&gt;50 PW (2)'!$B$12</f>
        <v>52647799.101213813</v>
      </c>
      <c r="T47" s="44">
        <f>K47*'GS&gt;50 PW (2)'!$B$13</f>
        <v>59591708.09976133</v>
      </c>
      <c r="U47" s="44">
        <f t="shared" si="5"/>
        <v>74060436.124734297</v>
      </c>
      <c r="V47" s="44">
        <f t="shared" si="6"/>
        <v>-382265.77020734549</v>
      </c>
      <c r="W47" s="48">
        <f t="shared" si="7"/>
        <v>5.1350335288316597E-3</v>
      </c>
    </row>
    <row r="48" spans="1:23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156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J48" s="44">
        <f>'Monthly Data'!O48</f>
        <v>1014</v>
      </c>
      <c r="K48" s="46">
        <f>'Monthly Data'!BH48</f>
        <v>30</v>
      </c>
      <c r="M48" s="29">
        <f>'GS&gt;50 PW (2)'!$B$6</f>
        <v>-65109283.238350697</v>
      </c>
      <c r="N48" s="29">
        <f>E48*'GS&gt;50 PW (2)'!$B$7</f>
        <v>4348978.771477296</v>
      </c>
      <c r="O48" s="29">
        <f>F48*'GS&gt;50 PW (2)'!$B$8</f>
        <v>0</v>
      </c>
      <c r="P48" s="29">
        <f>G48*'GS&gt;50 PW (2)'!$B$9</f>
        <v>26601687.488207992</v>
      </c>
      <c r="Q48" s="44">
        <f>H48*'GS&gt;50 PW (2)'!$B$10</f>
        <v>-2324987.8530027932</v>
      </c>
      <c r="R48" s="44">
        <f>I48*'GS&gt;50 PW (2)'!$B$11</f>
        <v>0</v>
      </c>
      <c r="S48" s="44">
        <f>J48*'GS&gt;50 PW (2)'!$B$12</f>
        <v>52699771.262221918</v>
      </c>
      <c r="T48" s="44">
        <f>K48*'GS&gt;50 PW (2)'!$B$13</f>
        <v>57669394.935252905</v>
      </c>
      <c r="U48" s="44">
        <f t="shared" si="5"/>
        <v>73885561.365806609</v>
      </c>
      <c r="V48" s="44">
        <f t="shared" si="6"/>
        <v>288998.47086496651</v>
      </c>
      <c r="W48" s="48">
        <f t="shared" si="7"/>
        <v>3.9267930389291269E-3</v>
      </c>
    </row>
    <row r="49" spans="1:23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156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J49" s="44">
        <f>'Monthly Data'!O49</f>
        <v>1015</v>
      </c>
      <c r="K49" s="46">
        <f>'Monthly Data'!BH49</f>
        <v>31</v>
      </c>
      <c r="M49" s="29">
        <f>'GS&gt;50 PW (2)'!$B$6</f>
        <v>-65109283.238350697</v>
      </c>
      <c r="N49" s="29">
        <f>E49*'GS&gt;50 PW (2)'!$B$7</f>
        <v>7089955.6104944516</v>
      </c>
      <c r="O49" s="29">
        <f>F49*'GS&gt;50 PW (2)'!$B$8</f>
        <v>0</v>
      </c>
      <c r="P49" s="29">
        <f>G49*'GS&gt;50 PW (2)'!$B$9</f>
        <v>26601687.488207992</v>
      </c>
      <c r="Q49" s="44">
        <f>H49*'GS&gt;50 PW (2)'!$B$10</f>
        <v>-2374455.6796624274</v>
      </c>
      <c r="R49" s="44">
        <f>I49*'GS&gt;50 PW (2)'!$B$11</f>
        <v>-3192226.1883302699</v>
      </c>
      <c r="S49" s="44">
        <f>J49*'GS&gt;50 PW (2)'!$B$12</f>
        <v>52751743.42323003</v>
      </c>
      <c r="T49" s="44">
        <f>K49*'GS&gt;50 PW (2)'!$B$13</f>
        <v>59591708.09976133</v>
      </c>
      <c r="U49" s="44">
        <f t="shared" si="5"/>
        <v>75359129.515350401</v>
      </c>
      <c r="V49" s="44">
        <f t="shared" si="6"/>
        <v>-652127.37959124148</v>
      </c>
      <c r="W49" s="48">
        <f t="shared" si="7"/>
        <v>8.5793526673631267E-3</v>
      </c>
    </row>
    <row r="50" spans="1:23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156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J50" s="44">
        <f>'Monthly Data'!O50</f>
        <v>1020</v>
      </c>
      <c r="K50" s="46">
        <f>'Monthly Data'!BH50</f>
        <v>31</v>
      </c>
      <c r="M50" s="29">
        <f>'GS&gt;50 PW (2)'!$B$6</f>
        <v>-65109283.238350697</v>
      </c>
      <c r="N50" s="29">
        <f>E50*'GS&gt;50 PW (2)'!$B$7</f>
        <v>9190000.4623229075</v>
      </c>
      <c r="O50" s="29">
        <f>F50*'GS&gt;50 PW (2)'!$B$8</f>
        <v>0</v>
      </c>
      <c r="P50" s="29">
        <f>G50*'GS&gt;50 PW (2)'!$B$9</f>
        <v>27259532.264792845</v>
      </c>
      <c r="Q50" s="44">
        <f>H50*'GS&gt;50 PW (2)'!$B$10</f>
        <v>-2423923.5063220612</v>
      </c>
      <c r="R50" s="44">
        <f>I50*'GS&gt;50 PW (2)'!$B$11</f>
        <v>0</v>
      </c>
      <c r="S50" s="44">
        <f>J50*'GS&gt;50 PW (2)'!$B$12</f>
        <v>53011604.228270568</v>
      </c>
      <c r="T50" s="44">
        <f>K50*'GS&gt;50 PW (2)'!$B$13</f>
        <v>59591708.09976133</v>
      </c>
      <c r="U50" s="44">
        <f t="shared" si="5"/>
        <v>81519638.310474887</v>
      </c>
      <c r="V50" s="44">
        <f t="shared" si="6"/>
        <v>-1032960.9843348861</v>
      </c>
      <c r="W50" s="48">
        <f t="shared" si="7"/>
        <v>1.2512761477636842E-2</v>
      </c>
    </row>
    <row r="51" spans="1:23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156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J51" s="44">
        <f>'Monthly Data'!O51</f>
        <v>1020</v>
      </c>
      <c r="K51" s="46">
        <f>'Monthly Data'!BH51</f>
        <v>28</v>
      </c>
      <c r="M51" s="29">
        <f>'GS&gt;50 PW (2)'!$B$6</f>
        <v>-65109283.238350697</v>
      </c>
      <c r="N51" s="29">
        <f>E51*'GS&gt;50 PW (2)'!$B$7</f>
        <v>8289576.099790113</v>
      </c>
      <c r="O51" s="29">
        <f>F51*'GS&gt;50 PW (2)'!$B$8</f>
        <v>0</v>
      </c>
      <c r="P51" s="29">
        <f>G51*'GS&gt;50 PW (2)'!$B$9</f>
        <v>27259532.264792845</v>
      </c>
      <c r="Q51" s="44">
        <f>H51*'GS&gt;50 PW (2)'!$B$10</f>
        <v>-2473391.332981695</v>
      </c>
      <c r="R51" s="44">
        <f>I51*'GS&gt;50 PW (2)'!$B$11</f>
        <v>0</v>
      </c>
      <c r="S51" s="44">
        <f>J51*'GS&gt;50 PW (2)'!$B$12</f>
        <v>53011604.228270568</v>
      </c>
      <c r="T51" s="44">
        <f>K51*'GS&gt;50 PW (2)'!$B$13</f>
        <v>53824768.606236041</v>
      </c>
      <c r="U51" s="44">
        <f t="shared" si="5"/>
        <v>74802806.627757177</v>
      </c>
      <c r="V51" s="44">
        <f t="shared" si="6"/>
        <v>-132990.66705259681</v>
      </c>
      <c r="W51" s="48">
        <f t="shared" si="7"/>
        <v>1.7747281253229295E-3</v>
      </c>
    </row>
    <row r="52" spans="1:23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156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J52" s="44">
        <f>'Monthly Data'!O52</f>
        <v>1020</v>
      </c>
      <c r="K52" s="46">
        <f>'Monthly Data'!BH52</f>
        <v>31</v>
      </c>
      <c r="M52" s="29">
        <f>'GS&gt;50 PW (2)'!$B$6</f>
        <v>-65109283.238350697</v>
      </c>
      <c r="N52" s="29">
        <f>E52*'GS&gt;50 PW (2)'!$B$7</f>
        <v>7464305.2667285558</v>
      </c>
      <c r="O52" s="29">
        <f>F52*'GS&gt;50 PW (2)'!$B$8</f>
        <v>0</v>
      </c>
      <c r="P52" s="29">
        <f>G52*'GS&gt;50 PW (2)'!$B$9</f>
        <v>27259532.264792845</v>
      </c>
      <c r="Q52" s="44">
        <f>H52*'GS&gt;50 PW (2)'!$B$10</f>
        <v>-2522859.1596413292</v>
      </c>
      <c r="R52" s="44">
        <f>I52*'GS&gt;50 PW (2)'!$B$11</f>
        <v>0</v>
      </c>
      <c r="S52" s="44">
        <f>J52*'GS&gt;50 PW (2)'!$B$12</f>
        <v>53011604.228270568</v>
      </c>
      <c r="T52" s="44">
        <f>K52*'GS&gt;50 PW (2)'!$B$13</f>
        <v>59591708.09976133</v>
      </c>
      <c r="U52" s="44">
        <f t="shared" si="5"/>
        <v>79695007.461561278</v>
      </c>
      <c r="V52" s="44">
        <f t="shared" si="6"/>
        <v>-89790.833248496056</v>
      </c>
      <c r="W52" s="48">
        <f t="shared" si="7"/>
        <v>1.1254128000263079E-3</v>
      </c>
    </row>
    <row r="53" spans="1:23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156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J53" s="44">
        <f>'Monthly Data'!O53</f>
        <v>1019</v>
      </c>
      <c r="K53" s="46">
        <f>'Monthly Data'!BH53</f>
        <v>30</v>
      </c>
      <c r="M53" s="29">
        <f>'GS&gt;50 PW (2)'!$B$6</f>
        <v>-65109283.238350697</v>
      </c>
      <c r="N53" s="29">
        <f>E53*'GS&gt;50 PW (2)'!$B$7</f>
        <v>3464152.3112875875</v>
      </c>
      <c r="O53" s="29">
        <f>F53*'GS&gt;50 PW (2)'!$B$8</f>
        <v>0</v>
      </c>
      <c r="P53" s="29">
        <f>G53*'GS&gt;50 PW (2)'!$B$9</f>
        <v>27259532.264792845</v>
      </c>
      <c r="Q53" s="44">
        <f>H53*'GS&gt;50 PW (2)'!$B$10</f>
        <v>-2572326.986300963</v>
      </c>
      <c r="R53" s="44">
        <f>I53*'GS&gt;50 PW (2)'!$B$11</f>
        <v>0</v>
      </c>
      <c r="S53" s="44">
        <f>J53*'GS&gt;50 PW (2)'!$B$12</f>
        <v>52959632.067262463</v>
      </c>
      <c r="T53" s="44">
        <f>K53*'GS&gt;50 PW (2)'!$B$13</f>
        <v>57669394.935252905</v>
      </c>
      <c r="U53" s="44">
        <f t="shared" si="5"/>
        <v>73671101.353944153</v>
      </c>
      <c r="V53" s="44">
        <f t="shared" si="6"/>
        <v>1011293.059134379</v>
      </c>
      <c r="W53" s="48">
        <f t="shared" si="7"/>
        <v>1.391819057698529E-2</v>
      </c>
    </row>
    <row r="54" spans="1:23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156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J54" s="44">
        <f>'Monthly Data'!O54</f>
        <v>1017</v>
      </c>
      <c r="K54" s="46">
        <f>'Monthly Data'!BH54</f>
        <v>31</v>
      </c>
      <c r="M54" s="29">
        <f>'GS&gt;50 PW (2)'!$B$6</f>
        <v>-65109283.238350697</v>
      </c>
      <c r="N54" s="29">
        <f>E54*'GS&gt;50 PW (2)'!$B$7</f>
        <v>1008191.6878123108</v>
      </c>
      <c r="O54" s="29">
        <f>F54*'GS&gt;50 PW (2)'!$B$8</f>
        <v>1727948.8634375876</v>
      </c>
      <c r="P54" s="29">
        <f>G54*'GS&gt;50 PW (2)'!$B$9</f>
        <v>27259532.264792845</v>
      </c>
      <c r="Q54" s="44">
        <f>H54*'GS&gt;50 PW (2)'!$B$10</f>
        <v>-2621794.8129605968</v>
      </c>
      <c r="R54" s="44">
        <f>I54*'GS&gt;50 PW (2)'!$B$11</f>
        <v>0</v>
      </c>
      <c r="S54" s="44">
        <f>J54*'GS&gt;50 PW (2)'!$B$12</f>
        <v>52855687.745246246</v>
      </c>
      <c r="T54" s="44">
        <f>K54*'GS&gt;50 PW (2)'!$B$13</f>
        <v>59591708.09976133</v>
      </c>
      <c r="U54" s="44">
        <f t="shared" si="5"/>
        <v>74711990.609739035</v>
      </c>
      <c r="V54" s="44">
        <f t="shared" si="6"/>
        <v>1021464.3149292618</v>
      </c>
      <c r="W54" s="48">
        <f t="shared" si="7"/>
        <v>1.3861541860112979E-2</v>
      </c>
    </row>
    <row r="55" spans="1:23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156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J55" s="44">
        <f>'Monthly Data'!O55</f>
        <v>1016.5</v>
      </c>
      <c r="K55" s="46">
        <f>'Monthly Data'!BH55</f>
        <v>30</v>
      </c>
      <c r="M55" s="29">
        <f>'GS&gt;50 PW (2)'!$B$6</f>
        <v>-65109283.238350697</v>
      </c>
      <c r="N55" s="29">
        <f>E55*'GS&gt;50 PW (2)'!$B$7</f>
        <v>26941.831319878918</v>
      </c>
      <c r="O55" s="29">
        <f>F55*'GS&gt;50 PW (2)'!$B$8</f>
        <v>6627021.7583793523</v>
      </c>
      <c r="P55" s="29">
        <f>G55*'GS&gt;50 PW (2)'!$B$9</f>
        <v>27259532.264792845</v>
      </c>
      <c r="Q55" s="44">
        <f>H55*'GS&gt;50 PW (2)'!$B$10</f>
        <v>-2671262.6396202305</v>
      </c>
      <c r="R55" s="44">
        <f>I55*'GS&gt;50 PW (2)'!$B$11</f>
        <v>0</v>
      </c>
      <c r="S55" s="44">
        <f>J55*'GS&gt;50 PW (2)'!$B$12</f>
        <v>52829701.664742187</v>
      </c>
      <c r="T55" s="44">
        <f>K55*'GS&gt;50 PW (2)'!$B$13</f>
        <v>57669394.935252905</v>
      </c>
      <c r="U55" s="44">
        <f t="shared" si="5"/>
        <v>76632046.576516241</v>
      </c>
      <c r="V55" s="44">
        <f t="shared" si="6"/>
        <v>-409173.71829353273</v>
      </c>
      <c r="W55" s="48">
        <f t="shared" si="7"/>
        <v>5.3111012095572755E-3</v>
      </c>
    </row>
    <row r="56" spans="1:23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156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J56" s="44">
        <f>'Monthly Data'!O56</f>
        <v>1016</v>
      </c>
      <c r="K56" s="46">
        <f>'Monthly Data'!BH56</f>
        <v>31</v>
      </c>
      <c r="M56" s="29">
        <f>'GS&gt;50 PW (2)'!$B$6</f>
        <v>-65109283.238350697</v>
      </c>
      <c r="N56" s="29">
        <f>E56*'GS&gt;50 PW (2)'!$B$7</f>
        <v>0</v>
      </c>
      <c r="O56" s="29">
        <f>F56*'GS&gt;50 PW (2)'!$B$8</f>
        <v>8716971.0820343122</v>
      </c>
      <c r="P56" s="29">
        <f>G56*'GS&gt;50 PW (2)'!$B$9</f>
        <v>27259532.264792845</v>
      </c>
      <c r="Q56" s="44">
        <f>H56*'GS&gt;50 PW (2)'!$B$10</f>
        <v>-2720730.4662798648</v>
      </c>
      <c r="R56" s="44">
        <f>I56*'GS&gt;50 PW (2)'!$B$11</f>
        <v>0</v>
      </c>
      <c r="S56" s="44">
        <f>J56*'GS&gt;50 PW (2)'!$B$12</f>
        <v>52803715.584238134</v>
      </c>
      <c r="T56" s="44">
        <f>K56*'GS&gt;50 PW (2)'!$B$13</f>
        <v>59591708.09976133</v>
      </c>
      <c r="U56" s="44">
        <f t="shared" si="5"/>
        <v>80541913.32619606</v>
      </c>
      <c r="V56" s="44">
        <f t="shared" si="6"/>
        <v>-570551.96861371398</v>
      </c>
      <c r="W56" s="48">
        <f t="shared" si="7"/>
        <v>7.0340849158017455E-3</v>
      </c>
    </row>
    <row r="57" spans="1:23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156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J57" s="44">
        <f>'Monthly Data'!O57</f>
        <v>1016</v>
      </c>
      <c r="K57" s="46">
        <f>'Monthly Data'!BH57</f>
        <v>31</v>
      </c>
      <c r="M57" s="29">
        <f>'GS&gt;50 PW (2)'!$B$6</f>
        <v>-65109283.238350697</v>
      </c>
      <c r="N57" s="29">
        <f>E57*'GS&gt;50 PW (2)'!$B$7</f>
        <v>0</v>
      </c>
      <c r="O57" s="29">
        <f>F57*'GS&gt;50 PW (2)'!$B$8</f>
        <v>9083798.2150545791</v>
      </c>
      <c r="P57" s="29">
        <f>G57*'GS&gt;50 PW (2)'!$B$9</f>
        <v>27259532.264792845</v>
      </c>
      <c r="Q57" s="44">
        <f>H57*'GS&gt;50 PW (2)'!$B$10</f>
        <v>-2770198.2929394986</v>
      </c>
      <c r="R57" s="44">
        <f>I57*'GS&gt;50 PW (2)'!$B$11</f>
        <v>0</v>
      </c>
      <c r="S57" s="44">
        <f>J57*'GS&gt;50 PW (2)'!$B$12</f>
        <v>52803715.584238134</v>
      </c>
      <c r="T57" s="44">
        <f>K57*'GS&gt;50 PW (2)'!$B$13</f>
        <v>59591708.09976133</v>
      </c>
      <c r="U57" s="44">
        <f t="shared" si="5"/>
        <v>80859272.632556692</v>
      </c>
      <c r="V57" s="44">
        <f t="shared" si="6"/>
        <v>1169950.3377469182</v>
      </c>
      <c r="W57" s="48">
        <f t="shared" si="7"/>
        <v>1.4681393994275666E-2</v>
      </c>
    </row>
    <row r="58" spans="1:23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156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J58" s="44">
        <f>'Monthly Data'!O58</f>
        <v>1025</v>
      </c>
      <c r="K58" s="46">
        <f>'Monthly Data'!BH58</f>
        <v>30</v>
      </c>
      <c r="M58" s="29">
        <f>'GS&gt;50 PW (2)'!$B$6</f>
        <v>-65109283.238350697</v>
      </c>
      <c r="N58" s="29">
        <f>E58*'GS&gt;50 PW (2)'!$B$7</f>
        <v>146053.08557618567</v>
      </c>
      <c r="O58" s="29">
        <f>F58*'GS&gt;50 PW (2)'!$B$8</f>
        <v>5256246.6823562384</v>
      </c>
      <c r="P58" s="29">
        <f>G58*'GS&gt;50 PW (2)'!$B$9</f>
        <v>27259532.264792845</v>
      </c>
      <c r="Q58" s="44">
        <f>H58*'GS&gt;50 PW (2)'!$B$10</f>
        <v>-2819666.1195991323</v>
      </c>
      <c r="R58" s="44">
        <f>I58*'GS&gt;50 PW (2)'!$B$11</f>
        <v>0</v>
      </c>
      <c r="S58" s="44">
        <f>J58*'GS&gt;50 PW (2)'!$B$12</f>
        <v>53271465.033311106</v>
      </c>
      <c r="T58" s="44">
        <f>K58*'GS&gt;50 PW (2)'!$B$13</f>
        <v>57669394.935252905</v>
      </c>
      <c r="U58" s="44">
        <f t="shared" si="5"/>
        <v>75673742.643339455</v>
      </c>
      <c r="V58" s="44">
        <f t="shared" si="6"/>
        <v>-633117.65147031844</v>
      </c>
      <c r="W58" s="48">
        <f t="shared" si="7"/>
        <v>8.2969951721808908E-3</v>
      </c>
    </row>
    <row r="59" spans="1:23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156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J59" s="44">
        <f>'Monthly Data'!O59</f>
        <v>1028</v>
      </c>
      <c r="K59" s="46">
        <f>'Monthly Data'!BH59</f>
        <v>31</v>
      </c>
      <c r="M59" s="29">
        <f>'GS&gt;50 PW (2)'!$B$6</f>
        <v>-65109283.238350697</v>
      </c>
      <c r="N59" s="29">
        <f>E59*'GS&gt;50 PW (2)'!$B$7</f>
        <v>1287535.9388657922</v>
      </c>
      <c r="O59" s="29">
        <f>F59*'GS&gt;50 PW (2)'!$B$8</f>
        <v>960507.88777675969</v>
      </c>
      <c r="P59" s="29">
        <f>G59*'GS&gt;50 PW (2)'!$B$9</f>
        <v>27259532.264792845</v>
      </c>
      <c r="Q59" s="44">
        <f>H59*'GS&gt;50 PW (2)'!$B$10</f>
        <v>-2869133.9462587661</v>
      </c>
      <c r="R59" s="44">
        <f>I59*'GS&gt;50 PW (2)'!$B$11</f>
        <v>0</v>
      </c>
      <c r="S59" s="44">
        <f>J59*'GS&gt;50 PW (2)'!$B$12</f>
        <v>53427381.516335435</v>
      </c>
      <c r="T59" s="44">
        <f>K59*'GS&gt;50 PW (2)'!$B$13</f>
        <v>59591708.09976133</v>
      </c>
      <c r="U59" s="44">
        <f t="shared" si="5"/>
        <v>74548248.522922695</v>
      </c>
      <c r="V59" s="44">
        <f t="shared" si="6"/>
        <v>-44293.771887078881</v>
      </c>
      <c r="W59" s="48">
        <f t="shared" si="7"/>
        <v>5.9380965609159679E-4</v>
      </c>
    </row>
    <row r="60" spans="1:23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156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J60" s="44">
        <f>'Monthly Data'!O60</f>
        <v>1029</v>
      </c>
      <c r="K60" s="46">
        <f>'Monthly Data'!BH60</f>
        <v>30</v>
      </c>
      <c r="M60" s="29">
        <f>'GS&gt;50 PW (2)'!$B$6</f>
        <v>-65109283.238350697</v>
      </c>
      <c r="N60" s="29">
        <f>E60*'GS&gt;50 PW (2)'!$B$7</f>
        <v>4558841.4575479319</v>
      </c>
      <c r="O60" s="29">
        <f>F60*'GS&gt;50 PW (2)'!$B$8</f>
        <v>0</v>
      </c>
      <c r="P60" s="29">
        <f>G60*'GS&gt;50 PW (2)'!$B$9</f>
        <v>27259532.264792845</v>
      </c>
      <c r="Q60" s="44">
        <f>H60*'GS&gt;50 PW (2)'!$B$10</f>
        <v>-2918601.7729184004</v>
      </c>
      <c r="R60" s="44">
        <f>I60*'GS&gt;50 PW (2)'!$B$11</f>
        <v>0</v>
      </c>
      <c r="S60" s="44">
        <f>J60*'GS&gt;50 PW (2)'!$B$12</f>
        <v>53479353.67734354</v>
      </c>
      <c r="T60" s="44">
        <f>K60*'GS&gt;50 PW (2)'!$B$13</f>
        <v>57669394.935252905</v>
      </c>
      <c r="U60" s="44">
        <f t="shared" si="5"/>
        <v>74939237.323668122</v>
      </c>
      <c r="V60" s="44">
        <f t="shared" si="6"/>
        <v>804870.02885834873</v>
      </c>
      <c r="W60" s="48">
        <f t="shared" si="7"/>
        <v>1.0856908316997245E-2</v>
      </c>
    </row>
    <row r="61" spans="1:23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156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J61" s="44">
        <f>'Monthly Data'!O61</f>
        <v>1028</v>
      </c>
      <c r="K61" s="46">
        <f>'Monthly Data'!BH61</f>
        <v>31</v>
      </c>
      <c r="M61" s="29">
        <f>'GS&gt;50 PW (2)'!$B$6</f>
        <v>-65109283.238350697</v>
      </c>
      <c r="N61" s="29">
        <f>E61*'GS&gt;50 PW (2)'!$B$7</f>
        <v>5602482.9234127151</v>
      </c>
      <c r="O61" s="29">
        <f>F61*'GS&gt;50 PW (2)'!$B$8</f>
        <v>0</v>
      </c>
      <c r="P61" s="29">
        <f>G61*'GS&gt;50 PW (2)'!$B$9</f>
        <v>27259532.264792845</v>
      </c>
      <c r="Q61" s="44">
        <f>H61*'GS&gt;50 PW (2)'!$B$10</f>
        <v>-2968069.5995780341</v>
      </c>
      <c r="R61" s="44">
        <f>I61*'GS&gt;50 PW (2)'!$B$11</f>
        <v>-3192226.1883302699</v>
      </c>
      <c r="S61" s="44">
        <f>J61*'GS&gt;50 PW (2)'!$B$12</f>
        <v>53427381.516335435</v>
      </c>
      <c r="T61" s="44">
        <f>K61*'GS&gt;50 PW (2)'!$B$13</f>
        <v>59591708.09976133</v>
      </c>
      <c r="U61" s="44">
        <f t="shared" si="5"/>
        <v>74611525.77804333</v>
      </c>
      <c r="V61" s="44">
        <f t="shared" si="6"/>
        <v>-713255.51676644385</v>
      </c>
      <c r="W61" s="48">
        <f t="shared" si="7"/>
        <v>9.4690685390093586E-3</v>
      </c>
    </row>
    <row r="62" spans="1:23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156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J62" s="44">
        <f>'Monthly Data'!O62</f>
        <v>1028</v>
      </c>
      <c r="K62" s="46">
        <f>'Monthly Data'!BH62</f>
        <v>31</v>
      </c>
      <c r="M62" s="29">
        <f>'GS&gt;50 PW (2)'!$B$6</f>
        <v>-65109283.238350697</v>
      </c>
      <c r="N62" s="29">
        <f>E62*'GS&gt;50 PW (2)'!$B$7</f>
        <v>8729153.347640764</v>
      </c>
      <c r="O62" s="29">
        <f>F62*'GS&gt;50 PW (2)'!$B$8</f>
        <v>0</v>
      </c>
      <c r="P62" s="29">
        <f>G62*'GS&gt;50 PW (2)'!$B$9</f>
        <v>27983416.821074549</v>
      </c>
      <c r="Q62" s="44">
        <f>H62*'GS&gt;50 PW (2)'!$B$10</f>
        <v>-3017537.4262376679</v>
      </c>
      <c r="R62" s="44">
        <f>I62*'GS&gt;50 PW (2)'!$B$11</f>
        <v>0</v>
      </c>
      <c r="S62" s="44">
        <f>J62*'GS&gt;50 PW (2)'!$B$12</f>
        <v>53427381.516335435</v>
      </c>
      <c r="T62" s="44">
        <f>K62*'GS&gt;50 PW (2)'!$B$13</f>
        <v>59591708.09976133</v>
      </c>
      <c r="U62" s="44">
        <f t="shared" si="5"/>
        <v>81604839.120223701</v>
      </c>
      <c r="V62" s="44">
        <f t="shared" si="6"/>
        <v>-49930.799080878496</v>
      </c>
      <c r="W62" s="48">
        <f t="shared" si="7"/>
        <v>6.114866177471649E-4</v>
      </c>
    </row>
    <row r="63" spans="1:23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156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J63" s="44">
        <f>'Monthly Data'!O63</f>
        <v>1027</v>
      </c>
      <c r="K63" s="46">
        <f>'Monthly Data'!BH63</f>
        <v>28</v>
      </c>
      <c r="M63" s="29">
        <f>'GS&gt;50 PW (2)'!$B$6</f>
        <v>-65109283.238350697</v>
      </c>
      <c r="N63" s="29">
        <f>E63*'GS&gt;50 PW (2)'!$B$7</f>
        <v>9981239.5084540863</v>
      </c>
      <c r="O63" s="29">
        <f>F63*'GS&gt;50 PW (2)'!$B$8</f>
        <v>0</v>
      </c>
      <c r="P63" s="29">
        <f>G63*'GS&gt;50 PW (2)'!$B$9</f>
        <v>27983416.821074549</v>
      </c>
      <c r="Q63" s="44">
        <f>H63*'GS&gt;50 PW (2)'!$B$10</f>
        <v>-3067005.2528973017</v>
      </c>
      <c r="R63" s="44">
        <f>I63*'GS&gt;50 PW (2)'!$B$11</f>
        <v>0</v>
      </c>
      <c r="S63" s="44">
        <f>J63*'GS&gt;50 PW (2)'!$B$12</f>
        <v>53375409.355327323</v>
      </c>
      <c r="T63" s="44">
        <f>K63*'GS&gt;50 PW (2)'!$B$13</f>
        <v>53824768.606236041</v>
      </c>
      <c r="U63" s="44">
        <f t="shared" si="5"/>
        <v>76988545.799843997</v>
      </c>
      <c r="V63" s="44">
        <f t="shared" si="6"/>
        <v>675027.88053941727</v>
      </c>
      <c r="W63" s="48">
        <f t="shared" si="7"/>
        <v>8.8454562041446593E-3</v>
      </c>
    </row>
    <row r="64" spans="1:23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156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J64" s="44">
        <f>'Monthly Data'!O64</f>
        <v>1030</v>
      </c>
      <c r="K64" s="46">
        <f>'Monthly Data'!BH64</f>
        <v>31</v>
      </c>
      <c r="M64" s="29">
        <f>'GS&gt;50 PW (2)'!$B$6</f>
        <v>-65109283.238350697</v>
      </c>
      <c r="N64" s="29">
        <f>E64*'GS&gt;50 PW (2)'!$B$7</f>
        <v>6664558.2738647824</v>
      </c>
      <c r="O64" s="29">
        <f>F64*'GS&gt;50 PW (2)'!$B$8</f>
        <v>0</v>
      </c>
      <c r="P64" s="29">
        <f>G64*'GS&gt;50 PW (2)'!$B$9</f>
        <v>27983416.821074549</v>
      </c>
      <c r="Q64" s="44">
        <f>H64*'GS&gt;50 PW (2)'!$B$10</f>
        <v>-3116473.0795569359</v>
      </c>
      <c r="R64" s="44">
        <f>I64*'GS&gt;50 PW (2)'!$B$11</f>
        <v>0</v>
      </c>
      <c r="S64" s="44">
        <f>J64*'GS&gt;50 PW (2)'!$B$12</f>
        <v>53531325.838351652</v>
      </c>
      <c r="T64" s="44">
        <f>K64*'GS&gt;50 PW (2)'!$B$13</f>
        <v>59591708.09976133</v>
      </c>
      <c r="U64" s="44">
        <f t="shared" si="5"/>
        <v>79545252.715144679</v>
      </c>
      <c r="V64" s="44">
        <f t="shared" si="6"/>
        <v>162691.79584009945</v>
      </c>
      <c r="W64" s="48">
        <f t="shared" si="7"/>
        <v>2.0494651968394153E-3</v>
      </c>
    </row>
    <row r="65" spans="1:23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156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J65" s="44">
        <f>'Monthly Data'!O65</f>
        <v>1028</v>
      </c>
      <c r="K65" s="46">
        <f>'Monthly Data'!BH65</f>
        <v>30</v>
      </c>
      <c r="M65" s="29">
        <f>'GS&gt;50 PW (2)'!$B$6</f>
        <v>-65109283.238350697</v>
      </c>
      <c r="N65" s="29">
        <f>E65*'GS&gt;50 PW (2)'!$B$7</f>
        <v>2885611.9334712401</v>
      </c>
      <c r="O65" s="29">
        <f>F65*'GS&gt;50 PW (2)'!$B$8</f>
        <v>77226.764846372622</v>
      </c>
      <c r="P65" s="29">
        <f>G65*'GS&gt;50 PW (2)'!$B$9</f>
        <v>27983416.821074549</v>
      </c>
      <c r="Q65" s="44">
        <f>H65*'GS&gt;50 PW (2)'!$B$10</f>
        <v>-3165940.9062165697</v>
      </c>
      <c r="R65" s="44">
        <f>I65*'GS&gt;50 PW (2)'!$B$11</f>
        <v>0</v>
      </c>
      <c r="S65" s="44">
        <f>J65*'GS&gt;50 PW (2)'!$B$12</f>
        <v>53427381.516335435</v>
      </c>
      <c r="T65" s="44">
        <f>K65*'GS&gt;50 PW (2)'!$B$13</f>
        <v>57669394.935252905</v>
      </c>
      <c r="U65" s="44">
        <f t="shared" si="5"/>
        <v>73767807.826413229</v>
      </c>
      <c r="V65" s="44">
        <f t="shared" si="6"/>
        <v>1848452.9071086496</v>
      </c>
      <c r="W65" s="48">
        <f t="shared" si="7"/>
        <v>2.5701744811013151E-2</v>
      </c>
    </row>
    <row r="66" spans="1:23" x14ac:dyDescent="0.2">
      <c r="A66" s="45">
        <f>'Monthly Data'!A66</f>
        <v>42125</v>
      </c>
      <c r="B66" s="29">
        <f t="shared" ref="B66:B121" si="8">YEAR(A66)</f>
        <v>2015</v>
      </c>
      <c r="C66" s="29">
        <f t="shared" ref="C66:C121" si="9">MONTH(A66)</f>
        <v>5</v>
      </c>
      <c r="D66" s="156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J66" s="44">
        <f>'Monthly Data'!O66</f>
        <v>1028</v>
      </c>
      <c r="K66" s="46">
        <f>'Monthly Data'!BH66</f>
        <v>31</v>
      </c>
      <c r="M66" s="29">
        <f>'GS&gt;50 PW (2)'!$B$6</f>
        <v>-65109283.238350697</v>
      </c>
      <c r="N66" s="29">
        <f>E66*'GS&gt;50 PW (2)'!$B$7</f>
        <v>626752.07596770953</v>
      </c>
      <c r="O66" s="29">
        <f>F66*'GS&gt;50 PW (2)'!$B$8</f>
        <v>2934617.0641621603</v>
      </c>
      <c r="P66" s="29">
        <f>G66*'GS&gt;50 PW (2)'!$B$9</f>
        <v>27983416.821074549</v>
      </c>
      <c r="Q66" s="44">
        <f>H66*'GS&gt;50 PW (2)'!$B$10</f>
        <v>-3215408.7328762035</v>
      </c>
      <c r="R66" s="44">
        <f>I66*'GS&gt;50 PW (2)'!$B$11</f>
        <v>0</v>
      </c>
      <c r="S66" s="44">
        <f>J66*'GS&gt;50 PW (2)'!$B$12</f>
        <v>53427381.516335435</v>
      </c>
      <c r="T66" s="44">
        <f>K66*'GS&gt;50 PW (2)'!$B$13</f>
        <v>59591708.09976133</v>
      </c>
      <c r="U66" s="44">
        <f t="shared" si="5"/>
        <v>76239183.606074274</v>
      </c>
      <c r="V66" s="44">
        <f t="shared" ref="V66:V97" si="10">U66-D66</f>
        <v>626770.68676969409</v>
      </c>
      <c r="W66" s="48">
        <f t="shared" ref="W66:W97" si="11">ABS(V66/D66)</f>
        <v>8.2892565198071262E-3</v>
      </c>
    </row>
    <row r="67" spans="1:23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156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J67" s="44">
        <f>'Monthly Data'!O67</f>
        <v>1027</v>
      </c>
      <c r="K67" s="46">
        <f>'Monthly Data'!BH67</f>
        <v>30</v>
      </c>
      <c r="M67" s="29">
        <f>'GS&gt;50 PW (2)'!$B$6</f>
        <v>-65109283.238350697</v>
      </c>
      <c r="N67" s="29">
        <f>E67*'GS&gt;50 PW (2)'!$B$7</f>
        <v>161650.98791927347</v>
      </c>
      <c r="O67" s="29">
        <f>F67*'GS&gt;50 PW (2)'!$B$8</f>
        <v>4730139.3468403257</v>
      </c>
      <c r="P67" s="29">
        <f>G67*'GS&gt;50 PW (2)'!$B$9</f>
        <v>27983416.821074549</v>
      </c>
      <c r="Q67" s="44">
        <f>H67*'GS&gt;50 PW (2)'!$B$10</f>
        <v>-3264876.5595358377</v>
      </c>
      <c r="R67" s="44">
        <f>I67*'GS&gt;50 PW (2)'!$B$11</f>
        <v>0</v>
      </c>
      <c r="S67" s="44">
        <f>J67*'GS&gt;50 PW (2)'!$B$12</f>
        <v>53375409.355327323</v>
      </c>
      <c r="T67" s="44">
        <f>K67*'GS&gt;50 PW (2)'!$B$13</f>
        <v>57669394.935252905</v>
      </c>
      <c r="U67" s="44">
        <f t="shared" ref="U67:U121" si="12">SUM(M67:T67)</f>
        <v>75545851.648527846</v>
      </c>
      <c r="V67" s="44">
        <f t="shared" si="10"/>
        <v>-1964357.2707767338</v>
      </c>
      <c r="W67" s="48">
        <f t="shared" si="11"/>
        <v>2.5343207019630335E-2</v>
      </c>
    </row>
    <row r="68" spans="1:23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156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J68" s="44">
        <f>'Monthly Data'!O68</f>
        <v>1027</v>
      </c>
      <c r="K68" s="46">
        <f>'Monthly Data'!BH68</f>
        <v>31</v>
      </c>
      <c r="M68" s="29">
        <f>'GS&gt;50 PW (2)'!$B$6</f>
        <v>-65109283.238350697</v>
      </c>
      <c r="N68" s="29">
        <f>E68*'GS&gt;50 PW (2)'!$B$7</f>
        <v>0</v>
      </c>
      <c r="O68" s="29">
        <f>F68*'GS&gt;50 PW (2)'!$B$8</f>
        <v>11820521.694297912</v>
      </c>
      <c r="P68" s="29">
        <f>G68*'GS&gt;50 PW (2)'!$B$9</f>
        <v>27983416.821074549</v>
      </c>
      <c r="Q68" s="44">
        <f>H68*'GS&gt;50 PW (2)'!$B$10</f>
        <v>-3314344.3861954715</v>
      </c>
      <c r="R68" s="44">
        <f>I68*'GS&gt;50 PW (2)'!$B$11</f>
        <v>0</v>
      </c>
      <c r="S68" s="44">
        <f>J68*'GS&gt;50 PW (2)'!$B$12</f>
        <v>53375409.355327323</v>
      </c>
      <c r="T68" s="44">
        <f>K68*'GS&gt;50 PW (2)'!$B$13</f>
        <v>59591708.09976133</v>
      </c>
      <c r="U68" s="44">
        <f t="shared" si="12"/>
        <v>84347428.345914945</v>
      </c>
      <c r="V68" s="44">
        <f t="shared" si="10"/>
        <v>239762.42661036551</v>
      </c>
      <c r="W68" s="48">
        <f t="shared" si="11"/>
        <v>2.8506608046928897E-3</v>
      </c>
    </row>
    <row r="69" spans="1:23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156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J69" s="44">
        <f>'Monthly Data'!O69</f>
        <v>1029</v>
      </c>
      <c r="K69" s="46">
        <f>'Monthly Data'!BH69</f>
        <v>31</v>
      </c>
      <c r="M69" s="29">
        <f>'GS&gt;50 PW (2)'!$B$6</f>
        <v>-65109283.238350697</v>
      </c>
      <c r="N69" s="29">
        <f>E69*'GS&gt;50 PW (2)'!$B$7</f>
        <v>0</v>
      </c>
      <c r="O69" s="29">
        <f>F69*'GS&gt;50 PW (2)'!$B$8</f>
        <v>10169799.595706698</v>
      </c>
      <c r="P69" s="29">
        <f>G69*'GS&gt;50 PW (2)'!$B$9</f>
        <v>27983416.821074549</v>
      </c>
      <c r="Q69" s="44">
        <f>H69*'GS&gt;50 PW (2)'!$B$10</f>
        <v>-3363812.2128551053</v>
      </c>
      <c r="R69" s="44">
        <f>I69*'GS&gt;50 PW (2)'!$B$11</f>
        <v>0</v>
      </c>
      <c r="S69" s="44">
        <f>J69*'GS&gt;50 PW (2)'!$B$12</f>
        <v>53479353.67734354</v>
      </c>
      <c r="T69" s="44">
        <f>K69*'GS&gt;50 PW (2)'!$B$13</f>
        <v>59591708.09976133</v>
      </c>
      <c r="U69" s="44">
        <f t="shared" si="12"/>
        <v>82751182.742680311</v>
      </c>
      <c r="V69" s="44">
        <f t="shared" si="10"/>
        <v>-217253.17662426829</v>
      </c>
      <c r="W69" s="48">
        <f t="shared" si="11"/>
        <v>2.6185039433016381E-3</v>
      </c>
    </row>
    <row r="70" spans="1:23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156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J70" s="44">
        <f>'Monthly Data'!O70</f>
        <v>1028</v>
      </c>
      <c r="K70" s="46">
        <f>'Monthly Data'!BH70</f>
        <v>30</v>
      </c>
      <c r="M70" s="29">
        <f>'GS&gt;50 PW (2)'!$B$6</f>
        <v>-65109283.238350697</v>
      </c>
      <c r="N70" s="29">
        <f>E70*'GS&gt;50 PW (2)'!$B$7</f>
        <v>1417.9911220988849</v>
      </c>
      <c r="O70" s="29">
        <f>F70*'GS&gt;50 PW (2)'!$B$8</f>
        <v>8736277.7732459046</v>
      </c>
      <c r="P70" s="29">
        <f>G70*'GS&gt;50 PW (2)'!$B$9</f>
        <v>27983416.821074549</v>
      </c>
      <c r="Q70" s="44">
        <f>H70*'GS&gt;50 PW (2)'!$B$10</f>
        <v>-3413280.0395147391</v>
      </c>
      <c r="R70" s="44">
        <f>I70*'GS&gt;50 PW (2)'!$B$11</f>
        <v>0</v>
      </c>
      <c r="S70" s="44">
        <f>J70*'GS&gt;50 PW (2)'!$B$12</f>
        <v>53427381.516335435</v>
      </c>
      <c r="T70" s="44">
        <f>K70*'GS&gt;50 PW (2)'!$B$13</f>
        <v>57669394.935252905</v>
      </c>
      <c r="U70" s="44">
        <f t="shared" si="12"/>
        <v>79295325.759165466</v>
      </c>
      <c r="V70" s="44">
        <f t="shared" si="10"/>
        <v>-1173532.1601391137</v>
      </c>
      <c r="W70" s="48">
        <f t="shared" si="11"/>
        <v>1.458368107219752E-2</v>
      </c>
    </row>
    <row r="71" spans="1:23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156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J71" s="44">
        <f>'Monthly Data'!O71</f>
        <v>1024</v>
      </c>
      <c r="K71" s="46">
        <f>'Monthly Data'!BH71</f>
        <v>31</v>
      </c>
      <c r="M71" s="29">
        <f>'GS&gt;50 PW (2)'!$B$6</f>
        <v>-65109283.238350697</v>
      </c>
      <c r="N71" s="29">
        <f>E71*'GS&gt;50 PW (2)'!$B$7</f>
        <v>1264848.08091221</v>
      </c>
      <c r="O71" s="29">
        <f>F71*'GS&gt;50 PW (2)'!$B$8</f>
        <v>695040.88361735363</v>
      </c>
      <c r="P71" s="29">
        <f>G71*'GS&gt;50 PW (2)'!$B$9</f>
        <v>27983416.821074549</v>
      </c>
      <c r="Q71" s="44">
        <f>H71*'GS&gt;50 PW (2)'!$B$10</f>
        <v>-3462747.8661743733</v>
      </c>
      <c r="R71" s="44">
        <f>I71*'GS&gt;50 PW (2)'!$B$11</f>
        <v>0</v>
      </c>
      <c r="S71" s="44">
        <f>J71*'GS&gt;50 PW (2)'!$B$12</f>
        <v>53219492.872303002</v>
      </c>
      <c r="T71" s="44">
        <f>K71*'GS&gt;50 PW (2)'!$B$13</f>
        <v>59591708.09976133</v>
      </c>
      <c r="U71" s="44">
        <f t="shared" si="12"/>
        <v>74182475.653143376</v>
      </c>
      <c r="V71" s="44">
        <f t="shared" si="10"/>
        <v>-581620.26616120338</v>
      </c>
      <c r="W71" s="48">
        <f t="shared" si="11"/>
        <v>7.7794061308380678E-3</v>
      </c>
    </row>
    <row r="72" spans="1:23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156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J72" s="44">
        <f>'Monthly Data'!O72</f>
        <v>1027</v>
      </c>
      <c r="K72" s="46">
        <f>'Monthly Data'!BH72</f>
        <v>30</v>
      </c>
      <c r="M72" s="29">
        <f>'GS&gt;50 PW (2)'!$B$6</f>
        <v>-65109283.238350697</v>
      </c>
      <c r="N72" s="29">
        <f>E72*'GS&gt;50 PW (2)'!$B$7</f>
        <v>2624701.5670050457</v>
      </c>
      <c r="O72" s="29">
        <f>F72*'GS&gt;50 PW (2)'!$B$8</f>
        <v>193066.91211593169</v>
      </c>
      <c r="P72" s="29">
        <f>G72*'GS&gt;50 PW (2)'!$B$9</f>
        <v>27983416.821074549</v>
      </c>
      <c r="Q72" s="44">
        <f>H72*'GS&gt;50 PW (2)'!$B$10</f>
        <v>-3512215.6928340071</v>
      </c>
      <c r="R72" s="44">
        <f>I72*'GS&gt;50 PW (2)'!$B$11</f>
        <v>0</v>
      </c>
      <c r="S72" s="44">
        <f>J72*'GS&gt;50 PW (2)'!$B$12</f>
        <v>53375409.355327323</v>
      </c>
      <c r="T72" s="44">
        <f>K72*'GS&gt;50 PW (2)'!$B$13</f>
        <v>57669394.935252905</v>
      </c>
      <c r="U72" s="44">
        <f t="shared" si="12"/>
        <v>73224490.659591049</v>
      </c>
      <c r="V72" s="44">
        <f t="shared" si="10"/>
        <v>-353461.25971353054</v>
      </c>
      <c r="W72" s="48">
        <f t="shared" si="11"/>
        <v>4.8039018550174303E-3</v>
      </c>
    </row>
    <row r="73" spans="1:23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156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J73" s="44">
        <f>'Monthly Data'!O73</f>
        <v>1029</v>
      </c>
      <c r="K73" s="46">
        <f>'Monthly Data'!BH73</f>
        <v>31</v>
      </c>
      <c r="M73" s="29">
        <f>'GS&gt;50 PW (2)'!$B$6</f>
        <v>-65109283.238350697</v>
      </c>
      <c r="N73" s="29">
        <f>E73*'GS&gt;50 PW (2)'!$B$7</f>
        <v>3835665.9852774977</v>
      </c>
      <c r="O73" s="29">
        <f>F73*'GS&gt;50 PW (2)'!$B$8</f>
        <v>0</v>
      </c>
      <c r="P73" s="29">
        <f>G73*'GS&gt;50 PW (2)'!$B$9</f>
        <v>27983416.821074549</v>
      </c>
      <c r="Q73" s="44">
        <f>H73*'GS&gt;50 PW (2)'!$B$10</f>
        <v>-3561683.5194936409</v>
      </c>
      <c r="R73" s="44">
        <f>I73*'GS&gt;50 PW (2)'!$B$11</f>
        <v>-3192226.1883302699</v>
      </c>
      <c r="S73" s="44">
        <f>J73*'GS&gt;50 PW (2)'!$B$12</f>
        <v>53479353.67734354</v>
      </c>
      <c r="T73" s="44">
        <f>K73*'GS&gt;50 PW (2)'!$B$13</f>
        <v>59591708.09976133</v>
      </c>
      <c r="U73" s="44">
        <f t="shared" si="12"/>
        <v>73026951.637282312</v>
      </c>
      <c r="V73" s="44">
        <f t="shared" si="10"/>
        <v>-1325400.2820222676</v>
      </c>
      <c r="W73" s="48">
        <f t="shared" si="11"/>
        <v>1.7825936205229109E-2</v>
      </c>
    </row>
    <row r="74" spans="1:23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156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J74" s="44">
        <f>'Monthly Data'!O74</f>
        <v>1031</v>
      </c>
      <c r="K74" s="46">
        <f>'Monthly Data'!BH74</f>
        <v>31</v>
      </c>
      <c r="M74" s="29">
        <f>'GS&gt;50 PW (2)'!$B$6</f>
        <v>-65109283.238350697</v>
      </c>
      <c r="N74" s="29">
        <f>E74*'GS&gt;50 PW (2)'!$B$7</f>
        <v>7104135.5217154389</v>
      </c>
      <c r="O74" s="29">
        <f>F74*'GS&gt;50 PW (2)'!$B$8</f>
        <v>0</v>
      </c>
      <c r="P74" s="29">
        <f>G74*'GS&gt;50 PW (2)'!$B$9</f>
        <v>28612864.409767743</v>
      </c>
      <c r="Q74" s="44">
        <f>H74*'GS&gt;50 PW (2)'!$B$10</f>
        <v>-3611151.3461532746</v>
      </c>
      <c r="R74" s="44">
        <f>I74*'GS&gt;50 PW (2)'!$B$11</f>
        <v>0</v>
      </c>
      <c r="S74" s="44">
        <f>J74*'GS&gt;50 PW (2)'!$B$12</f>
        <v>53583297.999359757</v>
      </c>
      <c r="T74" s="44">
        <f>K74*'GS&gt;50 PW (2)'!$B$13</f>
        <v>59591708.09976133</v>
      </c>
      <c r="U74" s="44">
        <f t="shared" si="12"/>
        <v>80171571.446100295</v>
      </c>
      <c r="V74" s="44">
        <f t="shared" si="10"/>
        <v>-701574.35883980989</v>
      </c>
      <c r="W74" s="48">
        <f t="shared" si="11"/>
        <v>8.6749977617039172E-3</v>
      </c>
    </row>
    <row r="75" spans="1:23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156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J75" s="44">
        <f>'Monthly Data'!O75</f>
        <v>1033</v>
      </c>
      <c r="K75" s="46">
        <f>'Monthly Data'!BH75</f>
        <v>29</v>
      </c>
      <c r="M75" s="29">
        <f>'GS&gt;50 PW (2)'!$B$6</f>
        <v>-65109283.238350697</v>
      </c>
      <c r="N75" s="29">
        <f>E75*'GS&gt;50 PW (2)'!$B$7</f>
        <v>6073255.9759495454</v>
      </c>
      <c r="O75" s="29">
        <f>F75*'GS&gt;50 PW (2)'!$B$8</f>
        <v>0</v>
      </c>
      <c r="P75" s="29">
        <f>G75*'GS&gt;50 PW (2)'!$B$9</f>
        <v>28612864.409767743</v>
      </c>
      <c r="Q75" s="44">
        <f>H75*'GS&gt;50 PW (2)'!$B$10</f>
        <v>-3660619.1728129089</v>
      </c>
      <c r="R75" s="44">
        <f>I75*'GS&gt;50 PW (2)'!$B$11</f>
        <v>0</v>
      </c>
      <c r="S75" s="44">
        <f>J75*'GS&gt;50 PW (2)'!$B$12</f>
        <v>53687242.321375974</v>
      </c>
      <c r="T75" s="44">
        <f>K75*'GS&gt;50 PW (2)'!$B$13</f>
        <v>55747081.770744473</v>
      </c>
      <c r="U75" s="44">
        <f t="shared" si="12"/>
        <v>75350542.066674143</v>
      </c>
      <c r="V75" s="44">
        <f t="shared" si="10"/>
        <v>-1341884.7382659614</v>
      </c>
      <c r="W75" s="48">
        <f t="shared" si="11"/>
        <v>1.7496965400233294E-2</v>
      </c>
    </row>
    <row r="76" spans="1:23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156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J76" s="44">
        <f>'Monthly Data'!O76</f>
        <v>1034</v>
      </c>
      <c r="K76" s="46">
        <f>'Monthly Data'!BH76</f>
        <v>31</v>
      </c>
      <c r="M76" s="29">
        <f>'GS&gt;50 PW (2)'!$B$6</f>
        <v>-65109283.238350697</v>
      </c>
      <c r="N76" s="29">
        <f>E76*'GS&gt;50 PW (2)'!$B$7</f>
        <v>4639666.9515075684</v>
      </c>
      <c r="O76" s="29">
        <f>F76*'GS&gt;50 PW (2)'!$B$8</f>
        <v>0</v>
      </c>
      <c r="P76" s="29">
        <f>G76*'GS&gt;50 PW (2)'!$B$9</f>
        <v>28612864.409767743</v>
      </c>
      <c r="Q76" s="44">
        <f>H76*'GS&gt;50 PW (2)'!$B$10</f>
        <v>-3710086.9994725427</v>
      </c>
      <c r="R76" s="44">
        <f>I76*'GS&gt;50 PW (2)'!$B$11</f>
        <v>0</v>
      </c>
      <c r="S76" s="44">
        <f>J76*'GS&gt;50 PW (2)'!$B$12</f>
        <v>53739214.482384086</v>
      </c>
      <c r="T76" s="44">
        <f>K76*'GS&gt;50 PW (2)'!$B$13</f>
        <v>59591708.09976133</v>
      </c>
      <c r="U76" s="44">
        <f t="shared" si="12"/>
        <v>77764083.70559749</v>
      </c>
      <c r="V76" s="44">
        <f t="shared" si="10"/>
        <v>-1284909.0993426144</v>
      </c>
      <c r="W76" s="48">
        <f t="shared" si="11"/>
        <v>1.6254591662075105E-2</v>
      </c>
    </row>
    <row r="77" spans="1:23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156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J77" s="44">
        <f>'Monthly Data'!O77</f>
        <v>1035</v>
      </c>
      <c r="K77" s="46">
        <f>'Monthly Data'!BH77</f>
        <v>30</v>
      </c>
      <c r="M77" s="29">
        <f>'GS&gt;50 PW (2)'!$B$6</f>
        <v>-65109283.238350697</v>
      </c>
      <c r="N77" s="29">
        <f>E77*'GS&gt;50 PW (2)'!$B$7</f>
        <v>3882459.6923067598</v>
      </c>
      <c r="O77" s="29">
        <f>F77*'GS&gt;50 PW (2)'!$B$8</f>
        <v>135146.83848115214</v>
      </c>
      <c r="P77" s="29">
        <f>G77*'GS&gt;50 PW (2)'!$B$9</f>
        <v>28612864.409767743</v>
      </c>
      <c r="Q77" s="44">
        <f>H77*'GS&gt;50 PW (2)'!$B$10</f>
        <v>-3759554.8261321764</v>
      </c>
      <c r="R77" s="44">
        <f>I77*'GS&gt;50 PW (2)'!$B$11</f>
        <v>0</v>
      </c>
      <c r="S77" s="44">
        <f>J77*'GS&gt;50 PW (2)'!$B$12</f>
        <v>53791186.64339219</v>
      </c>
      <c r="T77" s="44">
        <f>K77*'GS&gt;50 PW (2)'!$B$13</f>
        <v>57669394.935252905</v>
      </c>
      <c r="U77" s="44">
        <f t="shared" si="12"/>
        <v>75222214.454717875</v>
      </c>
      <c r="V77" s="44">
        <f t="shared" si="10"/>
        <v>-100094.35022222996</v>
      </c>
      <c r="W77" s="48">
        <f t="shared" si="11"/>
        <v>1.3288805376563968E-3</v>
      </c>
    </row>
    <row r="78" spans="1:23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156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J78" s="44">
        <f>'Monthly Data'!O78</f>
        <v>1035</v>
      </c>
      <c r="K78" s="46">
        <f>'Monthly Data'!BH78</f>
        <v>31</v>
      </c>
      <c r="M78" s="29">
        <f>'GS&gt;50 PW (2)'!$B$6</f>
        <v>-65109283.238350697</v>
      </c>
      <c r="N78" s="29">
        <f>E78*'GS&gt;50 PW (2)'!$B$7</f>
        <v>1057821.3770857721</v>
      </c>
      <c r="O78" s="29">
        <f>F78*'GS&gt;50 PW (2)'!$B$8</f>
        <v>3407630.9988461924</v>
      </c>
      <c r="P78" s="29">
        <f>G78*'GS&gt;50 PW (2)'!$B$9</f>
        <v>28612864.409767743</v>
      </c>
      <c r="Q78" s="44">
        <f>H78*'GS&gt;50 PW (2)'!$B$10</f>
        <v>-3809022.6527918102</v>
      </c>
      <c r="R78" s="44">
        <f>I78*'GS&gt;50 PW (2)'!$B$11</f>
        <v>0</v>
      </c>
      <c r="S78" s="44">
        <f>J78*'GS&gt;50 PW (2)'!$B$12</f>
        <v>53791186.64339219</v>
      </c>
      <c r="T78" s="44">
        <f>K78*'GS&gt;50 PW (2)'!$B$13</f>
        <v>59591708.09976133</v>
      </c>
      <c r="U78" s="44">
        <f t="shared" si="12"/>
        <v>77542905.63771072</v>
      </c>
      <c r="V78" s="44">
        <f t="shared" si="10"/>
        <v>248484.83277061582</v>
      </c>
      <c r="W78" s="48">
        <f t="shared" si="11"/>
        <v>3.21478355336527E-3</v>
      </c>
    </row>
    <row r="79" spans="1:23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156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J79" s="44">
        <f>'Monthly Data'!O79</f>
        <v>1033</v>
      </c>
      <c r="K79" s="46">
        <f>'Monthly Data'!BH79</f>
        <v>30</v>
      </c>
      <c r="M79" s="29">
        <f>'GS&gt;50 PW (2)'!$B$6</f>
        <v>-65109283.238350697</v>
      </c>
      <c r="N79" s="29">
        <f>E79*'GS&gt;50 PW (2)'!$B$7</f>
        <v>28359.822441977802</v>
      </c>
      <c r="O79" s="29">
        <f>F79*'GS&gt;50 PW (2)'!$B$8</f>
        <v>7896436.7055416023</v>
      </c>
      <c r="P79" s="29">
        <f>G79*'GS&gt;50 PW (2)'!$B$9</f>
        <v>28612864.409767743</v>
      </c>
      <c r="Q79" s="44">
        <f>H79*'GS&gt;50 PW (2)'!$B$10</f>
        <v>-3858490.4794514445</v>
      </c>
      <c r="R79" s="44">
        <f>I79*'GS&gt;50 PW (2)'!$B$11</f>
        <v>0</v>
      </c>
      <c r="S79" s="44">
        <f>J79*'GS&gt;50 PW (2)'!$B$12</f>
        <v>53687242.321375974</v>
      </c>
      <c r="T79" s="44">
        <f>K79*'GS&gt;50 PW (2)'!$B$13</f>
        <v>57669394.935252905</v>
      </c>
      <c r="U79" s="44">
        <f t="shared" si="12"/>
        <v>78926524.476578057</v>
      </c>
      <c r="V79" s="44">
        <f t="shared" si="10"/>
        <v>-1785018.3283620477</v>
      </c>
      <c r="W79" s="48">
        <f t="shared" si="11"/>
        <v>2.2116022892487593E-2</v>
      </c>
    </row>
    <row r="80" spans="1:23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156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J80" s="44">
        <f>'Monthly Data'!O80</f>
        <v>1034</v>
      </c>
      <c r="K80" s="46">
        <f>'Monthly Data'!BH80</f>
        <v>31</v>
      </c>
      <c r="M80" s="29">
        <f>'GS&gt;50 PW (2)'!$B$6</f>
        <v>-65109283.238350697</v>
      </c>
      <c r="N80" s="29">
        <f>E80*'GS&gt;50 PW (2)'!$B$7</f>
        <v>0</v>
      </c>
      <c r="O80" s="29">
        <f>F80*'GS&gt;50 PW (2)'!$B$8</f>
        <v>13345750.300013771</v>
      </c>
      <c r="P80" s="29">
        <f>G80*'GS&gt;50 PW (2)'!$B$9</f>
        <v>28612864.409767743</v>
      </c>
      <c r="Q80" s="44">
        <f>H80*'GS&gt;50 PW (2)'!$B$10</f>
        <v>-3907958.3061110782</v>
      </c>
      <c r="R80" s="44">
        <f>I80*'GS&gt;50 PW (2)'!$B$11</f>
        <v>0</v>
      </c>
      <c r="S80" s="44">
        <f>J80*'GS&gt;50 PW (2)'!$B$12</f>
        <v>53739214.482384086</v>
      </c>
      <c r="T80" s="44">
        <f>K80*'GS&gt;50 PW (2)'!$B$13</f>
        <v>59591708.09976133</v>
      </c>
      <c r="U80" s="44">
        <f t="shared" si="12"/>
        <v>86272295.747465163</v>
      </c>
      <c r="V80" s="44">
        <f t="shared" si="10"/>
        <v>-551782.05747494102</v>
      </c>
      <c r="W80" s="48">
        <f t="shared" si="11"/>
        <v>6.3551732586734806E-3</v>
      </c>
    </row>
    <row r="81" spans="1:23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156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J81" s="44">
        <f>'Monthly Data'!O81</f>
        <v>1034</v>
      </c>
      <c r="K81" s="46">
        <f>'Monthly Data'!BH81</f>
        <v>31</v>
      </c>
      <c r="M81" s="29">
        <f>'GS&gt;50 PW (2)'!$B$6</f>
        <v>-65109283.238350697</v>
      </c>
      <c r="N81" s="29">
        <f>E81*'GS&gt;50 PW (2)'!$B$7</f>
        <v>0</v>
      </c>
      <c r="O81" s="29">
        <f>F81*'GS&gt;50 PW (2)'!$B$8</f>
        <v>14566898.519147042</v>
      </c>
      <c r="P81" s="29">
        <f>G81*'GS&gt;50 PW (2)'!$B$9</f>
        <v>28612864.409767743</v>
      </c>
      <c r="Q81" s="44">
        <f>H81*'GS&gt;50 PW (2)'!$B$10</f>
        <v>-3957426.132770712</v>
      </c>
      <c r="R81" s="44">
        <f>I81*'GS&gt;50 PW (2)'!$B$11</f>
        <v>0</v>
      </c>
      <c r="S81" s="44">
        <f>J81*'GS&gt;50 PW (2)'!$B$12</f>
        <v>53739214.482384086</v>
      </c>
      <c r="T81" s="44">
        <f>K81*'GS&gt;50 PW (2)'!$B$13</f>
        <v>59591708.09976133</v>
      </c>
      <c r="U81" s="44">
        <f t="shared" si="12"/>
        <v>87443976.139938802</v>
      </c>
      <c r="V81" s="44">
        <f t="shared" si="10"/>
        <v>-2535915.665001303</v>
      </c>
      <c r="W81" s="48">
        <f t="shared" si="11"/>
        <v>2.8183137522533399E-2</v>
      </c>
    </row>
    <row r="82" spans="1:23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156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J82" s="44">
        <f>'Monthly Data'!O82</f>
        <v>1033</v>
      </c>
      <c r="K82" s="46">
        <f>'Monthly Data'!BH82</f>
        <v>30</v>
      </c>
      <c r="M82" s="29">
        <f>'GS&gt;50 PW (2)'!$B$6</f>
        <v>-65109283.238350697</v>
      </c>
      <c r="N82" s="29">
        <f>E82*'GS&gt;50 PW (2)'!$B$7</f>
        <v>1417.9911220988849</v>
      </c>
      <c r="O82" s="29">
        <f>F82*'GS&gt;50 PW (2)'!$B$8</f>
        <v>8736277.7732459046</v>
      </c>
      <c r="P82" s="29">
        <f>G82*'GS&gt;50 PW (2)'!$B$9</f>
        <v>28612864.409767743</v>
      </c>
      <c r="Q82" s="44">
        <f>H82*'GS&gt;50 PW (2)'!$B$10</f>
        <v>-4006893.9594303463</v>
      </c>
      <c r="R82" s="44">
        <f>I82*'GS&gt;50 PW (2)'!$B$11</f>
        <v>0</v>
      </c>
      <c r="S82" s="44">
        <f>J82*'GS&gt;50 PW (2)'!$B$12</f>
        <v>53687242.321375974</v>
      </c>
      <c r="T82" s="44">
        <f>K82*'GS&gt;50 PW (2)'!$B$13</f>
        <v>57669394.935252905</v>
      </c>
      <c r="U82" s="44">
        <f t="shared" si="12"/>
        <v>79591020.232983589</v>
      </c>
      <c r="V82" s="44">
        <f t="shared" si="10"/>
        <v>-1061870.5719565153</v>
      </c>
      <c r="W82" s="48">
        <f t="shared" si="11"/>
        <v>1.3165933190474981E-2</v>
      </c>
    </row>
    <row r="83" spans="1:23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156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J83" s="44">
        <f>'Monthly Data'!O83</f>
        <v>1036</v>
      </c>
      <c r="K83" s="46">
        <f>'Monthly Data'!BH83</f>
        <v>31</v>
      </c>
      <c r="M83" s="29">
        <f>'GS&gt;50 PW (2)'!$B$6</f>
        <v>-65109283.238350697</v>
      </c>
      <c r="N83" s="29">
        <f>E83*'GS&gt;50 PW (2)'!$B$7</f>
        <v>1094689.146260343</v>
      </c>
      <c r="O83" s="29">
        <f>F83*'GS&gt;50 PW (2)'!$B$8</f>
        <v>2543656.5671273982</v>
      </c>
      <c r="P83" s="29">
        <f>G83*'GS&gt;50 PW (2)'!$B$9</f>
        <v>28612864.409767743</v>
      </c>
      <c r="Q83" s="44">
        <f>H83*'GS&gt;50 PW (2)'!$B$10</f>
        <v>-4056361.78608998</v>
      </c>
      <c r="R83" s="44">
        <f>I83*'GS&gt;50 PW (2)'!$B$11</f>
        <v>0</v>
      </c>
      <c r="S83" s="44">
        <f>J83*'GS&gt;50 PW (2)'!$B$12</f>
        <v>53843158.804400302</v>
      </c>
      <c r="T83" s="44">
        <f>K83*'GS&gt;50 PW (2)'!$B$13</f>
        <v>59591708.09976133</v>
      </c>
      <c r="U83" s="44">
        <f t="shared" si="12"/>
        <v>76520432.002876431</v>
      </c>
      <c r="V83" s="44">
        <f t="shared" si="10"/>
        <v>558021.19793632627</v>
      </c>
      <c r="W83" s="48">
        <f t="shared" si="11"/>
        <v>7.3460174844797868E-3</v>
      </c>
    </row>
    <row r="84" spans="1:23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156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J84" s="44">
        <f>'Monthly Data'!O84</f>
        <v>1036</v>
      </c>
      <c r="K84" s="46">
        <f>'Monthly Data'!BH84</f>
        <v>30</v>
      </c>
      <c r="M84" s="29">
        <f>'GS&gt;50 PW (2)'!$B$6</f>
        <v>-65109283.238350697</v>
      </c>
      <c r="N84" s="29">
        <f>E84*'GS&gt;50 PW (2)'!$B$7</f>
        <v>2478648.4814288602</v>
      </c>
      <c r="O84" s="29">
        <f>F84*'GS&gt;50 PW (2)'!$B$8</f>
        <v>91706.783255067523</v>
      </c>
      <c r="P84" s="29">
        <f>G84*'GS&gt;50 PW (2)'!$B$9</f>
        <v>28612864.409767743</v>
      </c>
      <c r="Q84" s="44">
        <f>H84*'GS&gt;50 PW (2)'!$B$10</f>
        <v>-4105829.6127496138</v>
      </c>
      <c r="R84" s="44">
        <f>I84*'GS&gt;50 PW (2)'!$B$11</f>
        <v>0</v>
      </c>
      <c r="S84" s="44">
        <f>J84*'GS&gt;50 PW (2)'!$B$12</f>
        <v>53843158.804400302</v>
      </c>
      <c r="T84" s="44">
        <f>K84*'GS&gt;50 PW (2)'!$B$13</f>
        <v>57669394.935252905</v>
      </c>
      <c r="U84" s="44">
        <f t="shared" si="12"/>
        <v>73480660.563004568</v>
      </c>
      <c r="V84" s="44">
        <f t="shared" si="10"/>
        <v>-946610.24193553627</v>
      </c>
      <c r="W84" s="48">
        <f t="shared" si="11"/>
        <v>1.2718594027401917E-2</v>
      </c>
    </row>
    <row r="85" spans="1:23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156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J85" s="44">
        <f>'Monthly Data'!O85</f>
        <v>1036</v>
      </c>
      <c r="K85" s="46">
        <f>'Monthly Data'!BH85</f>
        <v>31</v>
      </c>
      <c r="M85" s="29">
        <f>'GS&gt;50 PW (2)'!$B$6</f>
        <v>-65109283.238350697</v>
      </c>
      <c r="N85" s="29">
        <f>E85*'GS&gt;50 PW (2)'!$B$7</f>
        <v>6168261.3811301729</v>
      </c>
      <c r="O85" s="29">
        <f>F85*'GS&gt;50 PW (2)'!$B$8</f>
        <v>0</v>
      </c>
      <c r="P85" s="29">
        <f>G85*'GS&gt;50 PW (2)'!$B$9</f>
        <v>28612864.409767743</v>
      </c>
      <c r="Q85" s="44">
        <f>H85*'GS&gt;50 PW (2)'!$B$10</f>
        <v>-4155297.4394092476</v>
      </c>
      <c r="R85" s="44">
        <f>I85*'GS&gt;50 PW (2)'!$B$11</f>
        <v>-3192226.1883302699</v>
      </c>
      <c r="S85" s="44">
        <f>J85*'GS&gt;50 PW (2)'!$B$12</f>
        <v>53843158.804400302</v>
      </c>
      <c r="T85" s="44">
        <f>K85*'GS&gt;50 PW (2)'!$B$13</f>
        <v>59591708.09976133</v>
      </c>
      <c r="U85" s="44">
        <f t="shared" si="12"/>
        <v>75759185.82896933</v>
      </c>
      <c r="V85" s="44">
        <f t="shared" si="10"/>
        <v>-1033331.9759707749</v>
      </c>
      <c r="W85" s="48">
        <f t="shared" si="11"/>
        <v>1.3456154395087435E-2</v>
      </c>
    </row>
    <row r="86" spans="1:23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156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J86" s="44">
        <f>'Monthly Data'!O86</f>
        <v>1035</v>
      </c>
      <c r="K86" s="46">
        <f>'Monthly Data'!BH86</f>
        <v>31</v>
      </c>
      <c r="M86" s="29">
        <f>'GS&gt;50 PW (2)'!$B$6</f>
        <v>-65109283.238350697</v>
      </c>
      <c r="N86" s="29">
        <f>E86*'GS&gt;50 PW (2)'!$B$7</f>
        <v>6304388.5288516665</v>
      </c>
      <c r="O86" s="29">
        <f>F86*'GS&gt;50 PW (2)'!$B$8</f>
        <v>0</v>
      </c>
      <c r="P86" s="29">
        <f>G86*'GS&gt;50 PW (2)'!$B$9</f>
        <v>29465246.860924363</v>
      </c>
      <c r="Q86" s="44">
        <f>H86*'GS&gt;50 PW (2)'!$B$10</f>
        <v>-4204765.2660688814</v>
      </c>
      <c r="R86" s="44">
        <f>I86*'GS&gt;50 PW (2)'!$B$11</f>
        <v>0</v>
      </c>
      <c r="S86" s="44">
        <f>J86*'GS&gt;50 PW (2)'!$B$12</f>
        <v>53791186.64339219</v>
      </c>
      <c r="T86" s="44">
        <f>K86*'GS&gt;50 PW (2)'!$B$13</f>
        <v>59591708.09976133</v>
      </c>
      <c r="U86" s="44">
        <f t="shared" si="12"/>
        <v>79838481.628509969</v>
      </c>
      <c r="V86" s="44">
        <f t="shared" si="10"/>
        <v>58001.073919177055</v>
      </c>
      <c r="W86" s="48">
        <f t="shared" si="11"/>
        <v>7.2700832980680146E-4</v>
      </c>
    </row>
    <row r="87" spans="1:23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156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J87" s="44">
        <f>'Monthly Data'!O87</f>
        <v>999</v>
      </c>
      <c r="K87" s="46">
        <f>'Monthly Data'!BH87</f>
        <v>28</v>
      </c>
      <c r="M87" s="29">
        <f>'GS&gt;50 PW (2)'!$B$6</f>
        <v>-65109283.238350697</v>
      </c>
      <c r="N87" s="29">
        <f>E87*'GS&gt;50 PW (2)'!$B$7</f>
        <v>5093424.1105792122</v>
      </c>
      <c r="O87" s="29">
        <f>F87*'GS&gt;50 PW (2)'!$B$8</f>
        <v>0</v>
      </c>
      <c r="P87" s="29">
        <f>G87*'GS&gt;50 PW (2)'!$B$9</f>
        <v>29465246.860924363</v>
      </c>
      <c r="Q87" s="44">
        <f>H87*'GS&gt;50 PW (2)'!$B$10</f>
        <v>-4254233.0927285152</v>
      </c>
      <c r="R87" s="44">
        <f>I87*'GS&gt;50 PW (2)'!$B$11</f>
        <v>0</v>
      </c>
      <c r="S87" s="44">
        <f>J87*'GS&gt;50 PW (2)'!$B$12</f>
        <v>51920188.847100295</v>
      </c>
      <c r="T87" s="44">
        <f>K87*'GS&gt;50 PW (2)'!$B$13</f>
        <v>53824768.606236041</v>
      </c>
      <c r="U87" s="44">
        <f t="shared" si="12"/>
        <v>70940112.093760699</v>
      </c>
      <c r="V87" s="44">
        <f t="shared" si="10"/>
        <v>-680669.46083009243</v>
      </c>
      <c r="W87" s="48">
        <f t="shared" si="11"/>
        <v>9.5037982838999391E-3</v>
      </c>
    </row>
    <row r="88" spans="1:23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156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J88" s="44">
        <f>'Monthly Data'!O88</f>
        <v>1000</v>
      </c>
      <c r="K88" s="46">
        <f>'Monthly Data'!BH88</f>
        <v>31</v>
      </c>
      <c r="M88" s="29">
        <f>'GS&gt;50 PW (2)'!$B$6</f>
        <v>-65109283.238350697</v>
      </c>
      <c r="N88" s="29">
        <f>E88*'GS&gt;50 PW (2)'!$B$7</f>
        <v>5915858.9613965703</v>
      </c>
      <c r="O88" s="29">
        <f>F88*'GS&gt;50 PW (2)'!$B$8</f>
        <v>0</v>
      </c>
      <c r="P88" s="29">
        <f>G88*'GS&gt;50 PW (2)'!$B$9</f>
        <v>29465246.860924363</v>
      </c>
      <c r="Q88" s="44">
        <f>H88*'GS&gt;50 PW (2)'!$B$10</f>
        <v>-4303700.9193881499</v>
      </c>
      <c r="R88" s="44">
        <f>I88*'GS&gt;50 PW (2)'!$B$11</f>
        <v>0</v>
      </c>
      <c r="S88" s="44">
        <f>J88*'GS&gt;50 PW (2)'!$B$12</f>
        <v>51972161.0081084</v>
      </c>
      <c r="T88" s="44">
        <f>K88*'GS&gt;50 PW (2)'!$B$13</f>
        <v>59591708.09976133</v>
      </c>
      <c r="U88" s="44">
        <f t="shared" si="12"/>
        <v>77531990.772451818</v>
      </c>
      <c r="V88" s="44">
        <f t="shared" si="10"/>
        <v>-1322920.7821389735</v>
      </c>
      <c r="W88" s="48">
        <f t="shared" si="11"/>
        <v>1.677664404230703E-2</v>
      </c>
    </row>
    <row r="89" spans="1:23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156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J89" s="44">
        <f>'Monthly Data'!O89</f>
        <v>1000</v>
      </c>
      <c r="K89" s="46">
        <f>'Monthly Data'!BH89</f>
        <v>30</v>
      </c>
      <c r="M89" s="29">
        <f>'GS&gt;50 PW (2)'!$B$6</f>
        <v>-65109283.238350697</v>
      </c>
      <c r="N89" s="29">
        <f>E89*'GS&gt;50 PW (2)'!$B$7</f>
        <v>2223410.0794510595</v>
      </c>
      <c r="O89" s="29">
        <f>F89*'GS&gt;50 PW (2)'!$B$8</f>
        <v>226853.62173621959</v>
      </c>
      <c r="P89" s="29">
        <f>G89*'GS&gt;50 PW (2)'!$B$9</f>
        <v>29465246.860924363</v>
      </c>
      <c r="Q89" s="44">
        <f>H89*'GS&gt;50 PW (2)'!$B$10</f>
        <v>-4353168.7460477836</v>
      </c>
      <c r="R89" s="44">
        <f>I89*'GS&gt;50 PW (2)'!$B$11</f>
        <v>0</v>
      </c>
      <c r="S89" s="44">
        <f>J89*'GS&gt;50 PW (2)'!$B$12</f>
        <v>51972161.0081084</v>
      </c>
      <c r="T89" s="44">
        <f>K89*'GS&gt;50 PW (2)'!$B$13</f>
        <v>57669394.935252905</v>
      </c>
      <c r="U89" s="44">
        <f t="shared" si="12"/>
        <v>72094614.521074474</v>
      </c>
      <c r="V89" s="44">
        <f t="shared" si="10"/>
        <v>596692.96648368239</v>
      </c>
      <c r="W89" s="48">
        <f t="shared" si="11"/>
        <v>8.3455987741977867E-3</v>
      </c>
    </row>
    <row r="90" spans="1:23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156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J90" s="44">
        <f>'Monthly Data'!O90</f>
        <v>997</v>
      </c>
      <c r="K90" s="46">
        <f>'Monthly Data'!BH90</f>
        <v>31</v>
      </c>
      <c r="M90" s="29">
        <f>'GS&gt;50 PW (2)'!$B$6</f>
        <v>-65109283.238350697</v>
      </c>
      <c r="N90" s="29">
        <f>E90*'GS&gt;50 PW (2)'!$B$7</f>
        <v>1398139.2463895057</v>
      </c>
      <c r="O90" s="29">
        <f>F90*'GS&gt;50 PW (2)'!$B$8</f>
        <v>1443175.1680665887</v>
      </c>
      <c r="P90" s="29">
        <f>G90*'GS&gt;50 PW (2)'!$B$9</f>
        <v>29465246.860924363</v>
      </c>
      <c r="Q90" s="44">
        <f>H90*'GS&gt;50 PW (2)'!$B$10</f>
        <v>-4402636.5727074174</v>
      </c>
      <c r="R90" s="44">
        <f>I90*'GS&gt;50 PW (2)'!$B$11</f>
        <v>0</v>
      </c>
      <c r="S90" s="44">
        <f>J90*'GS&gt;50 PW (2)'!$B$12</f>
        <v>51816244.525084078</v>
      </c>
      <c r="T90" s="44">
        <f>K90*'GS&gt;50 PW (2)'!$B$13</f>
        <v>59591708.09976133</v>
      </c>
      <c r="U90" s="44">
        <f t="shared" si="12"/>
        <v>74202594.089167759</v>
      </c>
      <c r="V90" s="44">
        <f t="shared" si="10"/>
        <v>-1254779.4654230326</v>
      </c>
      <c r="W90" s="48">
        <f t="shared" si="11"/>
        <v>1.6628984104717654E-2</v>
      </c>
    </row>
    <row r="91" spans="1:23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156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J91" s="44">
        <f>'Monthly Data'!O91</f>
        <v>1001</v>
      </c>
      <c r="K91" s="46">
        <f>'Monthly Data'!BH91</f>
        <v>30</v>
      </c>
      <c r="M91" s="29">
        <f>'GS&gt;50 PW (2)'!$B$6</f>
        <v>-65109283.238350697</v>
      </c>
      <c r="N91" s="29">
        <f>E91*'GS&gt;50 PW (2)'!$B$7</f>
        <v>0</v>
      </c>
      <c r="O91" s="29">
        <f>F91*'GS&gt;50 PW (2)'!$B$8</f>
        <v>7679236.4294111803</v>
      </c>
      <c r="P91" s="29">
        <f>G91*'GS&gt;50 PW (2)'!$B$9</f>
        <v>29465246.860924363</v>
      </c>
      <c r="Q91" s="44">
        <f>H91*'GS&gt;50 PW (2)'!$B$10</f>
        <v>-4452104.3993670512</v>
      </c>
      <c r="R91" s="44">
        <f>I91*'GS&gt;50 PW (2)'!$B$11</f>
        <v>0</v>
      </c>
      <c r="S91" s="44">
        <f>J91*'GS&gt;50 PW (2)'!$B$12</f>
        <v>52024133.169116512</v>
      </c>
      <c r="T91" s="44">
        <f>K91*'GS&gt;50 PW (2)'!$B$13</f>
        <v>57669394.935252905</v>
      </c>
      <c r="U91" s="44">
        <f t="shared" si="12"/>
        <v>77276623.756987214</v>
      </c>
      <c r="V91" s="44">
        <f t="shared" si="10"/>
        <v>-1357900.7976035774</v>
      </c>
      <c r="W91" s="48">
        <f t="shared" si="11"/>
        <v>1.7268506489930845E-2</v>
      </c>
    </row>
    <row r="92" spans="1:23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156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J92" s="44">
        <f>'Monthly Data'!O92</f>
        <v>1001</v>
      </c>
      <c r="K92" s="46">
        <f>'Monthly Data'!BH92</f>
        <v>31</v>
      </c>
      <c r="M92" s="29">
        <f>'GS&gt;50 PW (2)'!$B$6</f>
        <v>-65109283.238350697</v>
      </c>
      <c r="N92" s="29">
        <f>E92*'GS&gt;50 PW (2)'!$B$7</f>
        <v>0</v>
      </c>
      <c r="O92" s="29">
        <f>F92*'GS&gt;50 PW (2)'!$B$8</f>
        <v>11463347.906883439</v>
      </c>
      <c r="P92" s="29">
        <f>G92*'GS&gt;50 PW (2)'!$B$9</f>
        <v>29465246.860924363</v>
      </c>
      <c r="Q92" s="44">
        <f>H92*'GS&gt;50 PW (2)'!$B$10</f>
        <v>-4501572.226026685</v>
      </c>
      <c r="R92" s="44">
        <f>I92*'GS&gt;50 PW (2)'!$B$11</f>
        <v>0</v>
      </c>
      <c r="S92" s="44">
        <f>J92*'GS&gt;50 PW (2)'!$B$12</f>
        <v>52024133.169116512</v>
      </c>
      <c r="T92" s="44">
        <f>K92*'GS&gt;50 PW (2)'!$B$13</f>
        <v>59591708.09976133</v>
      </c>
      <c r="U92" s="44">
        <f t="shared" si="12"/>
        <v>82933580.572308272</v>
      </c>
      <c r="V92" s="44">
        <f t="shared" si="10"/>
        <v>509663.01771748066</v>
      </c>
      <c r="W92" s="48">
        <f t="shared" si="11"/>
        <v>6.1834359836138823E-3</v>
      </c>
    </row>
    <row r="93" spans="1:23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156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J93" s="44">
        <f>'Monthly Data'!O93</f>
        <v>1002</v>
      </c>
      <c r="K93" s="46">
        <f>'Monthly Data'!BH93</f>
        <v>31</v>
      </c>
      <c r="M93" s="29">
        <f>'GS&gt;50 PW (2)'!$B$6</f>
        <v>-65109283.238350697</v>
      </c>
      <c r="N93" s="29">
        <f>E93*'GS&gt;50 PW (2)'!$B$7</f>
        <v>0</v>
      </c>
      <c r="O93" s="29">
        <f>F93*'GS&gt;50 PW (2)'!$B$8</f>
        <v>9759532.4074603412</v>
      </c>
      <c r="P93" s="29">
        <f>G93*'GS&gt;50 PW (2)'!$B$9</f>
        <v>29465246.860924363</v>
      </c>
      <c r="Q93" s="44">
        <f>H93*'GS&gt;50 PW (2)'!$B$10</f>
        <v>-4551040.0526863188</v>
      </c>
      <c r="R93" s="44">
        <f>I93*'GS&gt;50 PW (2)'!$B$11</f>
        <v>0</v>
      </c>
      <c r="S93" s="44">
        <f>J93*'GS&gt;50 PW (2)'!$B$12</f>
        <v>52076105.330124617</v>
      </c>
      <c r="T93" s="44">
        <f>K93*'GS&gt;50 PW (2)'!$B$13</f>
        <v>59591708.09976133</v>
      </c>
      <c r="U93" s="44">
        <f t="shared" si="12"/>
        <v>81232269.407233626</v>
      </c>
      <c r="V93" s="44">
        <f t="shared" si="10"/>
        <v>-1090307.1473571658</v>
      </c>
      <c r="W93" s="48">
        <f t="shared" si="11"/>
        <v>1.3244327291361532E-2</v>
      </c>
    </row>
    <row r="94" spans="1:23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156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J94" s="44">
        <f>'Monthly Data'!O94</f>
        <v>1001</v>
      </c>
      <c r="K94" s="46">
        <f>'Monthly Data'!BH94</f>
        <v>30</v>
      </c>
      <c r="M94" s="29">
        <f>'GS&gt;50 PW (2)'!$B$6</f>
        <v>-65109283.238350697</v>
      </c>
      <c r="N94" s="29">
        <f>E94*'GS&gt;50 PW (2)'!$B$7</f>
        <v>58137.63600605449</v>
      </c>
      <c r="O94" s="29">
        <f>F94*'GS&gt;50 PW (2)'!$B$8</f>
        <v>6873182.0713271648</v>
      </c>
      <c r="P94" s="29">
        <f>G94*'GS&gt;50 PW (2)'!$B$9</f>
        <v>29465246.860924363</v>
      </c>
      <c r="Q94" s="44">
        <f>H94*'GS&gt;50 PW (2)'!$B$10</f>
        <v>-4600507.8793459525</v>
      </c>
      <c r="R94" s="44">
        <f>I94*'GS&gt;50 PW (2)'!$B$11</f>
        <v>0</v>
      </c>
      <c r="S94" s="44">
        <f>J94*'GS&gt;50 PW (2)'!$B$12</f>
        <v>52024133.169116512</v>
      </c>
      <c r="T94" s="44">
        <f>K94*'GS&gt;50 PW (2)'!$B$13</f>
        <v>57669394.935252905</v>
      </c>
      <c r="U94" s="44">
        <f t="shared" si="12"/>
        <v>76380303.554930359</v>
      </c>
      <c r="V94" s="44">
        <f t="shared" si="10"/>
        <v>-1888784.9996604323</v>
      </c>
      <c r="W94" s="48">
        <f t="shared" si="11"/>
        <v>2.4131940649124214E-2</v>
      </c>
    </row>
    <row r="95" spans="1:23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156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J95" s="44">
        <f>'Monthly Data'!O95</f>
        <v>1002</v>
      </c>
      <c r="K95" s="46">
        <f>'Monthly Data'!BH95</f>
        <v>31</v>
      </c>
      <c r="M95" s="29">
        <f>'GS&gt;50 PW (2)'!$B$6</f>
        <v>-65109283.238350697</v>
      </c>
      <c r="N95" s="29">
        <f>E95*'GS&gt;50 PW (2)'!$B$7</f>
        <v>673545.78299697279</v>
      </c>
      <c r="O95" s="29">
        <f>F95*'GS&gt;50 PW (2)'!$B$8</f>
        <v>3277310.833167939</v>
      </c>
      <c r="P95" s="29">
        <f>G95*'GS&gt;50 PW (2)'!$B$9</f>
        <v>29465246.860924363</v>
      </c>
      <c r="Q95" s="44">
        <f>H95*'GS&gt;50 PW (2)'!$B$10</f>
        <v>-4649975.7060055863</v>
      </c>
      <c r="R95" s="44">
        <f>I95*'GS&gt;50 PW (2)'!$B$11</f>
        <v>0</v>
      </c>
      <c r="S95" s="44">
        <f>J95*'GS&gt;50 PW (2)'!$B$12</f>
        <v>52076105.330124617</v>
      </c>
      <c r="T95" s="44">
        <f>K95*'GS&gt;50 PW (2)'!$B$13</f>
        <v>59591708.09976133</v>
      </c>
      <c r="U95" s="44">
        <f t="shared" si="12"/>
        <v>75324657.962618947</v>
      </c>
      <c r="V95" s="44">
        <f t="shared" si="10"/>
        <v>-1088683.5919718444</v>
      </c>
      <c r="W95" s="48">
        <f t="shared" si="11"/>
        <v>1.4247297262796357E-2</v>
      </c>
    </row>
    <row r="96" spans="1:23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156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J96" s="44">
        <f>'Monthly Data'!O96</f>
        <v>1003</v>
      </c>
      <c r="K96" s="46">
        <f>'Monthly Data'!BH96</f>
        <v>30</v>
      </c>
      <c r="M96" s="29">
        <f>'GS&gt;50 PW (2)'!$B$6</f>
        <v>-65109283.238350697</v>
      </c>
      <c r="N96" s="29">
        <f>E96*'GS&gt;50 PW (2)'!$B$7</f>
        <v>3798798.2161029261</v>
      </c>
      <c r="O96" s="29">
        <f>F96*'GS&gt;50 PW (2)'!$B$8</f>
        <v>0</v>
      </c>
      <c r="P96" s="29">
        <f>G96*'GS&gt;50 PW (2)'!$B$9</f>
        <v>29465246.860924363</v>
      </c>
      <c r="Q96" s="44">
        <f>H96*'GS&gt;50 PW (2)'!$B$10</f>
        <v>-4699443.532665221</v>
      </c>
      <c r="R96" s="44">
        <f>I96*'GS&gt;50 PW (2)'!$B$11</f>
        <v>0</v>
      </c>
      <c r="S96" s="44">
        <f>J96*'GS&gt;50 PW (2)'!$B$12</f>
        <v>52128077.491132729</v>
      </c>
      <c r="T96" s="44">
        <f>K96*'GS&gt;50 PW (2)'!$B$13</f>
        <v>57669394.935252905</v>
      </c>
      <c r="U96" s="44">
        <f t="shared" si="12"/>
        <v>73252790.732397005</v>
      </c>
      <c r="V96" s="44">
        <f t="shared" si="10"/>
        <v>-1591888.8221937865</v>
      </c>
      <c r="W96" s="48">
        <f t="shared" si="11"/>
        <v>2.1269231582890034E-2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156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J97" s="44">
        <f>'Monthly Data'!O97</f>
        <v>1003</v>
      </c>
      <c r="K97" s="46">
        <f>'Monthly Data'!BH97</f>
        <v>31</v>
      </c>
      <c r="M97" s="29">
        <f>'GS&gt;50 PW (2)'!$B$6</f>
        <v>-65109283.238350697</v>
      </c>
      <c r="N97" s="29">
        <f>E97*'GS&gt;50 PW (2)'!$B$7</f>
        <v>7447289.3732633693</v>
      </c>
      <c r="O97" s="29">
        <f>F97*'GS&gt;50 PW (2)'!$B$8</f>
        <v>0</v>
      </c>
      <c r="P97" s="29">
        <f>G97*'GS&gt;50 PW (2)'!$B$9</f>
        <v>29465246.860924363</v>
      </c>
      <c r="Q97" s="44">
        <f>H97*'GS&gt;50 PW (2)'!$B$10</f>
        <v>-4748911.3593248548</v>
      </c>
      <c r="R97" s="44">
        <f>I97*'GS&gt;50 PW (2)'!$B$11</f>
        <v>-3192226.1883302699</v>
      </c>
      <c r="S97" s="44">
        <f>J97*'GS&gt;50 PW (2)'!$B$12</f>
        <v>52128077.491132729</v>
      </c>
      <c r="T97" s="44">
        <f>K97*'GS&gt;50 PW (2)'!$B$13</f>
        <v>59591708.09976133</v>
      </c>
      <c r="U97" s="44">
        <f t="shared" si="12"/>
        <v>75581901.039075971</v>
      </c>
      <c r="V97" s="44">
        <f t="shared" si="10"/>
        <v>-494189.51551482081</v>
      </c>
      <c r="W97" s="48">
        <f t="shared" si="11"/>
        <v>6.4959898952772765E-3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156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J98" s="44">
        <f>'Monthly Data'!O98</f>
        <v>1002</v>
      </c>
      <c r="K98" s="46">
        <f>'Monthly Data'!BH98</f>
        <v>31</v>
      </c>
      <c r="M98" s="29">
        <f>'GS&gt;50 PW (2)'!$B$6</f>
        <v>-65109283.238350697</v>
      </c>
      <c r="N98" s="29">
        <f>E98*'GS&gt;50 PW (2)'!$B$7</f>
        <v>7888284.6122361245</v>
      </c>
      <c r="O98" s="29">
        <f>F98*'GS&gt;50 PW (2)'!$B$8</f>
        <v>0</v>
      </c>
      <c r="P98" s="29">
        <f>G98*'GS&gt;50 PW (2)'!$B$9</f>
        <v>30168446.994777557</v>
      </c>
      <c r="Q98" s="44">
        <f>H98*'GS&gt;50 PW (2)'!$B$10</f>
        <v>-4798379.1859844886</v>
      </c>
      <c r="R98" s="44">
        <f>I98*'GS&gt;50 PW (2)'!$B$11</f>
        <v>0</v>
      </c>
      <c r="S98" s="44">
        <f>J98*'GS&gt;50 PW (2)'!$B$12</f>
        <v>52076105.330124617</v>
      </c>
      <c r="T98" s="44">
        <f>K98*'GS&gt;50 PW (2)'!$B$13</f>
        <v>59591708.09976133</v>
      </c>
      <c r="U98" s="44">
        <f t="shared" si="12"/>
        <v>79816882.612564445</v>
      </c>
      <c r="V98" s="44">
        <f t="shared" ref="V98:V121" si="13">U98-D98</f>
        <v>-1632261.7417812049</v>
      </c>
      <c r="W98" s="48">
        <f t="shared" ref="W98:W121" si="14">ABS(V98/D98)</f>
        <v>2.0040256465801865E-2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156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J99" s="44">
        <f>'Monthly Data'!O99</f>
        <v>1004</v>
      </c>
      <c r="K99" s="46">
        <f>'Monthly Data'!BH99</f>
        <v>28</v>
      </c>
      <c r="M99" s="29">
        <f>'GS&gt;50 PW (2)'!$B$6</f>
        <v>-65109283.238350697</v>
      </c>
      <c r="N99" s="29">
        <f>E99*'GS&gt;50 PW (2)'!$B$7</f>
        <v>5673382.4795176592</v>
      </c>
      <c r="O99" s="29">
        <f>F99*'GS&gt;50 PW (2)'!$B$8</f>
        <v>0</v>
      </c>
      <c r="P99" s="29">
        <f>G99*'GS&gt;50 PW (2)'!$B$9</f>
        <v>30168446.994777557</v>
      </c>
      <c r="Q99" s="44">
        <f>H99*'GS&gt;50 PW (2)'!$B$10</f>
        <v>-4847847.0126441224</v>
      </c>
      <c r="R99" s="44">
        <f>I99*'GS&gt;50 PW (2)'!$B$11</f>
        <v>0</v>
      </c>
      <c r="S99" s="44">
        <f>J99*'GS&gt;50 PW (2)'!$B$12</f>
        <v>52180049.652140833</v>
      </c>
      <c r="T99" s="44">
        <f>K99*'GS&gt;50 PW (2)'!$B$13</f>
        <v>53824768.606236041</v>
      </c>
      <c r="U99" s="44">
        <f t="shared" si="12"/>
        <v>71889517.481677264</v>
      </c>
      <c r="V99" s="44">
        <f t="shared" si="13"/>
        <v>-448048.87266838551</v>
      </c>
      <c r="W99" s="48">
        <f t="shared" si="14"/>
        <v>6.19386157496117E-3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156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J100" s="44">
        <f>'Monthly Data'!O100</f>
        <v>1008</v>
      </c>
      <c r="K100" s="46">
        <f>'Monthly Data'!BH100</f>
        <v>31</v>
      </c>
      <c r="M100" s="29">
        <f>'GS&gt;50 PW (2)'!$B$6</f>
        <v>-65109283.238350697</v>
      </c>
      <c r="N100" s="29">
        <f>E100*'GS&gt;50 PW (2)'!$B$7</f>
        <v>5812345.6094833482</v>
      </c>
      <c r="O100" s="29">
        <f>F100*'GS&gt;50 PW (2)'!$B$8</f>
        <v>0</v>
      </c>
      <c r="P100" s="29">
        <f>G100*'GS&gt;50 PW (2)'!$B$9</f>
        <v>30168446.994777557</v>
      </c>
      <c r="Q100" s="44">
        <f>H100*'GS&gt;50 PW (2)'!$B$10</f>
        <v>-4897314.8393037561</v>
      </c>
      <c r="R100" s="44">
        <f>I100*'GS&gt;50 PW (2)'!$B$11</f>
        <v>0</v>
      </c>
      <c r="S100" s="44">
        <f>J100*'GS&gt;50 PW (2)'!$B$12</f>
        <v>52387938.296173267</v>
      </c>
      <c r="T100" s="44">
        <f>K100*'GS&gt;50 PW (2)'!$B$13</f>
        <v>59591708.09976133</v>
      </c>
      <c r="U100" s="44">
        <f t="shared" si="12"/>
        <v>77953840.922541052</v>
      </c>
      <c r="V100" s="44">
        <f t="shared" si="13"/>
        <v>197807.56819540262</v>
      </c>
      <c r="W100" s="48">
        <f t="shared" si="14"/>
        <v>2.5439513779459983E-3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156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J101" s="44">
        <f>'Monthly Data'!O101</f>
        <v>1006</v>
      </c>
      <c r="K101" s="46">
        <f>'Monthly Data'!BH101</f>
        <v>30</v>
      </c>
      <c r="M101" s="29">
        <f>'GS&gt;50 PW (2)'!$B$6</f>
        <v>-65109283.238350697</v>
      </c>
      <c r="N101" s="29">
        <f>E101*'GS&gt;50 PW (2)'!$B$7</f>
        <v>4244047.4284419781</v>
      </c>
      <c r="O101" s="29">
        <f>F101*'GS&gt;50 PW (2)'!$B$8</f>
        <v>0</v>
      </c>
      <c r="P101" s="29">
        <f>G101*'GS&gt;50 PW (2)'!$B$9</f>
        <v>30168446.994777557</v>
      </c>
      <c r="Q101" s="44">
        <f>H101*'GS&gt;50 PW (2)'!$B$10</f>
        <v>-4946782.6659633899</v>
      </c>
      <c r="R101" s="44">
        <f>I101*'GS&gt;50 PW (2)'!$B$11</f>
        <v>0</v>
      </c>
      <c r="S101" s="44">
        <f>J101*'GS&gt;50 PW (2)'!$B$12</f>
        <v>52283993.97415705</v>
      </c>
      <c r="T101" s="44">
        <f>K101*'GS&gt;50 PW (2)'!$B$13</f>
        <v>57669394.935252905</v>
      </c>
      <c r="U101" s="44">
        <f t="shared" si="12"/>
        <v>74309817.428315401</v>
      </c>
      <c r="V101" s="44">
        <f t="shared" si="13"/>
        <v>115796.0739697516</v>
      </c>
      <c r="W101" s="48">
        <f t="shared" si="14"/>
        <v>1.5607197433970771E-3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156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J102" s="44">
        <f>'Monthly Data'!O102</f>
        <v>1008</v>
      </c>
      <c r="K102" s="46">
        <f>'Monthly Data'!BH102</f>
        <v>31</v>
      </c>
      <c r="M102" s="29">
        <f>'GS&gt;50 PW (2)'!$B$6</f>
        <v>-65109283.238350697</v>
      </c>
      <c r="N102" s="29">
        <f>E102*'GS&gt;50 PW (2)'!$B$7</f>
        <v>716085.51665993955</v>
      </c>
      <c r="O102" s="29">
        <f>F102*'GS&gt;50 PW (2)'!$B$8</f>
        <v>3620004.6021737168</v>
      </c>
      <c r="P102" s="29">
        <f>G102*'GS&gt;50 PW (2)'!$B$9</f>
        <v>30168446.994777557</v>
      </c>
      <c r="Q102" s="44">
        <f>H102*'GS&gt;50 PW (2)'!$B$10</f>
        <v>-4996250.4926230237</v>
      </c>
      <c r="R102" s="44">
        <f>I102*'GS&gt;50 PW (2)'!$B$11</f>
        <v>0</v>
      </c>
      <c r="S102" s="44">
        <f>J102*'GS&gt;50 PW (2)'!$B$12</f>
        <v>52387938.296173267</v>
      </c>
      <c r="T102" s="44">
        <f>K102*'GS&gt;50 PW (2)'!$B$13</f>
        <v>59591708.09976133</v>
      </c>
      <c r="U102" s="44">
        <f t="shared" si="12"/>
        <v>76378649.778572083</v>
      </c>
      <c r="V102" s="44">
        <f t="shared" si="13"/>
        <v>-372211.57577356696</v>
      </c>
      <c r="W102" s="48">
        <f t="shared" si="14"/>
        <v>4.8496077986034522E-3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156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J103" s="44">
        <f>'Monthly Data'!O103</f>
        <v>970</v>
      </c>
      <c r="K103" s="46">
        <f>'Monthly Data'!BH103</f>
        <v>30</v>
      </c>
      <c r="M103" s="29">
        <f>'GS&gt;50 PW (2)'!$B$6</f>
        <v>-65109283.238350697</v>
      </c>
      <c r="N103" s="29">
        <f>E103*'GS&gt;50 PW (2)'!$B$7</f>
        <v>8507.9467325933601</v>
      </c>
      <c r="O103" s="29">
        <f>F103*'GS&gt;50 PW (2)'!$B$8</f>
        <v>7312409.2963909078</v>
      </c>
      <c r="P103" s="29">
        <f>G103*'GS&gt;50 PW (2)'!$B$9</f>
        <v>30168446.994777557</v>
      </c>
      <c r="Q103" s="44">
        <f>H103*'GS&gt;50 PW (2)'!$B$10</f>
        <v>-5045718.3192826584</v>
      </c>
      <c r="R103" s="44">
        <f>I103*'GS&gt;50 PW (2)'!$B$11</f>
        <v>0</v>
      </c>
      <c r="S103" s="44">
        <f>J103*'GS&gt;50 PW (2)'!$B$12</f>
        <v>50412996.177865148</v>
      </c>
      <c r="T103" s="44">
        <f>K103*'GS&gt;50 PW (2)'!$B$13</f>
        <v>57669394.935252905</v>
      </c>
      <c r="U103" s="44">
        <f t="shared" si="12"/>
        <v>75416753.793385759</v>
      </c>
      <c r="V103" s="44">
        <f t="shared" si="13"/>
        <v>-2947477.5609598905</v>
      </c>
      <c r="W103" s="48">
        <f t="shared" si="14"/>
        <v>3.7612537123372675E-2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156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J104" s="44">
        <f>'Monthly Data'!O104</f>
        <v>970</v>
      </c>
      <c r="K104" s="46">
        <f>'Monthly Data'!BH104</f>
        <v>31</v>
      </c>
      <c r="M104" s="29">
        <f>'GS&gt;50 PW (2)'!$B$6</f>
        <v>-65109283.238350697</v>
      </c>
      <c r="N104" s="29">
        <f>E104*'GS&gt;50 PW (2)'!$B$7</f>
        <v>0</v>
      </c>
      <c r="O104" s="29">
        <f>F104*'GS&gt;50 PW (2)'!$B$8</f>
        <v>13910471.017952871</v>
      </c>
      <c r="P104" s="29">
        <f>G104*'GS&gt;50 PW (2)'!$B$9</f>
        <v>30168446.994777557</v>
      </c>
      <c r="Q104" s="44">
        <f>H104*'GS&gt;50 PW (2)'!$B$10</f>
        <v>-5095186.1459422922</v>
      </c>
      <c r="R104" s="44">
        <f>I104*'GS&gt;50 PW (2)'!$B$11</f>
        <v>0</v>
      </c>
      <c r="S104" s="44">
        <f>J104*'GS&gt;50 PW (2)'!$B$12</f>
        <v>50412996.177865148</v>
      </c>
      <c r="T104" s="44">
        <f>K104*'GS&gt;50 PW (2)'!$B$13</f>
        <v>59591708.09976133</v>
      </c>
      <c r="U104" s="44">
        <f t="shared" si="12"/>
        <v>83879152.906063914</v>
      </c>
      <c r="V104" s="44">
        <f t="shared" si="13"/>
        <v>160745.55171826482</v>
      </c>
      <c r="W104" s="48">
        <f t="shared" si="14"/>
        <v>1.9200741724325319E-3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156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J105" s="44">
        <f>'Monthly Data'!O105</f>
        <v>970</v>
      </c>
      <c r="K105" s="46">
        <f>'Monthly Data'!BH105</f>
        <v>31</v>
      </c>
      <c r="M105" s="29">
        <f>'GS&gt;50 PW (2)'!$B$6</f>
        <v>-65109283.238350697</v>
      </c>
      <c r="N105" s="29">
        <f>E105*'GS&gt;50 PW (2)'!$B$7</f>
        <v>0</v>
      </c>
      <c r="O105" s="29">
        <f>F105*'GS&gt;50 PW (2)'!$B$8</f>
        <v>13891164.326741276</v>
      </c>
      <c r="P105" s="29">
        <f>G105*'GS&gt;50 PW (2)'!$B$9</f>
        <v>30168446.994777557</v>
      </c>
      <c r="Q105" s="44">
        <f>H105*'GS&gt;50 PW (2)'!$B$10</f>
        <v>-5144653.972601926</v>
      </c>
      <c r="R105" s="44">
        <f>I105*'GS&gt;50 PW (2)'!$B$11</f>
        <v>0</v>
      </c>
      <c r="S105" s="44">
        <f>J105*'GS&gt;50 PW (2)'!$B$12</f>
        <v>50412996.177865148</v>
      </c>
      <c r="T105" s="44">
        <f>K105*'GS&gt;50 PW (2)'!$B$13</f>
        <v>59591708.09976133</v>
      </c>
      <c r="U105" s="44">
        <f t="shared" si="12"/>
        <v>83810378.388192683</v>
      </c>
      <c r="V105" s="44">
        <f t="shared" si="13"/>
        <v>-64700.966152966022</v>
      </c>
      <c r="W105" s="48">
        <f t="shared" si="14"/>
        <v>7.713967802000512E-4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156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J106" s="44">
        <f>'Monthly Data'!O106</f>
        <v>974</v>
      </c>
      <c r="K106" s="46">
        <f>'Monthly Data'!BH106</f>
        <v>30</v>
      </c>
      <c r="M106" s="29">
        <f>'GS&gt;50 PW (2)'!$B$6</f>
        <v>-65109283.238350697</v>
      </c>
      <c r="N106" s="29">
        <f>E106*'GS&gt;50 PW (2)'!$B$7</f>
        <v>28359.822441977827</v>
      </c>
      <c r="O106" s="29">
        <f>F106*'GS&gt;50 PW (2)'!$B$8</f>
        <v>7983316.8159937728</v>
      </c>
      <c r="P106" s="29">
        <f>G106*'GS&gt;50 PW (2)'!$B$9</f>
        <v>30168446.994777557</v>
      </c>
      <c r="Q106" s="44">
        <f>H106*'GS&gt;50 PW (2)'!$B$10</f>
        <v>-5194121.7992615597</v>
      </c>
      <c r="R106" s="44">
        <f>I106*'GS&gt;50 PW (2)'!$B$11</f>
        <v>0</v>
      </c>
      <c r="S106" s="44">
        <f>J106*'GS&gt;50 PW (2)'!$B$12</f>
        <v>50620884.821897581</v>
      </c>
      <c r="T106" s="44">
        <f>K106*'GS&gt;50 PW (2)'!$B$13</f>
        <v>57669394.935252905</v>
      </c>
      <c r="U106" s="44">
        <f t="shared" si="12"/>
        <v>76166998.352751538</v>
      </c>
      <c r="V106" s="44">
        <f t="shared" si="13"/>
        <v>-177037.00159411132</v>
      </c>
      <c r="W106" s="48">
        <f t="shared" si="14"/>
        <v>2.3189369119985094E-3</v>
      </c>
    </row>
    <row r="107" spans="1:23" x14ac:dyDescent="0.2">
      <c r="A107" s="45">
        <f>'Monthly Data'!A107</f>
        <v>43374</v>
      </c>
      <c r="B107" s="29">
        <f t="shared" si="8"/>
        <v>2018</v>
      </c>
      <c r="C107" s="29">
        <f t="shared" si="9"/>
        <v>10</v>
      </c>
      <c r="D107" s="156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J107" s="44">
        <f>'Monthly Data'!O107</f>
        <v>972</v>
      </c>
      <c r="K107" s="46">
        <f>'Monthly Data'!BH107</f>
        <v>31</v>
      </c>
      <c r="M107" s="29">
        <f>'GS&gt;50 PW (2)'!$B$6</f>
        <v>-65109283.238350697</v>
      </c>
      <c r="N107" s="29">
        <f>E107*'GS&gt;50 PW (2)'!$B$7</f>
        <v>1881674.2190252275</v>
      </c>
      <c r="O107" s="29">
        <f>F107*'GS&gt;50 PW (2)'!$B$8</f>
        <v>1385255.0944318091</v>
      </c>
      <c r="P107" s="29">
        <f>G107*'GS&gt;50 PW (2)'!$B$9</f>
        <v>30168446.994777557</v>
      </c>
      <c r="Q107" s="44">
        <f>H107*'GS&gt;50 PW (2)'!$B$10</f>
        <v>-5243589.6259211935</v>
      </c>
      <c r="R107" s="44">
        <f>I107*'GS&gt;50 PW (2)'!$B$11</f>
        <v>0</v>
      </c>
      <c r="S107" s="44">
        <f>J107*'GS&gt;50 PW (2)'!$B$12</f>
        <v>50516940.499881364</v>
      </c>
      <c r="T107" s="44">
        <f>K107*'GS&gt;50 PW (2)'!$B$13</f>
        <v>59591708.09976133</v>
      </c>
      <c r="U107" s="44">
        <f t="shared" si="12"/>
        <v>73191152.043605387</v>
      </c>
      <c r="V107" s="44">
        <f t="shared" si="13"/>
        <v>658579.68925973773</v>
      </c>
      <c r="W107" s="48">
        <f t="shared" si="14"/>
        <v>9.0797784758323164E-3</v>
      </c>
    </row>
    <row r="108" spans="1:23" x14ac:dyDescent="0.2">
      <c r="A108" s="45">
        <f>'Monthly Data'!A108</f>
        <v>43405</v>
      </c>
      <c r="B108" s="29">
        <f t="shared" si="8"/>
        <v>2018</v>
      </c>
      <c r="C108" s="29">
        <f t="shared" si="9"/>
        <v>11</v>
      </c>
      <c r="D108" s="156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J108" s="44">
        <f>'Monthly Data'!O108</f>
        <v>972</v>
      </c>
      <c r="K108" s="46">
        <f>'Monthly Data'!BH108</f>
        <v>30</v>
      </c>
      <c r="M108" s="29">
        <f>'GS&gt;50 PW (2)'!$B$6</f>
        <v>-65109283.238350697</v>
      </c>
      <c r="N108" s="29">
        <f>E108*'GS&gt;50 PW (2)'!$B$7</f>
        <v>4713402.4898567107</v>
      </c>
      <c r="O108" s="29">
        <f>F108*'GS&gt;50 PW (2)'!$B$8</f>
        <v>0</v>
      </c>
      <c r="P108" s="29">
        <f>G108*'GS&gt;50 PW (2)'!$B$9</f>
        <v>30168446.994777557</v>
      </c>
      <c r="Q108" s="44">
        <f>H108*'GS&gt;50 PW (2)'!$B$10</f>
        <v>-5293057.4525808273</v>
      </c>
      <c r="R108" s="44">
        <f>I108*'GS&gt;50 PW (2)'!$B$11</f>
        <v>0</v>
      </c>
      <c r="S108" s="44">
        <f>J108*'GS&gt;50 PW (2)'!$B$12</f>
        <v>50516940.499881364</v>
      </c>
      <c r="T108" s="44">
        <f>K108*'GS&gt;50 PW (2)'!$B$13</f>
        <v>57669394.935252905</v>
      </c>
      <c r="U108" s="44">
        <f t="shared" si="12"/>
        <v>72665844.228837013</v>
      </c>
      <c r="V108" s="44">
        <f t="shared" si="13"/>
        <v>416824.87449136376</v>
      </c>
      <c r="W108" s="48">
        <f t="shared" si="14"/>
        <v>5.7692807212654917E-3</v>
      </c>
    </row>
    <row r="109" spans="1:23" x14ac:dyDescent="0.2">
      <c r="A109" s="45">
        <f>'Monthly Data'!A109</f>
        <v>43435</v>
      </c>
      <c r="B109" s="29">
        <f t="shared" si="8"/>
        <v>2018</v>
      </c>
      <c r="C109" s="29">
        <f t="shared" si="9"/>
        <v>12</v>
      </c>
      <c r="D109" s="156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J109" s="44">
        <f>'Monthly Data'!O109</f>
        <v>974</v>
      </c>
      <c r="K109" s="46">
        <f>'Monthly Data'!BH109</f>
        <v>31</v>
      </c>
      <c r="M109" s="29">
        <f>'GS&gt;50 PW (2)'!$B$6</f>
        <v>-65109283.238350697</v>
      </c>
      <c r="N109" s="29">
        <f>E109*'GS&gt;50 PW (2)'!$B$7</f>
        <v>5558525.1986276498</v>
      </c>
      <c r="O109" s="29">
        <f>F109*'GS&gt;50 PW (2)'!$B$8</f>
        <v>0</v>
      </c>
      <c r="P109" s="29">
        <f>G109*'GS&gt;50 PW (2)'!$B$9</f>
        <v>30168446.994777557</v>
      </c>
      <c r="Q109" s="44">
        <f>H109*'GS&gt;50 PW (2)'!$B$10</f>
        <v>-5342525.2792404611</v>
      </c>
      <c r="R109" s="44">
        <f>I109*'GS&gt;50 PW (2)'!$B$11</f>
        <v>-3192226.1883302699</v>
      </c>
      <c r="S109" s="44">
        <f>J109*'GS&gt;50 PW (2)'!$B$12</f>
        <v>50620884.821897581</v>
      </c>
      <c r="T109" s="44">
        <f>K109*'GS&gt;50 PW (2)'!$B$13</f>
        <v>59591708.09976133</v>
      </c>
      <c r="U109" s="44">
        <f t="shared" si="12"/>
        <v>72295530.409142688</v>
      </c>
      <c r="V109" s="44">
        <f t="shared" si="13"/>
        <v>725284.05479703844</v>
      </c>
      <c r="W109" s="48">
        <f t="shared" si="14"/>
        <v>1.0133876739869572E-2</v>
      </c>
    </row>
    <row r="110" spans="1:23" x14ac:dyDescent="0.2">
      <c r="A110" s="45">
        <f>'Monthly Data'!A110</f>
        <v>43466</v>
      </c>
      <c r="B110" s="29">
        <f t="shared" si="8"/>
        <v>2019</v>
      </c>
      <c r="C110" s="29">
        <f t="shared" si="9"/>
        <v>1</v>
      </c>
      <c r="D110" s="156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J110" s="44">
        <f>'Monthly Data'!O110</f>
        <v>974</v>
      </c>
      <c r="K110" s="46">
        <f>'Monthly Data'!BH110</f>
        <v>31</v>
      </c>
      <c r="M110" s="29">
        <f>'GS&gt;50 PW (2)'!$B$6</f>
        <v>-65109283.238350697</v>
      </c>
      <c r="N110" s="29">
        <f>E110*'GS&gt;50 PW (2)'!$B$7</f>
        <v>8167628.8632896068</v>
      </c>
      <c r="O110" s="29">
        <f>F110*'GS&gt;50 PW (2)'!$B$8</f>
        <v>0</v>
      </c>
      <c r="P110" s="29">
        <f>G110*'GS&gt;50 PW (2)'!$B$9</f>
        <v>30753551.345933784</v>
      </c>
      <c r="Q110" s="44">
        <f>H110*'GS&gt;50 PW (2)'!$B$10</f>
        <v>-5391993.1059000948</v>
      </c>
      <c r="R110" s="44">
        <f>I110*'GS&gt;50 PW (2)'!$B$11</f>
        <v>0</v>
      </c>
      <c r="S110" s="44">
        <f>J110*'GS&gt;50 PW (2)'!$B$12</f>
        <v>50620884.821897581</v>
      </c>
      <c r="T110" s="44">
        <f>K110*'GS&gt;50 PW (2)'!$B$13</f>
        <v>59591708.09976133</v>
      </c>
      <c r="U110" s="44">
        <f t="shared" si="12"/>
        <v>78632496.78663151</v>
      </c>
      <c r="V110" s="44">
        <f t="shared" si="13"/>
        <v>-183828.3630759567</v>
      </c>
      <c r="W110" s="48">
        <f t="shared" si="14"/>
        <v>2.3323640467477315E-3</v>
      </c>
    </row>
    <row r="111" spans="1:23" x14ac:dyDescent="0.2">
      <c r="A111" s="45">
        <f>'Monthly Data'!A111</f>
        <v>43497</v>
      </c>
      <c r="B111" s="29">
        <f t="shared" si="8"/>
        <v>2019</v>
      </c>
      <c r="C111" s="29">
        <f t="shared" si="9"/>
        <v>2</v>
      </c>
      <c r="D111" s="156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J111" s="44">
        <f>'Monthly Data'!O111</f>
        <v>972</v>
      </c>
      <c r="K111" s="46">
        <f>'Monthly Data'!BH111</f>
        <v>28</v>
      </c>
      <c r="M111" s="29">
        <f>'GS&gt;50 PW (2)'!$B$6</f>
        <v>-65109283.238350697</v>
      </c>
      <c r="N111" s="29">
        <f>E111*'GS&gt;50 PW (2)'!$B$7</f>
        <v>6518505.1882885983</v>
      </c>
      <c r="O111" s="29">
        <f>F111*'GS&gt;50 PW (2)'!$B$8</f>
        <v>0</v>
      </c>
      <c r="P111" s="29">
        <f>G111*'GS&gt;50 PW (2)'!$B$9</f>
        <v>30753551.345933784</v>
      </c>
      <c r="Q111" s="44">
        <f>H111*'GS&gt;50 PW (2)'!$B$10</f>
        <v>-5441460.9325597296</v>
      </c>
      <c r="R111" s="44">
        <f>I111*'GS&gt;50 PW (2)'!$B$11</f>
        <v>0</v>
      </c>
      <c r="S111" s="44">
        <f>J111*'GS&gt;50 PW (2)'!$B$12</f>
        <v>50516940.499881364</v>
      </c>
      <c r="T111" s="44">
        <f>K111*'GS&gt;50 PW (2)'!$B$13</f>
        <v>53824768.606236041</v>
      </c>
      <c r="U111" s="44">
        <f t="shared" si="12"/>
        <v>71063021.469429359</v>
      </c>
      <c r="V111" s="44">
        <f t="shared" si="13"/>
        <v>-283223.68027810752</v>
      </c>
      <c r="W111" s="48">
        <f t="shared" si="14"/>
        <v>3.9697068806327897E-3</v>
      </c>
    </row>
    <row r="112" spans="1:23" x14ac:dyDescent="0.2">
      <c r="A112" s="45">
        <f>'Monthly Data'!A112</f>
        <v>43525</v>
      </c>
      <c r="B112" s="29">
        <f t="shared" si="8"/>
        <v>2019</v>
      </c>
      <c r="C112" s="29">
        <f t="shared" si="9"/>
        <v>3</v>
      </c>
      <c r="D112" s="156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J112" s="44">
        <f>'Monthly Data'!O112</f>
        <v>972</v>
      </c>
      <c r="K112" s="46">
        <f>'Monthly Data'!BH112</f>
        <v>31</v>
      </c>
      <c r="M112" s="29">
        <f>'GS&gt;50 PW (2)'!$B$6</f>
        <v>-65109283.238350697</v>
      </c>
      <c r="N112" s="29">
        <f>E112*'GS&gt;50 PW (2)'!$B$7</f>
        <v>6132811.6030776976</v>
      </c>
      <c r="O112" s="29">
        <f>F112*'GS&gt;50 PW (2)'!$B$8</f>
        <v>0</v>
      </c>
      <c r="P112" s="29">
        <f>G112*'GS&gt;50 PW (2)'!$B$9</f>
        <v>30753551.345933784</v>
      </c>
      <c r="Q112" s="44">
        <f>H112*'GS&gt;50 PW (2)'!$B$10</f>
        <v>-5490928.7592193633</v>
      </c>
      <c r="R112" s="44">
        <f>I112*'GS&gt;50 PW (2)'!$B$11</f>
        <v>0</v>
      </c>
      <c r="S112" s="44">
        <f>J112*'GS&gt;50 PW (2)'!$B$12</f>
        <v>50516940.499881364</v>
      </c>
      <c r="T112" s="44">
        <f>K112*'GS&gt;50 PW (2)'!$B$13</f>
        <v>59591708.09976133</v>
      </c>
      <c r="U112" s="44">
        <f t="shared" si="12"/>
        <v>76394799.551084116</v>
      </c>
      <c r="V112" s="44">
        <f t="shared" si="13"/>
        <v>242329.40137664974</v>
      </c>
      <c r="W112" s="48">
        <f t="shared" si="14"/>
        <v>3.1821607480395121E-3</v>
      </c>
    </row>
    <row r="113" spans="1:25" x14ac:dyDescent="0.2">
      <c r="A113" s="45">
        <f>'Monthly Data'!A113</f>
        <v>43556</v>
      </c>
      <c r="B113" s="29">
        <f t="shared" si="8"/>
        <v>2019</v>
      </c>
      <c r="C113" s="29">
        <f t="shared" si="9"/>
        <v>4</v>
      </c>
      <c r="D113" s="156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J113" s="44">
        <f>'Monthly Data'!O113</f>
        <v>973</v>
      </c>
      <c r="K113" s="46">
        <f>'Monthly Data'!BH113</f>
        <v>30</v>
      </c>
      <c r="M113" s="29">
        <f>'GS&gt;50 PW (2)'!$B$6</f>
        <v>-65109283.238350697</v>
      </c>
      <c r="N113" s="29">
        <f>E113*'GS&gt;50 PW (2)'!$B$7</f>
        <v>3288321.4121473255</v>
      </c>
      <c r="O113" s="29">
        <f>F113*'GS&gt;50 PW (2)'!$B$8</f>
        <v>0</v>
      </c>
      <c r="P113" s="29">
        <f>G113*'GS&gt;50 PW (2)'!$B$9</f>
        <v>30753551.345933784</v>
      </c>
      <c r="Q113" s="44">
        <f>H113*'GS&gt;50 PW (2)'!$B$10</f>
        <v>-5540396.5858789971</v>
      </c>
      <c r="R113" s="44">
        <f>I113*'GS&gt;50 PW (2)'!$B$11</f>
        <v>0</v>
      </c>
      <c r="S113" s="44">
        <f>J113*'GS&gt;50 PW (2)'!$B$12</f>
        <v>50568912.660889477</v>
      </c>
      <c r="T113" s="44">
        <f>K113*'GS&gt;50 PW (2)'!$B$13</f>
        <v>57669394.935252905</v>
      </c>
      <c r="U113" s="44">
        <f t="shared" si="12"/>
        <v>71630500.529993802</v>
      </c>
      <c r="V113" s="44">
        <f t="shared" si="13"/>
        <v>1732065.3802863359</v>
      </c>
      <c r="W113" s="48">
        <f t="shared" si="14"/>
        <v>2.4779744733578416E-2</v>
      </c>
    </row>
    <row r="114" spans="1:25" x14ac:dyDescent="0.2">
      <c r="A114" s="45">
        <f>'Monthly Data'!A114</f>
        <v>43586</v>
      </c>
      <c r="B114" s="29">
        <f t="shared" si="8"/>
        <v>2019</v>
      </c>
      <c r="C114" s="29">
        <f t="shared" si="9"/>
        <v>5</v>
      </c>
      <c r="D114" s="156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J114" s="44">
        <f>'Monthly Data'!O114</f>
        <v>977</v>
      </c>
      <c r="K114" s="46">
        <f>'Monthly Data'!BH114</f>
        <v>31</v>
      </c>
      <c r="M114" s="29">
        <f>'GS&gt;50 PW (2)'!$B$6</f>
        <v>-65109283.238350697</v>
      </c>
      <c r="N114" s="29">
        <f>E114*'GS&gt;50 PW (2)'!$B$7</f>
        <v>1500234.6071806261</v>
      </c>
      <c r="O114" s="29">
        <f>F114*'GS&gt;50 PW (2)'!$B$8</f>
        <v>704694.22922315029</v>
      </c>
      <c r="P114" s="29">
        <f>G114*'GS&gt;50 PW (2)'!$B$9</f>
        <v>30753551.345933784</v>
      </c>
      <c r="Q114" s="44">
        <f>H114*'GS&gt;50 PW (2)'!$B$10</f>
        <v>-5589864.4125386309</v>
      </c>
      <c r="R114" s="44">
        <f>I114*'GS&gt;50 PW (2)'!$B$11</f>
        <v>0</v>
      </c>
      <c r="S114" s="44">
        <f>J114*'GS&gt;50 PW (2)'!$B$12</f>
        <v>50776801.30492191</v>
      </c>
      <c r="T114" s="44">
        <f>K114*'GS&gt;50 PW (2)'!$B$13</f>
        <v>59591708.09976133</v>
      </c>
      <c r="U114" s="44">
        <f t="shared" si="12"/>
        <v>72627841.936131477</v>
      </c>
      <c r="V114" s="44">
        <f t="shared" si="13"/>
        <v>1688849.786424011</v>
      </c>
      <c r="W114" s="48">
        <f t="shared" si="14"/>
        <v>2.3807073306876342E-2</v>
      </c>
    </row>
    <row r="115" spans="1:25" x14ac:dyDescent="0.2">
      <c r="A115" s="45">
        <f>'Monthly Data'!A115</f>
        <v>43617</v>
      </c>
      <c r="B115" s="29">
        <f t="shared" si="8"/>
        <v>2019</v>
      </c>
      <c r="C115" s="29">
        <f t="shared" si="9"/>
        <v>6</v>
      </c>
      <c r="D115" s="156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J115" s="44">
        <f>'Monthly Data'!O115</f>
        <v>982</v>
      </c>
      <c r="K115" s="46">
        <f>'Monthly Data'!BH115</f>
        <v>30</v>
      </c>
      <c r="M115" s="29">
        <f>'GS&gt;50 PW (2)'!$B$6</f>
        <v>-65109283.238350697</v>
      </c>
      <c r="N115" s="29">
        <f>E115*'GS&gt;50 PW (2)'!$B$7</f>
        <v>62391.609372351144</v>
      </c>
      <c r="O115" s="29">
        <f>F115*'GS&gt;50 PW (2)'!$B$8</f>
        <v>5000433.0238026297</v>
      </c>
      <c r="P115" s="29">
        <f>G115*'GS&gt;50 PW (2)'!$B$9</f>
        <v>30753551.345933784</v>
      </c>
      <c r="Q115" s="44">
        <f>H115*'GS&gt;50 PW (2)'!$B$10</f>
        <v>-5639332.2391982647</v>
      </c>
      <c r="R115" s="44">
        <f>I115*'GS&gt;50 PW (2)'!$B$11</f>
        <v>0</v>
      </c>
      <c r="S115" s="44">
        <f>J115*'GS&gt;50 PW (2)'!$B$12</f>
        <v>51036662.109962448</v>
      </c>
      <c r="T115" s="44">
        <f>K115*'GS&gt;50 PW (2)'!$B$13</f>
        <v>57669394.935252905</v>
      </c>
      <c r="U115" s="44">
        <f t="shared" si="12"/>
        <v>73773817.546775162</v>
      </c>
      <c r="V115" s="44">
        <f t="shared" si="13"/>
        <v>1816325.3970676959</v>
      </c>
      <c r="W115" s="48">
        <f t="shared" si="14"/>
        <v>2.5241643959587046E-2</v>
      </c>
    </row>
    <row r="116" spans="1:25" x14ac:dyDescent="0.2">
      <c r="A116" s="45">
        <f>'Monthly Data'!A116</f>
        <v>43647</v>
      </c>
      <c r="B116" s="29">
        <f t="shared" si="8"/>
        <v>2019</v>
      </c>
      <c r="C116" s="29">
        <f t="shared" si="9"/>
        <v>7</v>
      </c>
      <c r="D116" s="156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J116" s="44">
        <f>'Monthly Data'!O116</f>
        <v>982</v>
      </c>
      <c r="K116" s="46">
        <f>'Monthly Data'!BH116</f>
        <v>31</v>
      </c>
      <c r="M116" s="29">
        <f>'GS&gt;50 PW (2)'!$B$6</f>
        <v>-65109283.238350697</v>
      </c>
      <c r="N116" s="29">
        <f>E116*'GS&gt;50 PW (2)'!$B$7</f>
        <v>0</v>
      </c>
      <c r="O116" s="29">
        <f>F116*'GS&gt;50 PW (2)'!$B$8</f>
        <v>13350576.972816668</v>
      </c>
      <c r="P116" s="29">
        <f>G116*'GS&gt;50 PW (2)'!$B$9</f>
        <v>30753551.345933784</v>
      </c>
      <c r="Q116" s="44">
        <f>H116*'GS&gt;50 PW (2)'!$B$10</f>
        <v>-5688800.0658578984</v>
      </c>
      <c r="R116" s="44">
        <f>I116*'GS&gt;50 PW (2)'!$B$11</f>
        <v>0</v>
      </c>
      <c r="S116" s="44">
        <f>J116*'GS&gt;50 PW (2)'!$B$12</f>
        <v>51036662.109962448</v>
      </c>
      <c r="T116" s="44">
        <f>K116*'GS&gt;50 PW (2)'!$B$13</f>
        <v>59591708.09976133</v>
      </c>
      <c r="U116" s="44">
        <f t="shared" si="12"/>
        <v>83934415.224265635</v>
      </c>
      <c r="V116" s="44">
        <f t="shared" si="13"/>
        <v>661219.07455816865</v>
      </c>
      <c r="W116" s="48">
        <f t="shared" si="14"/>
        <v>7.9403590246426674E-3</v>
      </c>
    </row>
    <row r="117" spans="1:25" x14ac:dyDescent="0.2">
      <c r="A117" s="45">
        <f>'Monthly Data'!A117</f>
        <v>43678</v>
      </c>
      <c r="B117" s="29">
        <f t="shared" si="8"/>
        <v>2019</v>
      </c>
      <c r="C117" s="29">
        <f t="shared" si="9"/>
        <v>8</v>
      </c>
      <c r="D117" s="156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J117" s="44">
        <f>'Monthly Data'!O117</f>
        <v>983</v>
      </c>
      <c r="K117" s="46">
        <f>'Monthly Data'!BH117</f>
        <v>31</v>
      </c>
      <c r="M117" s="29">
        <f>'GS&gt;50 PW (2)'!$B$6</f>
        <v>-65109283.238350697</v>
      </c>
      <c r="N117" s="29">
        <f>E117*'GS&gt;50 PW (2)'!$B$7</f>
        <v>0</v>
      </c>
      <c r="O117" s="29">
        <f>F117*'GS&gt;50 PW (2)'!$B$8</f>
        <v>10874493.824929846</v>
      </c>
      <c r="P117" s="29">
        <f>G117*'GS&gt;50 PW (2)'!$B$9</f>
        <v>30753551.345933784</v>
      </c>
      <c r="Q117" s="44">
        <f>H117*'GS&gt;50 PW (2)'!$B$10</f>
        <v>-5738267.8925175322</v>
      </c>
      <c r="R117" s="44">
        <f>I117*'GS&gt;50 PW (2)'!$B$11</f>
        <v>0</v>
      </c>
      <c r="S117" s="44">
        <f>J117*'GS&gt;50 PW (2)'!$B$12</f>
        <v>51088634.270970561</v>
      </c>
      <c r="T117" s="44">
        <f>K117*'GS&gt;50 PW (2)'!$B$13</f>
        <v>59591708.09976133</v>
      </c>
      <c r="U117" s="44">
        <f t="shared" si="12"/>
        <v>81460836.410727292</v>
      </c>
      <c r="V117" s="44">
        <f t="shared" si="13"/>
        <v>1586335.2610198259</v>
      </c>
      <c r="W117" s="48">
        <f t="shared" si="14"/>
        <v>1.9860346395736278E-2</v>
      </c>
    </row>
    <row r="118" spans="1:25" x14ac:dyDescent="0.2">
      <c r="A118" s="45">
        <f>'Monthly Data'!A118</f>
        <v>43709</v>
      </c>
      <c r="B118" s="29">
        <f t="shared" si="8"/>
        <v>2019</v>
      </c>
      <c r="C118" s="29">
        <f t="shared" si="9"/>
        <v>9</v>
      </c>
      <c r="D118" s="156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J118" s="44">
        <f>'Monthly Data'!O118</f>
        <v>981</v>
      </c>
      <c r="K118" s="46">
        <f>'Monthly Data'!BH118</f>
        <v>30</v>
      </c>
      <c r="M118" s="29">
        <f>'GS&gt;50 PW (2)'!$B$6</f>
        <v>-65109283.238350697</v>
      </c>
      <c r="N118" s="29">
        <f>E118*'GS&gt;50 PW (2)'!$B$7</f>
        <v>4253.9733662966801</v>
      </c>
      <c r="O118" s="29">
        <f>F118*'GS&gt;50 PW (2)'!$B$8</f>
        <v>6462914.8830808122</v>
      </c>
      <c r="P118" s="29">
        <f>G118*'GS&gt;50 PW (2)'!$B$9</f>
        <v>30753551.345933784</v>
      </c>
      <c r="Q118" s="44">
        <f>H118*'GS&gt;50 PW (2)'!$B$10</f>
        <v>-5787735.7191771669</v>
      </c>
      <c r="R118" s="44">
        <f>I118*'GS&gt;50 PW (2)'!$B$11</f>
        <v>0</v>
      </c>
      <c r="S118" s="44">
        <f>J118*'GS&gt;50 PW (2)'!$B$12</f>
        <v>50984689.948954344</v>
      </c>
      <c r="T118" s="44">
        <f>K118*'GS&gt;50 PW (2)'!$B$13</f>
        <v>57669394.935252905</v>
      </c>
      <c r="U118" s="44">
        <f t="shared" si="12"/>
        <v>74977786.129060268</v>
      </c>
      <c r="V118" s="44">
        <f t="shared" si="13"/>
        <v>1742173.979352802</v>
      </c>
      <c r="W118" s="48">
        <f t="shared" si="14"/>
        <v>2.3788617698606362E-2</v>
      </c>
    </row>
    <row r="119" spans="1:25" x14ac:dyDescent="0.2">
      <c r="A119" s="45">
        <f>'Monthly Data'!A119</f>
        <v>43739</v>
      </c>
      <c r="B119" s="29">
        <f t="shared" si="8"/>
        <v>2019</v>
      </c>
      <c r="C119" s="29">
        <f t="shared" si="9"/>
        <v>10</v>
      </c>
      <c r="D119" s="156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J119" s="44">
        <f>'Monthly Data'!O119</f>
        <v>980</v>
      </c>
      <c r="K119" s="46">
        <f>'Monthly Data'!BH119</f>
        <v>31</v>
      </c>
      <c r="M119" s="29">
        <f>'GS&gt;50 PW (2)'!$B$6</f>
        <v>-65109283.238350697</v>
      </c>
      <c r="N119" s="29">
        <f>E119*'GS&gt;50 PW (2)'!$B$7</f>
        <v>1050731.4214752777</v>
      </c>
      <c r="O119" s="29">
        <f>F119*'GS&gt;50 PW (2)'!$B$8</f>
        <v>772267.64846372628</v>
      </c>
      <c r="P119" s="29">
        <f>G119*'GS&gt;50 PW (2)'!$B$9</f>
        <v>30753551.345933784</v>
      </c>
      <c r="Q119" s="44">
        <f>H119*'GS&gt;50 PW (2)'!$B$10</f>
        <v>-5837203.5458368007</v>
      </c>
      <c r="R119" s="44">
        <f>I119*'GS&gt;50 PW (2)'!$B$11</f>
        <v>0</v>
      </c>
      <c r="S119" s="44">
        <f>J119*'GS&gt;50 PW (2)'!$B$12</f>
        <v>50932717.787946232</v>
      </c>
      <c r="T119" s="44">
        <f>K119*'GS&gt;50 PW (2)'!$B$13</f>
        <v>59591708.09976133</v>
      </c>
      <c r="U119" s="44">
        <f t="shared" si="12"/>
        <v>72154489.519392848</v>
      </c>
      <c r="V119" s="44">
        <f t="shared" si="13"/>
        <v>1088082.3696853817</v>
      </c>
      <c r="W119" s="48">
        <f t="shared" si="14"/>
        <v>1.5310783439399758E-2</v>
      </c>
    </row>
    <row r="120" spans="1:25" x14ac:dyDescent="0.2">
      <c r="A120" s="45">
        <f>'Monthly Data'!A120</f>
        <v>43770</v>
      </c>
      <c r="B120" s="29">
        <f t="shared" si="8"/>
        <v>2019</v>
      </c>
      <c r="C120" s="29">
        <f t="shared" si="9"/>
        <v>11</v>
      </c>
      <c r="D120" s="156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J120" s="44">
        <f>'Monthly Data'!O120</f>
        <v>1020</v>
      </c>
      <c r="K120" s="46">
        <f>'Monthly Data'!BH120</f>
        <v>30</v>
      </c>
      <c r="M120" s="29">
        <f>'GS&gt;50 PW (2)'!$B$6</f>
        <v>-65109283.238350697</v>
      </c>
      <c r="N120" s="29">
        <f>E120*'GS&gt;50 PW (2)'!$B$7</f>
        <v>4877889.4600201808</v>
      </c>
      <c r="O120" s="29">
        <f>F120*'GS&gt;50 PW (2)'!$B$8</f>
        <v>0</v>
      </c>
      <c r="P120" s="29">
        <f>G120*'GS&gt;50 PW (2)'!$B$9</f>
        <v>30753551.345933784</v>
      </c>
      <c r="Q120" s="44">
        <f>H120*'GS&gt;50 PW (2)'!$B$10</f>
        <v>-5886671.3724964345</v>
      </c>
      <c r="R120" s="44">
        <f>I120*'GS&gt;50 PW (2)'!$B$11</f>
        <v>0</v>
      </c>
      <c r="S120" s="44">
        <f>J120*'GS&gt;50 PW (2)'!$B$12</f>
        <v>53011604.228270568</v>
      </c>
      <c r="T120" s="44">
        <f>K120*'GS&gt;50 PW (2)'!$B$13</f>
        <v>57669394.935252905</v>
      </c>
      <c r="U120" s="44">
        <f t="shared" si="12"/>
        <v>75316485.3586303</v>
      </c>
      <c r="V120" s="44">
        <f t="shared" si="13"/>
        <v>3820141.2089228332</v>
      </c>
      <c r="W120" s="48">
        <f t="shared" si="14"/>
        <v>5.3431280359227479E-2</v>
      </c>
    </row>
    <row r="121" spans="1:25" x14ac:dyDescent="0.2">
      <c r="A121" s="45">
        <f>'Monthly Data'!A121</f>
        <v>43800</v>
      </c>
      <c r="B121" s="29">
        <f t="shared" si="8"/>
        <v>2019</v>
      </c>
      <c r="C121" s="29">
        <f t="shared" si="9"/>
        <v>12</v>
      </c>
      <c r="D121" s="156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J121" s="44">
        <f>'Monthly Data'!O121</f>
        <v>1022</v>
      </c>
      <c r="K121" s="46">
        <f>'Monthly Data'!BH121</f>
        <v>31</v>
      </c>
      <c r="M121" s="29">
        <f>'GS&gt;50 PW (2)'!$B$6</f>
        <v>-65109283.238350697</v>
      </c>
      <c r="N121" s="29">
        <f>E121*'GS&gt;50 PW (2)'!$B$7</f>
        <v>5620916.8080000002</v>
      </c>
      <c r="O121" s="29">
        <f>F121*'GS&gt;50 PW (2)'!$B$8</f>
        <v>0</v>
      </c>
      <c r="P121" s="29">
        <f>G121*'GS&gt;50 PW (2)'!$B$9</f>
        <v>30753551.345933784</v>
      </c>
      <c r="Q121" s="44">
        <f>H121*'GS&gt;50 PW (2)'!$B$10</f>
        <v>-5936139.1991560683</v>
      </c>
      <c r="R121" s="44">
        <f>I121*'GS&gt;50 PW (2)'!$B$11</f>
        <v>-3192226.1883302699</v>
      </c>
      <c r="S121" s="44">
        <f>J121*'GS&gt;50 PW (2)'!$B$12</f>
        <v>53115548.550286785</v>
      </c>
      <c r="T121" s="44">
        <f>K121*'GS&gt;50 PW (2)'!$B$13</f>
        <v>59591708.09976133</v>
      </c>
      <c r="U121" s="44">
        <f t="shared" si="12"/>
        <v>74844076.178144857</v>
      </c>
      <c r="V121" s="44">
        <f t="shared" si="13"/>
        <v>2505084.0284373909</v>
      </c>
      <c r="W121" s="48">
        <f t="shared" si="14"/>
        <v>3.4629788914573939E-2</v>
      </c>
    </row>
    <row r="122" spans="1:25" x14ac:dyDescent="0.2">
      <c r="A122" s="45"/>
      <c r="D122" s="44"/>
      <c r="E122" s="46"/>
      <c r="F122" s="46"/>
      <c r="G122" s="46"/>
      <c r="H122" s="44"/>
      <c r="I122" s="44"/>
      <c r="J122" s="44"/>
      <c r="K122" s="46"/>
      <c r="Q122" s="44"/>
      <c r="R122" s="44"/>
      <c r="S122" s="44"/>
      <c r="T122" s="44"/>
      <c r="U122" s="44"/>
      <c r="V122" s="44"/>
      <c r="W122" s="49">
        <f>AVERAGE(W2:W121)</f>
        <v>1.1042393264785712E-2</v>
      </c>
    </row>
    <row r="123" spans="1:25" x14ac:dyDescent="0.2">
      <c r="A123" s="45"/>
      <c r="D123" s="44"/>
      <c r="E123" s="46"/>
      <c r="F123" s="46"/>
      <c r="G123" s="46"/>
      <c r="H123" s="44"/>
      <c r="I123" s="44"/>
      <c r="J123" s="44"/>
      <c r="K123" s="46"/>
      <c r="Q123" s="44"/>
      <c r="R123" s="44"/>
      <c r="S123" s="44"/>
      <c r="T123" s="44"/>
      <c r="U123" s="44"/>
      <c r="V123" s="44"/>
    </row>
    <row r="124" spans="1:25" x14ac:dyDescent="0.2">
      <c r="A124" s="45"/>
      <c r="D124" s="44"/>
      <c r="E124" s="46"/>
      <c r="F124" s="46"/>
      <c r="G124" s="46"/>
      <c r="H124" s="44"/>
      <c r="I124" s="44"/>
      <c r="J124" s="44"/>
      <c r="K124" s="46"/>
      <c r="Q124" s="44"/>
      <c r="R124" s="44"/>
      <c r="S124" s="44"/>
      <c r="T124" s="44"/>
      <c r="U124" s="44"/>
      <c r="V124" s="44"/>
      <c r="Y124" s="26"/>
    </row>
    <row r="125" spans="1:25" x14ac:dyDescent="0.2">
      <c r="A125" s="45"/>
      <c r="D125" s="44"/>
      <c r="E125" s="46"/>
      <c r="F125" s="46"/>
      <c r="G125" s="46"/>
      <c r="H125" s="44"/>
      <c r="I125" s="44"/>
      <c r="J125" s="44"/>
      <c r="K125" s="46"/>
      <c r="Q125" s="44"/>
      <c r="R125" s="44"/>
      <c r="S125" s="44"/>
      <c r="T125" s="44"/>
      <c r="U125" s="44"/>
      <c r="V125" s="44"/>
      <c r="Y125" s="26"/>
    </row>
    <row r="126" spans="1:25" x14ac:dyDescent="0.2">
      <c r="A126" s="45"/>
      <c r="D126" s="44"/>
      <c r="E126" s="46"/>
      <c r="F126" s="46"/>
      <c r="G126" s="46"/>
      <c r="H126" s="44"/>
      <c r="I126" s="44"/>
      <c r="J126" s="44"/>
      <c r="K126" s="46"/>
      <c r="Q126" s="44"/>
      <c r="R126" s="44"/>
      <c r="S126" s="44"/>
      <c r="T126" s="44"/>
      <c r="U126" s="44"/>
      <c r="V126" s="44"/>
      <c r="Y126" s="26"/>
    </row>
    <row r="127" spans="1:25" x14ac:dyDescent="0.2">
      <c r="A127" s="45"/>
      <c r="D127" s="44"/>
      <c r="E127" s="46"/>
      <c r="F127" s="46"/>
      <c r="G127" s="46"/>
      <c r="H127" s="44"/>
      <c r="I127" s="44"/>
      <c r="J127" s="44"/>
      <c r="K127" s="46"/>
      <c r="Q127" s="44"/>
      <c r="R127" s="44"/>
      <c r="S127" s="44"/>
      <c r="T127" s="44"/>
      <c r="U127" s="44"/>
      <c r="V127" s="44"/>
      <c r="Y127" s="26"/>
    </row>
    <row r="128" spans="1:25" x14ac:dyDescent="0.2">
      <c r="A128" s="45"/>
      <c r="Y128" s="26"/>
    </row>
    <row r="129" spans="1:30" x14ac:dyDescent="0.2">
      <c r="A129" s="45"/>
      <c r="Y129" s="26"/>
    </row>
    <row r="130" spans="1:30" x14ac:dyDescent="0.2">
      <c r="A130" s="45"/>
      <c r="Y130" s="26"/>
    </row>
    <row r="131" spans="1:30" x14ac:dyDescent="0.2">
      <c r="A131" s="45"/>
      <c r="Y131" s="26"/>
    </row>
    <row r="132" spans="1:30" x14ac:dyDescent="0.2">
      <c r="A132" s="45"/>
      <c r="Y132" s="26"/>
    </row>
    <row r="133" spans="1:30" x14ac:dyDescent="0.2">
      <c r="A133" s="45"/>
      <c r="Y133" s="26"/>
    </row>
    <row r="134" spans="1:30" x14ac:dyDescent="0.2">
      <c r="A134" s="45"/>
      <c r="Y134" s="26"/>
    </row>
    <row r="135" spans="1:30" x14ac:dyDescent="0.2">
      <c r="A135" s="45"/>
      <c r="Y135" s="26"/>
    </row>
    <row r="136" spans="1:30" x14ac:dyDescent="0.2">
      <c r="A136" s="45"/>
    </row>
    <row r="137" spans="1:30" x14ac:dyDescent="0.2">
      <c r="A137" s="45"/>
      <c r="Y137" s="26"/>
    </row>
    <row r="138" spans="1:30" x14ac:dyDescent="0.2">
      <c r="A138" s="45"/>
      <c r="Y138" s="26"/>
      <c r="AB138" s="26"/>
      <c r="AC138" s="26"/>
      <c r="AD138" s="159"/>
    </row>
    <row r="139" spans="1:30" x14ac:dyDescent="0.2">
      <c r="A139" s="45"/>
      <c r="Y139" s="26"/>
      <c r="AB139" s="26"/>
      <c r="AC139" s="26"/>
      <c r="AD139" s="159"/>
    </row>
    <row r="140" spans="1:30" x14ac:dyDescent="0.2">
      <c r="A140" s="45"/>
      <c r="Y140" s="26"/>
      <c r="AB140" s="26"/>
      <c r="AC140" s="26"/>
      <c r="AD140" s="159"/>
    </row>
    <row r="141" spans="1:30" x14ac:dyDescent="0.2">
      <c r="A141" s="45"/>
      <c r="Y141" s="26"/>
      <c r="AB141" s="26"/>
      <c r="AC141" s="26"/>
      <c r="AD141" s="159"/>
    </row>
    <row r="142" spans="1:30" x14ac:dyDescent="0.2">
      <c r="A142" s="45"/>
      <c r="Y142" s="26"/>
      <c r="AB142" s="26"/>
      <c r="AC142" s="26"/>
      <c r="AD142" s="159"/>
    </row>
    <row r="143" spans="1:30" x14ac:dyDescent="0.2">
      <c r="A143" s="45"/>
      <c r="Y143" s="26"/>
      <c r="AB143" s="26"/>
      <c r="AC143" s="26"/>
      <c r="AD143" s="159"/>
    </row>
    <row r="144" spans="1:30" x14ac:dyDescent="0.2">
      <c r="A144" s="45"/>
      <c r="Y144" s="26"/>
      <c r="AB144" s="26"/>
      <c r="AC144" s="26"/>
      <c r="AD144" s="159"/>
    </row>
    <row r="145" spans="1:30" x14ac:dyDescent="0.2">
      <c r="A145" s="45"/>
      <c r="Y145" s="26"/>
      <c r="AB145" s="26"/>
      <c r="AC145" s="26"/>
      <c r="AD145" s="159"/>
    </row>
    <row r="146" spans="1:30" x14ac:dyDescent="0.2">
      <c r="A146" s="45"/>
      <c r="Y146" s="26"/>
      <c r="AB146" s="26"/>
      <c r="AC146" s="26"/>
      <c r="AD146" s="159"/>
    </row>
    <row r="147" spans="1:30" x14ac:dyDescent="0.2">
      <c r="A147" s="45"/>
      <c r="Y147" s="26"/>
      <c r="AB147" s="26"/>
      <c r="AC147" s="26"/>
      <c r="AD147" s="159"/>
    </row>
    <row r="148" spans="1:30" x14ac:dyDescent="0.2">
      <c r="A148" s="45"/>
      <c r="Y148" s="26"/>
    </row>
    <row r="149" spans="1:30" x14ac:dyDescent="0.2">
      <c r="A149" s="45"/>
      <c r="AD149" s="160"/>
    </row>
    <row r="150" spans="1:30" x14ac:dyDescent="0.2">
      <c r="A150" s="45"/>
    </row>
    <row r="151" spans="1:30" x14ac:dyDescent="0.2">
      <c r="A151" s="45"/>
    </row>
    <row r="152" spans="1:30" x14ac:dyDescent="0.2">
      <c r="A152" s="45"/>
    </row>
    <row r="153" spans="1:30" x14ac:dyDescent="0.2">
      <c r="A153" s="45"/>
    </row>
    <row r="154" spans="1:30" x14ac:dyDescent="0.2">
      <c r="A154" s="45"/>
    </row>
    <row r="155" spans="1:30" x14ac:dyDescent="0.2">
      <c r="A155" s="45"/>
    </row>
    <row r="156" spans="1:30" x14ac:dyDescent="0.2">
      <c r="A156" s="45"/>
    </row>
    <row r="157" spans="1:30" x14ac:dyDescent="0.2">
      <c r="A157" s="45"/>
    </row>
    <row r="158" spans="1:30" x14ac:dyDescent="0.2">
      <c r="A158" s="45"/>
    </row>
    <row r="159" spans="1:30" x14ac:dyDescent="0.2">
      <c r="A159" s="45"/>
    </row>
    <row r="160" spans="1:3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workbookViewId="0">
      <selection activeCell="E16" sqref="E16"/>
    </sheetView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2"/>
      <c r="B2" s="54"/>
      <c r="C2" s="252" t="s">
        <v>89</v>
      </c>
      <c r="D2" s="252"/>
      <c r="E2" s="50" t="s">
        <v>90</v>
      </c>
      <c r="F2" s="50"/>
      <c r="G2" s="50"/>
      <c r="H2" s="224"/>
      <c r="I2" s="251" t="s">
        <v>91</v>
      </c>
      <c r="J2" s="252"/>
      <c r="K2" s="50" t="s">
        <v>90</v>
      </c>
      <c r="L2" s="199"/>
      <c r="M2" s="199"/>
      <c r="N2" s="224"/>
      <c r="O2" s="251" t="s">
        <v>92</v>
      </c>
      <c r="P2" s="252"/>
      <c r="Q2" s="50" t="s">
        <v>90</v>
      </c>
      <c r="R2" s="199"/>
    </row>
    <row r="3" spans="1:18" ht="15" x14ac:dyDescent="0.25">
      <c r="A3" s="172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199"/>
      <c r="M3" s="199"/>
      <c r="N3" s="50" t="s">
        <v>0</v>
      </c>
      <c r="O3" s="50" t="s">
        <v>93</v>
      </c>
      <c r="P3" s="51" t="s">
        <v>86</v>
      </c>
      <c r="Q3" s="50" t="s">
        <v>94</v>
      </c>
      <c r="R3" s="199"/>
    </row>
    <row r="4" spans="1:18" ht="15" x14ac:dyDescent="0.25">
      <c r="A4" s="172"/>
      <c r="B4" s="54">
        <v>2010</v>
      </c>
      <c r="C4" s="52">
        <f>SUMIF('Res Predicted Monthly (2)'!$B:$B,B4,'Res Predicted Monthly (2)'!D:D)</f>
        <v>556896336</v>
      </c>
      <c r="D4" s="52">
        <f>SUMIF('Res Predicted Monthly (2)'!$B:$B,B4,'Res Predicted Monthly (2)'!U:U)</f>
        <v>553867492.15742564</v>
      </c>
      <c r="E4" s="53">
        <f>ABS(C4-D4)/C4</f>
        <v>5.4387929077241368E-3</v>
      </c>
      <c r="F4" s="53"/>
      <c r="G4" s="53"/>
      <c r="H4" s="224">
        <v>2010</v>
      </c>
      <c r="I4" s="52">
        <f>SUMIF('GS&lt;50 Predicted Monthly (2)'!$B:$B,H4,'GS&lt;50 Predicted Monthly (2)'!D:D)</f>
        <v>172200325</v>
      </c>
      <c r="J4" s="52">
        <f>SUMIF('GS&lt;50 Predicted Monthly (2)'!$B:$B,H4,'GS&lt;50 Predicted Monthly (2)'!U:U)</f>
        <v>172220736.48687392</v>
      </c>
      <c r="K4" s="53">
        <f>ABS(I4-J4)/I4</f>
        <v>1.1853338182680394E-4</v>
      </c>
      <c r="L4" s="199"/>
      <c r="M4" s="199"/>
      <c r="N4" s="224">
        <v>2010</v>
      </c>
      <c r="O4" s="52">
        <f>SUMIF('GS&gt;50 Predicted Monthly (2)'!$B:$B,N4,'GS&gt;50 Predicted Monthly (2)'!D:D)</f>
        <v>906197008</v>
      </c>
      <c r="P4" s="52">
        <f>SUMIF('GS&gt;50 Predicted Monthly (2)'!$B:$B,N4,'GS&gt;50 Predicted Monthly (2)'!U:U)</f>
        <v>913542456.61966741</v>
      </c>
      <c r="Q4" s="53">
        <f>ABS(O4-P4)/O4</f>
        <v>8.1057965925963541E-3</v>
      </c>
      <c r="R4" s="199"/>
    </row>
    <row r="5" spans="1:18" ht="15" x14ac:dyDescent="0.25">
      <c r="A5" s="172"/>
      <c r="B5" s="50">
        <v>2011</v>
      </c>
      <c r="C5" s="52">
        <f>SUMIF('Res Predicted Monthly (2)'!$B:$B,B5,'Res Predicted Monthly (2)'!D:D)</f>
        <v>552441915.71376777</v>
      </c>
      <c r="D5" s="52">
        <f>SUMIF('Res Predicted Monthly (2)'!$B:$B,B5,'Res Predicted Monthly (2)'!U:U)</f>
        <v>553900486.21795416</v>
      </c>
      <c r="E5" s="53">
        <f>ABS(C5-D5)/C5</f>
        <v>2.6402241804948578E-3</v>
      </c>
      <c r="F5" s="53"/>
      <c r="G5" s="53"/>
      <c r="H5" s="50">
        <v>2011</v>
      </c>
      <c r="I5" s="52">
        <f>SUMIF('GS&lt;50 Predicted Monthly'!$B:$B,H5,'GS&lt;50 Predicted Monthly'!D:D)</f>
        <v>175038865.01924333</v>
      </c>
      <c r="J5" s="52">
        <f>SUMIF('GS&lt;50 Predicted Monthly (2)'!$B:$B,H5,'GS&lt;50 Predicted Monthly (2)'!U:U)</f>
        <v>176189611.7572636</v>
      </c>
      <c r="K5" s="53">
        <f>ABS(I5-J5)/I5</f>
        <v>6.5742356012978079E-3</v>
      </c>
      <c r="L5" s="199"/>
      <c r="M5" s="199"/>
      <c r="N5" s="50">
        <v>2011</v>
      </c>
      <c r="O5" s="52">
        <f>SUMIF('GS&gt;50 Predicted Monthly (2)'!$B:$B,N5,'GS&gt;50 Predicted Monthly (2)'!D:D)</f>
        <v>910448523.11322927</v>
      </c>
      <c r="P5" s="52">
        <f>SUMIF('GS&gt;50 Predicted Monthly (2)'!$B:$B,N5,'GS&gt;50 Predicted Monthly (2)'!U:U)</f>
        <v>908762579.23959148</v>
      </c>
      <c r="Q5" s="53">
        <f>ABS(O5-P5)/O5</f>
        <v>1.8517728689072964E-3</v>
      </c>
      <c r="R5" s="199"/>
    </row>
    <row r="6" spans="1:18" ht="15" x14ac:dyDescent="0.25">
      <c r="A6" s="172"/>
      <c r="B6" s="54">
        <v>2012</v>
      </c>
      <c r="C6" s="52">
        <f>SUMIF('Res Predicted Monthly (2)'!$B:$B,B6,'Res Predicted Monthly (2)'!D:D)</f>
        <v>554745009.76718867</v>
      </c>
      <c r="D6" s="52">
        <f>SUMIF('Res Predicted Monthly (2)'!$B:$B,B6,'Res Predicted Monthly (2)'!U:U)</f>
        <v>552395276.57086873</v>
      </c>
      <c r="E6" s="53">
        <f>ABS(C6-D6)/C6</f>
        <v>4.2356995645730219E-3</v>
      </c>
      <c r="F6" s="53"/>
      <c r="G6" s="53"/>
      <c r="H6" s="224">
        <v>2012</v>
      </c>
      <c r="I6" s="52">
        <f>SUMIF('GS&lt;50 Predicted Monthly'!$B:$B,H6,'GS&lt;50 Predicted Monthly'!D:D)</f>
        <v>176077042.3798866</v>
      </c>
      <c r="J6" s="52">
        <f>SUMIF('GS&lt;50 Predicted Monthly (2)'!$B:$B,H6,'GS&lt;50 Predicted Monthly (2)'!U:U)</f>
        <v>175935729.44375795</v>
      </c>
      <c r="K6" s="53">
        <f>ABS(I6-J6)/I6</f>
        <v>8.0256309521466846E-4</v>
      </c>
      <c r="L6" s="199"/>
      <c r="M6" s="199"/>
      <c r="N6" s="224">
        <v>2012</v>
      </c>
      <c r="O6" s="52">
        <f>SUMIF('GS&gt;50 Predicted Monthly (2)'!$B:$B,N6,'GS&gt;50 Predicted Monthly (2)'!D:D)</f>
        <v>911276433.55605805</v>
      </c>
      <c r="P6" s="52">
        <f>SUMIF('GS&gt;50 Predicted Monthly (2)'!$B:$B,N6,'GS&gt;50 Predicted Monthly (2)'!U:U)</f>
        <v>914442611.15229774</v>
      </c>
      <c r="Q6" s="53">
        <f>ABS(O6-P6)/O6</f>
        <v>3.4744425287992651E-3</v>
      </c>
      <c r="R6" s="199"/>
    </row>
    <row r="7" spans="1:18" ht="15" x14ac:dyDescent="0.25">
      <c r="A7" s="172"/>
      <c r="B7" s="50">
        <v>2013</v>
      </c>
      <c r="C7" s="52">
        <f>SUMIF('Res Predicted Monthly (2)'!$B:$B,B7,'Res Predicted Monthly (2)'!D:D)</f>
        <v>544522483.65061712</v>
      </c>
      <c r="D7" s="52">
        <f>SUMIF('Res Predicted Monthly (2)'!$B:$B,B7,'Res Predicted Monthly (2)'!U:U)</f>
        <v>546302579.20518816</v>
      </c>
      <c r="E7" s="53">
        <f>ABS(C7-D7)/C7</f>
        <v>3.269094680235827E-3</v>
      </c>
      <c r="F7" s="53"/>
      <c r="G7" s="53"/>
      <c r="H7" s="50">
        <v>2013</v>
      </c>
      <c r="I7" s="52">
        <f>SUMIF('GS&lt;50 Predicted Monthly'!$B:$B,H7,'GS&lt;50 Predicted Monthly'!D:D)</f>
        <v>177641893.47213364</v>
      </c>
      <c r="J7" s="52">
        <f>SUMIF('GS&lt;50 Predicted Monthly (2)'!$B:$B,H7,'GS&lt;50 Predicted Monthly (2)'!U:U)</f>
        <v>176245103.36794236</v>
      </c>
      <c r="K7" s="53">
        <f>ABS(I7-J7)/I7</f>
        <v>7.8629543791165751E-3</v>
      </c>
      <c r="L7" s="199"/>
      <c r="M7" s="199"/>
      <c r="N7" s="50">
        <v>2013</v>
      </c>
      <c r="O7" s="52">
        <f>SUMIF('GS&gt;50 Predicted Monthly (2)'!$B:$B,N7,'GS&gt;50 Predicted Monthly (2)'!D:D)</f>
        <v>914608976.73929989</v>
      </c>
      <c r="P7" s="52">
        <f>SUMIF('GS&gt;50 Predicted Monthly (2)'!$B:$B,N7,'GS&gt;50 Predicted Monthly (2)'!U:U)</f>
        <v>912980986.78187609</v>
      </c>
      <c r="Q7" s="53">
        <f>ABS(O7-P7)/O7</f>
        <v>1.7799846697632495E-3</v>
      </c>
      <c r="R7" s="199"/>
    </row>
    <row r="8" spans="1:18" ht="15" x14ac:dyDescent="0.25">
      <c r="A8" s="172"/>
      <c r="B8" s="54">
        <v>2014</v>
      </c>
      <c r="C8" s="52">
        <f>SUMIF('Res Predicted Monthly (2)'!$B:$B,B8,'Res Predicted Monthly (2)'!D:D)</f>
        <v>537297947.86209404</v>
      </c>
      <c r="D8" s="52">
        <f>SUMIF('Res Predicted Monthly (2)'!$B:$B,B8,'Res Predicted Monthly (2)'!U:U)</f>
        <v>540284235.84291995</v>
      </c>
      <c r="E8" s="53">
        <f>ABS(C8-D8)/C8</f>
        <v>5.5579739187695144E-3</v>
      </c>
      <c r="F8" s="53"/>
      <c r="G8" s="53"/>
      <c r="H8" s="224">
        <v>2014</v>
      </c>
      <c r="I8" s="52">
        <f>SUMIF('GS&lt;50 Predicted Monthly'!$B:$B,H8,'GS&lt;50 Predicted Monthly'!D:D)</f>
        <v>175728867.72974026</v>
      </c>
      <c r="J8" s="52">
        <f>SUMIF('GS&lt;50 Predicted Monthly (2)'!$B:$B,H8,'GS&lt;50 Predicted Monthly (2)'!U:U)</f>
        <v>175633723.71916708</v>
      </c>
      <c r="K8" s="53">
        <f>ABS(I8-J8)/I8</f>
        <v>5.4142504758810555E-4</v>
      </c>
      <c r="L8" s="199"/>
      <c r="M8" s="199"/>
      <c r="N8" s="224">
        <v>2014</v>
      </c>
      <c r="O8" s="52">
        <f>SUMIF('GS&gt;50 Predicted Monthly (2)'!$B:$B,N8,'GS&gt;50 Predicted Monthly (2)'!D:D)</f>
        <v>921825088.53771746</v>
      </c>
      <c r="P8" s="52">
        <f>SUMIF('GS&gt;50 Predicted Monthly (2)'!$B:$B,N8,'GS&gt;50 Predicted Monthly (2)'!U:U)</f>
        <v>922206531.1667192</v>
      </c>
      <c r="Q8" s="53">
        <f>ABS(O8-P8)/O8</f>
        <v>4.1379067867073949E-4</v>
      </c>
      <c r="R8" s="199"/>
    </row>
    <row r="9" spans="1:18" ht="15" x14ac:dyDescent="0.25">
      <c r="A9" s="172"/>
      <c r="B9" s="50">
        <v>2015</v>
      </c>
      <c r="C9" s="52">
        <f>SUMIF('Res Predicted Monthly (2)'!$B:$B,B9,'Res Predicted Monthly (2)'!D:D)</f>
        <v>541177794.84965634</v>
      </c>
      <c r="D9" s="52">
        <f>SUMIF('Res Predicted Monthly (2)'!$B:$B,B9,'Res Predicted Monthly (2)'!U:U)</f>
        <v>542885485.38963652</v>
      </c>
      <c r="E9" s="53">
        <f t="shared" ref="E9:E12" si="0">ABS(C9-D9)/C9</f>
        <v>3.155507406682463E-3</v>
      </c>
      <c r="F9" s="53"/>
      <c r="G9" s="53"/>
      <c r="H9" s="50">
        <v>2015</v>
      </c>
      <c r="I9" s="52">
        <f>SUMIF('GS&lt;50 Predicted Monthly'!$B:$B,H9,'GS&lt;50 Predicted Monthly'!D:D)</f>
        <v>175760336.67308125</v>
      </c>
      <c r="J9" s="52">
        <f>SUMIF('GS&lt;50 Predicted Monthly (2)'!$B:$B,H9,'GS&lt;50 Predicted Monthly (2)'!U:U)</f>
        <v>176738428.22335532</v>
      </c>
      <c r="K9" s="53">
        <f t="shared" ref="K9:K12" si="1">ABS(I9-J9)/I9</f>
        <v>5.5649162307497713E-3</v>
      </c>
      <c r="L9" s="199"/>
      <c r="M9" s="199"/>
      <c r="N9" s="50">
        <v>2015</v>
      </c>
      <c r="O9" s="52">
        <f>SUMIF('GS&gt;50 Predicted Monthly (2)'!$B:$B,N9,'GS&gt;50 Predicted Monthly (2)'!D:D)</f>
        <v>932632185.03165519</v>
      </c>
      <c r="P9" s="52">
        <f>SUMIF('GS&gt;50 Predicted Monthly (2)'!$B:$B,N9,'GS&gt;50 Predicted Monthly (2)'!U:U)</f>
        <v>930519335.51400518</v>
      </c>
      <c r="Q9" s="53">
        <f t="shared" ref="Q9:Q12" si="2">ABS(O9-P9)/O9</f>
        <v>2.2654692295208472E-3</v>
      </c>
      <c r="R9" s="199"/>
    </row>
    <row r="10" spans="1:18" ht="15" x14ac:dyDescent="0.25">
      <c r="A10" s="172"/>
      <c r="B10" s="54">
        <v>2016</v>
      </c>
      <c r="C10" s="52">
        <f>SUMIF('Res Predicted Monthly (2)'!$B:$B,B10,'Res Predicted Monthly (2)'!D:D)</f>
        <v>560271575.81065547</v>
      </c>
      <c r="D10" s="52">
        <f>SUMIF('Res Predicted Monthly (2)'!$B:$B,B10,'Res Predicted Monthly (2)'!U:U)</f>
        <v>556281444.50831378</v>
      </c>
      <c r="E10" s="53">
        <f t="shared" si="0"/>
        <v>7.1217807124489387E-3</v>
      </c>
      <c r="F10" s="53"/>
      <c r="G10" s="53"/>
      <c r="H10" s="224">
        <v>2016</v>
      </c>
      <c r="I10" s="52">
        <f>SUMIF('GS&lt;50 Predicted Monthly'!$B:$B,H10,'GS&lt;50 Predicted Monthly'!D:D)</f>
        <v>178331752.411708</v>
      </c>
      <c r="J10" s="52">
        <f>SUMIF('GS&lt;50 Predicted Monthly (2)'!$B:$B,H10,'GS&lt;50 Predicted Monthly (2)'!U:U)</f>
        <v>178246561.63906187</v>
      </c>
      <c r="K10" s="53">
        <f t="shared" si="1"/>
        <v>4.7770950206025176E-4</v>
      </c>
      <c r="L10" s="199"/>
      <c r="M10" s="199"/>
      <c r="N10" s="224">
        <v>2016</v>
      </c>
      <c r="O10" s="52">
        <f>SUMIF('GS&gt;50 Predicted Monthly (2)'!$B:$B,N10,'GS&gt;50 Predicted Monthly (2)'!D:D)</f>
        <v>954581897.65928125</v>
      </c>
      <c r="P10" s="52">
        <f>SUMIF('GS&gt;50 Predicted Monthly (2)'!$B:$B,N10,'GS&gt;50 Predicted Monthly (2)'!U:U)</f>
        <v>944045412.3026166</v>
      </c>
      <c r="Q10" s="53">
        <f t="shared" si="2"/>
        <v>1.1037801347900108E-2</v>
      </c>
      <c r="R10" s="199"/>
    </row>
    <row r="11" spans="1:18" ht="15" x14ac:dyDescent="0.25">
      <c r="A11" s="172"/>
      <c r="B11" s="50">
        <v>2017</v>
      </c>
      <c r="C11" s="52">
        <f>SUMIF('Res Predicted Monthly (2)'!$B:$B,B11,'Res Predicted Monthly (2)'!D:D)</f>
        <v>530172278.92325282</v>
      </c>
      <c r="D11" s="52">
        <f>SUMIF('Res Predicted Monthly (2)'!$B:$B,B11,'Res Predicted Monthly (2)'!U:U)</f>
        <v>543696798.57557845</v>
      </c>
      <c r="E11" s="53">
        <f t="shared" si="0"/>
        <v>2.5509669573432047E-2</v>
      </c>
      <c r="F11" s="53"/>
      <c r="G11" s="53"/>
      <c r="H11" s="50">
        <v>2017</v>
      </c>
      <c r="I11" s="52">
        <f>SUMIF('GS&lt;50 Predicted Monthly'!$B:$B,H11,'GS&lt;50 Predicted Monthly'!D:D)</f>
        <v>176570010.93801251</v>
      </c>
      <c r="J11" s="52">
        <f>SUMIF('GS&lt;50 Predicted Monthly (2)'!$B:$B,H11,'GS&lt;50 Predicted Monthly (2)'!U:U)</f>
        <v>177526934.85111555</v>
      </c>
      <c r="K11" s="53">
        <f t="shared" si="1"/>
        <v>5.4195155112664413E-3</v>
      </c>
      <c r="L11" s="199"/>
      <c r="M11" s="199"/>
      <c r="N11" s="50">
        <v>2017</v>
      </c>
      <c r="O11" s="52">
        <f>SUMIF('GS&gt;50 Predicted Monthly (2)'!$B:$B,N11,'GS&gt;50 Predicted Monthly (2)'!D:D)</f>
        <v>926195687.65508974</v>
      </c>
      <c r="P11" s="52">
        <f>SUMIF('GS&gt;50 Predicted Monthly (2)'!$B:$B,N11,'GS&gt;50 Predicted Monthly (2)'!U:U)</f>
        <v>916589920.13051605</v>
      </c>
      <c r="Q11" s="53">
        <f t="shared" si="2"/>
        <v>1.037120735132468E-2</v>
      </c>
      <c r="R11" s="199"/>
    </row>
    <row r="12" spans="1:18" ht="15" x14ac:dyDescent="0.25">
      <c r="A12" s="172"/>
      <c r="B12" s="54">
        <v>2018</v>
      </c>
      <c r="C12" s="52">
        <f>SUMIF('Res Predicted Monthly (2)'!$B:$B,B12,'Res Predicted Monthly (2)'!D:D)</f>
        <v>573254017.28101647</v>
      </c>
      <c r="D12" s="52">
        <f>SUMIF('Res Predicted Monthly (2)'!$B:$B,B12,'Res Predicted Monthly (2)'!U:U)</f>
        <v>560085655.86080694</v>
      </c>
      <c r="E12" s="53">
        <f t="shared" si="0"/>
        <v>2.2971250132128123E-2</v>
      </c>
      <c r="F12" s="53"/>
      <c r="G12" s="53"/>
      <c r="H12" s="224">
        <v>2018</v>
      </c>
      <c r="I12" s="52">
        <f>SUMIF('GS&lt;50 Predicted Monthly'!$B:$B,H12,'GS&lt;50 Predicted Monthly'!D:D)</f>
        <v>186180270.5380356</v>
      </c>
      <c r="J12" s="52">
        <f>SUMIF('GS&lt;50 Predicted Monthly (2)'!$B:$B,H12,'GS&lt;50 Predicted Monthly (2)'!U:U)</f>
        <v>184185313.62506998</v>
      </c>
      <c r="K12" s="53">
        <f t="shared" si="1"/>
        <v>1.0715189677190134E-2</v>
      </c>
      <c r="L12" s="199"/>
      <c r="M12" s="199"/>
      <c r="N12" s="224">
        <v>2018</v>
      </c>
      <c r="O12" s="52">
        <f>SUMIF('GS&gt;50 Predicted Monthly (2)'!$B:$B,N12,'GS&gt;50 Predicted Monthly (2)'!D:D)</f>
        <v>921141218.25214803</v>
      </c>
      <c r="P12" s="52">
        <f>SUMIF('GS&gt;50 Predicted Monthly (2)'!$B:$B,N12,'GS&gt;50 Predicted Monthly (2)'!U:U)</f>
        <v>917774518.34564924</v>
      </c>
      <c r="Q12" s="53">
        <f t="shared" si="2"/>
        <v>3.6549226544080327E-3</v>
      </c>
      <c r="R12" s="199"/>
    </row>
    <row r="13" spans="1:18" ht="15" x14ac:dyDescent="0.25">
      <c r="A13" s="172"/>
      <c r="B13" s="54">
        <v>2019</v>
      </c>
      <c r="C13" s="52">
        <f>SUMIF('Res Predicted Monthly (2)'!$B:$B,B13,'Res Predicted Monthly (2)'!D:D)</f>
        <v>550902275.42156863</v>
      </c>
      <c r="D13" s="52">
        <f>SUMIF('Res Predicted Monthly (2)'!$B:$B,B13,'Res Predicted Monthly (2)'!U:U)</f>
        <v>552693539.01916373</v>
      </c>
      <c r="E13" s="53">
        <f>ABS(C13-D13)/C13</f>
        <v>3.2515088020363711E-3</v>
      </c>
      <c r="F13" s="53"/>
      <c r="G13" s="53"/>
      <c r="H13" s="224">
        <v>2019</v>
      </c>
      <c r="I13" s="52">
        <f>SUMIF('GS&lt;50 Predicted Monthly'!$B:$B,H13,'GS&lt;50 Predicted Monthly'!D:D)</f>
        <v>184127432.94712469</v>
      </c>
      <c r="J13" s="52">
        <f>SUMIF('GS&lt;50 Predicted Monthly (2)'!$B:$B,H13,'GS&lt;50 Predicted Monthly (2)'!U:U)</f>
        <v>184687187.89583465</v>
      </c>
      <c r="K13" s="53">
        <f>ABS(I13-J13)/I13</f>
        <v>3.0400410180633315E-3</v>
      </c>
      <c r="L13" s="199"/>
      <c r="M13" s="199"/>
      <c r="N13" s="224">
        <v>2019</v>
      </c>
      <c r="O13" s="52">
        <f>SUMIF('GS&gt;50 Predicted Monthly (2)'!$B:$B,N13,'GS&gt;50 Predicted Monthly (2)'!D:D)</f>
        <v>890395012.79648936</v>
      </c>
      <c r="P13" s="52">
        <f>SUMIF('GS&gt;50 Predicted Monthly (2)'!$B:$B,N13,'GS&gt;50 Predicted Monthly (2)'!U:U)</f>
        <v>906810566.64026654</v>
      </c>
      <c r="Q13" s="53">
        <f>ABS(O13-P13)/O13</f>
        <v>1.8436259871021037E-2</v>
      </c>
      <c r="R13" s="199"/>
    </row>
    <row r="14" spans="1:18" ht="15" x14ac:dyDescent="0.25">
      <c r="A14" s="172"/>
      <c r="B14" s="54"/>
      <c r="C14" s="54"/>
      <c r="D14" s="54"/>
      <c r="E14" s="54"/>
      <c r="F14" s="54"/>
      <c r="G14" s="224"/>
      <c r="H14" s="224"/>
      <c r="I14" s="224"/>
      <c r="J14" s="224"/>
      <c r="K14" s="224"/>
      <c r="L14" s="199"/>
      <c r="M14" s="199"/>
      <c r="N14" s="224"/>
      <c r="O14" s="224"/>
      <c r="P14" s="224"/>
      <c r="Q14" s="224"/>
      <c r="R14" s="199"/>
    </row>
    <row r="15" spans="1:18" ht="15" x14ac:dyDescent="0.25">
      <c r="A15" s="172"/>
      <c r="B15" s="253" t="s">
        <v>95</v>
      </c>
      <c r="C15" s="253"/>
      <c r="D15" s="253"/>
      <c r="E15" s="55">
        <f>AVERAGE(E4:E13)</f>
        <v>8.315150187852529E-3</v>
      </c>
      <c r="F15" s="55"/>
      <c r="G15" s="55"/>
      <c r="H15" s="253" t="s">
        <v>95</v>
      </c>
      <c r="I15" s="253"/>
      <c r="J15" s="253"/>
      <c r="K15" s="55">
        <f>AVERAGE(K4:K13)</f>
        <v>4.1117083444373887E-3</v>
      </c>
      <c r="L15" s="199"/>
      <c r="M15" s="199"/>
      <c r="N15" s="253" t="s">
        <v>95</v>
      </c>
      <c r="O15" s="253"/>
      <c r="P15" s="253"/>
      <c r="Q15" s="55">
        <f>AVERAGE(Q4:Q13)</f>
        <v>6.1391447792911603E-3</v>
      </c>
      <c r="R15" s="199"/>
    </row>
    <row r="16" spans="1:18" ht="15" x14ac:dyDescent="0.25">
      <c r="A16" s="172"/>
      <c r="B16" s="253" t="s">
        <v>96</v>
      </c>
      <c r="C16" s="253"/>
      <c r="D16" s="253"/>
      <c r="E16" s="55">
        <f>'Res Predicted Monthly (2)'!$W$122</f>
        <v>2.5381293889928859E-2</v>
      </c>
      <c r="F16" s="55"/>
      <c r="G16" s="55"/>
      <c r="H16" s="253" t="s">
        <v>96</v>
      </c>
      <c r="I16" s="253"/>
      <c r="J16" s="253"/>
      <c r="K16" s="55">
        <f>'GS&lt;50 Predicted Monthly (2)'!W122</f>
        <v>1.2095353029331448E-2</v>
      </c>
      <c r="L16" s="199"/>
      <c r="M16" s="199"/>
      <c r="N16" s="253" t="s">
        <v>96</v>
      </c>
      <c r="O16" s="253"/>
      <c r="P16" s="253"/>
      <c r="Q16" s="55">
        <f>'GS&gt;50 Predicted Monthly (2)'!W122</f>
        <v>1.1042393264785712E-2</v>
      </c>
      <c r="R16" s="199"/>
    </row>
    <row r="17" spans="1:18" x14ac:dyDescent="0.2">
      <c r="A17" s="172"/>
      <c r="B17" s="172"/>
      <c r="C17" s="172"/>
      <c r="D17" s="172"/>
      <c r="E17" s="172"/>
      <c r="F17" s="172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18" x14ac:dyDescent="0.2">
      <c r="A18" s="172"/>
      <c r="B18" s="172"/>
      <c r="C18" s="172"/>
      <c r="D18" s="172"/>
      <c r="E18" s="172"/>
      <c r="F18" s="172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1:18" x14ac:dyDescent="0.2">
      <c r="A19" s="172"/>
      <c r="B19" s="172"/>
      <c r="C19" s="172"/>
      <c r="D19" s="172"/>
      <c r="E19" s="172"/>
      <c r="F19" s="172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1:18" x14ac:dyDescent="0.2">
      <c r="A20" s="172"/>
      <c r="B20" s="172"/>
      <c r="C20" s="172"/>
      <c r="D20" s="172"/>
      <c r="E20" s="172"/>
      <c r="F20" s="172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</row>
    <row r="21" spans="1:18" x14ac:dyDescent="0.2">
      <c r="A21" s="172"/>
      <c r="B21" s="172"/>
      <c r="C21" s="172"/>
      <c r="D21" s="172"/>
      <c r="E21" s="172"/>
      <c r="F21" s="172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 x14ac:dyDescent="0.2">
      <c r="A22" s="172"/>
      <c r="B22" s="172"/>
      <c r="C22" s="172"/>
      <c r="D22" s="172"/>
      <c r="E22" s="172"/>
      <c r="F22" s="172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1:18" x14ac:dyDescent="0.2">
      <c r="A23" s="172"/>
      <c r="B23" s="172"/>
      <c r="C23" s="172"/>
      <c r="D23" s="172"/>
      <c r="E23" s="172"/>
      <c r="F23" s="172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  <row r="24" spans="1:18" x14ac:dyDescent="0.2">
      <c r="A24" s="172"/>
      <c r="B24" s="172"/>
      <c r="C24" s="172"/>
      <c r="D24" s="172"/>
      <c r="E24" s="172"/>
      <c r="F24" s="172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</row>
    <row r="25" spans="1:18" x14ac:dyDescent="0.2">
      <c r="A25" s="172"/>
      <c r="B25" s="172"/>
      <c r="C25" s="172"/>
      <c r="D25" s="172"/>
      <c r="E25" s="172"/>
      <c r="F25" s="172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18" x14ac:dyDescent="0.2">
      <c r="A26" s="172"/>
      <c r="B26" s="172"/>
      <c r="C26" s="172"/>
      <c r="D26" s="172"/>
      <c r="E26" s="172"/>
      <c r="F26" s="172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1:18" x14ac:dyDescent="0.2">
      <c r="A27" s="172"/>
      <c r="B27" s="172"/>
      <c r="C27" s="172"/>
      <c r="D27" s="172"/>
      <c r="E27" s="172"/>
      <c r="F27" s="172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x14ac:dyDescent="0.2">
      <c r="A28" s="172"/>
      <c r="B28" s="172"/>
      <c r="C28" s="172"/>
      <c r="D28" s="172"/>
      <c r="E28" s="172"/>
      <c r="F28" s="172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</row>
    <row r="29" spans="1:18" x14ac:dyDescent="0.2">
      <c r="A29" s="172"/>
      <c r="B29" s="172"/>
      <c r="C29" s="172"/>
      <c r="D29" s="172"/>
      <c r="E29" s="172"/>
      <c r="F29" s="172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</row>
    <row r="30" spans="1:18" x14ac:dyDescent="0.2">
      <c r="A30" s="172"/>
      <c r="B30" s="172"/>
      <c r="C30" s="172"/>
      <c r="D30" s="172"/>
      <c r="E30" s="172"/>
      <c r="F30" s="172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</row>
    <row r="31" spans="1:18" x14ac:dyDescent="0.2">
      <c r="A31" s="172"/>
      <c r="B31" s="172"/>
      <c r="C31" s="172"/>
      <c r="D31" s="172"/>
      <c r="E31" s="172"/>
      <c r="F31" s="172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72"/>
      <c r="B32" s="172"/>
      <c r="C32" s="172"/>
      <c r="D32" s="172"/>
      <c r="E32" s="172"/>
      <c r="F32" s="172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</row>
    <row r="33" spans="1:18" x14ac:dyDescent="0.2">
      <c r="A33" s="172"/>
      <c r="B33" s="172"/>
      <c r="C33" s="172"/>
      <c r="D33" s="172"/>
      <c r="E33" s="172"/>
      <c r="F33" s="172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x14ac:dyDescent="0.2">
      <c r="A34" s="172"/>
      <c r="B34" s="172"/>
      <c r="C34" s="172"/>
      <c r="D34" s="172"/>
      <c r="E34" s="172"/>
      <c r="F34" s="172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 x14ac:dyDescent="0.2">
      <c r="A35" s="172"/>
      <c r="B35" s="172"/>
      <c r="C35" s="172"/>
      <c r="D35" s="172"/>
      <c r="E35" s="172"/>
      <c r="F35" s="172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</row>
    <row r="36" spans="1:18" x14ac:dyDescent="0.2">
      <c r="A36" s="172"/>
      <c r="B36" s="172"/>
      <c r="C36" s="172"/>
      <c r="D36" s="172"/>
      <c r="E36" s="172"/>
      <c r="F36" s="172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</row>
    <row r="37" spans="1:18" x14ac:dyDescent="0.2">
      <c r="A37" s="172"/>
      <c r="B37" s="172"/>
      <c r="C37" s="172"/>
      <c r="D37" s="172"/>
      <c r="E37" s="172"/>
      <c r="F37" s="172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x14ac:dyDescent="0.2">
      <c r="A38" s="172"/>
      <c r="B38" s="172"/>
      <c r="C38" s="172"/>
      <c r="D38" s="172"/>
      <c r="E38" s="172"/>
      <c r="F38" s="172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AA183"/>
  <sheetViews>
    <sheetView workbookViewId="0">
      <pane xSplit="1" ySplit="1" topLeftCell="B112" activePane="bottomRight" state="frozen"/>
      <selection pane="topRight"/>
      <selection pane="bottomLeft"/>
      <selection pane="bottomRight" activeCell="H122" sqref="H122:H145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23.6640625" style="29" customWidth="1"/>
    <col min="11" max="11" width="12.5" style="29" bestFit="1" customWidth="1"/>
    <col min="12" max="13" width="11.83203125" style="29" bestFit="1" customWidth="1"/>
    <col min="14" max="14" width="9.33203125" style="29"/>
    <col min="15" max="15" width="12.5" style="29" bestFit="1" customWidth="1"/>
    <col min="16" max="16" width="12.5" style="29" customWidth="1"/>
    <col min="17" max="17" width="14.1640625" style="29" bestFit="1" customWidth="1"/>
    <col min="18" max="18" width="9.33203125" style="29"/>
    <col min="19" max="19" width="14.83203125" style="29" customWidth="1"/>
    <col min="20" max="20" width="9.33203125" style="29"/>
    <col min="21" max="21" width="16.1640625" style="29" customWidth="1"/>
    <col min="22" max="22" width="13.33203125" style="29" customWidth="1"/>
    <col min="23" max="23" width="9.33203125" style="29"/>
    <col min="24" max="24" width="13.83203125" style="29" bestFit="1" customWidth="1"/>
    <col min="25" max="25" width="13" style="29" bestFit="1" customWidth="1"/>
    <col min="26" max="27" width="16" style="29" bestFit="1" customWidth="1"/>
    <col min="28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J1" s="44" t="str">
        <f>'Monthly Data'!F1</f>
        <v>Residential_Customers</v>
      </c>
      <c r="K1" s="46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CDD14</v>
      </c>
      <c r="P1" s="46" t="str">
        <f>G1</f>
        <v>Trend</v>
      </c>
      <c r="Q1" s="46" t="str">
        <f>H1</f>
        <v>Ont_FTEAdj</v>
      </c>
      <c r="R1" s="46" t="str">
        <f>I1</f>
        <v>Shoulder</v>
      </c>
      <c r="S1" s="46" t="str">
        <f t="shared" ref="S1:T1" si="0">J1</f>
        <v>Residential_Customers</v>
      </c>
      <c r="T1" s="46" t="str">
        <f t="shared" si="0"/>
        <v>Month Days</v>
      </c>
      <c r="U1" s="29" t="s">
        <v>86</v>
      </c>
      <c r="V1" s="29" t="s">
        <v>87</v>
      </c>
    </row>
    <row r="2" spans="1:23" x14ac:dyDescent="0.2">
      <c r="A2" s="45">
        <f>'Monthly Data'!A2</f>
        <v>40179</v>
      </c>
      <c r="B2" s="29">
        <f t="shared" ref="B2:B3" si="1">YEAR(A2)</f>
        <v>2010</v>
      </c>
      <c r="C2" s="29">
        <f t="shared" ref="C2:C3" si="2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J2" s="44">
        <f>'Monthly Data'!F2</f>
        <v>57642</v>
      </c>
      <c r="K2" s="46">
        <f>'Monthly Data'!BH2</f>
        <v>31</v>
      </c>
      <c r="M2" s="29">
        <f>'Res PW (2)'!$B$6</f>
        <v>-30249890.785522901</v>
      </c>
      <c r="N2" s="29">
        <f ca="1">E2*'Res PW (2)'!$B$7</f>
        <v>6891626.261623607</v>
      </c>
      <c r="O2" s="29">
        <f ca="1">F2*'Res PW (2)'!$B$8</f>
        <v>0</v>
      </c>
      <c r="P2" s="29">
        <f>G2*'Res PW (2)'!$B$9</f>
        <v>-40781.7032889521</v>
      </c>
      <c r="Q2" s="161">
        <f>H2*'Res PW (2)'!$B$10</f>
        <v>45870345.963338606</v>
      </c>
      <c r="R2" s="29">
        <f>I2*'Res PW (2)'!$B$11</f>
        <v>0</v>
      </c>
      <c r="S2" s="44">
        <f>J2*'Res PW (2)'!$B$12</f>
        <v>-26352313.407125365</v>
      </c>
      <c r="T2" s="29">
        <f>K2*'Res PW (2)'!$B$13</f>
        <v>51298605.382467791</v>
      </c>
      <c r="U2" s="44">
        <f ca="1">SUM(M2:T2)</f>
        <v>47417591.711492784</v>
      </c>
      <c r="V2" s="44">
        <f t="shared" ref="V2:V33" ca="1" si="3">U2-D2</f>
        <v>-1980315.2885072157</v>
      </c>
      <c r="W2" s="48">
        <f t="shared" ref="W2:W33" ca="1" si="4">ABS(V2/D2)</f>
        <v>4.0089052528221807E-2</v>
      </c>
    </row>
    <row r="3" spans="1:23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J3" s="44">
        <f>'Monthly Data'!F3</f>
        <v>57677</v>
      </c>
      <c r="K3" s="46">
        <f>'Monthly Data'!BH3</f>
        <v>28</v>
      </c>
      <c r="M3" s="29">
        <f>'Res PW (2)'!$B$6</f>
        <v>-30249890.785522901</v>
      </c>
      <c r="N3" s="29">
        <f ca="1">E3*'Res PW (2)'!$B$7</f>
        <v>6023709.4613952413</v>
      </c>
      <c r="O3" s="29">
        <f ca="1">F3*'Res PW (2)'!$B$8</f>
        <v>0</v>
      </c>
      <c r="P3" s="29">
        <f>G3*'Res PW (2)'!$B$9</f>
        <v>-81563.406577904199</v>
      </c>
      <c r="Q3" s="161">
        <f>H3*'Res PW (2)'!$B$10</f>
        <v>45899427.659120157</v>
      </c>
      <c r="R3" s="29">
        <f>I3*'Res PW (2)'!$B$11</f>
        <v>0</v>
      </c>
      <c r="S3" s="44">
        <f>J3*'Res PW (2)'!$B$12</f>
        <v>-26368314.430151101</v>
      </c>
      <c r="T3" s="29">
        <f>K3*'Res PW (2)'!$B$13</f>
        <v>46334224.216422521</v>
      </c>
      <c r="U3" s="44">
        <f t="shared" ref="U3:U66" ca="1" si="5">SUM(M3:T3)</f>
        <v>41557592.714686014</v>
      </c>
      <c r="V3" s="44">
        <f t="shared" ca="1" si="3"/>
        <v>788906.71468601376</v>
      </c>
      <c r="W3" s="48">
        <f t="shared" ca="1" si="4"/>
        <v>1.935080062884572E-2</v>
      </c>
    </row>
    <row r="4" spans="1:23" x14ac:dyDescent="0.2">
      <c r="A4" s="45">
        <f>'Monthly Data'!A4</f>
        <v>40238</v>
      </c>
      <c r="B4" s="29">
        <f t="shared" ref="B4:B65" si="6">YEAR(A4)</f>
        <v>2010</v>
      </c>
      <c r="C4" s="29">
        <f t="shared" ref="C4:C65" si="7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J4" s="44">
        <f>'Monthly Data'!F4</f>
        <v>57709</v>
      </c>
      <c r="K4" s="46">
        <f>'Monthly Data'!BH4</f>
        <v>31</v>
      </c>
      <c r="M4" s="29">
        <f>'Res PW (2)'!$B$6</f>
        <v>-30249890.785522901</v>
      </c>
      <c r="N4" s="29">
        <f ca="1">E4*'Res PW (2)'!$B$7</f>
        <v>4805535.007554994</v>
      </c>
      <c r="O4" s="29">
        <f ca="1">F4*'Res PW (2)'!$B$8</f>
        <v>2120.8737138909441</v>
      </c>
      <c r="P4" s="29">
        <f>G4*'Res PW (2)'!$B$9</f>
        <v>-122345.10986685631</v>
      </c>
      <c r="Q4" s="161">
        <f>H4*'Res PW (2)'!$B$10</f>
        <v>45945532.786578707</v>
      </c>
      <c r="R4" s="29">
        <f>I4*'Res PW (2)'!$B$11</f>
        <v>-2281728.1497963602</v>
      </c>
      <c r="S4" s="44">
        <f>J4*'Res PW (2)'!$B$12</f>
        <v>-26382943.936917488</v>
      </c>
      <c r="T4" s="29">
        <f>K4*'Res PW (2)'!$B$13</f>
        <v>51298605.382467791</v>
      </c>
      <c r="U4" s="44">
        <f t="shared" ca="1" si="5"/>
        <v>43014886.068211779</v>
      </c>
      <c r="V4" s="44">
        <f t="shared" ca="1" si="3"/>
        <v>2104872.068211779</v>
      </c>
      <c r="W4" s="48">
        <f t="shared" ca="1" si="4"/>
        <v>5.1451267364801656E-2</v>
      </c>
    </row>
    <row r="5" spans="1:23" x14ac:dyDescent="0.2">
      <c r="A5" s="45">
        <f>'Monthly Data'!A5</f>
        <v>40269</v>
      </c>
      <c r="B5" s="29">
        <f t="shared" si="6"/>
        <v>2010</v>
      </c>
      <c r="C5" s="29">
        <f t="shared" si="7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J5" s="44">
        <f>'Monthly Data'!F5</f>
        <v>57751</v>
      </c>
      <c r="K5" s="46">
        <f>'Monthly Data'!BH5</f>
        <v>30</v>
      </c>
      <c r="M5" s="29">
        <f>'Res PW (2)'!$B$6</f>
        <v>-30249890.785522901</v>
      </c>
      <c r="N5" s="29">
        <f ca="1">E5*'Res PW (2)'!$B$7</f>
        <v>2376552.3433112879</v>
      </c>
      <c r="O5" s="29">
        <f ca="1">F5*'Res PW (2)'!$B$8</f>
        <v>102508.89617139538</v>
      </c>
      <c r="P5" s="29">
        <f>G5*'Res PW (2)'!$B$9</f>
        <v>-163126.8131558084</v>
      </c>
      <c r="Q5" s="161">
        <f>H5*'Res PW (2)'!$B$10</f>
        <v>45998731.010569341</v>
      </c>
      <c r="R5" s="29">
        <f>I5*'Res PW (2)'!$B$11</f>
        <v>-2281728.1497963602</v>
      </c>
      <c r="S5" s="44">
        <f>J5*'Res PW (2)'!$B$12</f>
        <v>-26402145.164548367</v>
      </c>
      <c r="T5" s="29">
        <f>K5*'Res PW (2)'!$B$13</f>
        <v>49643811.660452701</v>
      </c>
      <c r="U5" s="44">
        <f t="shared" ca="1" si="5"/>
        <v>39024712.997481287</v>
      </c>
      <c r="V5" s="44">
        <f t="shared" ca="1" si="3"/>
        <v>2342831.9974812865</v>
      </c>
      <c r="W5" s="48">
        <f t="shared" ca="1" si="4"/>
        <v>6.386891657713209E-2</v>
      </c>
    </row>
    <row r="6" spans="1:23" x14ac:dyDescent="0.2">
      <c r="A6" s="45">
        <f>'Monthly Data'!A6</f>
        <v>40299</v>
      </c>
      <c r="B6" s="29">
        <f t="shared" si="6"/>
        <v>2010</v>
      </c>
      <c r="C6" s="29">
        <f t="shared" si="7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J6" s="44">
        <f>'Monthly Data'!F6</f>
        <v>57814</v>
      </c>
      <c r="K6" s="46">
        <f>'Monthly Data'!BH6</f>
        <v>31</v>
      </c>
      <c r="M6" s="29">
        <f>'Res PW (2)'!$B$6</f>
        <v>-30249890.785522901</v>
      </c>
      <c r="N6" s="29">
        <f ca="1">E6*'Res PW (2)'!$B$7</f>
        <v>518814.63578304055</v>
      </c>
      <c r="O6" s="29">
        <f ca="1">F6*'Res PW (2)'!$B$8</f>
        <v>3583569.6185710565</v>
      </c>
      <c r="P6" s="29">
        <f>G6*'Res PW (2)'!$B$9</f>
        <v>-203908.51644476049</v>
      </c>
      <c r="Q6" s="161">
        <f>H6*'Res PW (2)'!$B$10</f>
        <v>46153360.51496879</v>
      </c>
      <c r="R6" s="29">
        <f>I6*'Res PW (2)'!$B$11</f>
        <v>-2281728.1497963602</v>
      </c>
      <c r="S6" s="44">
        <f>J6*'Res PW (2)'!$B$12</f>
        <v>-26430947.005994689</v>
      </c>
      <c r="T6" s="29">
        <f>K6*'Res PW (2)'!$B$13</f>
        <v>51298605.382467791</v>
      </c>
      <c r="U6" s="44">
        <f t="shared" ca="1" si="5"/>
        <v>42387875.694031969</v>
      </c>
      <c r="V6" s="44">
        <f t="shared" ca="1" si="3"/>
        <v>-2299412.3059680313</v>
      </c>
      <c r="W6" s="48">
        <f t="shared" ca="1" si="4"/>
        <v>5.1455624381771196E-2</v>
      </c>
    </row>
    <row r="7" spans="1:23" x14ac:dyDescent="0.2">
      <c r="A7" s="45">
        <f>'Monthly Data'!A7</f>
        <v>40330</v>
      </c>
      <c r="B7" s="29">
        <f t="shared" si="6"/>
        <v>2010</v>
      </c>
      <c r="C7" s="29">
        <f t="shared" si="7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J7" s="44">
        <f>'Monthly Data'!F7</f>
        <v>57809</v>
      </c>
      <c r="K7" s="46">
        <f>'Monthly Data'!BH7</f>
        <v>30</v>
      </c>
      <c r="M7" s="29">
        <f>'Res PW (2)'!$B$6</f>
        <v>-30249890.785522901</v>
      </c>
      <c r="N7" s="29">
        <f ca="1">E7*'Res PW (2)'!$B$7</f>
        <v>5488.5735411346141</v>
      </c>
      <c r="O7" s="29">
        <f ca="1">F7*'Res PW (2)'!$B$8</f>
        <v>10263614.859422883</v>
      </c>
      <c r="P7" s="29">
        <f>G7*'Res PW (2)'!$B$9</f>
        <v>-244690.21973371261</v>
      </c>
      <c r="Q7" s="161">
        <f>H7*'Res PW (2)'!$B$10</f>
        <v>46394525.79705967</v>
      </c>
      <c r="R7" s="29">
        <f>I7*'Res PW (2)'!$B$11</f>
        <v>0</v>
      </c>
      <c r="S7" s="44">
        <f>J7*'Res PW (2)'!$B$12</f>
        <v>-26428661.14556244</v>
      </c>
      <c r="T7" s="29">
        <f>K7*'Res PW (2)'!$B$13</f>
        <v>49643811.660452701</v>
      </c>
      <c r="U7" s="44">
        <f t="shared" ca="1" si="5"/>
        <v>49384198.739657342</v>
      </c>
      <c r="V7" s="44">
        <f t="shared" ca="1" si="3"/>
        <v>-2149267.2603426576</v>
      </c>
      <c r="W7" s="48">
        <f t="shared" ca="1" si="4"/>
        <v>4.170624309148268E-2</v>
      </c>
    </row>
    <row r="8" spans="1:23" x14ac:dyDescent="0.2">
      <c r="A8" s="45">
        <f>'Monthly Data'!A8</f>
        <v>40360</v>
      </c>
      <c r="B8" s="29">
        <f t="shared" si="6"/>
        <v>2010</v>
      </c>
      <c r="C8" s="29">
        <f t="shared" si="7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J8" s="44">
        <f>'Monthly Data'!F8</f>
        <v>57987</v>
      </c>
      <c r="K8" s="46">
        <f>'Monthly Data'!BH8</f>
        <v>31</v>
      </c>
      <c r="M8" s="29">
        <f>'Res PW (2)'!$B$6</f>
        <v>-30249890.785522901</v>
      </c>
      <c r="N8" s="29">
        <f ca="1">E8*'Res PW (2)'!$B$7</f>
        <v>0</v>
      </c>
      <c r="O8" s="29">
        <f ca="1">F8*'Res PW (2)'!$B$8</f>
        <v>18959904.044280361</v>
      </c>
      <c r="P8" s="29">
        <f>G8*'Res PW (2)'!$B$9</f>
        <v>-285471.92302266468</v>
      </c>
      <c r="Q8" s="161">
        <f>H8*'Res PW (2)'!$B$10</f>
        <v>46537806.347007781</v>
      </c>
      <c r="R8" s="29">
        <f>I8*'Res PW (2)'!$B$11</f>
        <v>0</v>
      </c>
      <c r="S8" s="44">
        <f>J8*'Res PW (2)'!$B$12</f>
        <v>-26510037.776950464</v>
      </c>
      <c r="T8" s="29">
        <f>K8*'Res PW (2)'!$B$13</f>
        <v>51298605.382467791</v>
      </c>
      <c r="U8" s="44">
        <f t="shared" ca="1" si="5"/>
        <v>59750915.288259909</v>
      </c>
      <c r="V8" s="44">
        <f t="shared" ca="1" si="3"/>
        <v>-1746543.7117400914</v>
      </c>
      <c r="W8" s="48">
        <f t="shared" ca="1" si="4"/>
        <v>2.8400258159285759E-2</v>
      </c>
    </row>
    <row r="9" spans="1:23" x14ac:dyDescent="0.2">
      <c r="A9" s="45">
        <f>'Monthly Data'!A9</f>
        <v>40391</v>
      </c>
      <c r="B9" s="29">
        <f t="shared" si="6"/>
        <v>2010</v>
      </c>
      <c r="C9" s="29">
        <f t="shared" si="7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J9" s="44">
        <f>'Monthly Data'!F9</f>
        <v>58018</v>
      </c>
      <c r="K9" s="46">
        <f>'Monthly Data'!BH9</f>
        <v>31</v>
      </c>
      <c r="M9" s="29">
        <f>'Res PW (2)'!$B$6</f>
        <v>-30249890.785522901</v>
      </c>
      <c r="N9" s="29">
        <f ca="1">E9*'Res PW (2)'!$B$7</f>
        <v>0</v>
      </c>
      <c r="O9" s="29">
        <f ca="1">F9*'Res PW (2)'!$B$8</f>
        <v>16938004.437037673</v>
      </c>
      <c r="P9" s="29">
        <f>G9*'Res PW (2)'!$B$9</f>
        <v>-326253.6263116168</v>
      </c>
      <c r="Q9" s="161">
        <f>H9*'Res PW (2)'!$B$10</f>
        <v>46593841.809611246</v>
      </c>
      <c r="R9" s="29">
        <f>I9*'Res PW (2)'!$B$11</f>
        <v>0</v>
      </c>
      <c r="S9" s="44">
        <f>J9*'Res PW (2)'!$B$12</f>
        <v>-26524210.111630399</v>
      </c>
      <c r="T9" s="29">
        <f>K9*'Res PW (2)'!$B$13</f>
        <v>51298605.382467791</v>
      </c>
      <c r="U9" s="44">
        <f t="shared" ca="1" si="5"/>
        <v>57730097.105651796</v>
      </c>
      <c r="V9" s="44">
        <f t="shared" ca="1" si="3"/>
        <v>510586.10565179586</v>
      </c>
      <c r="W9" s="48">
        <f t="shared" ca="1" si="4"/>
        <v>8.9232867727897201E-3</v>
      </c>
    </row>
    <row r="10" spans="1:23" x14ac:dyDescent="0.2">
      <c r="A10" s="45">
        <f>'Monthly Data'!A10</f>
        <v>40422</v>
      </c>
      <c r="B10" s="29">
        <f t="shared" si="6"/>
        <v>2010</v>
      </c>
      <c r="C10" s="29">
        <f t="shared" si="7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J10" s="44">
        <f>'Monthly Data'!F10</f>
        <v>58071</v>
      </c>
      <c r="K10" s="46">
        <f>'Monthly Data'!BH10</f>
        <v>30</v>
      </c>
      <c r="M10" s="29">
        <f>'Res PW (2)'!$B$6</f>
        <v>-30249890.785522901</v>
      </c>
      <c r="N10" s="29">
        <f ca="1">E10*'Res PW (2)'!$B$7</f>
        <v>7077.3711451472682</v>
      </c>
      <c r="O10" s="29">
        <f ca="1">F10*'Res PW (2)'!$B$8</f>
        <v>9399005.3420600127</v>
      </c>
      <c r="P10" s="29">
        <f>G10*'Res PW (2)'!$B$9</f>
        <v>-367035.32960056892</v>
      </c>
      <c r="Q10" s="161">
        <f>H10*'Res PW (2)'!$B$10</f>
        <v>46502340.864347361</v>
      </c>
      <c r="R10" s="29">
        <f>I10*'Res PW (2)'!$B$11</f>
        <v>-2281728.1497963602</v>
      </c>
      <c r="S10" s="44">
        <f>J10*'Res PW (2)'!$B$12</f>
        <v>-26548440.232212227</v>
      </c>
      <c r="T10" s="29">
        <f>K10*'Res PW (2)'!$B$13</f>
        <v>49643811.660452701</v>
      </c>
      <c r="U10" s="44">
        <f t="shared" ca="1" si="5"/>
        <v>46105140.740873165</v>
      </c>
      <c r="V10" s="44">
        <f t="shared" ca="1" si="3"/>
        <v>271562.74087316543</v>
      </c>
      <c r="W10" s="48">
        <f t="shared" ca="1" si="4"/>
        <v>5.9249736268280305E-3</v>
      </c>
    </row>
    <row r="11" spans="1:23" x14ac:dyDescent="0.2">
      <c r="A11" s="45">
        <f>'Monthly Data'!A11</f>
        <v>40452</v>
      </c>
      <c r="B11" s="29">
        <f t="shared" si="6"/>
        <v>2010</v>
      </c>
      <c r="C11" s="29">
        <f t="shared" si="7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J11" s="44">
        <f>'Monthly Data'!F11</f>
        <v>58121</v>
      </c>
      <c r="K11" s="46">
        <f>'Monthly Data'!BH11</f>
        <v>31</v>
      </c>
      <c r="M11" s="29">
        <f>'Res PW (2)'!$B$6</f>
        <v>-30249890.785522901</v>
      </c>
      <c r="N11" s="29">
        <f ca="1">E11*'Res PW (2)'!$B$7</f>
        <v>770277.96565449785</v>
      </c>
      <c r="O11" s="29">
        <f ca="1">F11*'Res PW (2)'!$B$8</f>
        <v>1972412.5539185731</v>
      </c>
      <c r="P11" s="29">
        <f>G11*'Res PW (2)'!$B$9</f>
        <v>-407817.03288952098</v>
      </c>
      <c r="Q11" s="161">
        <f>H11*'Res PW (2)'!$B$10</f>
        <v>46471131.239606187</v>
      </c>
      <c r="R11" s="29">
        <f>I11*'Res PW (2)'!$B$11</f>
        <v>-2281728.1497963602</v>
      </c>
      <c r="S11" s="44">
        <f>J11*'Res PW (2)'!$B$12</f>
        <v>-26571298.836534705</v>
      </c>
      <c r="T11" s="29">
        <f>K11*'Res PW (2)'!$B$13</f>
        <v>51298605.382467791</v>
      </c>
      <c r="U11" s="44">
        <f t="shared" ca="1" si="5"/>
        <v>41001692.336903557</v>
      </c>
      <c r="V11" s="44">
        <f t="shared" ca="1" si="3"/>
        <v>-338861.66309644282</v>
      </c>
      <c r="W11" s="48">
        <f t="shared" ca="1" si="4"/>
        <v>8.1968341086198996E-3</v>
      </c>
    </row>
    <row r="12" spans="1:23" x14ac:dyDescent="0.2">
      <c r="A12" s="45">
        <f>'Monthly Data'!A12</f>
        <v>40483</v>
      </c>
      <c r="B12" s="29">
        <f t="shared" si="6"/>
        <v>2010</v>
      </c>
      <c r="C12" s="29">
        <f t="shared" si="7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J12" s="44">
        <f>'Monthly Data'!F12</f>
        <v>58162</v>
      </c>
      <c r="K12" s="46">
        <f>'Monthly Data'!BH12</f>
        <v>30</v>
      </c>
      <c r="M12" s="29">
        <f>'Res PW (2)'!$B$6</f>
        <v>-30249890.785522901</v>
      </c>
      <c r="N12" s="29">
        <f ca="1">E12*'Res PW (2)'!$B$7</f>
        <v>2999361.0040842486</v>
      </c>
      <c r="O12" s="29">
        <f ca="1">F12*'Res PW (2)'!$B$8</f>
        <v>48780.095419491598</v>
      </c>
      <c r="P12" s="29">
        <f>G12*'Res PW (2)'!$B$9</f>
        <v>-448598.7361784731</v>
      </c>
      <c r="Q12" s="161">
        <f>H12*'Res PW (2)'!$B$10</f>
        <v>46500212.935387731</v>
      </c>
      <c r="R12" s="29">
        <f>I12*'Res PW (2)'!$B$11</f>
        <v>-2281728.1497963602</v>
      </c>
      <c r="S12" s="44">
        <f>J12*'Res PW (2)'!$B$12</f>
        <v>-26590042.892079134</v>
      </c>
      <c r="T12" s="29">
        <f>K12*'Res PW (2)'!$B$13</f>
        <v>49643811.660452701</v>
      </c>
      <c r="U12" s="44">
        <f t="shared" ca="1" si="5"/>
        <v>39621905.131767303</v>
      </c>
      <c r="V12" s="44">
        <f t="shared" ca="1" si="3"/>
        <v>-194087.86823269725</v>
      </c>
      <c r="W12" s="48">
        <f t="shared" ca="1" si="4"/>
        <v>4.8746208146233415E-3</v>
      </c>
    </row>
    <row r="13" spans="1:23" x14ac:dyDescent="0.2">
      <c r="A13" s="45">
        <f>'Monthly Data'!A13</f>
        <v>40513</v>
      </c>
      <c r="B13" s="29">
        <f t="shared" si="6"/>
        <v>2010</v>
      </c>
      <c r="C13" s="29">
        <f t="shared" si="7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J13" s="44">
        <f>'Monthly Data'!F13</f>
        <v>58247</v>
      </c>
      <c r="K13" s="46">
        <f>'Monthly Data'!BH13</f>
        <v>31</v>
      </c>
      <c r="M13" s="29">
        <f>'Res PW (2)'!$B$6</f>
        <v>-30249890.785522901</v>
      </c>
      <c r="N13" s="29">
        <f ca="1">E13*'Res PW (2)'!$B$7</f>
        <v>5079097.0677368101</v>
      </c>
      <c r="O13" s="29">
        <f ca="1">F13*'Res PW (2)'!$B$8</f>
        <v>0</v>
      </c>
      <c r="P13" s="29">
        <f>G13*'Res PW (2)'!$B$9</f>
        <v>-489380.43946742523</v>
      </c>
      <c r="Q13" s="161">
        <f>H13*'Res PW (2)'!$B$10</f>
        <v>46660516.917012848</v>
      </c>
      <c r="R13" s="29">
        <f>I13*'Res PW (2)'!$B$11</f>
        <v>0</v>
      </c>
      <c r="S13" s="44">
        <f>J13*'Res PW (2)'!$B$12</f>
        <v>-26628902.519427348</v>
      </c>
      <c r="T13" s="29">
        <f>K13*'Res PW (2)'!$B$13</f>
        <v>51298605.382467791</v>
      </c>
      <c r="U13" s="44">
        <f t="shared" ca="1" si="5"/>
        <v>45670045.622799776</v>
      </c>
      <c r="V13" s="44">
        <f t="shared" ca="1" si="3"/>
        <v>-1539953.3772002235</v>
      </c>
      <c r="W13" s="48">
        <f t="shared" ca="1" si="4"/>
        <v>3.2619220712125488E-2</v>
      </c>
    </row>
    <row r="14" spans="1:23" x14ac:dyDescent="0.2">
      <c r="A14" s="45">
        <f>'Monthly Data'!A14</f>
        <v>40544</v>
      </c>
      <c r="B14" s="29">
        <f t="shared" si="6"/>
        <v>2011</v>
      </c>
      <c r="C14" s="29">
        <f t="shared" si="7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J14" s="44">
        <f>'Monthly Data'!F14</f>
        <v>58273</v>
      </c>
      <c r="K14" s="46">
        <f>'Monthly Data'!BH14</f>
        <v>31</v>
      </c>
      <c r="M14" s="29">
        <f>'Res PW (2)'!$B$6</f>
        <v>-30249890.785522901</v>
      </c>
      <c r="N14" s="29">
        <f ca="1">E14*'Res PW (2)'!$B$7</f>
        <v>6891626.261623607</v>
      </c>
      <c r="O14" s="29">
        <f ca="1">F14*'Res PW (2)'!$B$8</f>
        <v>0</v>
      </c>
      <c r="P14" s="29">
        <f>G14*'Res PW (2)'!$B$9</f>
        <v>-530162.14275637735</v>
      </c>
      <c r="Q14" s="161">
        <f>H14*'Res PW (2)'!$B$10</f>
        <v>46859123.619911224</v>
      </c>
      <c r="R14" s="29">
        <f>I14*'Res PW (2)'!$B$11</f>
        <v>0</v>
      </c>
      <c r="S14" s="44">
        <f>J14*'Res PW (2)'!$B$12</f>
        <v>-26640788.993675034</v>
      </c>
      <c r="T14" s="29">
        <f>K14*'Res PW (2)'!$B$13</f>
        <v>51298605.382467791</v>
      </c>
      <c r="U14" s="44">
        <f t="shared" ca="1" si="5"/>
        <v>47628513.34204831</v>
      </c>
      <c r="V14" s="44">
        <f t="shared" ca="1" si="3"/>
        <v>-1828403.1340990067</v>
      </c>
      <c r="W14" s="48">
        <f t="shared" ca="1" si="4"/>
        <v>3.6969614451819517E-2</v>
      </c>
    </row>
    <row r="15" spans="1:23" x14ac:dyDescent="0.2">
      <c r="A15" s="45">
        <f>'Monthly Data'!A15</f>
        <v>40575</v>
      </c>
      <c r="B15" s="29">
        <f t="shared" si="6"/>
        <v>2011</v>
      </c>
      <c r="C15" s="29">
        <f t="shared" si="7"/>
        <v>2</v>
      </c>
      <c r="D15" s="44">
        <f>'Monthly Data'!E15</f>
        <v>41737382.476147316</v>
      </c>
      <c r="E15" s="46">
        <f t="shared" ref="E15:F15" ca="1" si="8">E3</f>
        <v>417.05</v>
      </c>
      <c r="F15" s="46">
        <f t="shared" ca="1" si="8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J15" s="44">
        <f>'Monthly Data'!F15</f>
        <v>58299</v>
      </c>
      <c r="K15" s="46">
        <f>'Monthly Data'!BH15</f>
        <v>28</v>
      </c>
      <c r="M15" s="29">
        <f>'Res PW (2)'!$B$6</f>
        <v>-30249890.785522901</v>
      </c>
      <c r="N15" s="29">
        <f ca="1">E15*'Res PW (2)'!$B$7</f>
        <v>6023709.4613952413</v>
      </c>
      <c r="O15" s="29">
        <f ca="1">F15*'Res PW (2)'!$B$8</f>
        <v>0</v>
      </c>
      <c r="P15" s="29">
        <f>G15*'Res PW (2)'!$B$9</f>
        <v>-570943.84604532935</v>
      </c>
      <c r="Q15" s="161">
        <f>H15*'Res PW (2)'!$B$10</f>
        <v>46952752.494134739</v>
      </c>
      <c r="R15" s="29">
        <f>I15*'Res PW (2)'!$B$11</f>
        <v>0</v>
      </c>
      <c r="S15" s="44">
        <f>J15*'Res PW (2)'!$B$12</f>
        <v>-26652675.467922725</v>
      </c>
      <c r="T15" s="29">
        <f>K15*'Res PW (2)'!$B$13</f>
        <v>46334224.216422521</v>
      </c>
      <c r="U15" s="44">
        <f t="shared" ca="1" si="5"/>
        <v>41837176.072461545</v>
      </c>
      <c r="V15" s="44">
        <f t="shared" ca="1" si="3"/>
        <v>99793.596314229071</v>
      </c>
      <c r="W15" s="48">
        <f t="shared" ca="1" si="4"/>
        <v>2.3909883752595306E-3</v>
      </c>
    </row>
    <row r="16" spans="1:23" x14ac:dyDescent="0.2">
      <c r="A16" s="45">
        <f>'Monthly Data'!A16</f>
        <v>40603</v>
      </c>
      <c r="B16" s="29">
        <f t="shared" si="6"/>
        <v>2011</v>
      </c>
      <c r="C16" s="29">
        <f t="shared" si="7"/>
        <v>3</v>
      </c>
      <c r="D16" s="44">
        <f>'Monthly Data'!E16</f>
        <v>42523489.476147316</v>
      </c>
      <c r="E16" s="46">
        <f t="shared" ref="E16:F16" ca="1" si="9">E4</f>
        <v>332.70999999999992</v>
      </c>
      <c r="F16" s="46">
        <f t="shared" ca="1" si="9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J16" s="44">
        <f>'Monthly Data'!F16</f>
        <v>58318</v>
      </c>
      <c r="K16" s="46">
        <f>'Monthly Data'!BH16</f>
        <v>31</v>
      </c>
      <c r="M16" s="29">
        <f>'Res PW (2)'!$B$6</f>
        <v>-30249890.785522901</v>
      </c>
      <c r="N16" s="29">
        <f ca="1">E16*'Res PW (2)'!$B$7</f>
        <v>4805535.007554994</v>
      </c>
      <c r="O16" s="29">
        <f ca="1">F16*'Res PW (2)'!$B$8</f>
        <v>2120.8737138909441</v>
      </c>
      <c r="P16" s="29">
        <f>G16*'Res PW (2)'!$B$9</f>
        <v>-611725.54933428147</v>
      </c>
      <c r="Q16" s="161">
        <f>H16*'Res PW (2)'!$B$10</f>
        <v>47017299.672576711</v>
      </c>
      <c r="R16" s="29">
        <f>I16*'Res PW (2)'!$B$11</f>
        <v>-2281728.1497963602</v>
      </c>
      <c r="S16" s="44">
        <f>J16*'Res PW (2)'!$B$12</f>
        <v>-26661361.737565264</v>
      </c>
      <c r="T16" s="29">
        <f>K16*'Res PW (2)'!$B$13</f>
        <v>51298605.382467791</v>
      </c>
      <c r="U16" s="44">
        <f t="shared" ca="1" si="5"/>
        <v>43318854.714094579</v>
      </c>
      <c r="V16" s="44">
        <f t="shared" ca="1" si="3"/>
        <v>795365.23794726282</v>
      </c>
      <c r="W16" s="48">
        <f t="shared" ca="1" si="4"/>
        <v>1.8704138530150651E-2</v>
      </c>
    </row>
    <row r="17" spans="1:23" x14ac:dyDescent="0.2">
      <c r="A17" s="45">
        <f>'Monthly Data'!A17</f>
        <v>40634</v>
      </c>
      <c r="B17" s="29">
        <f t="shared" si="6"/>
        <v>2011</v>
      </c>
      <c r="C17" s="29">
        <f t="shared" si="7"/>
        <v>4</v>
      </c>
      <c r="D17" s="44">
        <f>'Monthly Data'!E17</f>
        <v>38514761.476147316</v>
      </c>
      <c r="E17" s="46">
        <f t="shared" ref="E17:F17" ca="1" si="10">E5</f>
        <v>164.53999999999996</v>
      </c>
      <c r="F17" s="46">
        <f t="shared" ca="1" si="10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J17" s="44">
        <f>'Monthly Data'!F17</f>
        <v>58345</v>
      </c>
      <c r="K17" s="46">
        <f>'Monthly Data'!BH17</f>
        <v>30</v>
      </c>
      <c r="M17" s="29">
        <f>'Res PW (2)'!$B$6</f>
        <v>-30249890.785522901</v>
      </c>
      <c r="N17" s="29">
        <f ca="1">E17*'Res PW (2)'!$B$7</f>
        <v>2376552.3433112879</v>
      </c>
      <c r="O17" s="29">
        <f ca="1">F17*'Res PW (2)'!$B$8</f>
        <v>102508.89617139538</v>
      </c>
      <c r="P17" s="29">
        <f>G17*'Res PW (2)'!$B$9</f>
        <v>-652507.25262323359</v>
      </c>
      <c r="Q17" s="161">
        <f>H17*'Res PW (2)'!$B$10</f>
        <v>47066242.038648091</v>
      </c>
      <c r="R17" s="29">
        <f>I17*'Res PW (2)'!$B$11</f>
        <v>-2281728.1497963602</v>
      </c>
      <c r="S17" s="44">
        <f>J17*'Res PW (2)'!$B$12</f>
        <v>-26673705.383899406</v>
      </c>
      <c r="T17" s="29">
        <f>K17*'Res PW (2)'!$B$13</f>
        <v>49643811.660452701</v>
      </c>
      <c r="U17" s="44">
        <f t="shared" ca="1" si="5"/>
        <v>39331283.366741575</v>
      </c>
      <c r="V17" s="44">
        <f t="shared" ca="1" si="3"/>
        <v>816521.8905942589</v>
      </c>
      <c r="W17" s="48">
        <f t="shared" ca="1" si="4"/>
        <v>2.120023230833044E-2</v>
      </c>
    </row>
    <row r="18" spans="1:23" x14ac:dyDescent="0.2">
      <c r="A18" s="45">
        <f>'Monthly Data'!A18</f>
        <v>40664</v>
      </c>
      <c r="B18" s="29">
        <f t="shared" si="6"/>
        <v>2011</v>
      </c>
      <c r="C18" s="29">
        <f t="shared" si="7"/>
        <v>5</v>
      </c>
      <c r="D18" s="44">
        <f>'Monthly Data'!E18</f>
        <v>42499355.476147316</v>
      </c>
      <c r="E18" s="46">
        <f t="shared" ref="E18:F18" ca="1" si="11">E6</f>
        <v>35.92</v>
      </c>
      <c r="F18" s="46">
        <f t="shared" ca="1" si="11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J18" s="44">
        <f>'Monthly Data'!F18</f>
        <v>58385</v>
      </c>
      <c r="K18" s="46">
        <f>'Monthly Data'!BH18</f>
        <v>31</v>
      </c>
      <c r="M18" s="29">
        <f>'Res PW (2)'!$B$6</f>
        <v>-30249890.785522901</v>
      </c>
      <c r="N18" s="29">
        <f ca="1">E18*'Res PW (2)'!$B$7</f>
        <v>518814.63578304055</v>
      </c>
      <c r="O18" s="29">
        <f ca="1">F18*'Res PW (2)'!$B$8</f>
        <v>3583569.6185710565</v>
      </c>
      <c r="P18" s="29">
        <f>G18*'Res PW (2)'!$B$9</f>
        <v>-693288.95591218572</v>
      </c>
      <c r="Q18" s="161">
        <f>H18*'Res PW (2)'!$B$10</f>
        <v>47139300.93292857</v>
      </c>
      <c r="R18" s="29">
        <f>I18*'Res PW (2)'!$B$11</f>
        <v>-2281728.1497963602</v>
      </c>
      <c r="S18" s="44">
        <f>J18*'Res PW (2)'!$B$12</f>
        <v>-26691992.267357387</v>
      </c>
      <c r="T18" s="29">
        <f>K18*'Res PW (2)'!$B$13</f>
        <v>51298605.382467791</v>
      </c>
      <c r="U18" s="44">
        <f t="shared" ca="1" si="5"/>
        <v>42623390.411161631</v>
      </c>
      <c r="V18" s="44">
        <f t="shared" ca="1" si="3"/>
        <v>124034.93501431495</v>
      </c>
      <c r="W18" s="48">
        <f t="shared" ca="1" si="4"/>
        <v>2.9185133191944363E-3</v>
      </c>
    </row>
    <row r="19" spans="1:23" x14ac:dyDescent="0.2">
      <c r="A19" s="45">
        <f>'Monthly Data'!A19</f>
        <v>40695</v>
      </c>
      <c r="B19" s="29">
        <f t="shared" si="6"/>
        <v>2011</v>
      </c>
      <c r="C19" s="29">
        <f t="shared" si="7"/>
        <v>6</v>
      </c>
      <c r="D19" s="44">
        <f>'Monthly Data'!E19</f>
        <v>49779830.476147316</v>
      </c>
      <c r="E19" s="46">
        <f t="shared" ref="E19:F19" ca="1" si="12">E7</f>
        <v>0.37999999999999989</v>
      </c>
      <c r="F19" s="46">
        <f t="shared" ca="1" si="12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J19" s="44">
        <f>'Monthly Data'!F19</f>
        <v>58495</v>
      </c>
      <c r="K19" s="46">
        <f>'Monthly Data'!BH19</f>
        <v>30</v>
      </c>
      <c r="M19" s="29">
        <f>'Res PW (2)'!$B$6</f>
        <v>-30249890.785522901</v>
      </c>
      <c r="N19" s="29">
        <f ca="1">E19*'Res PW (2)'!$B$7</f>
        <v>5488.5735411346141</v>
      </c>
      <c r="O19" s="29">
        <f ca="1">F19*'Res PW (2)'!$B$8</f>
        <v>10263614.859422883</v>
      </c>
      <c r="P19" s="29">
        <f>G19*'Res PW (2)'!$B$9</f>
        <v>-734070.65920113784</v>
      </c>
      <c r="Q19" s="161">
        <f>H19*'Res PW (2)'!$B$10</f>
        <v>47254209.096748337</v>
      </c>
      <c r="R19" s="29">
        <f>I19*'Res PW (2)'!$B$11</f>
        <v>0</v>
      </c>
      <c r="S19" s="44">
        <f>J19*'Res PW (2)'!$B$12</f>
        <v>-26742281.196866836</v>
      </c>
      <c r="T19" s="29">
        <f>K19*'Res PW (2)'!$B$13</f>
        <v>49643811.660452701</v>
      </c>
      <c r="U19" s="44">
        <f t="shared" ca="1" si="5"/>
        <v>49440881.548574179</v>
      </c>
      <c r="V19" s="44">
        <f t="shared" ca="1" si="3"/>
        <v>-338948.92757313699</v>
      </c>
      <c r="W19" s="48">
        <f t="shared" ca="1" si="4"/>
        <v>6.808961065778418E-3</v>
      </c>
    </row>
    <row r="20" spans="1:23" x14ac:dyDescent="0.2">
      <c r="A20" s="45">
        <f>'Monthly Data'!A20</f>
        <v>40725</v>
      </c>
      <c r="B20" s="29">
        <f t="shared" si="6"/>
        <v>2011</v>
      </c>
      <c r="C20" s="29">
        <f t="shared" si="7"/>
        <v>7</v>
      </c>
      <c r="D20" s="44">
        <f>'Monthly Data'!E20</f>
        <v>61715744.476147316</v>
      </c>
      <c r="E20" s="46">
        <f t="shared" ref="E20:F20" ca="1" si="13">E8</f>
        <v>0</v>
      </c>
      <c r="F20" s="46">
        <f t="shared" ca="1" si="13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J20" s="44">
        <f>'Monthly Data'!F20</f>
        <v>58515</v>
      </c>
      <c r="K20" s="46">
        <f>'Monthly Data'!BH20</f>
        <v>31</v>
      </c>
      <c r="M20" s="29">
        <f>'Res PW (2)'!$B$6</f>
        <v>-30249890.785522901</v>
      </c>
      <c r="N20" s="29">
        <f ca="1">E20*'Res PW (2)'!$B$7</f>
        <v>0</v>
      </c>
      <c r="O20" s="29">
        <f ca="1">F20*'Res PW (2)'!$B$8</f>
        <v>18959904.044280361</v>
      </c>
      <c r="P20" s="29">
        <f>G20*'Res PW (2)'!$B$9</f>
        <v>-774852.36249008984</v>
      </c>
      <c r="Q20" s="161">
        <f>H20*'Res PW (2)'!$B$10</f>
        <v>47281162.863570258</v>
      </c>
      <c r="R20" s="29">
        <f>I20*'Res PW (2)'!$B$11</f>
        <v>0</v>
      </c>
      <c r="S20" s="44">
        <f>J20*'Res PW (2)'!$B$12</f>
        <v>-26751424.638595827</v>
      </c>
      <c r="T20" s="29">
        <f>K20*'Res PW (2)'!$B$13</f>
        <v>51298605.382467791</v>
      </c>
      <c r="U20" s="44">
        <f t="shared" ca="1" si="5"/>
        <v>59763504.503709592</v>
      </c>
      <c r="V20" s="44">
        <f t="shared" ca="1" si="3"/>
        <v>-1952239.9724377245</v>
      </c>
      <c r="W20" s="48">
        <f t="shared" ca="1" si="4"/>
        <v>3.1632770357201974E-2</v>
      </c>
    </row>
    <row r="21" spans="1:23" x14ac:dyDescent="0.2">
      <c r="A21" s="45">
        <f>'Monthly Data'!A21</f>
        <v>40756</v>
      </c>
      <c r="B21" s="29">
        <f t="shared" si="6"/>
        <v>2011</v>
      </c>
      <c r="C21" s="29">
        <f t="shared" si="7"/>
        <v>8</v>
      </c>
      <c r="D21" s="44">
        <f>'Monthly Data'!E21</f>
        <v>56143271.476147316</v>
      </c>
      <c r="E21" s="46">
        <f t="shared" ref="E21:F21" ca="1" si="14">E9</f>
        <v>0</v>
      </c>
      <c r="F21" s="46">
        <f t="shared" ca="1" si="14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J21" s="44">
        <f>'Monthly Data'!F21</f>
        <v>58526</v>
      </c>
      <c r="K21" s="46">
        <f>'Monthly Data'!BH21</f>
        <v>31</v>
      </c>
      <c r="M21" s="29">
        <f>'Res PW (2)'!$B$6</f>
        <v>-30249890.785522901</v>
      </c>
      <c r="N21" s="29">
        <f ca="1">E21*'Res PW (2)'!$B$7</f>
        <v>0</v>
      </c>
      <c r="O21" s="29">
        <f ca="1">F21*'Res PW (2)'!$B$8</f>
        <v>16938004.437037673</v>
      </c>
      <c r="P21" s="29">
        <f>G21*'Res PW (2)'!$B$9</f>
        <v>-815634.06577904196</v>
      </c>
      <c r="Q21" s="161">
        <f>H21*'Res PW (2)'!$B$10</f>
        <v>47364152.092995651</v>
      </c>
      <c r="R21" s="29">
        <f>I21*'Res PW (2)'!$B$11</f>
        <v>0</v>
      </c>
      <c r="S21" s="44">
        <f>J21*'Res PW (2)'!$B$12</f>
        <v>-26756453.531546775</v>
      </c>
      <c r="T21" s="29">
        <f>K21*'Res PW (2)'!$B$13</f>
        <v>51298605.382467791</v>
      </c>
      <c r="U21" s="44">
        <f t="shared" ca="1" si="5"/>
        <v>57778783.529652402</v>
      </c>
      <c r="V21" s="44">
        <f t="shared" ca="1" si="3"/>
        <v>1635512.0535050854</v>
      </c>
      <c r="W21" s="48">
        <f t="shared" ca="1" si="4"/>
        <v>2.9131042963891747E-2</v>
      </c>
    </row>
    <row r="22" spans="1:23" x14ac:dyDescent="0.2">
      <c r="A22" s="45">
        <f>'Monthly Data'!A22</f>
        <v>40787</v>
      </c>
      <c r="B22" s="29">
        <f t="shared" si="6"/>
        <v>2011</v>
      </c>
      <c r="C22" s="29">
        <f t="shared" si="7"/>
        <v>9</v>
      </c>
      <c r="D22" s="44">
        <f>'Monthly Data'!E22</f>
        <v>44393787.476147316</v>
      </c>
      <c r="E22" s="46">
        <f t="shared" ref="E22:F22" ca="1" si="15">E10</f>
        <v>0.49000000000000005</v>
      </c>
      <c r="F22" s="46">
        <f t="shared" ca="1" si="15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J22" s="44">
        <f>'Monthly Data'!F22</f>
        <v>58615</v>
      </c>
      <c r="K22" s="46">
        <f>'Monthly Data'!BH22</f>
        <v>30</v>
      </c>
      <c r="M22" s="29">
        <f>'Res PW (2)'!$B$6</f>
        <v>-30249890.785522901</v>
      </c>
      <c r="N22" s="29">
        <f ca="1">E22*'Res PW (2)'!$B$7</f>
        <v>7077.3711451472682</v>
      </c>
      <c r="O22" s="29">
        <f ca="1">F22*'Res PW (2)'!$B$8</f>
        <v>9399005.3420600127</v>
      </c>
      <c r="P22" s="29">
        <f>G22*'Res PW (2)'!$B$9</f>
        <v>-856415.76906799409</v>
      </c>
      <c r="Q22" s="161">
        <f>H22*'Res PW (2)'!$B$10</f>
        <v>47342163.493746184</v>
      </c>
      <c r="R22" s="29">
        <f>I22*'Res PW (2)'!$B$11</f>
        <v>-2281728.1497963602</v>
      </c>
      <c r="S22" s="44">
        <f>J22*'Res PW (2)'!$B$12</f>
        <v>-26797141.847240783</v>
      </c>
      <c r="T22" s="29">
        <f>K22*'Res PW (2)'!$B$13</f>
        <v>49643811.660452701</v>
      </c>
      <c r="U22" s="44">
        <f t="shared" ca="1" si="5"/>
        <v>46206881.315776005</v>
      </c>
      <c r="V22" s="44">
        <f t="shared" ca="1" si="3"/>
        <v>1813093.839628689</v>
      </c>
      <c r="W22" s="48">
        <f t="shared" ca="1" si="4"/>
        <v>4.084116140356036E-2</v>
      </c>
    </row>
    <row r="23" spans="1:23" x14ac:dyDescent="0.2">
      <c r="A23" s="45">
        <f>'Monthly Data'!A23</f>
        <v>40817</v>
      </c>
      <c r="B23" s="29">
        <f t="shared" si="6"/>
        <v>2011</v>
      </c>
      <c r="C23" s="29">
        <f t="shared" si="7"/>
        <v>10</v>
      </c>
      <c r="D23" s="44">
        <f>'Monthly Data'!E23</f>
        <v>41972796.476147316</v>
      </c>
      <c r="E23" s="46">
        <f t="shared" ref="E23:F23" ca="1" si="16">E11</f>
        <v>53.33000000000002</v>
      </c>
      <c r="F23" s="46">
        <f t="shared" ca="1" si="16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J23" s="44">
        <f>'Monthly Data'!F23</f>
        <v>58637</v>
      </c>
      <c r="K23" s="46">
        <f>'Monthly Data'!BH23</f>
        <v>31</v>
      </c>
      <c r="M23" s="29">
        <f>'Res PW (2)'!$B$6</f>
        <v>-30249890.785522901</v>
      </c>
      <c r="N23" s="29">
        <f ca="1">E23*'Res PW (2)'!$B$7</f>
        <v>770277.96565449785</v>
      </c>
      <c r="O23" s="29">
        <f ca="1">F23*'Res PW (2)'!$B$8</f>
        <v>1972412.5539185731</v>
      </c>
      <c r="P23" s="29">
        <f>G23*'Res PW (2)'!$B$9</f>
        <v>-897197.47235694621</v>
      </c>
      <c r="Q23" s="161">
        <f>H23*'Res PW (2)'!$B$10</f>
        <v>47297476.985594057</v>
      </c>
      <c r="R23" s="29">
        <f>I23*'Res PW (2)'!$B$11</f>
        <v>-2281728.1497963602</v>
      </c>
      <c r="S23" s="44">
        <f>J23*'Res PW (2)'!$B$12</f>
        <v>-26807199.633142676</v>
      </c>
      <c r="T23" s="29">
        <f>K23*'Res PW (2)'!$B$13</f>
        <v>51298605.382467791</v>
      </c>
      <c r="U23" s="44">
        <f t="shared" ca="1" si="5"/>
        <v>41102756.846816033</v>
      </c>
      <c r="V23" s="44">
        <f t="shared" ca="1" si="3"/>
        <v>-870039.62933128327</v>
      </c>
      <c r="W23" s="48">
        <f t="shared" ca="1" si="4"/>
        <v>2.0728655280944107E-2</v>
      </c>
    </row>
    <row r="24" spans="1:23" x14ac:dyDescent="0.2">
      <c r="A24" s="45">
        <f>'Monthly Data'!A24</f>
        <v>40848</v>
      </c>
      <c r="B24" s="29">
        <f t="shared" si="6"/>
        <v>2011</v>
      </c>
      <c r="C24" s="29">
        <f t="shared" si="7"/>
        <v>11</v>
      </c>
      <c r="D24" s="44">
        <f>'Monthly Data'!E24</f>
        <v>39897288.476147316</v>
      </c>
      <c r="E24" s="46">
        <f t="shared" ref="E24:F24" ca="1" si="17">E12</f>
        <v>207.66000000000003</v>
      </c>
      <c r="F24" s="46">
        <f t="shared" ca="1" si="17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J24" s="44">
        <f>'Monthly Data'!F24</f>
        <v>58706</v>
      </c>
      <c r="K24" s="46">
        <f>'Monthly Data'!BH24</f>
        <v>30</v>
      </c>
      <c r="M24" s="29">
        <f>'Res PW (2)'!$B$6</f>
        <v>-30249890.785522901</v>
      </c>
      <c r="N24" s="29">
        <f ca="1">E24*'Res PW (2)'!$B$7</f>
        <v>2999361.0040842486</v>
      </c>
      <c r="O24" s="29">
        <f ca="1">F24*'Res PW (2)'!$B$8</f>
        <v>48780.095419491598</v>
      </c>
      <c r="P24" s="29">
        <f>G24*'Res PW (2)'!$B$9</f>
        <v>-937979.17564589833</v>
      </c>
      <c r="Q24" s="161">
        <f>H24*'Res PW (2)'!$B$10</f>
        <v>47259883.573974006</v>
      </c>
      <c r="R24" s="29">
        <f>I24*'Res PW (2)'!$B$11</f>
        <v>-2281728.1497963602</v>
      </c>
      <c r="S24" s="44">
        <f>J24*'Res PW (2)'!$B$12</f>
        <v>-26838744.507107694</v>
      </c>
      <c r="T24" s="29">
        <f>K24*'Res PW (2)'!$B$13</f>
        <v>49643811.660452701</v>
      </c>
      <c r="U24" s="44">
        <f t="shared" ca="1" si="5"/>
        <v>39643493.715857595</v>
      </c>
      <c r="V24" s="44">
        <f t="shared" ca="1" si="3"/>
        <v>-253794.76028972119</v>
      </c>
      <c r="W24" s="48">
        <f t="shared" ca="1" si="4"/>
        <v>6.3612032291731546E-3</v>
      </c>
    </row>
    <row r="25" spans="1:23" x14ac:dyDescent="0.2">
      <c r="A25" s="45">
        <f>'Monthly Data'!A25</f>
        <v>40878</v>
      </c>
      <c r="B25" s="29">
        <f t="shared" si="6"/>
        <v>2011</v>
      </c>
      <c r="C25" s="29">
        <f t="shared" si="7"/>
        <v>12</v>
      </c>
      <c r="D25" s="44">
        <f>'Monthly Data'!E25</f>
        <v>43807291.476147316</v>
      </c>
      <c r="E25" s="46">
        <f t="shared" ref="E25:F25" ca="1" si="18">E13</f>
        <v>351.65000000000003</v>
      </c>
      <c r="F25" s="46">
        <f t="shared" ca="1" si="18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J25" s="44">
        <f>'Monthly Data'!F25</f>
        <v>58745</v>
      </c>
      <c r="K25" s="46">
        <f>'Monthly Data'!BH25</f>
        <v>31</v>
      </c>
      <c r="M25" s="29">
        <f>'Res PW (2)'!$B$6</f>
        <v>-30249890.785522901</v>
      </c>
      <c r="N25" s="29">
        <f ca="1">E25*'Res PW (2)'!$B$7</f>
        <v>5079097.0677368101</v>
      </c>
      <c r="O25" s="29">
        <f ca="1">F25*'Res PW (2)'!$B$8</f>
        <v>0</v>
      </c>
      <c r="P25" s="29">
        <f>G25*'Res PW (2)'!$B$9</f>
        <v>-978760.87893485045</v>
      </c>
      <c r="Q25" s="161">
        <f>H25*'Res PW (2)'!$B$10</f>
        <v>47293221.127674803</v>
      </c>
      <c r="R25" s="29">
        <f>I25*'Res PW (2)'!$B$11</f>
        <v>0</v>
      </c>
      <c r="S25" s="44">
        <f>J25*'Res PW (2)'!$B$12</f>
        <v>-26856574.218479227</v>
      </c>
      <c r="T25" s="29">
        <f>K25*'Res PW (2)'!$B$13</f>
        <v>51298605.382467791</v>
      </c>
      <c r="U25" s="44">
        <f t="shared" ca="1" si="5"/>
        <v>45585697.69494243</v>
      </c>
      <c r="V25" s="44">
        <f t="shared" ca="1" si="3"/>
        <v>1778406.2187951133</v>
      </c>
      <c r="W25" s="48">
        <f t="shared" ca="1" si="4"/>
        <v>4.0596123587404158E-2</v>
      </c>
    </row>
    <row r="26" spans="1:23" x14ac:dyDescent="0.2">
      <c r="A26" s="45">
        <f>'Monthly Data'!A26</f>
        <v>40909</v>
      </c>
      <c r="B26" s="29">
        <f t="shared" si="6"/>
        <v>2012</v>
      </c>
      <c r="C26" s="29">
        <f t="shared" si="7"/>
        <v>1</v>
      </c>
      <c r="D26" s="44">
        <f>'Monthly Data'!E26</f>
        <v>47070680.897265725</v>
      </c>
      <c r="E26" s="46">
        <f t="shared" ref="E26:F26" ca="1" si="19">E14</f>
        <v>477.14</v>
      </c>
      <c r="F26" s="46">
        <f t="shared" ca="1" si="19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J26" s="44">
        <f>'Monthly Data'!F26</f>
        <v>58846</v>
      </c>
      <c r="K26" s="46">
        <f>'Monthly Data'!BH26</f>
        <v>31</v>
      </c>
      <c r="M26" s="29">
        <f>'Res PW (2)'!$B$6</f>
        <v>-30249890.785522901</v>
      </c>
      <c r="N26" s="29">
        <f ca="1">E26*'Res PW (2)'!$B$7</f>
        <v>6891626.261623607</v>
      </c>
      <c r="O26" s="29">
        <f ca="1">F26*'Res PW (2)'!$B$8</f>
        <v>0</v>
      </c>
      <c r="P26" s="29">
        <f>G26*'Res PW (2)'!$B$9</f>
        <v>-1019542.5822238025</v>
      </c>
      <c r="Q26" s="161">
        <f>H26*'Res PW (2)'!$B$10</f>
        <v>47336489.016520523</v>
      </c>
      <c r="R26" s="29">
        <f>I26*'Res PW (2)'!$B$11</f>
        <v>0</v>
      </c>
      <c r="S26" s="44">
        <f>J26*'Res PW (2)'!$B$12</f>
        <v>-26902748.599210631</v>
      </c>
      <c r="T26" s="29">
        <f>K26*'Res PW (2)'!$B$13</f>
        <v>51298605.382467791</v>
      </c>
      <c r="U26" s="44">
        <f t="shared" ca="1" si="5"/>
        <v>47354538.693654582</v>
      </c>
      <c r="V26" s="44">
        <f t="shared" ca="1" si="3"/>
        <v>283857.79638885707</v>
      </c>
      <c r="W26" s="48">
        <f t="shared" ca="1" si="4"/>
        <v>6.030458684215592E-3</v>
      </c>
    </row>
    <row r="27" spans="1:23" x14ac:dyDescent="0.2">
      <c r="A27" s="45">
        <f>'Monthly Data'!A27</f>
        <v>40940</v>
      </c>
      <c r="B27" s="29">
        <f t="shared" si="6"/>
        <v>2012</v>
      </c>
      <c r="C27" s="29">
        <f t="shared" si="7"/>
        <v>2</v>
      </c>
      <c r="D27" s="44">
        <f>'Monthly Data'!E27</f>
        <v>40386842.897265725</v>
      </c>
      <c r="E27" s="46">
        <f t="shared" ref="E27:F27" ca="1" si="20">E15</f>
        <v>417.05</v>
      </c>
      <c r="F27" s="46">
        <f t="shared" ca="1" si="20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J27" s="44">
        <f>'Monthly Data'!F27</f>
        <v>58886</v>
      </c>
      <c r="K27" s="46">
        <f>'Monthly Data'!BH27</f>
        <v>29</v>
      </c>
      <c r="M27" s="29">
        <f>'Res PW (2)'!$B$6</f>
        <v>-30249890.785522901</v>
      </c>
      <c r="N27" s="29">
        <f ca="1">E27*'Res PW (2)'!$B$7</f>
        <v>6023709.4613952413</v>
      </c>
      <c r="O27" s="29">
        <f ca="1">F27*'Res PW (2)'!$B$8</f>
        <v>0</v>
      </c>
      <c r="P27" s="29">
        <f>G27*'Res PW (2)'!$B$9</f>
        <v>-1060324.2855127547</v>
      </c>
      <c r="Q27" s="161">
        <f>H27*'Res PW (2)'!$B$10</f>
        <v>47315919.036577471</v>
      </c>
      <c r="R27" s="29">
        <f>I27*'Res PW (2)'!$B$11</f>
        <v>0</v>
      </c>
      <c r="S27" s="44">
        <f>J27*'Res PW (2)'!$B$12</f>
        <v>-26921035.482668616</v>
      </c>
      <c r="T27" s="29">
        <f>K27*'Res PW (2)'!$B$13</f>
        <v>47989017.938437611</v>
      </c>
      <c r="U27" s="44">
        <f t="shared" ca="1" si="5"/>
        <v>43097395.882706054</v>
      </c>
      <c r="V27" s="44">
        <f t="shared" ca="1" si="3"/>
        <v>2710552.9854403287</v>
      </c>
      <c r="W27" s="48">
        <f t="shared" ca="1" si="4"/>
        <v>6.7114752998527621E-2</v>
      </c>
    </row>
    <row r="28" spans="1:23" x14ac:dyDescent="0.2">
      <c r="A28" s="45">
        <f>'Monthly Data'!A28</f>
        <v>40969</v>
      </c>
      <c r="B28" s="29">
        <f t="shared" si="6"/>
        <v>2012</v>
      </c>
      <c r="C28" s="29">
        <f t="shared" si="7"/>
        <v>3</v>
      </c>
      <c r="D28" s="44">
        <f>'Monthly Data'!E28</f>
        <v>39034538.897265725</v>
      </c>
      <c r="E28" s="46">
        <f t="shared" ref="E28:F28" ca="1" si="21">E16</f>
        <v>332.70999999999992</v>
      </c>
      <c r="F28" s="46">
        <f t="shared" ca="1" si="21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J28" s="44">
        <f>'Monthly Data'!F28</f>
        <v>58950</v>
      </c>
      <c r="K28" s="46">
        <f>'Monthly Data'!BH28</f>
        <v>31</v>
      </c>
      <c r="M28" s="29">
        <f>'Res PW (2)'!$B$6</f>
        <v>-30249890.785522901</v>
      </c>
      <c r="N28" s="29">
        <f ca="1">E28*'Res PW (2)'!$B$7</f>
        <v>4805535.007554994</v>
      </c>
      <c r="O28" s="29">
        <f ca="1">F28*'Res PW (2)'!$B$8</f>
        <v>2120.8737138909441</v>
      </c>
      <c r="P28" s="29">
        <f>G28*'Res PW (2)'!$B$9</f>
        <v>-1101105.9888017066</v>
      </c>
      <c r="Q28" s="161">
        <f>H28*'Res PW (2)'!$B$10</f>
        <v>47339326.255133353</v>
      </c>
      <c r="R28" s="29">
        <f>I28*'Res PW (2)'!$B$11</f>
        <v>-2281728.1497963602</v>
      </c>
      <c r="S28" s="44">
        <f>J28*'Res PW (2)'!$B$12</f>
        <v>-26950294.496201385</v>
      </c>
      <c r="T28" s="29">
        <f>K28*'Res PW (2)'!$B$13</f>
        <v>51298605.382467791</v>
      </c>
      <c r="U28" s="44">
        <f t="shared" ca="1" si="5"/>
        <v>42862568.098547682</v>
      </c>
      <c r="V28" s="44">
        <f t="shared" ca="1" si="3"/>
        <v>3828029.2012819573</v>
      </c>
      <c r="W28" s="48">
        <f t="shared" ca="1" si="4"/>
        <v>9.8067744859414788E-2</v>
      </c>
    </row>
    <row r="29" spans="1:23" x14ac:dyDescent="0.2">
      <c r="A29" s="45">
        <f>'Monthly Data'!A29</f>
        <v>41000</v>
      </c>
      <c r="B29" s="29">
        <f t="shared" si="6"/>
        <v>2012</v>
      </c>
      <c r="C29" s="29">
        <f t="shared" si="7"/>
        <v>4</v>
      </c>
      <c r="D29" s="44">
        <f>'Monthly Data'!E29</f>
        <v>37958885.897265725</v>
      </c>
      <c r="E29" s="46">
        <f t="shared" ref="E29:F29" ca="1" si="22">E17</f>
        <v>164.53999999999996</v>
      </c>
      <c r="F29" s="46">
        <f t="shared" ca="1" si="22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J29" s="44">
        <f>'Monthly Data'!F29</f>
        <v>59035</v>
      </c>
      <c r="K29" s="46">
        <f>'Monthly Data'!BH29</f>
        <v>30</v>
      </c>
      <c r="M29" s="29">
        <f>'Res PW (2)'!$B$6</f>
        <v>-30249890.785522901</v>
      </c>
      <c r="N29" s="29">
        <f ca="1">E29*'Res PW (2)'!$B$7</f>
        <v>2376552.3433112879</v>
      </c>
      <c r="O29" s="29">
        <f ca="1">F29*'Res PW (2)'!$B$8</f>
        <v>102508.89617139538</v>
      </c>
      <c r="P29" s="29">
        <f>G29*'Res PW (2)'!$B$9</f>
        <v>-1141887.6920906587</v>
      </c>
      <c r="Q29" s="161">
        <f>H29*'Res PW (2)'!$B$10</f>
        <v>47423024.794211954</v>
      </c>
      <c r="R29" s="29">
        <f>I29*'Res PW (2)'!$B$11</f>
        <v>-2281728.1497963602</v>
      </c>
      <c r="S29" s="44">
        <f>J29*'Res PW (2)'!$B$12</f>
        <v>-26989154.123549599</v>
      </c>
      <c r="T29" s="29">
        <f>K29*'Res PW (2)'!$B$13</f>
        <v>49643811.660452701</v>
      </c>
      <c r="U29" s="44">
        <f t="shared" ca="1" si="5"/>
        <v>38883236.943187818</v>
      </c>
      <c r="V29" s="44">
        <f t="shared" ca="1" si="3"/>
        <v>924351.04592209309</v>
      </c>
      <c r="W29" s="48">
        <f t="shared" ca="1" si="4"/>
        <v>2.4351374495653375E-2</v>
      </c>
    </row>
    <row r="30" spans="1:23" x14ac:dyDescent="0.2">
      <c r="A30" s="45">
        <f>'Monthly Data'!A30</f>
        <v>41030</v>
      </c>
      <c r="B30" s="29">
        <f t="shared" si="6"/>
        <v>2012</v>
      </c>
      <c r="C30" s="29">
        <f t="shared" si="7"/>
        <v>5</v>
      </c>
      <c r="D30" s="44">
        <f>'Monthly Data'!E30</f>
        <v>43107352.897265725</v>
      </c>
      <c r="E30" s="46">
        <f t="shared" ref="E30:F30" ca="1" si="23">E18</f>
        <v>35.92</v>
      </c>
      <c r="F30" s="46">
        <f t="shared" ca="1" si="23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J30" s="44">
        <f>'Monthly Data'!F30</f>
        <v>59072</v>
      </c>
      <c r="K30" s="46">
        <f>'Monthly Data'!BH30</f>
        <v>31</v>
      </c>
      <c r="M30" s="29">
        <f>'Res PW (2)'!$B$6</f>
        <v>-30249890.785522901</v>
      </c>
      <c r="N30" s="29">
        <f ca="1">E30*'Res PW (2)'!$B$7</f>
        <v>518814.63578304055</v>
      </c>
      <c r="O30" s="29">
        <f ca="1">F30*'Res PW (2)'!$B$8</f>
        <v>3583569.6185710565</v>
      </c>
      <c r="P30" s="29">
        <f>G30*'Res PW (2)'!$B$9</f>
        <v>-1182669.3953796108</v>
      </c>
      <c r="Q30" s="161">
        <f>H30*'Res PW (2)'!$B$10</f>
        <v>47453525.10929992</v>
      </c>
      <c r="R30" s="29">
        <f>I30*'Res PW (2)'!$B$11</f>
        <v>-2281728.1497963602</v>
      </c>
      <c r="S30" s="44">
        <f>J30*'Res PW (2)'!$B$12</f>
        <v>-27006069.49074823</v>
      </c>
      <c r="T30" s="29">
        <f>K30*'Res PW (2)'!$B$13</f>
        <v>51298605.382467791</v>
      </c>
      <c r="U30" s="44">
        <f t="shared" ca="1" si="5"/>
        <v>42134156.924674705</v>
      </c>
      <c r="V30" s="44">
        <f t="shared" ca="1" si="3"/>
        <v>-973195.97259102017</v>
      </c>
      <c r="W30" s="48">
        <f t="shared" ca="1" si="4"/>
        <v>2.257610145791971E-2</v>
      </c>
    </row>
    <row r="31" spans="1:23" x14ac:dyDescent="0.2">
      <c r="A31" s="45">
        <f>'Monthly Data'!A31</f>
        <v>41061</v>
      </c>
      <c r="B31" s="29">
        <f t="shared" si="6"/>
        <v>2012</v>
      </c>
      <c r="C31" s="29">
        <f t="shared" si="7"/>
        <v>6</v>
      </c>
      <c r="D31" s="44">
        <f>'Monthly Data'!E31</f>
        <v>53239807.897265725</v>
      </c>
      <c r="E31" s="46">
        <f t="shared" ref="E31:F31" ca="1" si="24">E19</f>
        <v>0.37999999999999989</v>
      </c>
      <c r="F31" s="46">
        <f t="shared" ca="1" si="24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J31" s="44">
        <f>'Monthly Data'!F31</f>
        <v>59132</v>
      </c>
      <c r="K31" s="46">
        <f>'Monthly Data'!BH31</f>
        <v>30</v>
      </c>
      <c r="M31" s="29">
        <f>'Res PW (2)'!$B$6</f>
        <v>-30249890.785522901</v>
      </c>
      <c r="N31" s="29">
        <f ca="1">E31*'Res PW (2)'!$B$7</f>
        <v>5488.5735411346141</v>
      </c>
      <c r="O31" s="29">
        <f ca="1">F31*'Res PW (2)'!$B$8</f>
        <v>10263614.859422883</v>
      </c>
      <c r="P31" s="29">
        <f>G31*'Res PW (2)'!$B$9</f>
        <v>-1223451.0986685629</v>
      </c>
      <c r="Q31" s="161">
        <f>H31*'Res PW (2)'!$B$10</f>
        <v>47476223.018202588</v>
      </c>
      <c r="R31" s="29">
        <f>I31*'Res PW (2)'!$B$11</f>
        <v>0</v>
      </c>
      <c r="S31" s="44">
        <f>J31*'Res PW (2)'!$B$12</f>
        <v>-27033499.815935206</v>
      </c>
      <c r="T31" s="29">
        <f>K31*'Res PW (2)'!$B$13</f>
        <v>49643811.660452701</v>
      </c>
      <c r="U31" s="44">
        <f t="shared" ca="1" si="5"/>
        <v>48882296.411492638</v>
      </c>
      <c r="V31" s="44">
        <f t="shared" ca="1" si="3"/>
        <v>-4357511.4857730865</v>
      </c>
      <c r="W31" s="48">
        <f t="shared" ca="1" si="4"/>
        <v>8.1846867182195041E-2</v>
      </c>
    </row>
    <row r="32" spans="1:23" x14ac:dyDescent="0.2">
      <c r="A32" s="45">
        <f>'Monthly Data'!A32</f>
        <v>41091</v>
      </c>
      <c r="B32" s="29">
        <f t="shared" si="6"/>
        <v>2012</v>
      </c>
      <c r="C32" s="29">
        <f t="shared" si="7"/>
        <v>7</v>
      </c>
      <c r="D32" s="44">
        <f>'Monthly Data'!E32</f>
        <v>63475935.897265725</v>
      </c>
      <c r="E32" s="46">
        <f t="shared" ref="E32:F32" ca="1" si="25">E20</f>
        <v>0</v>
      </c>
      <c r="F32" s="46">
        <f t="shared" ca="1" si="25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J32" s="44">
        <f>'Monthly Data'!F32</f>
        <v>59180</v>
      </c>
      <c r="K32" s="46">
        <f>'Monthly Data'!BH32</f>
        <v>31</v>
      </c>
      <c r="M32" s="29">
        <f>'Res PW (2)'!$B$6</f>
        <v>-30249890.785522901</v>
      </c>
      <c r="N32" s="29">
        <f ca="1">E32*'Res PW (2)'!$B$7</f>
        <v>0</v>
      </c>
      <c r="O32" s="29">
        <f ca="1">F32*'Res PW (2)'!$B$8</f>
        <v>18959904.044280361</v>
      </c>
      <c r="P32" s="29">
        <f>G32*'Res PW (2)'!$B$9</f>
        <v>-1264232.8019575151</v>
      </c>
      <c r="Q32" s="161">
        <f>H32*'Res PW (2)'!$B$10</f>
        <v>47485444.043694302</v>
      </c>
      <c r="R32" s="29">
        <f>I32*'Res PW (2)'!$B$11</f>
        <v>0</v>
      </c>
      <c r="S32" s="44">
        <f>J32*'Res PW (2)'!$B$12</f>
        <v>-27055444.076084785</v>
      </c>
      <c r="T32" s="29">
        <f>K32*'Res PW (2)'!$B$13</f>
        <v>51298605.382467791</v>
      </c>
      <c r="U32" s="44">
        <f t="shared" ca="1" si="5"/>
        <v>59174385.806877255</v>
      </c>
      <c r="V32" s="44">
        <f t="shared" ca="1" si="3"/>
        <v>-4301550.0903884694</v>
      </c>
      <c r="W32" s="48">
        <f t="shared" ca="1" si="4"/>
        <v>6.7766627298736087E-2</v>
      </c>
    </row>
    <row r="33" spans="1:23" x14ac:dyDescent="0.2">
      <c r="A33" s="45">
        <f>'Monthly Data'!A33</f>
        <v>41122</v>
      </c>
      <c r="B33" s="29">
        <f t="shared" si="6"/>
        <v>2012</v>
      </c>
      <c r="C33" s="29">
        <f t="shared" si="7"/>
        <v>8</v>
      </c>
      <c r="D33" s="44">
        <f>'Monthly Data'!E33</f>
        <v>57530370.897265725</v>
      </c>
      <c r="E33" s="46">
        <f t="shared" ref="E33:F33" ca="1" si="26">E21</f>
        <v>0</v>
      </c>
      <c r="F33" s="46">
        <f t="shared" ca="1" si="26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J33" s="44">
        <f>'Monthly Data'!F33</f>
        <v>59175</v>
      </c>
      <c r="K33" s="46">
        <f>'Monthly Data'!BH33</f>
        <v>31</v>
      </c>
      <c r="M33" s="29">
        <f>'Res PW (2)'!$B$6</f>
        <v>-30249890.785522901</v>
      </c>
      <c r="N33" s="29">
        <f ca="1">E33*'Res PW (2)'!$B$7</f>
        <v>0</v>
      </c>
      <c r="O33" s="29">
        <f ca="1">F33*'Res PW (2)'!$B$8</f>
        <v>16938004.437037673</v>
      </c>
      <c r="P33" s="29">
        <f>G33*'Res PW (2)'!$B$9</f>
        <v>-1305014.5052464672</v>
      </c>
      <c r="Q33" s="161">
        <f>H33*'Res PW (2)'!$B$10</f>
        <v>47547153.983523436</v>
      </c>
      <c r="R33" s="29">
        <f>I33*'Res PW (2)'!$B$11</f>
        <v>0</v>
      </c>
      <c r="S33" s="44">
        <f>J33*'Res PW (2)'!$B$12</f>
        <v>-27053158.215652537</v>
      </c>
      <c r="T33" s="29">
        <f>K33*'Res PW (2)'!$B$13</f>
        <v>51298605.382467791</v>
      </c>
      <c r="U33" s="44">
        <f t="shared" ca="1" si="5"/>
        <v>57175700.296606995</v>
      </c>
      <c r="V33" s="44">
        <f t="shared" ca="1" si="3"/>
        <v>-354670.60065872967</v>
      </c>
      <c r="W33" s="48">
        <f t="shared" ca="1" si="4"/>
        <v>6.1649281088779892E-3</v>
      </c>
    </row>
    <row r="34" spans="1:23" x14ac:dyDescent="0.2">
      <c r="A34" s="45">
        <f>'Monthly Data'!A34</f>
        <v>41153</v>
      </c>
      <c r="B34" s="29">
        <f t="shared" si="6"/>
        <v>2012</v>
      </c>
      <c r="C34" s="29">
        <f t="shared" si="7"/>
        <v>9</v>
      </c>
      <c r="D34" s="44">
        <f>'Monthly Data'!E34</f>
        <v>46622905.897265725</v>
      </c>
      <c r="E34" s="46">
        <f t="shared" ref="E34:F34" ca="1" si="27">E22</f>
        <v>0.49000000000000005</v>
      </c>
      <c r="F34" s="46">
        <f t="shared" ca="1" si="27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J34" s="44">
        <f>'Monthly Data'!F34</f>
        <v>59185</v>
      </c>
      <c r="K34" s="46">
        <f>'Monthly Data'!BH34</f>
        <v>30</v>
      </c>
      <c r="M34" s="29">
        <f>'Res PW (2)'!$B$6</f>
        <v>-30249890.785522901</v>
      </c>
      <c r="N34" s="29">
        <f ca="1">E34*'Res PW (2)'!$B$7</f>
        <v>7077.3711451472682</v>
      </c>
      <c r="O34" s="29">
        <f ca="1">F34*'Res PW (2)'!$B$8</f>
        <v>9399005.3420600127</v>
      </c>
      <c r="P34" s="29">
        <f>G34*'Res PW (2)'!$B$9</f>
        <v>-1345796.2085354193</v>
      </c>
      <c r="Q34" s="161">
        <f>H34*'Res PW (2)'!$B$10</f>
        <v>47576235.67930498</v>
      </c>
      <c r="R34" s="29">
        <f>I34*'Res PW (2)'!$B$11</f>
        <v>-2281728.1497963602</v>
      </c>
      <c r="S34" s="44">
        <f>J34*'Res PW (2)'!$B$12</f>
        <v>-27057729.936517034</v>
      </c>
      <c r="T34" s="29">
        <f>K34*'Res PW (2)'!$B$13</f>
        <v>49643811.660452701</v>
      </c>
      <c r="U34" s="44">
        <f t="shared" ca="1" si="5"/>
        <v>45690984.972591132</v>
      </c>
      <c r="V34" s="44">
        <f t="shared" ref="V34:V65" ca="1" si="28">U34-D34</f>
        <v>-931920.92467459291</v>
      </c>
      <c r="W34" s="48">
        <f t="shared" ref="W34:W65" ca="1" si="29">ABS(V34/D34)</f>
        <v>1.998847791100998E-2</v>
      </c>
    </row>
    <row r="35" spans="1:23" x14ac:dyDescent="0.2">
      <c r="A35" s="45">
        <f>'Monthly Data'!A35</f>
        <v>41183</v>
      </c>
      <c r="B35" s="29">
        <f t="shared" si="6"/>
        <v>2012</v>
      </c>
      <c r="C35" s="29">
        <f t="shared" si="7"/>
        <v>10</v>
      </c>
      <c r="D35" s="44">
        <f>'Monthly Data'!E35</f>
        <v>41986598.897265725</v>
      </c>
      <c r="E35" s="46">
        <f t="shared" ref="E35:F35" ca="1" si="30">E23</f>
        <v>53.33000000000002</v>
      </c>
      <c r="F35" s="46">
        <f t="shared" ca="1" si="30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J35" s="44">
        <f>'Monthly Data'!F35</f>
        <v>59026</v>
      </c>
      <c r="K35" s="46">
        <f>'Monthly Data'!BH35</f>
        <v>31</v>
      </c>
      <c r="M35" s="29">
        <f>'Res PW (2)'!$B$6</f>
        <v>-30249890.785522901</v>
      </c>
      <c r="N35" s="29">
        <f ca="1">E35*'Res PW (2)'!$B$7</f>
        <v>770277.96565449785</v>
      </c>
      <c r="O35" s="29">
        <f ca="1">F35*'Res PW (2)'!$B$8</f>
        <v>1972412.5539185731</v>
      </c>
      <c r="P35" s="29">
        <f>G35*'Res PW (2)'!$B$9</f>
        <v>-1386577.9118243714</v>
      </c>
      <c r="Q35" s="161">
        <f>H35*'Res PW (2)'!$B$10</f>
        <v>47594677.730288401</v>
      </c>
      <c r="R35" s="29">
        <f>I35*'Res PW (2)'!$B$11</f>
        <v>-2281728.1497963602</v>
      </c>
      <c r="S35" s="44">
        <f>J35*'Res PW (2)'!$B$12</f>
        <v>-26985039.574771553</v>
      </c>
      <c r="T35" s="29">
        <f>K35*'Res PW (2)'!$B$13</f>
        <v>51298605.382467791</v>
      </c>
      <c r="U35" s="44">
        <f t="shared" ca="1" si="5"/>
        <v>40732737.210414082</v>
      </c>
      <c r="V35" s="44">
        <f t="shared" ca="1" si="28"/>
        <v>-1253861.686851643</v>
      </c>
      <c r="W35" s="48">
        <f t="shared" ca="1" si="29"/>
        <v>2.9863378310770908E-2</v>
      </c>
    </row>
    <row r="36" spans="1:23" x14ac:dyDescent="0.2">
      <c r="A36" s="45">
        <f>'Monthly Data'!A36</f>
        <v>41214</v>
      </c>
      <c r="B36" s="29">
        <f t="shared" si="6"/>
        <v>2012</v>
      </c>
      <c r="C36" s="29">
        <f t="shared" si="7"/>
        <v>11</v>
      </c>
      <c r="D36" s="44">
        <f>'Monthly Data'!E36</f>
        <v>39489997.897265725</v>
      </c>
      <c r="E36" s="46">
        <f t="shared" ref="E36:F36" ca="1" si="31">E24</f>
        <v>207.66000000000003</v>
      </c>
      <c r="F36" s="46">
        <f t="shared" ca="1" si="31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J36" s="44">
        <f>'Monthly Data'!F36</f>
        <v>59073</v>
      </c>
      <c r="K36" s="46">
        <f>'Monthly Data'!BH36</f>
        <v>30</v>
      </c>
      <c r="M36" s="29">
        <f>'Res PW (2)'!$B$6</f>
        <v>-30249890.785522901</v>
      </c>
      <c r="N36" s="29">
        <f ca="1">E36*'Res PW (2)'!$B$7</f>
        <v>2999361.0040842486</v>
      </c>
      <c r="O36" s="29">
        <f ca="1">F36*'Res PW (2)'!$B$8</f>
        <v>48780.095419491598</v>
      </c>
      <c r="P36" s="29">
        <f>G36*'Res PW (2)'!$B$9</f>
        <v>-1427359.6151133236</v>
      </c>
      <c r="Q36" s="161">
        <f>H36*'Res PW (2)'!$B$10</f>
        <v>47682632.127286248</v>
      </c>
      <c r="R36" s="29">
        <f>I36*'Res PW (2)'!$B$11</f>
        <v>-2281728.1497963602</v>
      </c>
      <c r="S36" s="44">
        <f>J36*'Res PW (2)'!$B$12</f>
        <v>-27006526.662834682</v>
      </c>
      <c r="T36" s="29">
        <f>K36*'Res PW (2)'!$B$13</f>
        <v>49643811.660452701</v>
      </c>
      <c r="U36" s="44">
        <f t="shared" ca="1" si="5"/>
        <v>39409079.673975423</v>
      </c>
      <c r="V36" s="44">
        <f t="shared" ca="1" si="28"/>
        <v>-80918.223290301859</v>
      </c>
      <c r="W36" s="48">
        <f t="shared" ca="1" si="29"/>
        <v>2.0490814788294686E-3</v>
      </c>
    </row>
    <row r="37" spans="1:23" x14ac:dyDescent="0.2">
      <c r="A37" s="45">
        <f>'Monthly Data'!A37</f>
        <v>41244</v>
      </c>
      <c r="B37" s="29">
        <f t="shared" si="6"/>
        <v>2012</v>
      </c>
      <c r="C37" s="29">
        <f t="shared" si="7"/>
        <v>12</v>
      </c>
      <c r="D37" s="44">
        <f>'Monthly Data'!E37</f>
        <v>44841090.897265725</v>
      </c>
      <c r="E37" s="46">
        <f t="shared" ref="E37:F37" ca="1" si="32">E25</f>
        <v>351.65000000000003</v>
      </c>
      <c r="F37" s="46">
        <f t="shared" ca="1" si="32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J37" s="44">
        <f>'Monthly Data'!F37</f>
        <v>59257</v>
      </c>
      <c r="K37" s="46">
        <f>'Monthly Data'!BH37</f>
        <v>31</v>
      </c>
      <c r="M37" s="29">
        <f>'Res PW (2)'!$B$6</f>
        <v>-30249890.785522901</v>
      </c>
      <c r="N37" s="29">
        <f ca="1">E37*'Res PW (2)'!$B$7</f>
        <v>5079097.0677368101</v>
      </c>
      <c r="O37" s="29">
        <f ca="1">F37*'Res PW (2)'!$B$8</f>
        <v>0</v>
      </c>
      <c r="P37" s="29">
        <f>G37*'Res PW (2)'!$B$9</f>
        <v>-1468141.3184022757</v>
      </c>
      <c r="Q37" s="161">
        <f>H37*'Res PW (2)'!$B$10</f>
        <v>47811726.484170198</v>
      </c>
      <c r="R37" s="29">
        <f>I37*'Res PW (2)'!$B$11</f>
        <v>0</v>
      </c>
      <c r="S37" s="44">
        <f>J37*'Res PW (2)'!$B$12</f>
        <v>-27090646.326741401</v>
      </c>
      <c r="T37" s="29">
        <f>K37*'Res PW (2)'!$B$13</f>
        <v>51298605.382467791</v>
      </c>
      <c r="U37" s="44">
        <f t="shared" ca="1" si="5"/>
        <v>45380750.503708228</v>
      </c>
      <c r="V37" s="44">
        <f t="shared" ca="1" si="28"/>
        <v>539659.60644250363</v>
      </c>
      <c r="W37" s="48">
        <f t="shared" ca="1" si="29"/>
        <v>1.2034934825267832E-2</v>
      </c>
    </row>
    <row r="38" spans="1:23" x14ac:dyDescent="0.2">
      <c r="A38" s="45">
        <f>'Monthly Data'!A38</f>
        <v>41275</v>
      </c>
      <c r="B38" s="29">
        <f t="shared" si="6"/>
        <v>2013</v>
      </c>
      <c r="C38" s="29">
        <f t="shared" si="7"/>
        <v>1</v>
      </c>
      <c r="D38" s="44">
        <f>'Monthly Data'!E38</f>
        <v>47995321.720884763</v>
      </c>
      <c r="E38" s="46">
        <f t="shared" ref="E38:F38" ca="1" si="33">E26</f>
        <v>477.14</v>
      </c>
      <c r="F38" s="46">
        <f t="shared" ca="1" si="33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J38" s="44">
        <f>'Monthly Data'!F38</f>
        <v>59206</v>
      </c>
      <c r="K38" s="46">
        <f>'Monthly Data'!BH38</f>
        <v>31</v>
      </c>
      <c r="M38" s="29">
        <f>'Res PW (2)'!$B$6</f>
        <v>-30249890.785522901</v>
      </c>
      <c r="N38" s="29">
        <f ca="1">E38*'Res PW (2)'!$B$7</f>
        <v>6891626.261623607</v>
      </c>
      <c r="O38" s="29">
        <f ca="1">F38*'Res PW (2)'!$B$8</f>
        <v>0</v>
      </c>
      <c r="P38" s="29">
        <f>G38*'Res PW (2)'!$B$9</f>
        <v>-1508923.0216912278</v>
      </c>
      <c r="Q38" s="161">
        <f>H38*'Res PW (2)'!$B$10</f>
        <v>47940820.841054142</v>
      </c>
      <c r="R38" s="29">
        <f>I38*'Res PW (2)'!$B$11</f>
        <v>0</v>
      </c>
      <c r="S38" s="44">
        <f>J38*'Res PW (2)'!$B$12</f>
        <v>-27067330.550332472</v>
      </c>
      <c r="T38" s="29">
        <f>K38*'Res PW (2)'!$B$13</f>
        <v>51298605.382467791</v>
      </c>
      <c r="U38" s="44">
        <f t="shared" ca="1" si="5"/>
        <v>47304908.127598941</v>
      </c>
      <c r="V38" s="44">
        <f t="shared" ca="1" si="28"/>
        <v>-690413.59328582138</v>
      </c>
      <c r="W38" s="48">
        <f t="shared" ca="1" si="29"/>
        <v>1.4385018550368289E-2</v>
      </c>
    </row>
    <row r="39" spans="1:23" x14ac:dyDescent="0.2">
      <c r="A39" s="45">
        <f>'Monthly Data'!A39</f>
        <v>41306</v>
      </c>
      <c r="B39" s="29">
        <f t="shared" si="6"/>
        <v>2013</v>
      </c>
      <c r="C39" s="29">
        <f t="shared" si="7"/>
        <v>2</v>
      </c>
      <c r="D39" s="44">
        <f>'Monthly Data'!E39</f>
        <v>41164712.720884763</v>
      </c>
      <c r="E39" s="46">
        <f t="shared" ref="E39:F39" ca="1" si="34">E27</f>
        <v>417.05</v>
      </c>
      <c r="F39" s="46">
        <f t="shared" ca="1" si="34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J39" s="44">
        <f>'Monthly Data'!F39</f>
        <v>59219</v>
      </c>
      <c r="K39" s="46">
        <f>'Monthly Data'!BH39</f>
        <v>28</v>
      </c>
      <c r="M39" s="29">
        <f>'Res PW (2)'!$B$6</f>
        <v>-30249890.785522901</v>
      </c>
      <c r="N39" s="29">
        <f ca="1">E39*'Res PW (2)'!$B$7</f>
        <v>6023709.4613952413</v>
      </c>
      <c r="O39" s="29">
        <f ca="1">F39*'Res PW (2)'!$B$8</f>
        <v>0</v>
      </c>
      <c r="P39" s="29">
        <f>G39*'Res PW (2)'!$B$9</f>
        <v>-1549704.7249801797</v>
      </c>
      <c r="Q39" s="161">
        <f>H39*'Res PW (2)'!$B$10</f>
        <v>48059275.553139955</v>
      </c>
      <c r="R39" s="29">
        <f>I39*'Res PW (2)'!$B$11</f>
        <v>0</v>
      </c>
      <c r="S39" s="44">
        <f>J39*'Res PW (2)'!$B$12</f>
        <v>-27073273.787456315</v>
      </c>
      <c r="T39" s="29">
        <f>K39*'Res PW (2)'!$B$13</f>
        <v>46334224.216422521</v>
      </c>
      <c r="U39" s="44">
        <f t="shared" ca="1" si="5"/>
        <v>41544339.932998322</v>
      </c>
      <c r="V39" s="44">
        <f t="shared" ca="1" si="28"/>
        <v>379627.21211355925</v>
      </c>
      <c r="W39" s="48">
        <f t="shared" ca="1" si="29"/>
        <v>9.2221513772633903E-3</v>
      </c>
    </row>
    <row r="40" spans="1:23" x14ac:dyDescent="0.2">
      <c r="A40" s="45">
        <f>'Monthly Data'!A40</f>
        <v>41334</v>
      </c>
      <c r="B40" s="29">
        <f t="shared" si="6"/>
        <v>2013</v>
      </c>
      <c r="C40" s="29">
        <f t="shared" si="7"/>
        <v>3</v>
      </c>
      <c r="D40" s="44">
        <f>'Monthly Data'!E40</f>
        <v>42435047.720884763</v>
      </c>
      <c r="E40" s="46">
        <f t="shared" ref="E40:F40" ca="1" si="35">E28</f>
        <v>332.70999999999992</v>
      </c>
      <c r="F40" s="46">
        <f t="shared" ca="1" si="35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J40" s="44">
        <f>'Monthly Data'!F40</f>
        <v>59221</v>
      </c>
      <c r="K40" s="46">
        <f>'Monthly Data'!BH40</f>
        <v>31</v>
      </c>
      <c r="M40" s="29">
        <f>'Res PW (2)'!$B$6</f>
        <v>-30249890.785522901</v>
      </c>
      <c r="N40" s="29">
        <f ca="1">E40*'Res PW (2)'!$B$7</f>
        <v>4805535.007554994</v>
      </c>
      <c r="O40" s="29">
        <f ca="1">F40*'Res PW (2)'!$B$8</f>
        <v>2120.8737138909441</v>
      </c>
      <c r="P40" s="29">
        <f>G40*'Res PW (2)'!$B$9</f>
        <v>-1590486.4282691318</v>
      </c>
      <c r="Q40" s="161">
        <f>H40*'Res PW (2)'!$B$10</f>
        <v>48098996.893719628</v>
      </c>
      <c r="R40" s="29">
        <f>I40*'Res PW (2)'!$B$11</f>
        <v>-2281728.1497963602</v>
      </c>
      <c r="S40" s="44">
        <f>J40*'Res PW (2)'!$B$12</f>
        <v>-27074188.131629217</v>
      </c>
      <c r="T40" s="29">
        <f>K40*'Res PW (2)'!$B$13</f>
        <v>51298605.382467791</v>
      </c>
      <c r="U40" s="44">
        <f t="shared" ca="1" si="5"/>
        <v>43008964.662238695</v>
      </c>
      <c r="V40" s="44">
        <f t="shared" ca="1" si="28"/>
        <v>573916.94135393202</v>
      </c>
      <c r="W40" s="48">
        <f t="shared" ca="1" si="29"/>
        <v>1.3524597524406082E-2</v>
      </c>
    </row>
    <row r="41" spans="1:23" x14ac:dyDescent="0.2">
      <c r="A41" s="45">
        <f>'Monthly Data'!A41</f>
        <v>41365</v>
      </c>
      <c r="B41" s="29">
        <f t="shared" si="6"/>
        <v>2013</v>
      </c>
      <c r="C41" s="29">
        <f t="shared" si="7"/>
        <v>4</v>
      </c>
      <c r="D41" s="44">
        <f>'Monthly Data'!E41</f>
        <v>38570561.720884763</v>
      </c>
      <c r="E41" s="46">
        <f t="shared" ref="E41:F41" ca="1" si="36">E29</f>
        <v>164.53999999999996</v>
      </c>
      <c r="F41" s="46">
        <f t="shared" ca="1" si="36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J41" s="44">
        <f>'Monthly Data'!F41</f>
        <v>59208</v>
      </c>
      <c r="K41" s="46">
        <f>'Monthly Data'!BH41</f>
        <v>30</v>
      </c>
      <c r="M41" s="29">
        <f>'Res PW (2)'!$B$6</f>
        <v>-30249890.785522901</v>
      </c>
      <c r="N41" s="29">
        <f ca="1">E41*'Res PW (2)'!$B$7</f>
        <v>2376552.3433112879</v>
      </c>
      <c r="O41" s="29">
        <f ca="1">F41*'Res PW (2)'!$B$8</f>
        <v>102508.89617139538</v>
      </c>
      <c r="P41" s="29">
        <f>G41*'Res PW (2)'!$B$9</f>
        <v>-1631268.1315580839</v>
      </c>
      <c r="Q41" s="161">
        <f>H41*'Res PW (2)'!$B$10</f>
        <v>48154323.046669886</v>
      </c>
      <c r="R41" s="29">
        <f>I41*'Res PW (2)'!$B$11</f>
        <v>-2281728.1497963602</v>
      </c>
      <c r="S41" s="44">
        <f>J41*'Res PW (2)'!$B$12</f>
        <v>-27068244.89450537</v>
      </c>
      <c r="T41" s="29">
        <f>K41*'Res PW (2)'!$B$13</f>
        <v>49643811.660452701</v>
      </c>
      <c r="U41" s="44">
        <f t="shared" ca="1" si="5"/>
        <v>39046063.985222556</v>
      </c>
      <c r="V41" s="44">
        <f t="shared" ca="1" si="28"/>
        <v>475502.26433779299</v>
      </c>
      <c r="W41" s="48">
        <f t="shared" ca="1" si="29"/>
        <v>1.2328113543659472E-2</v>
      </c>
    </row>
    <row r="42" spans="1:23" x14ac:dyDescent="0.2">
      <c r="A42" s="45">
        <f>'Monthly Data'!A42</f>
        <v>41395</v>
      </c>
      <c r="B42" s="29">
        <f t="shared" si="6"/>
        <v>2013</v>
      </c>
      <c r="C42" s="29">
        <f t="shared" si="7"/>
        <v>5</v>
      </c>
      <c r="D42" s="44">
        <f>'Monthly Data'!E42</f>
        <v>41401216.720884763</v>
      </c>
      <c r="E42" s="46">
        <f t="shared" ref="E42:F42" ca="1" si="37">E30</f>
        <v>35.92</v>
      </c>
      <c r="F42" s="46">
        <f t="shared" ca="1" si="37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J42" s="44">
        <f>'Monthly Data'!F42</f>
        <v>59245</v>
      </c>
      <c r="K42" s="46">
        <f>'Monthly Data'!BH42</f>
        <v>31</v>
      </c>
      <c r="M42" s="29">
        <f>'Res PW (2)'!$B$6</f>
        <v>-30249890.785522901</v>
      </c>
      <c r="N42" s="29">
        <f ca="1">E42*'Res PW (2)'!$B$7</f>
        <v>518814.63578304055</v>
      </c>
      <c r="O42" s="29">
        <f ca="1">F42*'Res PW (2)'!$B$8</f>
        <v>3583569.6185710565</v>
      </c>
      <c r="P42" s="29">
        <f>G42*'Res PW (2)'!$B$9</f>
        <v>-1672049.8348470361</v>
      </c>
      <c r="Q42" s="161">
        <f>H42*'Res PW (2)'!$B$10</f>
        <v>48240858.824361324</v>
      </c>
      <c r="R42" s="29">
        <f>I42*'Res PW (2)'!$B$11</f>
        <v>-2281728.1497963602</v>
      </c>
      <c r="S42" s="44">
        <f>J42*'Res PW (2)'!$B$12</f>
        <v>-27085160.261704005</v>
      </c>
      <c r="T42" s="29">
        <f>K42*'Res PW (2)'!$B$13</f>
        <v>51298605.382467791</v>
      </c>
      <c r="U42" s="44">
        <f t="shared" ca="1" si="5"/>
        <v>42353019.429312915</v>
      </c>
      <c r="V42" s="44">
        <f t="shared" ca="1" si="28"/>
        <v>951802.70842815191</v>
      </c>
      <c r="W42" s="48">
        <f t="shared" ca="1" si="29"/>
        <v>2.2989727931063846E-2</v>
      </c>
    </row>
    <row r="43" spans="1:23" x14ac:dyDescent="0.2">
      <c r="A43" s="45">
        <f>'Monthly Data'!A43</f>
        <v>41426</v>
      </c>
      <c r="B43" s="29">
        <f t="shared" si="6"/>
        <v>2013</v>
      </c>
      <c r="C43" s="29">
        <f t="shared" si="7"/>
        <v>6</v>
      </c>
      <c r="D43" s="44">
        <f>'Monthly Data'!E43</f>
        <v>47845491.720884763</v>
      </c>
      <c r="E43" s="46">
        <f t="shared" ref="E43:F43" ca="1" si="38">E31</f>
        <v>0.37999999999999989</v>
      </c>
      <c r="F43" s="46">
        <f t="shared" ca="1" si="38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J43" s="44">
        <f>'Monthly Data'!F43</f>
        <v>59259</v>
      </c>
      <c r="K43" s="46">
        <f>'Monthly Data'!BH43</f>
        <v>30</v>
      </c>
      <c r="M43" s="29">
        <f>'Res PW (2)'!$B$6</f>
        <v>-30249890.785522901</v>
      </c>
      <c r="N43" s="29">
        <f ca="1">E43*'Res PW (2)'!$B$7</f>
        <v>5488.5735411346141</v>
      </c>
      <c r="O43" s="29">
        <f ca="1">F43*'Res PW (2)'!$B$8</f>
        <v>10263614.859422883</v>
      </c>
      <c r="P43" s="29">
        <f>G43*'Res PW (2)'!$B$9</f>
        <v>-1712831.5381359882</v>
      </c>
      <c r="Q43" s="161">
        <f>H43*'Res PW (2)'!$B$10</f>
        <v>48340871.485463716</v>
      </c>
      <c r="R43" s="29">
        <f>I43*'Res PW (2)'!$B$11</f>
        <v>0</v>
      </c>
      <c r="S43" s="44">
        <f>J43*'Res PW (2)'!$B$12</f>
        <v>-27091560.6709143</v>
      </c>
      <c r="T43" s="29">
        <f>K43*'Res PW (2)'!$B$13</f>
        <v>49643811.660452701</v>
      </c>
      <c r="U43" s="44">
        <f t="shared" ca="1" si="5"/>
        <v>49199503.584307253</v>
      </c>
      <c r="V43" s="44">
        <f t="shared" ca="1" si="28"/>
        <v>1354011.8634224907</v>
      </c>
      <c r="W43" s="48">
        <f t="shared" ca="1" si="29"/>
        <v>2.8299674947879334E-2</v>
      </c>
    </row>
    <row r="44" spans="1:23" x14ac:dyDescent="0.2">
      <c r="A44" s="45">
        <f>'Monthly Data'!A44</f>
        <v>41456</v>
      </c>
      <c r="B44" s="29">
        <f t="shared" si="6"/>
        <v>2013</v>
      </c>
      <c r="C44" s="29">
        <f t="shared" si="7"/>
        <v>7</v>
      </c>
      <c r="D44" s="44">
        <f>'Monthly Data'!E44</f>
        <v>56314814.720884763</v>
      </c>
      <c r="E44" s="46">
        <f t="shared" ref="E44:F44" ca="1" si="39">E32</f>
        <v>0</v>
      </c>
      <c r="F44" s="46">
        <f t="shared" ca="1" si="39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J44" s="44">
        <f>'Monthly Data'!F44</f>
        <v>59290</v>
      </c>
      <c r="K44" s="46">
        <f>'Monthly Data'!BH44</f>
        <v>31</v>
      </c>
      <c r="M44" s="29">
        <f>'Res PW (2)'!$B$6</f>
        <v>-30249890.785522901</v>
      </c>
      <c r="N44" s="29">
        <f ca="1">E44*'Res PW (2)'!$B$7</f>
        <v>0</v>
      </c>
      <c r="O44" s="29">
        <f ca="1">F44*'Res PW (2)'!$B$8</f>
        <v>18959904.044280361</v>
      </c>
      <c r="P44" s="29">
        <f>G44*'Res PW (2)'!$B$9</f>
        <v>-1753613.2414249403</v>
      </c>
      <c r="Q44" s="161">
        <f>H44*'Res PW (2)'!$B$10</f>
        <v>48418895.547316648</v>
      </c>
      <c r="R44" s="29">
        <f>I44*'Res PW (2)'!$B$11</f>
        <v>0</v>
      </c>
      <c r="S44" s="44">
        <f>J44*'Res PW (2)'!$B$12</f>
        <v>-27105733.005594235</v>
      </c>
      <c r="T44" s="29">
        <f>K44*'Res PW (2)'!$B$13</f>
        <v>51298605.382467791</v>
      </c>
      <c r="U44" s="44">
        <f t="shared" ca="1" si="5"/>
        <v>59568167.941522717</v>
      </c>
      <c r="V44" s="44">
        <f t="shared" ca="1" si="28"/>
        <v>3253353.2206379548</v>
      </c>
      <c r="W44" s="48">
        <f t="shared" ca="1" si="29"/>
        <v>5.7770823481577131E-2</v>
      </c>
    </row>
    <row r="45" spans="1:23" x14ac:dyDescent="0.2">
      <c r="A45" s="45">
        <f>'Monthly Data'!A45</f>
        <v>41487</v>
      </c>
      <c r="B45" s="29">
        <f t="shared" si="6"/>
        <v>2013</v>
      </c>
      <c r="C45" s="29">
        <f t="shared" si="7"/>
        <v>8</v>
      </c>
      <c r="D45" s="44">
        <f>'Monthly Data'!E45</f>
        <v>53136083.720884763</v>
      </c>
      <c r="E45" s="46">
        <f t="shared" ref="E45:F45" ca="1" si="40">E33</f>
        <v>0</v>
      </c>
      <c r="F45" s="46">
        <f t="shared" ca="1" si="40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J45" s="44">
        <f>'Monthly Data'!F45</f>
        <v>59297</v>
      </c>
      <c r="K45" s="46">
        <f>'Monthly Data'!BH45</f>
        <v>31</v>
      </c>
      <c r="M45" s="29">
        <f>'Res PW (2)'!$B$6</f>
        <v>-30249890.785522901</v>
      </c>
      <c r="N45" s="29">
        <f ca="1">E45*'Res PW (2)'!$B$7</f>
        <v>0</v>
      </c>
      <c r="O45" s="29">
        <f ca="1">F45*'Res PW (2)'!$B$8</f>
        <v>16938004.437037673</v>
      </c>
      <c r="P45" s="29">
        <f>G45*'Res PW (2)'!$B$9</f>
        <v>-1794394.9447138924</v>
      </c>
      <c r="Q45" s="161">
        <f>H45*'Res PW (2)'!$B$10</f>
        <v>48473512.390613697</v>
      </c>
      <c r="R45" s="29">
        <f>I45*'Res PW (2)'!$B$11</f>
        <v>0</v>
      </c>
      <c r="S45" s="44">
        <f>J45*'Res PW (2)'!$B$12</f>
        <v>-27108933.210199382</v>
      </c>
      <c r="T45" s="29">
        <f>K45*'Res PW (2)'!$B$13</f>
        <v>51298605.382467791</v>
      </c>
      <c r="U45" s="44">
        <f t="shared" ca="1" si="5"/>
        <v>57556903.269682989</v>
      </c>
      <c r="V45" s="44">
        <f t="shared" ca="1" si="28"/>
        <v>4420819.5487982258</v>
      </c>
      <c r="W45" s="48">
        <f t="shared" ca="1" si="29"/>
        <v>8.3198068792951968E-2</v>
      </c>
    </row>
    <row r="46" spans="1:23" x14ac:dyDescent="0.2">
      <c r="A46" s="45">
        <f>'Monthly Data'!A46</f>
        <v>41518</v>
      </c>
      <c r="B46" s="29">
        <f t="shared" si="6"/>
        <v>2013</v>
      </c>
      <c r="C46" s="29">
        <f t="shared" si="7"/>
        <v>9</v>
      </c>
      <c r="D46" s="44">
        <f>'Monthly Data'!E46</f>
        <v>45426909.720884763</v>
      </c>
      <c r="E46" s="46">
        <f t="shared" ref="E46:F46" ca="1" si="41">E34</f>
        <v>0.49000000000000005</v>
      </c>
      <c r="F46" s="46">
        <f t="shared" ca="1" si="41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J46" s="44">
        <f>'Monthly Data'!F46</f>
        <v>59374</v>
      </c>
      <c r="K46" s="46">
        <f>'Monthly Data'!BH46</f>
        <v>30</v>
      </c>
      <c r="M46" s="29">
        <f>'Res PW (2)'!$B$6</f>
        <v>-30249890.785522901</v>
      </c>
      <c r="N46" s="29">
        <f ca="1">E46*'Res PW (2)'!$B$7</f>
        <v>7077.3711451472682</v>
      </c>
      <c r="O46" s="29">
        <f ca="1">F46*'Res PW (2)'!$B$8</f>
        <v>9399005.3420600127</v>
      </c>
      <c r="P46" s="29">
        <f>G46*'Res PW (2)'!$B$9</f>
        <v>-1835176.6480028445</v>
      </c>
      <c r="Q46" s="161">
        <f>H46*'Res PW (2)'!$B$10</f>
        <v>48540187.498015299</v>
      </c>
      <c r="R46" s="29">
        <f>I46*'Res PW (2)'!$B$11</f>
        <v>-2281728.1497963602</v>
      </c>
      <c r="S46" s="44">
        <f>J46*'Res PW (2)'!$B$12</f>
        <v>-27144135.460855998</v>
      </c>
      <c r="T46" s="29">
        <f>K46*'Res PW (2)'!$B$13</f>
        <v>49643811.660452701</v>
      </c>
      <c r="U46" s="44">
        <f t="shared" ca="1" si="5"/>
        <v>46079150.827495053</v>
      </c>
      <c r="V46" s="44">
        <f t="shared" ca="1" si="28"/>
        <v>652241.10661029071</v>
      </c>
      <c r="W46" s="48">
        <f t="shared" ca="1" si="29"/>
        <v>1.4358033831000981E-2</v>
      </c>
    </row>
    <row r="47" spans="1:23" x14ac:dyDescent="0.2">
      <c r="A47" s="45">
        <f>'Monthly Data'!A47</f>
        <v>41548</v>
      </c>
      <c r="B47" s="29">
        <f t="shared" si="6"/>
        <v>2013</v>
      </c>
      <c r="C47" s="29">
        <f t="shared" si="7"/>
        <v>10</v>
      </c>
      <c r="D47" s="44">
        <f>'Monthly Data'!E47</f>
        <v>42344925.720884763</v>
      </c>
      <c r="E47" s="46">
        <f t="shared" ref="E47:F47" ca="1" si="42">E35</f>
        <v>53.33000000000002</v>
      </c>
      <c r="F47" s="46">
        <f t="shared" ca="1" si="42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J47" s="44">
        <f>'Monthly Data'!F47</f>
        <v>59424</v>
      </c>
      <c r="K47" s="46">
        <f>'Monthly Data'!BH47</f>
        <v>31</v>
      </c>
      <c r="M47" s="29">
        <f>'Res PW (2)'!$B$6</f>
        <v>-30249890.785522901</v>
      </c>
      <c r="N47" s="29">
        <f ca="1">E47*'Res PW (2)'!$B$7</f>
        <v>770277.96565449785</v>
      </c>
      <c r="O47" s="29">
        <f ca="1">F47*'Res PW (2)'!$B$8</f>
        <v>1972412.5539185731</v>
      </c>
      <c r="P47" s="29">
        <f>G47*'Res PW (2)'!$B$9</f>
        <v>-1875958.3512917967</v>
      </c>
      <c r="Q47" s="161">
        <f>H47*'Res PW (2)'!$B$10</f>
        <v>48589839.173739888</v>
      </c>
      <c r="R47" s="29">
        <f>I47*'Res PW (2)'!$B$11</f>
        <v>-2281728.1497963602</v>
      </c>
      <c r="S47" s="44">
        <f>J47*'Res PW (2)'!$B$12</f>
        <v>-27166994.065178476</v>
      </c>
      <c r="T47" s="29">
        <f>K47*'Res PW (2)'!$B$13</f>
        <v>51298605.382467791</v>
      </c>
      <c r="U47" s="44">
        <f t="shared" ca="1" si="5"/>
        <v>41056563.723991215</v>
      </c>
      <c r="V47" s="44">
        <f t="shared" ca="1" si="28"/>
        <v>-1288361.9968935475</v>
      </c>
      <c r="W47" s="48">
        <f t="shared" ca="1" si="29"/>
        <v>3.0425416386032762E-2</v>
      </c>
    </row>
    <row r="48" spans="1:23" x14ac:dyDescent="0.2">
      <c r="A48" s="45">
        <f>'Monthly Data'!A48</f>
        <v>41579</v>
      </c>
      <c r="B48" s="29">
        <f t="shared" si="6"/>
        <v>2013</v>
      </c>
      <c r="C48" s="29">
        <f t="shared" si="7"/>
        <v>11</v>
      </c>
      <c r="D48" s="44">
        <f>'Monthly Data'!E48</f>
        <v>41292979.720884763</v>
      </c>
      <c r="E48" s="46">
        <f t="shared" ref="E48:F48" ca="1" si="43">E36</f>
        <v>207.66000000000003</v>
      </c>
      <c r="F48" s="46">
        <f t="shared" ca="1" si="43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J48" s="44">
        <f>'Monthly Data'!F48</f>
        <v>59441</v>
      </c>
      <c r="K48" s="46">
        <f>'Monthly Data'!BH48</f>
        <v>30</v>
      </c>
      <c r="M48" s="29">
        <f>'Res PW (2)'!$B$6</f>
        <v>-30249890.785522901</v>
      </c>
      <c r="N48" s="29">
        <f ca="1">E48*'Res PW (2)'!$B$7</f>
        <v>2999361.0040842486</v>
      </c>
      <c r="O48" s="29">
        <f ca="1">F48*'Res PW (2)'!$B$8</f>
        <v>48780.095419491598</v>
      </c>
      <c r="P48" s="29">
        <f>G48*'Res PW (2)'!$B$9</f>
        <v>-1916740.0545807488</v>
      </c>
      <c r="Q48" s="161">
        <f>H48*'Res PW (2)'!$B$10</f>
        <v>48616083.630908601</v>
      </c>
      <c r="R48" s="29">
        <f>I48*'Res PW (2)'!$B$11</f>
        <v>-2281728.1497963602</v>
      </c>
      <c r="S48" s="44">
        <f>J48*'Res PW (2)'!$B$12</f>
        <v>-27174765.990648117</v>
      </c>
      <c r="T48" s="29">
        <f>K48*'Res PW (2)'!$B$13</f>
        <v>49643811.660452701</v>
      </c>
      <c r="U48" s="44">
        <f t="shared" ca="1" si="5"/>
        <v>39684911.410316914</v>
      </c>
      <c r="V48" s="44">
        <f t="shared" ca="1" si="28"/>
        <v>-1608068.3105678484</v>
      </c>
      <c r="W48" s="48">
        <f t="shared" ca="1" si="29"/>
        <v>3.894289831921563E-2</v>
      </c>
    </row>
    <row r="49" spans="1:23" x14ac:dyDescent="0.2">
      <c r="A49" s="45">
        <f>'Monthly Data'!A49</f>
        <v>41609</v>
      </c>
      <c r="B49" s="29">
        <f t="shared" si="6"/>
        <v>2013</v>
      </c>
      <c r="C49" s="29">
        <f t="shared" si="7"/>
        <v>12</v>
      </c>
      <c r="D49" s="44">
        <f>'Monthly Data'!E49</f>
        <v>46594417.720884763</v>
      </c>
      <c r="E49" s="46">
        <f t="shared" ref="E49:F49" ca="1" si="44">E37</f>
        <v>351.65000000000003</v>
      </c>
      <c r="F49" s="46">
        <f t="shared" ca="1" si="44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J49" s="44">
        <f>'Monthly Data'!F49</f>
        <v>59649</v>
      </c>
      <c r="K49" s="46">
        <f>'Monthly Data'!BH49</f>
        <v>31</v>
      </c>
      <c r="M49" s="29">
        <f>'Res PW (2)'!$B$6</f>
        <v>-30249890.785522901</v>
      </c>
      <c r="N49" s="29">
        <f ca="1">E49*'Res PW (2)'!$B$7</f>
        <v>5079097.0677368101</v>
      </c>
      <c r="O49" s="29">
        <f ca="1">F49*'Res PW (2)'!$B$8</f>
        <v>0</v>
      </c>
      <c r="P49" s="29">
        <f>G49*'Res PW (2)'!$B$9</f>
        <v>-1957521.7578697009</v>
      </c>
      <c r="Q49" s="161">
        <f>H49*'Res PW (2)'!$B$10</f>
        <v>48590548.483393095</v>
      </c>
      <c r="R49" s="29">
        <f>I49*'Res PW (2)'!$B$11</f>
        <v>0</v>
      </c>
      <c r="S49" s="44">
        <f>J49*'Res PW (2)'!$B$12</f>
        <v>-27269857.784629628</v>
      </c>
      <c r="T49" s="29">
        <f>K49*'Res PW (2)'!$B$13</f>
        <v>51298605.382467791</v>
      </c>
      <c r="U49" s="44">
        <f t="shared" ca="1" si="5"/>
        <v>45490980.605575472</v>
      </c>
      <c r="V49" s="44">
        <f t="shared" ca="1" si="28"/>
        <v>-1103437.1153092906</v>
      </c>
      <c r="W49" s="48">
        <f t="shared" ca="1" si="29"/>
        <v>2.3681744923162822E-2</v>
      </c>
    </row>
    <row r="50" spans="1:23" x14ac:dyDescent="0.2">
      <c r="A50" s="45">
        <f>'Monthly Data'!A50</f>
        <v>41640</v>
      </c>
      <c r="B50" s="29">
        <f t="shared" si="6"/>
        <v>2014</v>
      </c>
      <c r="C50" s="29">
        <f t="shared" si="7"/>
        <v>1</v>
      </c>
      <c r="D50" s="44">
        <f>'Monthly Data'!E50</f>
        <v>51200778.571841165</v>
      </c>
      <c r="E50" s="46">
        <f t="shared" ref="E50:F50" ca="1" si="45">E38</f>
        <v>477.14</v>
      </c>
      <c r="F50" s="46">
        <f t="shared" ca="1" si="45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J50" s="44">
        <f>'Monthly Data'!F50</f>
        <v>59671</v>
      </c>
      <c r="K50" s="46">
        <f>'Monthly Data'!BH50</f>
        <v>31</v>
      </c>
      <c r="M50" s="29">
        <f>'Res PW (2)'!$B$6</f>
        <v>-30249890.785522901</v>
      </c>
      <c r="N50" s="29">
        <f ca="1">E50*'Res PW (2)'!$B$7</f>
        <v>6891626.261623607</v>
      </c>
      <c r="O50" s="29">
        <f ca="1">F50*'Res PW (2)'!$B$8</f>
        <v>0</v>
      </c>
      <c r="P50" s="29">
        <f>G50*'Res PW (2)'!$B$9</f>
        <v>-1998303.4611586528</v>
      </c>
      <c r="Q50" s="161">
        <f>H50*'Res PW (2)'!$B$10</f>
        <v>48575652.98067572</v>
      </c>
      <c r="R50" s="29">
        <f>I50*'Res PW (2)'!$B$11</f>
        <v>0</v>
      </c>
      <c r="S50" s="44">
        <f>J50*'Res PW (2)'!$B$12</f>
        <v>-27279915.570531517</v>
      </c>
      <c r="T50" s="29">
        <f>K50*'Res PW (2)'!$B$13</f>
        <v>51298605.382467791</v>
      </c>
      <c r="U50" s="44">
        <f t="shared" ca="1" si="5"/>
        <v>47237774.807554051</v>
      </c>
      <c r="V50" s="44">
        <f t="shared" ca="1" si="28"/>
        <v>-3963003.7642871141</v>
      </c>
      <c r="W50" s="48">
        <f t="shared" ca="1" si="29"/>
        <v>7.7401240270722038E-2</v>
      </c>
    </row>
    <row r="51" spans="1:23" x14ac:dyDescent="0.2">
      <c r="A51" s="45">
        <f>'Monthly Data'!A51</f>
        <v>41671</v>
      </c>
      <c r="B51" s="29">
        <f t="shared" si="6"/>
        <v>2014</v>
      </c>
      <c r="C51" s="29">
        <f t="shared" si="7"/>
        <v>2</v>
      </c>
      <c r="D51" s="44">
        <f>'Monthly Data'!E51</f>
        <v>43486614.571841165</v>
      </c>
      <c r="E51" s="46">
        <f t="shared" ref="E51:F51" ca="1" si="46">E39</f>
        <v>417.05</v>
      </c>
      <c r="F51" s="46">
        <f t="shared" ca="1" si="46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J51" s="44">
        <f>'Monthly Data'!F51</f>
        <v>59674</v>
      </c>
      <c r="K51" s="46">
        <f>'Monthly Data'!BH51</f>
        <v>28</v>
      </c>
      <c r="M51" s="29">
        <f>'Res PW (2)'!$B$6</f>
        <v>-30249890.785522901</v>
      </c>
      <c r="N51" s="29">
        <f ca="1">E51*'Res PW (2)'!$B$7</f>
        <v>6023709.4613952413</v>
      </c>
      <c r="O51" s="29">
        <f ca="1">F51*'Res PW (2)'!$B$8</f>
        <v>0</v>
      </c>
      <c r="P51" s="29">
        <f>G51*'Res PW (2)'!$B$9</f>
        <v>-2039085.1644476049</v>
      </c>
      <c r="Q51" s="161">
        <f>H51*'Res PW (2)'!$B$10</f>
        <v>48587711.244780265</v>
      </c>
      <c r="R51" s="29">
        <f>I51*'Res PW (2)'!$B$11</f>
        <v>0</v>
      </c>
      <c r="S51" s="44">
        <f>J51*'Res PW (2)'!$B$12</f>
        <v>-27281287.086790863</v>
      </c>
      <c r="T51" s="29">
        <f>K51*'Res PW (2)'!$B$13</f>
        <v>46334224.216422521</v>
      </c>
      <c r="U51" s="44">
        <f t="shared" ca="1" si="5"/>
        <v>41375381.885836661</v>
      </c>
      <c r="V51" s="44">
        <f t="shared" ca="1" si="28"/>
        <v>-2111232.6860045046</v>
      </c>
      <c r="W51" s="48">
        <f t="shared" ca="1" si="29"/>
        <v>4.854902380401873E-2</v>
      </c>
    </row>
    <row r="52" spans="1:23" x14ac:dyDescent="0.2">
      <c r="A52" s="45">
        <f>'Monthly Data'!A52</f>
        <v>41699</v>
      </c>
      <c r="B52" s="29">
        <f t="shared" si="6"/>
        <v>2014</v>
      </c>
      <c r="C52" s="29">
        <f t="shared" si="7"/>
        <v>3</v>
      </c>
      <c r="D52" s="44">
        <f>'Monthly Data'!E52</f>
        <v>44184194.571841165</v>
      </c>
      <c r="E52" s="46">
        <f t="shared" ref="E52:F52" ca="1" si="47">E40</f>
        <v>332.70999999999992</v>
      </c>
      <c r="F52" s="46">
        <f t="shared" ca="1" si="47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J52" s="44">
        <f>'Monthly Data'!F52</f>
        <v>59687</v>
      </c>
      <c r="K52" s="46">
        <f>'Monthly Data'!BH52</f>
        <v>31</v>
      </c>
      <c r="M52" s="29">
        <f>'Res PW (2)'!$B$6</f>
        <v>-30249890.785522901</v>
      </c>
      <c r="N52" s="29">
        <f ca="1">E52*'Res PW (2)'!$B$7</f>
        <v>4805535.007554994</v>
      </c>
      <c r="O52" s="29">
        <f ca="1">F52*'Res PW (2)'!$B$8</f>
        <v>2120.8737138909441</v>
      </c>
      <c r="P52" s="29">
        <f>G52*'Res PW (2)'!$B$9</f>
        <v>-2079866.867736557</v>
      </c>
      <c r="Q52" s="161">
        <f>H52*'Res PW (2)'!$B$10</f>
        <v>48633107.0625856</v>
      </c>
      <c r="R52" s="29">
        <f>I52*'Res PW (2)'!$B$11</f>
        <v>-2281728.1497963602</v>
      </c>
      <c r="S52" s="44">
        <f>J52*'Res PW (2)'!$B$12</f>
        <v>-27287230.32391471</v>
      </c>
      <c r="T52" s="29">
        <f>K52*'Res PW (2)'!$B$13</f>
        <v>51298605.382467791</v>
      </c>
      <c r="U52" s="44">
        <f t="shared" ca="1" si="5"/>
        <v>42840652.19935175</v>
      </c>
      <c r="V52" s="44">
        <f t="shared" ca="1" si="28"/>
        <v>-1343542.3724894151</v>
      </c>
      <c r="W52" s="48">
        <f t="shared" ca="1" si="29"/>
        <v>3.0407759731930526E-2</v>
      </c>
    </row>
    <row r="53" spans="1:23" x14ac:dyDescent="0.2">
      <c r="A53" s="45">
        <f>'Monthly Data'!A53</f>
        <v>41730</v>
      </c>
      <c r="B53" s="29">
        <f t="shared" si="6"/>
        <v>2014</v>
      </c>
      <c r="C53" s="29">
        <f t="shared" si="7"/>
        <v>4</v>
      </c>
      <c r="D53" s="44">
        <f>'Monthly Data'!E53</f>
        <v>38731453.571841165</v>
      </c>
      <c r="E53" s="46">
        <f t="shared" ref="E53:F53" ca="1" si="48">E41</f>
        <v>164.53999999999996</v>
      </c>
      <c r="F53" s="46">
        <f t="shared" ca="1" si="48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J53" s="44">
        <f>'Monthly Data'!F53</f>
        <v>59679</v>
      </c>
      <c r="K53" s="46">
        <f>'Monthly Data'!BH53</f>
        <v>30</v>
      </c>
      <c r="M53" s="29">
        <f>'Res PW (2)'!$B$6</f>
        <v>-30249890.785522901</v>
      </c>
      <c r="N53" s="29">
        <f ca="1">E53*'Res PW (2)'!$B$7</f>
        <v>2376552.3433112879</v>
      </c>
      <c r="O53" s="29">
        <f ca="1">F53*'Res PW (2)'!$B$8</f>
        <v>102508.89617139538</v>
      </c>
      <c r="P53" s="29">
        <f>G53*'Res PW (2)'!$B$9</f>
        <v>-2120648.5710255094</v>
      </c>
      <c r="Q53" s="161">
        <f>H53*'Res PW (2)'!$B$10</f>
        <v>48726735.936809123</v>
      </c>
      <c r="R53" s="29">
        <f>I53*'Res PW (2)'!$B$11</f>
        <v>-2281728.1497963602</v>
      </c>
      <c r="S53" s="44">
        <f>J53*'Res PW (2)'!$B$12</f>
        <v>-27283572.947223112</v>
      </c>
      <c r="T53" s="29">
        <f>K53*'Res PW (2)'!$B$13</f>
        <v>49643811.660452701</v>
      </c>
      <c r="U53" s="44">
        <f t="shared" ca="1" si="5"/>
        <v>38913768.383176625</v>
      </c>
      <c r="V53" s="44">
        <f t="shared" ca="1" si="28"/>
        <v>182314.81133545935</v>
      </c>
      <c r="W53" s="48">
        <f t="shared" ca="1" si="29"/>
        <v>4.7071512820269475E-3</v>
      </c>
    </row>
    <row r="54" spans="1:23" x14ac:dyDescent="0.2">
      <c r="A54" s="45">
        <f>'Monthly Data'!A54</f>
        <v>41760</v>
      </c>
      <c r="B54" s="29">
        <f t="shared" si="6"/>
        <v>2014</v>
      </c>
      <c r="C54" s="29">
        <f t="shared" si="7"/>
        <v>5</v>
      </c>
      <c r="D54" s="44">
        <f>'Monthly Data'!E54</f>
        <v>40675001.571841165</v>
      </c>
      <c r="E54" s="46">
        <f t="shared" ref="E54:F54" ca="1" si="49">E42</f>
        <v>35.92</v>
      </c>
      <c r="F54" s="46">
        <f t="shared" ca="1" si="49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J54" s="44">
        <f>'Monthly Data'!F54</f>
        <v>59689</v>
      </c>
      <c r="K54" s="46">
        <f>'Monthly Data'!BH54</f>
        <v>31</v>
      </c>
      <c r="M54" s="29">
        <f>'Res PW (2)'!$B$6</f>
        <v>-30249890.785522901</v>
      </c>
      <c r="N54" s="29">
        <f ca="1">E54*'Res PW (2)'!$B$7</f>
        <v>518814.63578304055</v>
      </c>
      <c r="O54" s="29">
        <f ca="1">F54*'Res PW (2)'!$B$8</f>
        <v>3583569.6185710565</v>
      </c>
      <c r="P54" s="29">
        <f>G54*'Res PW (2)'!$B$9</f>
        <v>-2161430.2743144613</v>
      </c>
      <c r="Q54" s="161">
        <f>H54*'Res PW (2)'!$B$10</f>
        <v>48733829.033341214</v>
      </c>
      <c r="R54" s="29">
        <f>I54*'Res PW (2)'!$B$11</f>
        <v>-2281728.1497963602</v>
      </c>
      <c r="S54" s="44">
        <f>J54*'Res PW (2)'!$B$12</f>
        <v>-27288144.668087609</v>
      </c>
      <c r="T54" s="29">
        <f>K54*'Res PW (2)'!$B$13</f>
        <v>51298605.382467791</v>
      </c>
      <c r="U54" s="44">
        <f t="shared" ca="1" si="5"/>
        <v>42153624.79244177</v>
      </c>
      <c r="V54" s="44">
        <f t="shared" ca="1" si="28"/>
        <v>1478623.220600605</v>
      </c>
      <c r="W54" s="48">
        <f t="shared" ca="1" si="29"/>
        <v>3.6352136778385245E-2</v>
      </c>
    </row>
    <row r="55" spans="1:23" x14ac:dyDescent="0.2">
      <c r="A55" s="45">
        <f>'Monthly Data'!A55</f>
        <v>41791</v>
      </c>
      <c r="B55" s="29">
        <f t="shared" si="6"/>
        <v>2014</v>
      </c>
      <c r="C55" s="29">
        <f t="shared" si="7"/>
        <v>6</v>
      </c>
      <c r="D55" s="44">
        <f>'Monthly Data'!E55</f>
        <v>45459103.571841165</v>
      </c>
      <c r="E55" s="46">
        <f t="shared" ref="E55:F55" ca="1" si="50">E43</f>
        <v>0.37999999999999989</v>
      </c>
      <c r="F55" s="46">
        <f t="shared" ca="1" si="50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J55" s="44">
        <f>'Monthly Data'!F55</f>
        <v>59798</v>
      </c>
      <c r="K55" s="46">
        <f>'Monthly Data'!BH55</f>
        <v>30</v>
      </c>
      <c r="M55" s="29">
        <f>'Res PW (2)'!$B$6</f>
        <v>-30249890.785522901</v>
      </c>
      <c r="N55" s="29">
        <f ca="1">E55*'Res PW (2)'!$B$7</f>
        <v>5488.5735411346141</v>
      </c>
      <c r="O55" s="29">
        <f ca="1">F55*'Res PW (2)'!$B$8</f>
        <v>10263614.859422883</v>
      </c>
      <c r="P55" s="29">
        <f>G55*'Res PW (2)'!$B$9</f>
        <v>-2202211.9776034132</v>
      </c>
      <c r="Q55" s="161">
        <f>H55*'Res PW (2)'!$B$10</f>
        <v>48696944.931374364</v>
      </c>
      <c r="R55" s="29">
        <f>I55*'Res PW (2)'!$B$11</f>
        <v>0</v>
      </c>
      <c r="S55" s="44">
        <f>J55*'Res PW (2)'!$B$12</f>
        <v>-27337976.425510611</v>
      </c>
      <c r="T55" s="29">
        <f>K55*'Res PW (2)'!$B$13</f>
        <v>49643811.660452701</v>
      </c>
      <c r="U55" s="44">
        <f t="shared" ca="1" si="5"/>
        <v>48819780.836154163</v>
      </c>
      <c r="V55" s="44">
        <f t="shared" ca="1" si="28"/>
        <v>3360677.2643129975</v>
      </c>
      <c r="W55" s="48">
        <f t="shared" ca="1" si="29"/>
        <v>7.3927486471482229E-2</v>
      </c>
    </row>
    <row r="56" spans="1:23" x14ac:dyDescent="0.2">
      <c r="A56" s="45">
        <f>'Monthly Data'!A56</f>
        <v>41821</v>
      </c>
      <c r="B56" s="29">
        <f t="shared" si="6"/>
        <v>2014</v>
      </c>
      <c r="C56" s="29">
        <f t="shared" si="7"/>
        <v>7</v>
      </c>
      <c r="D56" s="44">
        <f>'Monthly Data'!E56</f>
        <v>51897622.571841165</v>
      </c>
      <c r="E56" s="46">
        <f t="shared" ref="E56:F56" ca="1" si="51">E44</f>
        <v>0</v>
      </c>
      <c r="F56" s="46">
        <f t="shared" ca="1" si="51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J56" s="44">
        <f>'Monthly Data'!F56</f>
        <v>59907</v>
      </c>
      <c r="K56" s="46">
        <f>'Monthly Data'!BH56</f>
        <v>31</v>
      </c>
      <c r="M56" s="29">
        <f>'Res PW (2)'!$B$6</f>
        <v>-30249890.785522901</v>
      </c>
      <c r="N56" s="29">
        <f ca="1">E56*'Res PW (2)'!$B$7</f>
        <v>0</v>
      </c>
      <c r="O56" s="29">
        <f ca="1">F56*'Res PW (2)'!$B$8</f>
        <v>18959904.044280361</v>
      </c>
      <c r="P56" s="29">
        <f>G56*'Res PW (2)'!$B$9</f>
        <v>-2242993.6808923655</v>
      </c>
      <c r="Q56" s="161">
        <f>H56*'Res PW (2)'!$B$10</f>
        <v>48689851.83484228</v>
      </c>
      <c r="R56" s="29">
        <f>I56*'Res PW (2)'!$B$11</f>
        <v>0</v>
      </c>
      <c r="S56" s="44">
        <f>J56*'Res PW (2)'!$B$12</f>
        <v>-27387808.182933614</v>
      </c>
      <c r="T56" s="29">
        <f>K56*'Res PW (2)'!$B$13</f>
        <v>51298605.382467791</v>
      </c>
      <c r="U56" s="44">
        <f t="shared" ca="1" si="5"/>
        <v>59067668.612241551</v>
      </c>
      <c r="V56" s="44">
        <f t="shared" ca="1" si="28"/>
        <v>7170046.0404003859</v>
      </c>
      <c r="W56" s="48">
        <f t="shared" ca="1" si="29"/>
        <v>0.13815750481585143</v>
      </c>
    </row>
    <row r="57" spans="1:23" x14ac:dyDescent="0.2">
      <c r="A57" s="45">
        <f>'Monthly Data'!A57</f>
        <v>41852</v>
      </c>
      <c r="B57" s="29">
        <f t="shared" si="6"/>
        <v>2014</v>
      </c>
      <c r="C57" s="29">
        <f t="shared" si="7"/>
        <v>8</v>
      </c>
      <c r="D57" s="44">
        <f>'Monthly Data'!E57</f>
        <v>50248064.571841165</v>
      </c>
      <c r="E57" s="46">
        <f t="shared" ref="E57:F57" ca="1" si="52">E45</f>
        <v>0</v>
      </c>
      <c r="F57" s="46">
        <f t="shared" ca="1" si="52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J57" s="44">
        <f>'Monthly Data'!F57</f>
        <v>59924</v>
      </c>
      <c r="K57" s="46">
        <f>'Monthly Data'!BH57</f>
        <v>31</v>
      </c>
      <c r="M57" s="29">
        <f>'Res PW (2)'!$B$6</f>
        <v>-30249890.785522901</v>
      </c>
      <c r="N57" s="29">
        <f ca="1">E57*'Res PW (2)'!$B$7</f>
        <v>0</v>
      </c>
      <c r="O57" s="29">
        <f ca="1">F57*'Res PW (2)'!$B$8</f>
        <v>16938004.437037673</v>
      </c>
      <c r="P57" s="29">
        <f>G57*'Res PW (2)'!$B$9</f>
        <v>-2283775.3841813174</v>
      </c>
      <c r="Q57" s="161">
        <f>H57*'Res PW (2)'!$B$10</f>
        <v>48728863.865768746</v>
      </c>
      <c r="R57" s="29">
        <f>I57*'Res PW (2)'!$B$11</f>
        <v>0</v>
      </c>
      <c r="S57" s="44">
        <f>J57*'Res PW (2)'!$B$12</f>
        <v>-27395580.108403254</v>
      </c>
      <c r="T57" s="29">
        <f>K57*'Res PW (2)'!$B$13</f>
        <v>51298605.382467791</v>
      </c>
      <c r="U57" s="44">
        <f t="shared" ca="1" si="5"/>
        <v>57036227.407166734</v>
      </c>
      <c r="V57" s="44">
        <f t="shared" ca="1" si="28"/>
        <v>6788162.8353255689</v>
      </c>
      <c r="W57" s="48">
        <f t="shared" ca="1" si="29"/>
        <v>0.13509302085894928</v>
      </c>
    </row>
    <row r="58" spans="1:23" x14ac:dyDescent="0.2">
      <c r="A58" s="45">
        <f>'Monthly Data'!A58</f>
        <v>41883</v>
      </c>
      <c r="B58" s="29">
        <f t="shared" si="6"/>
        <v>2014</v>
      </c>
      <c r="C58" s="29">
        <f t="shared" si="7"/>
        <v>9</v>
      </c>
      <c r="D58" s="44">
        <f>'Monthly Data'!E58</f>
        <v>43927568.571841165</v>
      </c>
      <c r="E58" s="46">
        <f t="shared" ref="E58:F58" ca="1" si="53">E46</f>
        <v>0.49000000000000005</v>
      </c>
      <c r="F58" s="46">
        <f t="shared" ca="1" si="53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J58" s="44">
        <f>'Monthly Data'!F58</f>
        <v>59924</v>
      </c>
      <c r="K58" s="46">
        <f>'Monthly Data'!BH58</f>
        <v>30</v>
      </c>
      <c r="M58" s="29">
        <f>'Res PW (2)'!$B$6</f>
        <v>-30249890.785522901</v>
      </c>
      <c r="N58" s="29">
        <f ca="1">E58*'Res PW (2)'!$B$7</f>
        <v>7077.3711451472682</v>
      </c>
      <c r="O58" s="29">
        <f ca="1">F58*'Res PW (2)'!$B$8</f>
        <v>9399005.3420600127</v>
      </c>
      <c r="P58" s="29">
        <f>G58*'Res PW (2)'!$B$9</f>
        <v>-2324557.0874702698</v>
      </c>
      <c r="Q58" s="161">
        <f>H58*'Res PW (2)'!$B$10</f>
        <v>48832423.075137183</v>
      </c>
      <c r="R58" s="29">
        <f>I58*'Res PW (2)'!$B$11</f>
        <v>-2281728.1497963602</v>
      </c>
      <c r="S58" s="44">
        <f>J58*'Res PW (2)'!$B$12</f>
        <v>-27395580.108403254</v>
      </c>
      <c r="T58" s="29">
        <f>K58*'Res PW (2)'!$B$13</f>
        <v>49643811.660452701</v>
      </c>
      <c r="U58" s="44">
        <f t="shared" ca="1" si="5"/>
        <v>45630561.317602262</v>
      </c>
      <c r="V58" s="44">
        <f t="shared" ca="1" si="28"/>
        <v>1702992.7457610965</v>
      </c>
      <c r="W58" s="48">
        <f t="shared" ca="1" si="29"/>
        <v>3.8768199586916442E-2</v>
      </c>
    </row>
    <row r="59" spans="1:23" x14ac:dyDescent="0.2">
      <c r="A59" s="45">
        <f>'Monthly Data'!A59</f>
        <v>41913</v>
      </c>
      <c r="B59" s="29">
        <f t="shared" si="6"/>
        <v>2014</v>
      </c>
      <c r="C59" s="29">
        <f t="shared" si="7"/>
        <v>10</v>
      </c>
      <c r="D59" s="44">
        <f>'Monthly Data'!E59</f>
        <v>41698922.571841165</v>
      </c>
      <c r="E59" s="46">
        <f t="shared" ref="E59:F59" ca="1" si="54">E47</f>
        <v>53.33000000000002</v>
      </c>
      <c r="F59" s="46">
        <f t="shared" ca="1" si="54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J59" s="44">
        <f>'Monthly Data'!F59</f>
        <v>59943</v>
      </c>
      <c r="K59" s="46">
        <f>'Monthly Data'!BH59</f>
        <v>31</v>
      </c>
      <c r="M59" s="29">
        <f>'Res PW (2)'!$B$6</f>
        <v>-30249890.785522901</v>
      </c>
      <c r="N59" s="29">
        <f ca="1">E59*'Res PW (2)'!$B$7</f>
        <v>770277.96565449785</v>
      </c>
      <c r="O59" s="29">
        <f ca="1">F59*'Res PW (2)'!$B$8</f>
        <v>1972412.5539185731</v>
      </c>
      <c r="P59" s="29">
        <f>G59*'Res PW (2)'!$B$9</f>
        <v>-2365338.7907592217</v>
      </c>
      <c r="Q59" s="161">
        <f>H59*'Res PW (2)'!$B$10</f>
        <v>48953005.716182627</v>
      </c>
      <c r="R59" s="29">
        <f>I59*'Res PW (2)'!$B$11</f>
        <v>-2281728.1497963602</v>
      </c>
      <c r="S59" s="44">
        <f>J59*'Res PW (2)'!$B$12</f>
        <v>-27404266.378045797</v>
      </c>
      <c r="T59" s="29">
        <f>K59*'Res PW (2)'!$B$13</f>
        <v>51298605.382467791</v>
      </c>
      <c r="U59" s="44">
        <f t="shared" ca="1" si="5"/>
        <v>40693077.514099211</v>
      </c>
      <c r="V59" s="44">
        <f t="shared" ca="1" si="28"/>
        <v>-1005845.0577419549</v>
      </c>
      <c r="W59" s="48">
        <f t="shared" ca="1" si="29"/>
        <v>2.4121607842721368E-2</v>
      </c>
    </row>
    <row r="60" spans="1:23" x14ac:dyDescent="0.2">
      <c r="A60" s="45">
        <f>'Monthly Data'!A60</f>
        <v>41944</v>
      </c>
      <c r="B60" s="29">
        <f t="shared" si="6"/>
        <v>2014</v>
      </c>
      <c r="C60" s="29">
        <f t="shared" si="7"/>
        <v>11</v>
      </c>
      <c r="D60" s="44">
        <f>'Monthly Data'!E60</f>
        <v>40599034.571841165</v>
      </c>
      <c r="E60" s="46">
        <f t="shared" ref="E60:F60" ca="1" si="55">E48</f>
        <v>207.66000000000003</v>
      </c>
      <c r="F60" s="46">
        <f t="shared" ca="1" si="55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J60" s="44">
        <f>'Monthly Data'!F60</f>
        <v>59983</v>
      </c>
      <c r="K60" s="46">
        <f>'Monthly Data'!BH60</f>
        <v>30</v>
      </c>
      <c r="M60" s="29">
        <f>'Res PW (2)'!$B$6</f>
        <v>-30249890.785522901</v>
      </c>
      <c r="N60" s="29">
        <f ca="1">E60*'Res PW (2)'!$B$7</f>
        <v>2999361.0040842486</v>
      </c>
      <c r="O60" s="29">
        <f ca="1">F60*'Res PW (2)'!$B$8</f>
        <v>48780.095419491598</v>
      </c>
      <c r="P60" s="29">
        <f>G60*'Res PW (2)'!$B$9</f>
        <v>-2406120.494048174</v>
      </c>
      <c r="Q60" s="161">
        <f>H60*'Res PW (2)'!$B$10</f>
        <v>48995564.295375131</v>
      </c>
      <c r="R60" s="29">
        <f>I60*'Res PW (2)'!$B$11</f>
        <v>-2281728.1497963602</v>
      </c>
      <c r="S60" s="44">
        <f>J60*'Res PW (2)'!$B$12</f>
        <v>-27422553.261503778</v>
      </c>
      <c r="T60" s="29">
        <f>K60*'Res PW (2)'!$B$13</f>
        <v>49643811.660452701</v>
      </c>
      <c r="U60" s="44">
        <f t="shared" ca="1" si="5"/>
        <v>39327224.364460364</v>
      </c>
      <c r="V60" s="44">
        <f t="shared" ca="1" si="28"/>
        <v>-1271810.2073808014</v>
      </c>
      <c r="W60" s="48">
        <f t="shared" ca="1" si="29"/>
        <v>3.1326119470409981E-2</v>
      </c>
    </row>
    <row r="61" spans="1:23" x14ac:dyDescent="0.2">
      <c r="A61" s="45">
        <f>'Monthly Data'!A61</f>
        <v>41974</v>
      </c>
      <c r="B61" s="29">
        <f t="shared" si="6"/>
        <v>2014</v>
      </c>
      <c r="C61" s="29">
        <f t="shared" si="7"/>
        <v>12</v>
      </c>
      <c r="D61" s="44">
        <f>'Monthly Data'!E61</f>
        <v>45189588.571841165</v>
      </c>
      <c r="E61" s="46">
        <f t="shared" ref="E61:F61" ca="1" si="56">E49</f>
        <v>351.65000000000003</v>
      </c>
      <c r="F61" s="46">
        <f t="shared" ca="1" si="56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J61" s="44">
        <f>'Monthly Data'!F61</f>
        <v>60014</v>
      </c>
      <c r="K61" s="46">
        <f>'Monthly Data'!BH61</f>
        <v>31</v>
      </c>
      <c r="M61" s="29">
        <f>'Res PW (2)'!$B$6</f>
        <v>-30249890.785522901</v>
      </c>
      <c r="N61" s="29">
        <f ca="1">E61*'Res PW (2)'!$B$7</f>
        <v>5079097.0677368101</v>
      </c>
      <c r="O61" s="29">
        <f ca="1">F61*'Res PW (2)'!$B$8</f>
        <v>0</v>
      </c>
      <c r="P61" s="29">
        <f>G61*'Res PW (2)'!$B$9</f>
        <v>-2446902.1973371259</v>
      </c>
      <c r="Q61" s="161">
        <f>H61*'Res PW (2)'!$B$10</f>
        <v>48964354.670633964</v>
      </c>
      <c r="R61" s="29">
        <f>I61*'Res PW (2)'!$B$11</f>
        <v>0</v>
      </c>
      <c r="S61" s="44">
        <f>J61*'Res PW (2)'!$B$12</f>
        <v>-27436725.596183714</v>
      </c>
      <c r="T61" s="29">
        <f>K61*'Res PW (2)'!$B$13</f>
        <v>51298605.382467791</v>
      </c>
      <c r="U61" s="44">
        <f t="shared" ca="1" si="5"/>
        <v>45208538.541794829</v>
      </c>
      <c r="V61" s="44">
        <f t="shared" ca="1" si="28"/>
        <v>18949.969953663647</v>
      </c>
      <c r="W61" s="48">
        <f t="shared" ca="1" si="29"/>
        <v>4.1934371505811577E-4</v>
      </c>
    </row>
    <row r="62" spans="1:23" x14ac:dyDescent="0.2">
      <c r="A62" s="45">
        <f>'Monthly Data'!A62</f>
        <v>42005</v>
      </c>
      <c r="B62" s="29">
        <f t="shared" si="6"/>
        <v>2015</v>
      </c>
      <c r="C62" s="29">
        <f t="shared" si="7"/>
        <v>1</v>
      </c>
      <c r="D62" s="44">
        <f>'Monthly Data'!E62</f>
        <v>49884340.404138029</v>
      </c>
      <c r="E62" s="46">
        <f t="shared" ref="E62:F62" ca="1" si="57">E50</f>
        <v>477.14</v>
      </c>
      <c r="F62" s="46">
        <f t="shared" ca="1" si="57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J62" s="44">
        <f>'Monthly Data'!F62</f>
        <v>60019</v>
      </c>
      <c r="K62" s="46">
        <f>'Monthly Data'!BH62</f>
        <v>31</v>
      </c>
      <c r="M62" s="29">
        <f>'Res PW (2)'!$B$6</f>
        <v>-30249890.785522901</v>
      </c>
      <c r="N62" s="29">
        <f ca="1">E62*'Res PW (2)'!$B$7</f>
        <v>6891626.261623607</v>
      </c>
      <c r="O62" s="29">
        <f ca="1">F62*'Res PW (2)'!$B$8</f>
        <v>0</v>
      </c>
      <c r="P62" s="29">
        <f>G62*'Res PW (2)'!$B$9</f>
        <v>-2487683.9006260782</v>
      </c>
      <c r="Q62" s="161">
        <f>H62*'Res PW (2)'!$B$10</f>
        <v>48840934.790975682</v>
      </c>
      <c r="R62" s="29">
        <f>I62*'Res PW (2)'!$B$11</f>
        <v>0</v>
      </c>
      <c r="S62" s="44">
        <f>J62*'Res PW (2)'!$B$12</f>
        <v>-27439011.456615962</v>
      </c>
      <c r="T62" s="29">
        <f>K62*'Res PW (2)'!$B$13</f>
        <v>51298605.382467791</v>
      </c>
      <c r="U62" s="44">
        <f t="shared" ca="1" si="5"/>
        <v>46854580.292302139</v>
      </c>
      <c r="V62" s="44">
        <f t="shared" ca="1" si="28"/>
        <v>-3029760.1118358895</v>
      </c>
      <c r="W62" s="48">
        <f t="shared" ca="1" si="29"/>
        <v>6.0735695556767617E-2</v>
      </c>
    </row>
    <row r="63" spans="1:23" x14ac:dyDescent="0.2">
      <c r="A63" s="45">
        <f>'Monthly Data'!A63</f>
        <v>42036</v>
      </c>
      <c r="B63" s="29">
        <f t="shared" si="6"/>
        <v>2015</v>
      </c>
      <c r="C63" s="29">
        <f t="shared" si="7"/>
        <v>2</v>
      </c>
      <c r="D63" s="44">
        <f>'Monthly Data'!E63</f>
        <v>42980985.404138029</v>
      </c>
      <c r="E63" s="46">
        <f t="shared" ref="E63:F63" ca="1" si="58">E51</f>
        <v>417.05</v>
      </c>
      <c r="F63" s="46">
        <f t="shared" ca="1" si="58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J63" s="44">
        <f>'Monthly Data'!F63</f>
        <v>60029</v>
      </c>
      <c r="K63" s="46">
        <f>'Monthly Data'!BH63</f>
        <v>28</v>
      </c>
      <c r="M63" s="29">
        <f>'Res PW (2)'!$B$6</f>
        <v>-30249890.785522901</v>
      </c>
      <c r="N63" s="29">
        <f ca="1">E63*'Res PW (2)'!$B$7</f>
        <v>6023709.4613952413</v>
      </c>
      <c r="O63" s="29">
        <f ca="1">F63*'Res PW (2)'!$B$8</f>
        <v>0</v>
      </c>
      <c r="P63" s="29">
        <f>G63*'Res PW (2)'!$B$9</f>
        <v>-2528465.6039150301</v>
      </c>
      <c r="Q63" s="161">
        <f>H63*'Res PW (2)'!$B$10</f>
        <v>48838097.552362852</v>
      </c>
      <c r="R63" s="29">
        <f>I63*'Res PW (2)'!$B$11</f>
        <v>0</v>
      </c>
      <c r="S63" s="44">
        <f>J63*'Res PW (2)'!$B$12</f>
        <v>-27443583.177480459</v>
      </c>
      <c r="T63" s="29">
        <f>K63*'Res PW (2)'!$B$13</f>
        <v>46334224.216422521</v>
      </c>
      <c r="U63" s="44">
        <f t="shared" ca="1" si="5"/>
        <v>40974091.663262226</v>
      </c>
      <c r="V63" s="44">
        <f t="shared" ca="1" si="28"/>
        <v>-2006893.7408758029</v>
      </c>
      <c r="W63" s="48">
        <f t="shared" ca="1" si="29"/>
        <v>4.6692594923209638E-2</v>
      </c>
    </row>
    <row r="64" spans="1:23" x14ac:dyDescent="0.2">
      <c r="A64" s="45">
        <f>'Monthly Data'!A64</f>
        <v>42064</v>
      </c>
      <c r="B64" s="29">
        <f t="shared" si="6"/>
        <v>2015</v>
      </c>
      <c r="C64" s="29">
        <f t="shared" si="7"/>
        <v>3</v>
      </c>
      <c r="D64" s="44">
        <f>'Monthly Data'!E64</f>
        <v>43419024.404138029</v>
      </c>
      <c r="E64" s="46">
        <f t="shared" ref="E64:F64" ca="1" si="59">E52</f>
        <v>332.70999999999992</v>
      </c>
      <c r="F64" s="46">
        <f t="shared" ca="1" si="59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J64" s="44">
        <f>'Monthly Data'!F64</f>
        <v>60053</v>
      </c>
      <c r="K64" s="46">
        <f>'Monthly Data'!BH64</f>
        <v>31</v>
      </c>
      <c r="M64" s="29">
        <f>'Res PW (2)'!$B$6</f>
        <v>-30249890.785522901</v>
      </c>
      <c r="N64" s="29">
        <f ca="1">E64*'Res PW (2)'!$B$7</f>
        <v>4805535.007554994</v>
      </c>
      <c r="O64" s="29">
        <f ca="1">F64*'Res PW (2)'!$B$8</f>
        <v>2120.8737138909441</v>
      </c>
      <c r="P64" s="29">
        <f>G64*'Res PW (2)'!$B$9</f>
        <v>-2569247.3072039825</v>
      </c>
      <c r="Q64" s="161">
        <f>H64*'Res PW (2)'!$B$10</f>
        <v>48886330.608781032</v>
      </c>
      <c r="R64" s="29">
        <f>I64*'Res PW (2)'!$B$11</f>
        <v>-2281728.1497963602</v>
      </c>
      <c r="S64" s="44">
        <f>J64*'Res PW (2)'!$B$12</f>
        <v>-27454555.307555247</v>
      </c>
      <c r="T64" s="29">
        <f>K64*'Res PW (2)'!$B$13</f>
        <v>51298605.382467791</v>
      </c>
      <c r="U64" s="44">
        <f t="shared" ca="1" si="5"/>
        <v>42437170.322439224</v>
      </c>
      <c r="V64" s="44">
        <f t="shared" ca="1" si="28"/>
        <v>-981854.08169880509</v>
      </c>
      <c r="W64" s="48">
        <f t="shared" ca="1" si="29"/>
        <v>2.2613453323129709E-2</v>
      </c>
    </row>
    <row r="65" spans="1:23" x14ac:dyDescent="0.2">
      <c r="A65" s="45">
        <f>'Monthly Data'!A65</f>
        <v>42095</v>
      </c>
      <c r="B65" s="29">
        <f t="shared" si="6"/>
        <v>2015</v>
      </c>
      <c r="C65" s="29">
        <f t="shared" si="7"/>
        <v>4</v>
      </c>
      <c r="D65" s="44">
        <f>'Monthly Data'!E65</f>
        <v>38613457.404138029</v>
      </c>
      <c r="E65" s="46">
        <f t="shared" ref="E65:F65" ca="1" si="60">E53</f>
        <v>164.53999999999996</v>
      </c>
      <c r="F65" s="46">
        <f t="shared" ca="1" si="60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J65" s="44">
        <f>'Monthly Data'!F65</f>
        <v>60058</v>
      </c>
      <c r="K65" s="46">
        <f>'Monthly Data'!BH65</f>
        <v>30</v>
      </c>
      <c r="M65" s="29">
        <f>'Res PW (2)'!$B$6</f>
        <v>-30249890.785522901</v>
      </c>
      <c r="N65" s="29">
        <f ca="1">E65*'Res PW (2)'!$B$7</f>
        <v>2376552.3433112879</v>
      </c>
      <c r="O65" s="29">
        <f ca="1">F65*'Res PW (2)'!$B$8</f>
        <v>102508.89617139538</v>
      </c>
      <c r="P65" s="29">
        <f>G65*'Res PW (2)'!$B$9</f>
        <v>-2610029.0104929344</v>
      </c>
      <c r="Q65" s="161">
        <f>H65*'Res PW (2)'!$B$10</f>
        <v>48923214.710747868</v>
      </c>
      <c r="R65" s="29">
        <f>I65*'Res PW (2)'!$B$11</f>
        <v>-2281728.1497963602</v>
      </c>
      <c r="S65" s="44">
        <f>J65*'Res PW (2)'!$B$12</f>
        <v>-27456841.167987496</v>
      </c>
      <c r="T65" s="29">
        <f>K65*'Res PW (2)'!$B$13</f>
        <v>49643811.660452701</v>
      </c>
      <c r="U65" s="44">
        <f t="shared" ca="1" si="5"/>
        <v>38447598.496883556</v>
      </c>
      <c r="V65" s="44">
        <f t="shared" ca="1" si="28"/>
        <v>-165858.90725447237</v>
      </c>
      <c r="W65" s="48">
        <f t="shared" ca="1" si="29"/>
        <v>4.2953653571746213E-3</v>
      </c>
    </row>
    <row r="66" spans="1:23" x14ac:dyDescent="0.2">
      <c r="A66" s="45">
        <f>'Monthly Data'!A66</f>
        <v>42125</v>
      </c>
      <c r="B66" s="29">
        <f t="shared" ref="B66:B129" si="61">YEAR(A66)</f>
        <v>2015</v>
      </c>
      <c r="C66" s="29">
        <f t="shared" ref="C66:C129" si="62">MONTH(A66)</f>
        <v>5</v>
      </c>
      <c r="D66" s="44">
        <f>'Monthly Data'!E66</f>
        <v>40763108.404138029</v>
      </c>
      <c r="E66" s="46">
        <f t="shared" ref="E66:F66" ca="1" si="63">E54</f>
        <v>35.92</v>
      </c>
      <c r="F66" s="46">
        <f t="shared" ca="1" si="63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J66" s="44">
        <f>'Monthly Data'!F66</f>
        <v>60068</v>
      </c>
      <c r="K66" s="46">
        <f>'Monthly Data'!BH66</f>
        <v>31</v>
      </c>
      <c r="M66" s="29">
        <f>'Res PW (2)'!$B$6</f>
        <v>-30249890.785522901</v>
      </c>
      <c r="N66" s="29">
        <f ca="1">E66*'Res PW (2)'!$B$7</f>
        <v>518814.63578304055</v>
      </c>
      <c r="O66" s="29">
        <f ca="1">F66*'Res PW (2)'!$B$8</f>
        <v>3583569.6185710565</v>
      </c>
      <c r="P66" s="29">
        <f>G66*'Res PW (2)'!$B$9</f>
        <v>-2650810.7137818863</v>
      </c>
      <c r="Q66" s="161">
        <f>H66*'Res PW (2)'!$B$10</f>
        <v>48988471.198843047</v>
      </c>
      <c r="R66" s="29">
        <f>I66*'Res PW (2)'!$B$11</f>
        <v>-2281728.1497963602</v>
      </c>
      <c r="S66" s="44">
        <f>J66*'Res PW (2)'!$B$12</f>
        <v>-27461412.888851989</v>
      </c>
      <c r="T66" s="29">
        <f>K66*'Res PW (2)'!$B$13</f>
        <v>51298605.382467791</v>
      </c>
      <c r="U66" s="44">
        <f t="shared" ca="1" si="5"/>
        <v>41745618.297711805</v>
      </c>
      <c r="V66" s="44">
        <f t="shared" ref="V66:V97" ca="1" si="64">U66-D66</f>
        <v>982509.89357377589</v>
      </c>
      <c r="W66" s="48">
        <f t="shared" ref="W66:W97" ca="1" si="65">ABS(V66/D66)</f>
        <v>2.4102918841047885E-2</v>
      </c>
    </row>
    <row r="67" spans="1:23" x14ac:dyDescent="0.2">
      <c r="A67" s="45">
        <f>'Monthly Data'!A67</f>
        <v>42156</v>
      </c>
      <c r="B67" s="29">
        <f t="shared" si="61"/>
        <v>2015</v>
      </c>
      <c r="C67" s="29">
        <f t="shared" si="62"/>
        <v>6</v>
      </c>
      <c r="D67" s="44">
        <f>'Monthly Data'!E67</f>
        <v>46119249.404138029</v>
      </c>
      <c r="E67" s="46">
        <f t="shared" ref="E67:F67" ca="1" si="66">E55</f>
        <v>0.37999999999999989</v>
      </c>
      <c r="F67" s="46">
        <f t="shared" ca="1" si="66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J67" s="44">
        <f>'Monthly Data'!F67</f>
        <v>60094</v>
      </c>
      <c r="K67" s="46">
        <f>'Monthly Data'!BH67</f>
        <v>30</v>
      </c>
      <c r="M67" s="29">
        <f>'Res PW (2)'!$B$6</f>
        <v>-30249890.785522901</v>
      </c>
      <c r="N67" s="29">
        <f ca="1">E67*'Res PW (2)'!$B$7</f>
        <v>5488.5735411346141</v>
      </c>
      <c r="O67" s="29">
        <f ca="1">F67*'Res PW (2)'!$B$8</f>
        <v>10263614.859422883</v>
      </c>
      <c r="P67" s="29">
        <f>G67*'Res PW (2)'!$B$9</f>
        <v>-2691592.4170708386</v>
      </c>
      <c r="Q67" s="161">
        <f>H67*'Res PW (2)'!$B$10</f>
        <v>49093449.027517907</v>
      </c>
      <c r="R67" s="29">
        <f>I67*'Res PW (2)'!$B$11</f>
        <v>0</v>
      </c>
      <c r="S67" s="44">
        <f>J67*'Res PW (2)'!$B$12</f>
        <v>-27473299.363099679</v>
      </c>
      <c r="T67" s="29">
        <f>K67*'Res PW (2)'!$B$13</f>
        <v>49643811.660452701</v>
      </c>
      <c r="U67" s="44">
        <f t="shared" ref="U67:U130" ca="1" si="67">SUM(M67:T67)</f>
        <v>48591581.555241212</v>
      </c>
      <c r="V67" s="44">
        <f t="shared" ca="1" si="64"/>
        <v>2472332.1511031836</v>
      </c>
      <c r="W67" s="48">
        <f t="shared" ca="1" si="65"/>
        <v>5.3607380498290474E-2</v>
      </c>
    </row>
    <row r="68" spans="1:23" x14ac:dyDescent="0.2">
      <c r="A68" s="45">
        <f>'Monthly Data'!A68</f>
        <v>42186</v>
      </c>
      <c r="B68" s="29">
        <f t="shared" si="61"/>
        <v>2015</v>
      </c>
      <c r="C68" s="29">
        <f t="shared" si="62"/>
        <v>7</v>
      </c>
      <c r="D68" s="44">
        <f>'Monthly Data'!E68</f>
        <v>54424085.404138029</v>
      </c>
      <c r="E68" s="46">
        <f t="shared" ref="E68:F68" ca="1" si="68">E56</f>
        <v>0</v>
      </c>
      <c r="F68" s="46">
        <f t="shared" ca="1" si="68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J68" s="44">
        <f>'Monthly Data'!F68</f>
        <v>60096</v>
      </c>
      <c r="K68" s="46">
        <f>'Monthly Data'!BH68</f>
        <v>31</v>
      </c>
      <c r="M68" s="29">
        <f>'Res PW (2)'!$B$6</f>
        <v>-30249890.785522901</v>
      </c>
      <c r="N68" s="29">
        <f ca="1">E68*'Res PW (2)'!$B$7</f>
        <v>0</v>
      </c>
      <c r="O68" s="29">
        <f ca="1">F68*'Res PW (2)'!$B$8</f>
        <v>18959904.044280361</v>
      </c>
      <c r="P68" s="29">
        <f>G68*'Res PW (2)'!$B$9</f>
        <v>-2732374.1203597905</v>
      </c>
      <c r="Q68" s="161">
        <f>H68*'Res PW (2)'!$B$10</f>
        <v>49234601.648506388</v>
      </c>
      <c r="R68" s="29">
        <f>I68*'Res PW (2)'!$B$11</f>
        <v>0</v>
      </c>
      <c r="S68" s="44">
        <f>J68*'Res PW (2)'!$B$12</f>
        <v>-27474213.707272578</v>
      </c>
      <c r="T68" s="29">
        <f>K68*'Res PW (2)'!$B$13</f>
        <v>51298605.382467791</v>
      </c>
      <c r="U68" s="44">
        <f t="shared" ca="1" si="67"/>
        <v>59036632.462099269</v>
      </c>
      <c r="V68" s="44">
        <f t="shared" ca="1" si="64"/>
        <v>4612547.0579612404</v>
      </c>
      <c r="W68" s="48">
        <f t="shared" ca="1" si="65"/>
        <v>8.475194435900496E-2</v>
      </c>
    </row>
    <row r="69" spans="1:23" x14ac:dyDescent="0.2">
      <c r="A69" s="45">
        <f>'Monthly Data'!A69</f>
        <v>42217</v>
      </c>
      <c r="B69" s="29">
        <f t="shared" si="61"/>
        <v>2015</v>
      </c>
      <c r="C69" s="29">
        <f t="shared" si="62"/>
        <v>8</v>
      </c>
      <c r="D69" s="44">
        <f>'Monthly Data'!E69</f>
        <v>55134636.404138029</v>
      </c>
      <c r="E69" s="46">
        <f t="shared" ref="E69:F69" ca="1" si="69">E57</f>
        <v>0</v>
      </c>
      <c r="F69" s="46">
        <f t="shared" ca="1" si="69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J69" s="44">
        <f>'Monthly Data'!F69</f>
        <v>60131</v>
      </c>
      <c r="K69" s="46">
        <f>'Monthly Data'!BH69</f>
        <v>31</v>
      </c>
      <c r="M69" s="29">
        <f>'Res PW (2)'!$B$6</f>
        <v>-30249890.785522901</v>
      </c>
      <c r="N69" s="29">
        <f ca="1">E69*'Res PW (2)'!$B$7</f>
        <v>0</v>
      </c>
      <c r="O69" s="29">
        <f ca="1">F69*'Res PW (2)'!$B$8</f>
        <v>16938004.437037673</v>
      </c>
      <c r="P69" s="29">
        <f>G69*'Res PW (2)'!$B$9</f>
        <v>-2773155.8236487429</v>
      </c>
      <c r="Q69" s="161">
        <f>H69*'Res PW (2)'!$B$10</f>
        <v>49291346.420763068</v>
      </c>
      <c r="R69" s="29">
        <f>I69*'Res PW (2)'!$B$11</f>
        <v>0</v>
      </c>
      <c r="S69" s="44">
        <f>J69*'Res PW (2)'!$B$12</f>
        <v>-27490214.730298314</v>
      </c>
      <c r="T69" s="29">
        <f>K69*'Res PW (2)'!$B$13</f>
        <v>51298605.382467791</v>
      </c>
      <c r="U69" s="44">
        <f t="shared" ca="1" si="67"/>
        <v>57014694.900798574</v>
      </c>
      <c r="V69" s="44">
        <f t="shared" ca="1" si="64"/>
        <v>1880058.4966605455</v>
      </c>
      <c r="W69" s="48">
        <f t="shared" ca="1" si="65"/>
        <v>3.4099408634522911E-2</v>
      </c>
    </row>
    <row r="70" spans="1:23" x14ac:dyDescent="0.2">
      <c r="A70" s="45">
        <f>'Monthly Data'!A70</f>
        <v>42248</v>
      </c>
      <c r="B70" s="29">
        <f t="shared" si="61"/>
        <v>2015</v>
      </c>
      <c r="C70" s="29">
        <f t="shared" si="62"/>
        <v>9</v>
      </c>
      <c r="D70" s="44">
        <f>'Monthly Data'!E70</f>
        <v>47798131.404138029</v>
      </c>
      <c r="E70" s="46">
        <f t="shared" ref="E70:F70" ca="1" si="70">E58</f>
        <v>0.49000000000000005</v>
      </c>
      <c r="F70" s="46">
        <f t="shared" ca="1" si="70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J70" s="44">
        <f>'Monthly Data'!F70</f>
        <v>60165</v>
      </c>
      <c r="K70" s="46">
        <f>'Monthly Data'!BH70</f>
        <v>30</v>
      </c>
      <c r="M70" s="29">
        <f>'Res PW (2)'!$B$6</f>
        <v>-30249890.785522901</v>
      </c>
      <c r="N70" s="29">
        <f ca="1">E70*'Res PW (2)'!$B$7</f>
        <v>7077.3711451472682</v>
      </c>
      <c r="O70" s="29">
        <f ca="1">F70*'Res PW (2)'!$B$8</f>
        <v>9399005.3420600127</v>
      </c>
      <c r="P70" s="29">
        <f>G70*'Res PW (2)'!$B$9</f>
        <v>-2813937.5269376948</v>
      </c>
      <c r="Q70" s="161">
        <f>H70*'Res PW (2)'!$B$10</f>
        <v>49233892.33885318</v>
      </c>
      <c r="R70" s="29">
        <f>I70*'Res PW (2)'!$B$11</f>
        <v>-2281728.1497963602</v>
      </c>
      <c r="S70" s="44">
        <f>J70*'Res PW (2)'!$B$12</f>
        <v>-27505758.581237599</v>
      </c>
      <c r="T70" s="29">
        <f>K70*'Res PW (2)'!$B$13</f>
        <v>49643811.660452701</v>
      </c>
      <c r="U70" s="44">
        <f t="shared" ca="1" si="67"/>
        <v>45432471.669016488</v>
      </c>
      <c r="V70" s="44">
        <f t="shared" ca="1" si="64"/>
        <v>-2365659.7351215407</v>
      </c>
      <c r="W70" s="48">
        <f t="shared" ca="1" si="65"/>
        <v>4.9492724205464203E-2</v>
      </c>
    </row>
    <row r="71" spans="1:23" x14ac:dyDescent="0.2">
      <c r="A71" s="45">
        <f>'Monthly Data'!A71</f>
        <v>42278</v>
      </c>
      <c r="B71" s="29">
        <f t="shared" si="61"/>
        <v>2015</v>
      </c>
      <c r="C71" s="29">
        <f t="shared" si="62"/>
        <v>10</v>
      </c>
      <c r="D71" s="44">
        <f>'Monthly Data'!E71</f>
        <v>41883670.404138029</v>
      </c>
      <c r="E71" s="46">
        <f t="shared" ref="E71:F71" ca="1" si="71">E59</f>
        <v>53.33000000000002</v>
      </c>
      <c r="F71" s="46">
        <f t="shared" ca="1" si="71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J71" s="44">
        <f>'Monthly Data'!F71</f>
        <v>60249</v>
      </c>
      <c r="K71" s="46">
        <f>'Monthly Data'!BH71</f>
        <v>31</v>
      </c>
      <c r="M71" s="29">
        <f>'Res PW (2)'!$B$6</f>
        <v>-30249890.785522901</v>
      </c>
      <c r="N71" s="29">
        <f ca="1">E71*'Res PW (2)'!$B$7</f>
        <v>770277.96565449785</v>
      </c>
      <c r="O71" s="29">
        <f ca="1">F71*'Res PW (2)'!$B$8</f>
        <v>1972412.5539185731</v>
      </c>
      <c r="P71" s="29">
        <f>G71*'Res PW (2)'!$B$9</f>
        <v>-2854719.2302266471</v>
      </c>
      <c r="Q71" s="161">
        <f>H71*'Res PW (2)'!$B$10</f>
        <v>49189205.830701046</v>
      </c>
      <c r="R71" s="29">
        <f>I71*'Res PW (2)'!$B$11</f>
        <v>-2281728.1497963602</v>
      </c>
      <c r="S71" s="44">
        <f>J71*'Res PW (2)'!$B$12</f>
        <v>-27544161.036499359</v>
      </c>
      <c r="T71" s="29">
        <f>K71*'Res PW (2)'!$B$13</f>
        <v>51298605.382467791</v>
      </c>
      <c r="U71" s="44">
        <f t="shared" ca="1" si="67"/>
        <v>40300002.530696645</v>
      </c>
      <c r="V71" s="44">
        <f t="shared" ca="1" si="64"/>
        <v>-1583667.8734413832</v>
      </c>
      <c r="W71" s="48">
        <f t="shared" ca="1" si="65"/>
        <v>3.7811105334381576E-2</v>
      </c>
    </row>
    <row r="72" spans="1:23" x14ac:dyDescent="0.2">
      <c r="A72" s="45">
        <f>'Monthly Data'!A72</f>
        <v>42309</v>
      </c>
      <c r="B72" s="29">
        <f t="shared" si="61"/>
        <v>2015</v>
      </c>
      <c r="C72" s="29">
        <f t="shared" si="62"/>
        <v>11</v>
      </c>
      <c r="D72" s="44">
        <f>'Monthly Data'!E72</f>
        <v>38353292.404138029</v>
      </c>
      <c r="E72" s="46">
        <f t="shared" ref="E72:F72" ca="1" si="72">E60</f>
        <v>207.66000000000003</v>
      </c>
      <c r="F72" s="46">
        <f t="shared" ca="1" si="72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J72" s="44">
        <f>'Monthly Data'!F72</f>
        <v>60255</v>
      </c>
      <c r="K72" s="46">
        <f>'Monthly Data'!BH72</f>
        <v>30</v>
      </c>
      <c r="M72" s="29">
        <f>'Res PW (2)'!$B$6</f>
        <v>-30249890.785522901</v>
      </c>
      <c r="N72" s="29">
        <f ca="1">E72*'Res PW (2)'!$B$7</f>
        <v>2999361.0040842486</v>
      </c>
      <c r="O72" s="29">
        <f ca="1">F72*'Res PW (2)'!$B$8</f>
        <v>48780.095419491598</v>
      </c>
      <c r="P72" s="29">
        <f>G72*'Res PW (2)'!$B$9</f>
        <v>-2895500.933515599</v>
      </c>
      <c r="Q72" s="161">
        <f>H72*'Res PW (2)'!$B$10</f>
        <v>49143100.703242496</v>
      </c>
      <c r="R72" s="29">
        <f>I72*'Res PW (2)'!$B$11</f>
        <v>-2281728.1497963602</v>
      </c>
      <c r="S72" s="44">
        <f>J72*'Res PW (2)'!$B$12</f>
        <v>-27546904.069018058</v>
      </c>
      <c r="T72" s="29">
        <f>K72*'Res PW (2)'!$B$13</f>
        <v>49643811.660452701</v>
      </c>
      <c r="U72" s="44">
        <f t="shared" ca="1" si="67"/>
        <v>38861029.525346018</v>
      </c>
      <c r="V72" s="44">
        <f t="shared" ca="1" si="64"/>
        <v>507737.12120798975</v>
      </c>
      <c r="W72" s="48">
        <f t="shared" ca="1" si="65"/>
        <v>1.3238423336850444E-2</v>
      </c>
    </row>
    <row r="73" spans="1:23" x14ac:dyDescent="0.2">
      <c r="A73" s="45">
        <f>'Monthly Data'!A73</f>
        <v>42339</v>
      </c>
      <c r="B73" s="29">
        <f t="shared" si="61"/>
        <v>2015</v>
      </c>
      <c r="C73" s="29">
        <f t="shared" si="62"/>
        <v>12</v>
      </c>
      <c r="D73" s="44">
        <f>'Monthly Data'!E73</f>
        <v>41803813.404138029</v>
      </c>
      <c r="E73" s="46">
        <f t="shared" ref="E73:F73" ca="1" si="73">E61</f>
        <v>351.65000000000003</v>
      </c>
      <c r="F73" s="46">
        <f t="shared" ca="1" si="73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J73" s="44">
        <f>'Monthly Data'!F73</f>
        <v>60262</v>
      </c>
      <c r="K73" s="46">
        <f>'Monthly Data'!BH73</f>
        <v>31</v>
      </c>
      <c r="M73" s="29">
        <f>'Res PW (2)'!$B$6</f>
        <v>-30249890.785522901</v>
      </c>
      <c r="N73" s="29">
        <f ca="1">E73*'Res PW (2)'!$B$7</f>
        <v>5079097.0677368101</v>
      </c>
      <c r="O73" s="29">
        <f ca="1">F73*'Res PW (2)'!$B$8</f>
        <v>0</v>
      </c>
      <c r="P73" s="29">
        <f>G73*'Res PW (2)'!$B$9</f>
        <v>-2936282.6368045514</v>
      </c>
      <c r="Q73" s="161">
        <f>H73*'Res PW (2)'!$B$10</f>
        <v>49245950.602957726</v>
      </c>
      <c r="R73" s="29">
        <f>I73*'Res PW (2)'!$B$11</f>
        <v>0</v>
      </c>
      <c r="S73" s="44">
        <f>J73*'Res PW (2)'!$B$12</f>
        <v>-27550104.273623206</v>
      </c>
      <c r="T73" s="29">
        <f>K73*'Res PW (2)'!$B$13</f>
        <v>51298605.382467791</v>
      </c>
      <c r="U73" s="44">
        <f t="shared" ca="1" si="67"/>
        <v>44887375.357211672</v>
      </c>
      <c r="V73" s="44">
        <f t="shared" ca="1" si="64"/>
        <v>3083561.9530736431</v>
      </c>
      <c r="W73" s="48">
        <f t="shared" ca="1" si="65"/>
        <v>7.3762695361385647E-2</v>
      </c>
    </row>
    <row r="74" spans="1:23" x14ac:dyDescent="0.2">
      <c r="A74" s="45">
        <f>'Monthly Data'!A74</f>
        <v>42370</v>
      </c>
      <c r="B74" s="29">
        <f t="shared" si="61"/>
        <v>2016</v>
      </c>
      <c r="C74" s="29">
        <f t="shared" si="62"/>
        <v>1</v>
      </c>
      <c r="D74" s="44">
        <f>'Monthly Data'!E74</f>
        <v>46084693.984221287</v>
      </c>
      <c r="E74" s="46">
        <f t="shared" ref="E74:F74" ca="1" si="74">E62</f>
        <v>477.14</v>
      </c>
      <c r="F74" s="46">
        <f t="shared" ca="1" si="74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J74" s="44">
        <f>'Monthly Data'!F74</f>
        <v>60313</v>
      </c>
      <c r="K74" s="46">
        <f>'Monthly Data'!BH74</f>
        <v>31</v>
      </c>
      <c r="M74" s="29">
        <f>'Res PW (2)'!$B$6</f>
        <v>-30249890.785522901</v>
      </c>
      <c r="N74" s="29">
        <f ca="1">E74*'Res PW (2)'!$B$7</f>
        <v>6891626.261623607</v>
      </c>
      <c r="O74" s="29">
        <f ca="1">F74*'Res PW (2)'!$B$8</f>
        <v>0</v>
      </c>
      <c r="P74" s="29">
        <f>G74*'Res PW (2)'!$B$9</f>
        <v>-2977064.3400935032</v>
      </c>
      <c r="Q74" s="161">
        <f>H74*'Res PW (2)'!$B$10</f>
        <v>49351637.741285786</v>
      </c>
      <c r="R74" s="29">
        <f>I74*'Res PW (2)'!$B$11</f>
        <v>0</v>
      </c>
      <c r="S74" s="44">
        <f>J74*'Res PW (2)'!$B$12</f>
        <v>-27573420.050032131</v>
      </c>
      <c r="T74" s="29">
        <f>K74*'Res PW (2)'!$B$13</f>
        <v>51298605.382467791</v>
      </c>
      <c r="U74" s="44">
        <f t="shared" ca="1" si="67"/>
        <v>46741494.209728643</v>
      </c>
      <c r="V74" s="44">
        <f t="shared" ca="1" si="64"/>
        <v>656800.22550735623</v>
      </c>
      <c r="W74" s="48">
        <f t="shared" ca="1" si="65"/>
        <v>1.4252025319561303E-2</v>
      </c>
    </row>
    <row r="75" spans="1:23" x14ac:dyDescent="0.2">
      <c r="A75" s="45">
        <f>'Monthly Data'!A75</f>
        <v>42401</v>
      </c>
      <c r="B75" s="29">
        <f t="shared" si="61"/>
        <v>2016</v>
      </c>
      <c r="C75" s="29">
        <f t="shared" si="62"/>
        <v>2</v>
      </c>
      <c r="D75" s="44">
        <f>'Monthly Data'!E75</f>
        <v>40582823.984221287</v>
      </c>
      <c r="E75" s="46">
        <f t="shared" ref="E75:F75" ca="1" si="75">E63</f>
        <v>417.05</v>
      </c>
      <c r="F75" s="46">
        <f t="shared" ca="1" si="75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J75" s="44">
        <f>'Monthly Data'!F75</f>
        <v>60310</v>
      </c>
      <c r="K75" s="46">
        <f>'Monthly Data'!BH75</f>
        <v>29</v>
      </c>
      <c r="M75" s="29">
        <f>'Res PW (2)'!$B$6</f>
        <v>-30249890.785522901</v>
      </c>
      <c r="N75" s="29">
        <f ca="1">E75*'Res PW (2)'!$B$7</f>
        <v>6023709.4613952413</v>
      </c>
      <c r="O75" s="29">
        <f ca="1">F75*'Res PW (2)'!$B$8</f>
        <v>0</v>
      </c>
      <c r="P75" s="29">
        <f>G75*'Res PW (2)'!$B$9</f>
        <v>-3017846.0433824556</v>
      </c>
      <c r="Q75" s="161">
        <f>H75*'Res PW (2)'!$B$10</f>
        <v>49443138.686549678</v>
      </c>
      <c r="R75" s="29">
        <f>I75*'Res PW (2)'!$B$11</f>
        <v>0</v>
      </c>
      <c r="S75" s="44">
        <f>J75*'Res PW (2)'!$B$12</f>
        <v>-27572048.533772785</v>
      </c>
      <c r="T75" s="29">
        <f>K75*'Res PW (2)'!$B$13</f>
        <v>47989017.938437611</v>
      </c>
      <c r="U75" s="44">
        <f t="shared" ca="1" si="67"/>
        <v>42616080.72370439</v>
      </c>
      <c r="V75" s="44">
        <f t="shared" ca="1" si="64"/>
        <v>2033256.7394831032</v>
      </c>
      <c r="W75" s="48">
        <f t="shared" ca="1" si="65"/>
        <v>5.0101410889336805E-2</v>
      </c>
    </row>
    <row r="76" spans="1:23" x14ac:dyDescent="0.2">
      <c r="A76" s="45">
        <f>'Monthly Data'!A76</f>
        <v>42430</v>
      </c>
      <c r="B76" s="29">
        <f t="shared" si="61"/>
        <v>2016</v>
      </c>
      <c r="C76" s="29">
        <f t="shared" si="62"/>
        <v>3</v>
      </c>
      <c r="D76" s="44">
        <f>'Monthly Data'!E76</f>
        <v>40648907.984221287</v>
      </c>
      <c r="E76" s="46">
        <f t="shared" ref="E76:F76" ca="1" si="76">E64</f>
        <v>332.70999999999992</v>
      </c>
      <c r="F76" s="46">
        <f t="shared" ca="1" si="76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J76" s="44">
        <f>'Monthly Data'!F76</f>
        <v>60323</v>
      </c>
      <c r="K76" s="46">
        <f>'Monthly Data'!BH76</f>
        <v>31</v>
      </c>
      <c r="M76" s="29">
        <f>'Res PW (2)'!$B$6</f>
        <v>-30249890.785522901</v>
      </c>
      <c r="N76" s="29">
        <f ca="1">E76*'Res PW (2)'!$B$7</f>
        <v>4805535.007554994</v>
      </c>
      <c r="O76" s="29">
        <f ca="1">F76*'Res PW (2)'!$B$8</f>
        <v>2120.8737138909441</v>
      </c>
      <c r="P76" s="29">
        <f>G76*'Res PW (2)'!$B$9</f>
        <v>-3058627.7466714075</v>
      </c>
      <c r="Q76" s="161">
        <f>H76*'Res PW (2)'!$B$10</f>
        <v>49496336.91054032</v>
      </c>
      <c r="R76" s="29">
        <f>I76*'Res PW (2)'!$B$11</f>
        <v>-2281728.1497963602</v>
      </c>
      <c r="S76" s="44">
        <f>J76*'Res PW (2)'!$B$12</f>
        <v>-27577991.770896628</v>
      </c>
      <c r="T76" s="29">
        <f>K76*'Res PW (2)'!$B$13</f>
        <v>51298605.382467791</v>
      </c>
      <c r="U76" s="44">
        <f t="shared" ca="1" si="67"/>
        <v>42434359.721389696</v>
      </c>
      <c r="V76" s="44">
        <f t="shared" ca="1" si="64"/>
        <v>1785451.7371684089</v>
      </c>
      <c r="W76" s="48">
        <f t="shared" ca="1" si="65"/>
        <v>4.3923731920706671E-2</v>
      </c>
    </row>
    <row r="77" spans="1:23" x14ac:dyDescent="0.2">
      <c r="A77" s="45">
        <f>'Monthly Data'!A77</f>
        <v>42461</v>
      </c>
      <c r="B77" s="29">
        <f t="shared" si="61"/>
        <v>2016</v>
      </c>
      <c r="C77" s="29">
        <f t="shared" si="62"/>
        <v>4</v>
      </c>
      <c r="D77" s="44">
        <f>'Monthly Data'!E77</f>
        <v>38183247.984221287</v>
      </c>
      <c r="E77" s="46">
        <f t="shared" ref="E77:F77" ca="1" si="77">E65</f>
        <v>164.53999999999996</v>
      </c>
      <c r="F77" s="46">
        <f t="shared" ca="1" si="77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J77" s="44">
        <f>'Monthly Data'!F77</f>
        <v>60319</v>
      </c>
      <c r="K77" s="46">
        <f>'Monthly Data'!BH77</f>
        <v>30</v>
      </c>
      <c r="M77" s="29">
        <f>'Res PW (2)'!$B$6</f>
        <v>-30249890.785522901</v>
      </c>
      <c r="N77" s="29">
        <f ca="1">E77*'Res PW (2)'!$B$7</f>
        <v>2376552.3433112879</v>
      </c>
      <c r="O77" s="29">
        <f ca="1">F77*'Res PW (2)'!$B$8</f>
        <v>102508.89617139538</v>
      </c>
      <c r="P77" s="29">
        <f>G77*'Res PW (2)'!$B$9</f>
        <v>-3099409.4499603594</v>
      </c>
      <c r="Q77" s="161">
        <f>H77*'Res PW (2)'!$B$10</f>
        <v>49522581.367709026</v>
      </c>
      <c r="R77" s="29">
        <f>I77*'Res PW (2)'!$B$11</f>
        <v>-2281728.1497963602</v>
      </c>
      <c r="S77" s="44">
        <f>J77*'Res PW (2)'!$B$12</f>
        <v>-27576163.082550831</v>
      </c>
      <c r="T77" s="29">
        <f>K77*'Res PW (2)'!$B$13</f>
        <v>49643811.660452701</v>
      </c>
      <c r="U77" s="44">
        <f t="shared" ca="1" si="67"/>
        <v>38438262.799813956</v>
      </c>
      <c r="V77" s="44">
        <f t="shared" ca="1" si="64"/>
        <v>255014.81559266895</v>
      </c>
      <c r="W77" s="48">
        <f t="shared" ca="1" si="65"/>
        <v>6.6787093569947321E-3</v>
      </c>
    </row>
    <row r="78" spans="1:23" x14ac:dyDescent="0.2">
      <c r="A78" s="45">
        <f>'Monthly Data'!A78</f>
        <v>42491</v>
      </c>
      <c r="B78" s="29">
        <f t="shared" si="61"/>
        <v>2016</v>
      </c>
      <c r="C78" s="29">
        <f t="shared" si="62"/>
        <v>5</v>
      </c>
      <c r="D78" s="44">
        <f>'Monthly Data'!E78</f>
        <v>42648799.984221287</v>
      </c>
      <c r="E78" s="46">
        <f t="shared" ref="E78:F78" ca="1" si="78">E66</f>
        <v>35.92</v>
      </c>
      <c r="F78" s="46">
        <f t="shared" ca="1" si="78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J78" s="44">
        <f>'Monthly Data'!F78</f>
        <v>60305</v>
      </c>
      <c r="K78" s="46">
        <f>'Monthly Data'!BH78</f>
        <v>31</v>
      </c>
      <c r="M78" s="29">
        <f>'Res PW (2)'!$B$6</f>
        <v>-30249890.785522901</v>
      </c>
      <c r="N78" s="29">
        <f ca="1">E78*'Res PW (2)'!$B$7</f>
        <v>518814.63578304055</v>
      </c>
      <c r="O78" s="29">
        <f ca="1">F78*'Res PW (2)'!$B$8</f>
        <v>3583569.6185710565</v>
      </c>
      <c r="P78" s="29">
        <f>G78*'Res PW (2)'!$B$9</f>
        <v>-3140191.1532493117</v>
      </c>
      <c r="Q78" s="161">
        <f>H78*'Res PW (2)'!$B$10</f>
        <v>49611954.384013295</v>
      </c>
      <c r="R78" s="29">
        <f>I78*'Res PW (2)'!$B$11</f>
        <v>-2281728.1497963602</v>
      </c>
      <c r="S78" s="44">
        <f>J78*'Res PW (2)'!$B$12</f>
        <v>-27569762.673340537</v>
      </c>
      <c r="T78" s="29">
        <f>K78*'Res PW (2)'!$B$13</f>
        <v>51298605.382467791</v>
      </c>
      <c r="U78" s="44">
        <f t="shared" ca="1" si="67"/>
        <v>41771371.258926079</v>
      </c>
      <c r="V78" s="44">
        <f t="shared" ca="1" si="64"/>
        <v>-877428.72529520839</v>
      </c>
      <c r="W78" s="48">
        <f t="shared" ca="1" si="65"/>
        <v>2.0573350847382092E-2</v>
      </c>
    </row>
    <row r="79" spans="1:23" x14ac:dyDescent="0.2">
      <c r="A79" s="45">
        <f>'Monthly Data'!A79</f>
        <v>42522</v>
      </c>
      <c r="B79" s="29">
        <f t="shared" si="61"/>
        <v>2016</v>
      </c>
      <c r="C79" s="29">
        <f t="shared" si="62"/>
        <v>6</v>
      </c>
      <c r="D79" s="44">
        <f>'Monthly Data'!E79</f>
        <v>51837156.984221287</v>
      </c>
      <c r="E79" s="46">
        <f t="shared" ref="E79:F79" ca="1" si="79">E67</f>
        <v>0.37999999999999989</v>
      </c>
      <c r="F79" s="46">
        <f t="shared" ca="1" si="79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J79" s="44">
        <f>'Monthly Data'!F79</f>
        <v>60308</v>
      </c>
      <c r="K79" s="46">
        <f>'Monthly Data'!BH79</f>
        <v>30</v>
      </c>
      <c r="M79" s="29">
        <f>'Res PW (2)'!$B$6</f>
        <v>-30249890.785522901</v>
      </c>
      <c r="N79" s="29">
        <f ca="1">E79*'Res PW (2)'!$B$7</f>
        <v>5488.5735411346141</v>
      </c>
      <c r="O79" s="29">
        <f ca="1">F79*'Res PW (2)'!$B$8</f>
        <v>10263614.859422883</v>
      </c>
      <c r="P79" s="29">
        <f>G79*'Res PW (2)'!$B$9</f>
        <v>-3180972.8565382636</v>
      </c>
      <c r="Q79" s="161">
        <f>H79*'Res PW (2)'!$B$10</f>
        <v>49665152.608003929</v>
      </c>
      <c r="R79" s="29">
        <f>I79*'Res PW (2)'!$B$11</f>
        <v>0</v>
      </c>
      <c r="S79" s="44">
        <f>J79*'Res PW (2)'!$B$12</f>
        <v>-27571134.189599883</v>
      </c>
      <c r="T79" s="29">
        <f>K79*'Res PW (2)'!$B$13</f>
        <v>49643811.660452701</v>
      </c>
      <c r="U79" s="44">
        <f t="shared" ca="1" si="67"/>
        <v>48576069.869759604</v>
      </c>
      <c r="V79" s="44">
        <f t="shared" ca="1" si="64"/>
        <v>-3261087.1144616827</v>
      </c>
      <c r="W79" s="48">
        <f t="shared" ca="1" si="65"/>
        <v>6.2910223171658994E-2</v>
      </c>
    </row>
    <row r="80" spans="1:23" x14ac:dyDescent="0.2">
      <c r="A80" s="45">
        <f>'Monthly Data'!A80</f>
        <v>42552</v>
      </c>
      <c r="B80" s="29">
        <f t="shared" si="61"/>
        <v>2016</v>
      </c>
      <c r="C80" s="29">
        <f t="shared" si="62"/>
        <v>7</v>
      </c>
      <c r="D80" s="44">
        <f>'Monthly Data'!E80</f>
        <v>62950910.984221287</v>
      </c>
      <c r="E80" s="46">
        <f t="shared" ref="E80:F80" ca="1" si="80">E68</f>
        <v>0</v>
      </c>
      <c r="F80" s="46">
        <f t="shared" ca="1" si="80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J80" s="44">
        <f>'Monthly Data'!F80</f>
        <v>60310</v>
      </c>
      <c r="K80" s="46">
        <f>'Monthly Data'!BH80</f>
        <v>31</v>
      </c>
      <c r="M80" s="29">
        <f>'Res PW (2)'!$B$6</f>
        <v>-30249890.785522901</v>
      </c>
      <c r="N80" s="29">
        <f ca="1">E80*'Res PW (2)'!$B$7</f>
        <v>0</v>
      </c>
      <c r="O80" s="29">
        <f ca="1">F80*'Res PW (2)'!$B$8</f>
        <v>18959904.044280361</v>
      </c>
      <c r="P80" s="29">
        <f>G80*'Res PW (2)'!$B$9</f>
        <v>-3221754.559827216</v>
      </c>
      <c r="Q80" s="161">
        <f>H80*'Res PW (2)'!$B$10</f>
        <v>49621175.409505002</v>
      </c>
      <c r="R80" s="29">
        <f>I80*'Res PW (2)'!$B$11</f>
        <v>0</v>
      </c>
      <c r="S80" s="44">
        <f>J80*'Res PW (2)'!$B$12</f>
        <v>-27572048.533772785</v>
      </c>
      <c r="T80" s="29">
        <f>K80*'Res PW (2)'!$B$13</f>
        <v>51298605.382467791</v>
      </c>
      <c r="U80" s="44">
        <f t="shared" ca="1" si="67"/>
        <v>58835990.957130253</v>
      </c>
      <c r="V80" s="44">
        <f t="shared" ca="1" si="64"/>
        <v>-4114920.0270910338</v>
      </c>
      <c r="W80" s="48">
        <f t="shared" ca="1" si="65"/>
        <v>6.536712436333833E-2</v>
      </c>
    </row>
    <row r="81" spans="1:23" x14ac:dyDescent="0.2">
      <c r="A81" s="45">
        <f>'Monthly Data'!A81</f>
        <v>42583</v>
      </c>
      <c r="B81" s="29">
        <f t="shared" si="61"/>
        <v>2016</v>
      </c>
      <c r="C81" s="29">
        <f t="shared" si="62"/>
        <v>8</v>
      </c>
      <c r="D81" s="44">
        <f>'Monthly Data'!E81</f>
        <v>61477768.984221287</v>
      </c>
      <c r="E81" s="46">
        <f t="shared" ref="E81:F81" ca="1" si="81">E69</f>
        <v>0</v>
      </c>
      <c r="F81" s="46">
        <f t="shared" ca="1" si="81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J81" s="44">
        <f>'Monthly Data'!F81</f>
        <v>60299</v>
      </c>
      <c r="K81" s="46">
        <f>'Monthly Data'!BH81</f>
        <v>31</v>
      </c>
      <c r="M81" s="29">
        <f>'Res PW (2)'!$B$6</f>
        <v>-30249890.785522901</v>
      </c>
      <c r="N81" s="29">
        <f ca="1">E81*'Res PW (2)'!$B$7</f>
        <v>0</v>
      </c>
      <c r="O81" s="29">
        <f ca="1">F81*'Res PW (2)'!$B$8</f>
        <v>16938004.437037673</v>
      </c>
      <c r="P81" s="29">
        <f>G81*'Res PW (2)'!$B$9</f>
        <v>-3262536.2631161679</v>
      </c>
      <c r="Q81" s="161">
        <f>H81*'Res PW (2)'!$B$10</f>
        <v>49585000.617191374</v>
      </c>
      <c r="R81" s="29">
        <f>I81*'Res PW (2)'!$B$11</f>
        <v>0</v>
      </c>
      <c r="S81" s="44">
        <f>J81*'Res PW (2)'!$B$12</f>
        <v>-27567019.640821837</v>
      </c>
      <c r="T81" s="29">
        <f>K81*'Res PW (2)'!$B$13</f>
        <v>51298605.382467791</v>
      </c>
      <c r="U81" s="44">
        <f t="shared" ca="1" si="67"/>
        <v>56742163.747235931</v>
      </c>
      <c r="V81" s="44">
        <f t="shared" ca="1" si="64"/>
        <v>-4735605.2369853556</v>
      </c>
      <c r="W81" s="48">
        <f t="shared" ca="1" si="65"/>
        <v>7.7029555809040223E-2</v>
      </c>
    </row>
    <row r="82" spans="1:23" x14ac:dyDescent="0.2">
      <c r="A82" s="45">
        <f>'Monthly Data'!A82</f>
        <v>42614</v>
      </c>
      <c r="B82" s="29">
        <f t="shared" si="61"/>
        <v>2016</v>
      </c>
      <c r="C82" s="29">
        <f t="shared" si="62"/>
        <v>9</v>
      </c>
      <c r="D82" s="44">
        <f>'Monthly Data'!E82</f>
        <v>50972090.984221287</v>
      </c>
      <c r="E82" s="46">
        <f t="shared" ref="E82:F82" ca="1" si="82">E70</f>
        <v>0.49000000000000005</v>
      </c>
      <c r="F82" s="46">
        <f t="shared" ca="1" si="82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J82" s="44">
        <f>'Monthly Data'!F82</f>
        <v>60320</v>
      </c>
      <c r="K82" s="46">
        <f>'Monthly Data'!BH82</f>
        <v>30</v>
      </c>
      <c r="M82" s="29">
        <f>'Res PW (2)'!$B$6</f>
        <v>-30249890.785522901</v>
      </c>
      <c r="N82" s="29">
        <f ca="1">E82*'Res PW (2)'!$B$7</f>
        <v>7077.3711451472682</v>
      </c>
      <c r="O82" s="29">
        <f ca="1">F82*'Res PW (2)'!$B$8</f>
        <v>9399005.3420600127</v>
      </c>
      <c r="P82" s="29">
        <f>G82*'Res PW (2)'!$B$9</f>
        <v>-3303317.9664051202</v>
      </c>
      <c r="Q82" s="161">
        <f>H82*'Res PW (2)'!$B$10</f>
        <v>49572942.353086829</v>
      </c>
      <c r="R82" s="29">
        <f>I82*'Res PW (2)'!$B$11</f>
        <v>-2281728.1497963602</v>
      </c>
      <c r="S82" s="44">
        <f>J82*'Res PW (2)'!$B$12</f>
        <v>-27576620.254637279</v>
      </c>
      <c r="T82" s="29">
        <f>K82*'Res PW (2)'!$B$13</f>
        <v>49643811.660452701</v>
      </c>
      <c r="U82" s="44">
        <f t="shared" ca="1" si="67"/>
        <v>45211279.570383027</v>
      </c>
      <c r="V82" s="44">
        <f t="shared" ca="1" si="64"/>
        <v>-5760811.4138382599</v>
      </c>
      <c r="W82" s="48">
        <f t="shared" ca="1" si="65"/>
        <v>0.11301893453069353</v>
      </c>
    </row>
    <row r="83" spans="1:23" x14ac:dyDescent="0.2">
      <c r="A83" s="45">
        <f>'Monthly Data'!A83</f>
        <v>42644</v>
      </c>
      <c r="B83" s="29">
        <f t="shared" si="61"/>
        <v>2016</v>
      </c>
      <c r="C83" s="29">
        <f t="shared" si="62"/>
        <v>10</v>
      </c>
      <c r="D83" s="44">
        <f>'Monthly Data'!E83</f>
        <v>42378157.984221287</v>
      </c>
      <c r="E83" s="46">
        <f t="shared" ref="E83:F83" ca="1" si="83">E71</f>
        <v>53.33000000000002</v>
      </c>
      <c r="F83" s="46">
        <f t="shared" ca="1" si="83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J83" s="44">
        <f>'Monthly Data'!F83</f>
        <v>60321</v>
      </c>
      <c r="K83" s="46">
        <f>'Monthly Data'!BH83</f>
        <v>31</v>
      </c>
      <c r="M83" s="29">
        <f>'Res PW (2)'!$B$6</f>
        <v>-30249890.785522901</v>
      </c>
      <c r="N83" s="29">
        <f ca="1">E83*'Res PW (2)'!$B$7</f>
        <v>770277.96565449785</v>
      </c>
      <c r="O83" s="29">
        <f ca="1">F83*'Res PW (2)'!$B$8</f>
        <v>1972412.5539185731</v>
      </c>
      <c r="P83" s="29">
        <f>G83*'Res PW (2)'!$B$9</f>
        <v>-3344099.6696940721</v>
      </c>
      <c r="Q83" s="161">
        <f>H83*'Res PW (2)'!$B$10</f>
        <v>49695652.923091896</v>
      </c>
      <c r="R83" s="29">
        <f>I83*'Res PW (2)'!$B$11</f>
        <v>-2281728.1497963602</v>
      </c>
      <c r="S83" s="44">
        <f>J83*'Res PW (2)'!$B$12</f>
        <v>-27577077.42672373</v>
      </c>
      <c r="T83" s="29">
        <f>K83*'Res PW (2)'!$B$13</f>
        <v>51298605.382467791</v>
      </c>
      <c r="U83" s="44">
        <f t="shared" ca="1" si="67"/>
        <v>40284152.793395698</v>
      </c>
      <c r="V83" s="44">
        <f t="shared" ca="1" si="64"/>
        <v>-2094005.190825589</v>
      </c>
      <c r="W83" s="48">
        <f t="shared" ca="1" si="65"/>
        <v>4.9412369258835E-2</v>
      </c>
    </row>
    <row r="84" spans="1:23" x14ac:dyDescent="0.2">
      <c r="A84" s="45">
        <f>'Monthly Data'!A84</f>
        <v>42675</v>
      </c>
      <c r="B84" s="29">
        <f t="shared" si="61"/>
        <v>2016</v>
      </c>
      <c r="C84" s="29">
        <f t="shared" si="62"/>
        <v>11</v>
      </c>
      <c r="D84" s="44">
        <f>'Monthly Data'!E84</f>
        <v>38434874.984221287</v>
      </c>
      <c r="E84" s="46">
        <f t="shared" ref="E84:F84" ca="1" si="84">E72</f>
        <v>207.66000000000003</v>
      </c>
      <c r="F84" s="46">
        <f t="shared" ca="1" si="84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J84" s="44">
        <f>'Monthly Data'!F84</f>
        <v>60345</v>
      </c>
      <c r="K84" s="46">
        <f>'Monthly Data'!BH84</f>
        <v>30</v>
      </c>
      <c r="M84" s="29">
        <f>'Res PW (2)'!$B$6</f>
        <v>-30249890.785522901</v>
      </c>
      <c r="N84" s="29">
        <f ca="1">E84*'Res PW (2)'!$B$7</f>
        <v>2999361.0040842486</v>
      </c>
      <c r="O84" s="29">
        <f ca="1">F84*'Res PW (2)'!$B$8</f>
        <v>48780.095419491598</v>
      </c>
      <c r="P84" s="29">
        <f>G84*'Res PW (2)'!$B$9</f>
        <v>-3384881.3729830245</v>
      </c>
      <c r="Q84" s="161">
        <f>H84*'Res PW (2)'!$B$10</f>
        <v>49782898.010436535</v>
      </c>
      <c r="R84" s="29">
        <f>I84*'Res PW (2)'!$B$11</f>
        <v>-2281728.1497963602</v>
      </c>
      <c r="S84" s="44">
        <f>J84*'Res PW (2)'!$B$12</f>
        <v>-27588049.556798518</v>
      </c>
      <c r="T84" s="29">
        <f>K84*'Res PW (2)'!$B$13</f>
        <v>49643811.660452701</v>
      </c>
      <c r="U84" s="44">
        <f t="shared" ca="1" si="67"/>
        <v>38970300.905292176</v>
      </c>
      <c r="V84" s="44">
        <f t="shared" ca="1" si="64"/>
        <v>535425.92107088864</v>
      </c>
      <c r="W84" s="48">
        <f t="shared" ca="1" si="65"/>
        <v>1.3930731433124153E-2</v>
      </c>
    </row>
    <row r="85" spans="1:23" x14ac:dyDescent="0.2">
      <c r="A85" s="45">
        <f>'Monthly Data'!A85</f>
        <v>42705</v>
      </c>
      <c r="B85" s="29">
        <f t="shared" si="61"/>
        <v>2016</v>
      </c>
      <c r="C85" s="29">
        <f t="shared" si="62"/>
        <v>12</v>
      </c>
      <c r="D85" s="44">
        <f>'Monthly Data'!E85</f>
        <v>44072140.984221287</v>
      </c>
      <c r="E85" s="46">
        <f t="shared" ref="E85:F85" ca="1" si="85">E73</f>
        <v>351.65000000000003</v>
      </c>
      <c r="F85" s="46">
        <f t="shared" ca="1" si="85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J85" s="44">
        <f>'Monthly Data'!F85</f>
        <v>60353</v>
      </c>
      <c r="K85" s="46">
        <f>'Monthly Data'!BH85</f>
        <v>31</v>
      </c>
      <c r="M85" s="29">
        <f>'Res PW (2)'!$B$6</f>
        <v>-30249890.785522901</v>
      </c>
      <c r="N85" s="29">
        <f ca="1">E85*'Res PW (2)'!$B$7</f>
        <v>5079097.0677368101</v>
      </c>
      <c r="O85" s="29">
        <f ca="1">F85*'Res PW (2)'!$B$8</f>
        <v>0</v>
      </c>
      <c r="P85" s="29">
        <f>G85*'Res PW (2)'!$B$9</f>
        <v>-3425663.0762719763</v>
      </c>
      <c r="Q85" s="161">
        <f>H85*'Res PW (2)'!$B$10</f>
        <v>49855956.904717013</v>
      </c>
      <c r="R85" s="29">
        <f>I85*'Res PW (2)'!$B$11</f>
        <v>0</v>
      </c>
      <c r="S85" s="44">
        <f>J85*'Res PW (2)'!$B$12</f>
        <v>-27591706.933490116</v>
      </c>
      <c r="T85" s="29">
        <f>K85*'Res PW (2)'!$B$13</f>
        <v>51298605.382467791</v>
      </c>
      <c r="U85" s="44">
        <f t="shared" ca="1" si="67"/>
        <v>44966398.559636623</v>
      </c>
      <c r="V85" s="44">
        <f t="shared" ca="1" si="64"/>
        <v>894257.5754153356</v>
      </c>
      <c r="W85" s="48">
        <f t="shared" ca="1" si="65"/>
        <v>2.029076771504016E-2</v>
      </c>
    </row>
    <row r="86" spans="1:23" x14ac:dyDescent="0.2">
      <c r="A86" s="45">
        <f>'Monthly Data'!A86</f>
        <v>42736</v>
      </c>
      <c r="B86" s="29">
        <f t="shared" si="61"/>
        <v>2017</v>
      </c>
      <c r="C86" s="29">
        <f t="shared" si="62"/>
        <v>1</v>
      </c>
      <c r="D86" s="44">
        <f>'Monthly Data'!E86</f>
        <v>45513156.993604392</v>
      </c>
      <c r="E86" s="46">
        <f t="shared" ref="E86:F86" ca="1" si="86">E74</f>
        <v>477.14</v>
      </c>
      <c r="F86" s="46">
        <f t="shared" ca="1" si="86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J86" s="44">
        <f>'Monthly Data'!F86</f>
        <v>60357</v>
      </c>
      <c r="K86" s="46">
        <f>'Monthly Data'!BH86</f>
        <v>31</v>
      </c>
      <c r="M86" s="29">
        <f>'Res PW (2)'!$B$6</f>
        <v>-30249890.785522901</v>
      </c>
      <c r="N86" s="29">
        <f ca="1">E86*'Res PW (2)'!$B$7</f>
        <v>6891626.261623607</v>
      </c>
      <c r="O86" s="29">
        <f ca="1">F86*'Res PW (2)'!$B$8</f>
        <v>0</v>
      </c>
      <c r="P86" s="29">
        <f>G86*'Res PW (2)'!$B$9</f>
        <v>-3466444.7795609287</v>
      </c>
      <c r="Q86" s="161">
        <f>H86*'Res PW (2)'!$B$10</f>
        <v>49975120.926456034</v>
      </c>
      <c r="R86" s="29">
        <f>I86*'Res PW (2)'!$B$11</f>
        <v>0</v>
      </c>
      <c r="S86" s="44">
        <f>J86*'Res PW (2)'!$B$12</f>
        <v>-27593535.621835914</v>
      </c>
      <c r="T86" s="29">
        <f>K86*'Res PW (2)'!$B$13</f>
        <v>51298605.382467791</v>
      </c>
      <c r="U86" s="44">
        <f t="shared" ca="1" si="67"/>
        <v>46855481.38362769</v>
      </c>
      <c r="V86" s="44">
        <f t="shared" ca="1" si="64"/>
        <v>1342324.3900232986</v>
      </c>
      <c r="W86" s="48">
        <f t="shared" ca="1" si="65"/>
        <v>2.9493106580409812E-2</v>
      </c>
    </row>
    <row r="87" spans="1:23" x14ac:dyDescent="0.2">
      <c r="A87" s="45">
        <f>'Monthly Data'!A87</f>
        <v>42767</v>
      </c>
      <c r="B87" s="29">
        <f t="shared" si="61"/>
        <v>2017</v>
      </c>
      <c r="C87" s="29">
        <f t="shared" si="62"/>
        <v>2</v>
      </c>
      <c r="D87" s="44">
        <f>'Monthly Data'!E87</f>
        <v>39003163.993604392</v>
      </c>
      <c r="E87" s="46">
        <f t="shared" ref="E87:F87" ca="1" si="87">E75</f>
        <v>417.05</v>
      </c>
      <c r="F87" s="46">
        <f t="shared" ca="1" si="87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J87" s="44">
        <f>'Monthly Data'!F87</f>
        <v>60440</v>
      </c>
      <c r="K87" s="46">
        <f>'Monthly Data'!BH87</f>
        <v>28</v>
      </c>
      <c r="M87" s="29">
        <f>'Res PW (2)'!$B$6</f>
        <v>-30249890.785522901</v>
      </c>
      <c r="N87" s="29">
        <f ca="1">E87*'Res PW (2)'!$B$7</f>
        <v>6023709.4613952413</v>
      </c>
      <c r="O87" s="29">
        <f ca="1">F87*'Res PW (2)'!$B$8</f>
        <v>0</v>
      </c>
      <c r="P87" s="29">
        <f>G87*'Res PW (2)'!$B$9</f>
        <v>-3507226.4828498806</v>
      </c>
      <c r="Q87" s="161">
        <f>H87*'Res PW (2)'!$B$10</f>
        <v>50082226.68409051</v>
      </c>
      <c r="R87" s="29">
        <f>I87*'Res PW (2)'!$B$11</f>
        <v>0</v>
      </c>
      <c r="S87" s="44">
        <f>J87*'Res PW (2)'!$B$12</f>
        <v>-27631480.905011225</v>
      </c>
      <c r="T87" s="29">
        <f>K87*'Res PW (2)'!$B$13</f>
        <v>46334224.216422521</v>
      </c>
      <c r="U87" s="44">
        <f t="shared" ca="1" si="67"/>
        <v>41051562.188524261</v>
      </c>
      <c r="V87" s="44">
        <f t="shared" ca="1" si="64"/>
        <v>2048398.1949198693</v>
      </c>
      <c r="W87" s="48">
        <f t="shared" ca="1" si="65"/>
        <v>5.251876989404651E-2</v>
      </c>
    </row>
    <row r="88" spans="1:23" x14ac:dyDescent="0.2">
      <c r="A88" s="45">
        <f>'Monthly Data'!A88</f>
        <v>42795</v>
      </c>
      <c r="B88" s="29">
        <f t="shared" si="61"/>
        <v>2017</v>
      </c>
      <c r="C88" s="29">
        <f t="shared" si="62"/>
        <v>3</v>
      </c>
      <c r="D88" s="44">
        <f>'Monthly Data'!E88</f>
        <v>40659230.993604392</v>
      </c>
      <c r="E88" s="46">
        <f t="shared" ref="E88:F88" ca="1" si="88">E76</f>
        <v>332.70999999999992</v>
      </c>
      <c r="F88" s="46">
        <f t="shared" ca="1" si="88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J88" s="44">
        <f>'Monthly Data'!F88</f>
        <v>60475</v>
      </c>
      <c r="K88" s="46">
        <f>'Monthly Data'!BH88</f>
        <v>31</v>
      </c>
      <c r="M88" s="29">
        <f>'Res PW (2)'!$B$6</f>
        <v>-30249890.785522901</v>
      </c>
      <c r="N88" s="29">
        <f ca="1">E88*'Res PW (2)'!$B$7</f>
        <v>4805535.007554994</v>
      </c>
      <c r="O88" s="29">
        <f ca="1">F88*'Res PW (2)'!$B$8</f>
        <v>2120.8737138909441</v>
      </c>
      <c r="P88" s="29">
        <f>G88*'Res PW (2)'!$B$9</f>
        <v>-3548008.1861388325</v>
      </c>
      <c r="Q88" s="161">
        <f>H88*'Res PW (2)'!$B$10</f>
        <v>50177983.487273656</v>
      </c>
      <c r="R88" s="29">
        <f>I88*'Res PW (2)'!$B$11</f>
        <v>-2281728.1497963602</v>
      </c>
      <c r="S88" s="44">
        <f>J88*'Res PW (2)'!$B$12</f>
        <v>-27647481.928036962</v>
      </c>
      <c r="T88" s="29">
        <f>K88*'Res PW (2)'!$B$13</f>
        <v>51298605.382467791</v>
      </c>
      <c r="U88" s="44">
        <f t="shared" ca="1" si="67"/>
        <v>42557135.70151528</v>
      </c>
      <c r="V88" s="44">
        <f t="shared" ca="1" si="64"/>
        <v>1897904.7079108879</v>
      </c>
      <c r="W88" s="48">
        <f t="shared" ca="1" si="65"/>
        <v>4.6678322770281222E-2</v>
      </c>
    </row>
    <row r="89" spans="1:23" x14ac:dyDescent="0.2">
      <c r="A89" s="45">
        <f>'Monthly Data'!A89</f>
        <v>42826</v>
      </c>
      <c r="B89" s="29">
        <f t="shared" si="61"/>
        <v>2017</v>
      </c>
      <c r="C89" s="29">
        <f t="shared" si="62"/>
        <v>4</v>
      </c>
      <c r="D89" s="44">
        <f>'Monthly Data'!E89</f>
        <v>36365727.993604392</v>
      </c>
      <c r="E89" s="46">
        <f t="shared" ref="E89:F89" ca="1" si="89">E77</f>
        <v>164.53999999999996</v>
      </c>
      <c r="F89" s="46">
        <f t="shared" ca="1" si="89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J89" s="44">
        <f>'Monthly Data'!F89</f>
        <v>60471</v>
      </c>
      <c r="K89" s="46">
        <f>'Monthly Data'!BH89</f>
        <v>30</v>
      </c>
      <c r="M89" s="29">
        <f>'Res PW (2)'!$B$6</f>
        <v>-30249890.785522901</v>
      </c>
      <c r="N89" s="29">
        <f ca="1">E89*'Res PW (2)'!$B$7</f>
        <v>2376552.3433112879</v>
      </c>
      <c r="O89" s="29">
        <f ca="1">F89*'Res PW (2)'!$B$8</f>
        <v>102508.89617139538</v>
      </c>
      <c r="P89" s="29">
        <f>G89*'Res PW (2)'!$B$9</f>
        <v>-3588789.8894277848</v>
      </c>
      <c r="Q89" s="161">
        <f>H89*'Res PW (2)'!$B$10</f>
        <v>50182239.345192909</v>
      </c>
      <c r="R89" s="29">
        <f>I89*'Res PW (2)'!$B$11</f>
        <v>-2281728.1497963602</v>
      </c>
      <c r="S89" s="44">
        <f>J89*'Res PW (2)'!$B$12</f>
        <v>-27645653.239691161</v>
      </c>
      <c r="T89" s="29">
        <f>K89*'Res PW (2)'!$B$13</f>
        <v>49643811.660452701</v>
      </c>
      <c r="U89" s="44">
        <f t="shared" ca="1" si="67"/>
        <v>38539050.180690087</v>
      </c>
      <c r="V89" s="44">
        <f t="shared" ca="1" si="64"/>
        <v>2173322.1870856956</v>
      </c>
      <c r="W89" s="48">
        <f t="shared" ca="1" si="65"/>
        <v>5.9762922592060189E-2</v>
      </c>
    </row>
    <row r="90" spans="1:23" x14ac:dyDescent="0.2">
      <c r="A90" s="45">
        <f>'Monthly Data'!A90</f>
        <v>42856</v>
      </c>
      <c r="B90" s="29">
        <f t="shared" si="61"/>
        <v>2017</v>
      </c>
      <c r="C90" s="29">
        <f t="shared" si="62"/>
        <v>5</v>
      </c>
      <c r="D90" s="44">
        <f>'Monthly Data'!E90</f>
        <v>39252488.993604392</v>
      </c>
      <c r="E90" s="46">
        <f t="shared" ref="E90:F90" ca="1" si="90">E78</f>
        <v>35.92</v>
      </c>
      <c r="F90" s="46">
        <f t="shared" ca="1" si="90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J90" s="44">
        <f>'Monthly Data'!F90</f>
        <v>60529</v>
      </c>
      <c r="K90" s="46">
        <f>'Monthly Data'!BH90</f>
        <v>31</v>
      </c>
      <c r="M90" s="29">
        <f>'Res PW (2)'!$B$6</f>
        <v>-30249890.785522901</v>
      </c>
      <c r="N90" s="29">
        <f ca="1">E90*'Res PW (2)'!$B$7</f>
        <v>518814.63578304055</v>
      </c>
      <c r="O90" s="29">
        <f ca="1">F90*'Res PW (2)'!$B$8</f>
        <v>3583569.6185710565</v>
      </c>
      <c r="P90" s="29">
        <f>G90*'Res PW (2)'!$B$9</f>
        <v>-3629571.5927167367</v>
      </c>
      <c r="Q90" s="161">
        <f>H90*'Res PW (2)'!$B$10</f>
        <v>50224088.614732206</v>
      </c>
      <c r="R90" s="29">
        <f>I90*'Res PW (2)'!$B$11</f>
        <v>-2281728.1497963602</v>
      </c>
      <c r="S90" s="44">
        <f>J90*'Res PW (2)'!$B$12</f>
        <v>-27672169.220705237</v>
      </c>
      <c r="T90" s="29">
        <f>K90*'Res PW (2)'!$B$13</f>
        <v>51298605.382467791</v>
      </c>
      <c r="U90" s="44">
        <f t="shared" ca="1" si="67"/>
        <v>41791718.502812862</v>
      </c>
      <c r="V90" s="44">
        <f t="shared" ca="1" si="64"/>
        <v>2539229.5092084706</v>
      </c>
      <c r="W90" s="48">
        <f t="shared" ca="1" si="65"/>
        <v>6.4689643238221156E-2</v>
      </c>
    </row>
    <row r="91" spans="1:23" x14ac:dyDescent="0.2">
      <c r="A91" s="45">
        <f>'Monthly Data'!A91</f>
        <v>42887</v>
      </c>
      <c r="B91" s="29">
        <f t="shared" si="61"/>
        <v>2017</v>
      </c>
      <c r="C91" s="29">
        <f t="shared" si="62"/>
        <v>6</v>
      </c>
      <c r="D91" s="44">
        <f>'Monthly Data'!E91</f>
        <v>47628726.993604392</v>
      </c>
      <c r="E91" s="46">
        <f t="shared" ref="E91:F91" ca="1" si="91">E79</f>
        <v>0.37999999999999989</v>
      </c>
      <c r="F91" s="46">
        <f t="shared" ca="1" si="91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J91" s="44">
        <f>'Monthly Data'!F91</f>
        <v>60518</v>
      </c>
      <c r="K91" s="46">
        <f>'Monthly Data'!BH91</f>
        <v>30</v>
      </c>
      <c r="M91" s="29">
        <f>'Res PW (2)'!$B$6</f>
        <v>-30249890.785522901</v>
      </c>
      <c r="N91" s="29">
        <f ca="1">E91*'Res PW (2)'!$B$7</f>
        <v>5488.5735411346141</v>
      </c>
      <c r="O91" s="29">
        <f ca="1">F91*'Res PW (2)'!$B$8</f>
        <v>10263614.859422883</v>
      </c>
      <c r="P91" s="29">
        <f>G91*'Res PW (2)'!$B$9</f>
        <v>-3670353.2960056891</v>
      </c>
      <c r="Q91" s="161">
        <f>H91*'Res PW (2)'!$B$10</f>
        <v>50257426.168433003</v>
      </c>
      <c r="R91" s="29">
        <f>I91*'Res PW (2)'!$B$11</f>
        <v>0</v>
      </c>
      <c r="S91" s="44">
        <f>J91*'Res PW (2)'!$B$12</f>
        <v>-27667140.327754293</v>
      </c>
      <c r="T91" s="29">
        <f>K91*'Res PW (2)'!$B$13</f>
        <v>49643811.660452701</v>
      </c>
      <c r="U91" s="44">
        <f t="shared" ca="1" si="67"/>
        <v>48582956.852566838</v>
      </c>
      <c r="V91" s="44">
        <f t="shared" ca="1" si="64"/>
        <v>954229.85896244645</v>
      </c>
      <c r="W91" s="48">
        <f t="shared" ca="1" si="65"/>
        <v>2.0034754636431513E-2</v>
      </c>
    </row>
    <row r="92" spans="1:23" x14ac:dyDescent="0.2">
      <c r="A92" s="45">
        <f>'Monthly Data'!A92</f>
        <v>42917</v>
      </c>
      <c r="B92" s="29">
        <f t="shared" si="61"/>
        <v>2017</v>
      </c>
      <c r="C92" s="29">
        <f t="shared" si="62"/>
        <v>7</v>
      </c>
      <c r="D92" s="44">
        <f>'Monthly Data'!E92</f>
        <v>55795161.993604392</v>
      </c>
      <c r="E92" s="46">
        <f t="shared" ref="E92:F92" ca="1" si="92">E80</f>
        <v>0</v>
      </c>
      <c r="F92" s="46">
        <f t="shared" ca="1" si="92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J92" s="44">
        <f>'Monthly Data'!F92</f>
        <v>60509</v>
      </c>
      <c r="K92" s="46">
        <f>'Monthly Data'!BH92</f>
        <v>31</v>
      </c>
      <c r="M92" s="29">
        <f>'Res PW (2)'!$B$6</f>
        <v>-30249890.785522901</v>
      </c>
      <c r="N92" s="29">
        <f ca="1">E92*'Res PW (2)'!$B$7</f>
        <v>0</v>
      </c>
      <c r="O92" s="29">
        <f ca="1">F92*'Res PW (2)'!$B$8</f>
        <v>18959904.044280361</v>
      </c>
      <c r="P92" s="29">
        <f>G92*'Res PW (2)'!$B$9</f>
        <v>-3711134.999294641</v>
      </c>
      <c r="Q92" s="161">
        <f>H92*'Res PW (2)'!$B$10</f>
        <v>50360276.068148233</v>
      </c>
      <c r="R92" s="29">
        <f>I92*'Res PW (2)'!$B$11</f>
        <v>0</v>
      </c>
      <c r="S92" s="44">
        <f>J92*'Res PW (2)'!$B$12</f>
        <v>-27663025.778976247</v>
      </c>
      <c r="T92" s="29">
        <f>K92*'Res PW (2)'!$B$13</f>
        <v>51298605.382467791</v>
      </c>
      <c r="U92" s="44">
        <f t="shared" ca="1" si="67"/>
        <v>58994733.931102596</v>
      </c>
      <c r="V92" s="44">
        <f t="shared" ca="1" si="64"/>
        <v>3199571.9374982044</v>
      </c>
      <c r="W92" s="48">
        <f t="shared" ca="1" si="65"/>
        <v>5.7344970839316861E-2</v>
      </c>
    </row>
    <row r="93" spans="1:23" x14ac:dyDescent="0.2">
      <c r="A93" s="45">
        <f>'Monthly Data'!A93</f>
        <v>42948</v>
      </c>
      <c r="B93" s="29">
        <f t="shared" si="61"/>
        <v>2017</v>
      </c>
      <c r="C93" s="29">
        <f t="shared" si="62"/>
        <v>8</v>
      </c>
      <c r="D93" s="44">
        <f>'Monthly Data'!E93</f>
        <v>52455127.993604392</v>
      </c>
      <c r="E93" s="46">
        <f t="shared" ref="E93:F93" ca="1" si="93">E81</f>
        <v>0</v>
      </c>
      <c r="F93" s="46">
        <f t="shared" ca="1" si="93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J93" s="44">
        <f>'Monthly Data'!F93</f>
        <v>60503</v>
      </c>
      <c r="K93" s="46">
        <f>'Monthly Data'!BH93</f>
        <v>31</v>
      </c>
      <c r="M93" s="29">
        <f>'Res PW (2)'!$B$6</f>
        <v>-30249890.785522901</v>
      </c>
      <c r="N93" s="29">
        <f ca="1">E93*'Res PW (2)'!$B$7</f>
        <v>0</v>
      </c>
      <c r="O93" s="29">
        <f ca="1">F93*'Res PW (2)'!$B$8</f>
        <v>16938004.437037673</v>
      </c>
      <c r="P93" s="29">
        <f>G93*'Res PW (2)'!$B$9</f>
        <v>-3751916.7025835933</v>
      </c>
      <c r="Q93" s="161">
        <f>H93*'Res PW (2)'!$B$10</f>
        <v>50512068.333934844</v>
      </c>
      <c r="R93" s="29">
        <f>I93*'Res PW (2)'!$B$11</f>
        <v>0</v>
      </c>
      <c r="S93" s="44">
        <f>J93*'Res PW (2)'!$B$12</f>
        <v>-27660282.746457547</v>
      </c>
      <c r="T93" s="29">
        <f>K93*'Res PW (2)'!$B$13</f>
        <v>51298605.382467791</v>
      </c>
      <c r="U93" s="44">
        <f t="shared" ca="1" si="67"/>
        <v>57086587.918876268</v>
      </c>
      <c r="V93" s="44">
        <f t="shared" ca="1" si="64"/>
        <v>4631459.9252718762</v>
      </c>
      <c r="W93" s="48">
        <f t="shared" ca="1" si="65"/>
        <v>8.8293749389698722E-2</v>
      </c>
    </row>
    <row r="94" spans="1:23" x14ac:dyDescent="0.2">
      <c r="A94" s="45">
        <f>'Monthly Data'!A94</f>
        <v>42979</v>
      </c>
      <c r="B94" s="29">
        <f t="shared" si="61"/>
        <v>2017</v>
      </c>
      <c r="C94" s="29">
        <f t="shared" si="62"/>
        <v>9</v>
      </c>
      <c r="D94" s="44">
        <f>'Monthly Data'!E94</f>
        <v>45869090.993604392</v>
      </c>
      <c r="E94" s="46">
        <f t="shared" ref="E94:F94" ca="1" si="94">E82</f>
        <v>0.49000000000000005</v>
      </c>
      <c r="F94" s="46">
        <f t="shared" ca="1" si="94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J94" s="44">
        <f>'Monthly Data'!F94</f>
        <v>60533</v>
      </c>
      <c r="K94" s="46">
        <f>'Monthly Data'!BH94</f>
        <v>30</v>
      </c>
      <c r="M94" s="29">
        <f>'Res PW (2)'!$B$6</f>
        <v>-30249890.785522901</v>
      </c>
      <c r="N94" s="29">
        <f ca="1">E94*'Res PW (2)'!$B$7</f>
        <v>7077.3711451472682</v>
      </c>
      <c r="O94" s="29">
        <f ca="1">F94*'Res PW (2)'!$B$8</f>
        <v>9399005.3420600127</v>
      </c>
      <c r="P94" s="29">
        <f>G94*'Res PW (2)'!$B$9</f>
        <v>-3792698.4058725452</v>
      </c>
      <c r="Q94" s="161">
        <f>H94*'Res PW (2)'!$B$10</f>
        <v>50716349.514058888</v>
      </c>
      <c r="R94" s="29">
        <f>I94*'Res PW (2)'!$B$11</f>
        <v>-2281728.1497963602</v>
      </c>
      <c r="S94" s="44">
        <f>J94*'Res PW (2)'!$B$12</f>
        <v>-27673997.909051035</v>
      </c>
      <c r="T94" s="29">
        <f>K94*'Res PW (2)'!$B$13</f>
        <v>49643811.660452701</v>
      </c>
      <c r="U94" s="44">
        <f t="shared" ca="1" si="67"/>
        <v>45767928.637473911</v>
      </c>
      <c r="V94" s="44">
        <f t="shared" ca="1" si="64"/>
        <v>-101162.35613048077</v>
      </c>
      <c r="W94" s="48">
        <f t="shared" ca="1" si="65"/>
        <v>2.2054580533236645E-3</v>
      </c>
    </row>
    <row r="95" spans="1:23" x14ac:dyDescent="0.2">
      <c r="A95" s="45">
        <f>'Monthly Data'!A95</f>
        <v>43009</v>
      </c>
      <c r="B95" s="29">
        <f t="shared" si="61"/>
        <v>2017</v>
      </c>
      <c r="C95" s="29">
        <f t="shared" si="62"/>
        <v>10</v>
      </c>
      <c r="D95" s="44">
        <f>'Monthly Data'!E95</f>
        <v>41241496.993604392</v>
      </c>
      <c r="E95" s="46">
        <f t="shared" ref="E95:F95" ca="1" si="95">E83</f>
        <v>53.33000000000002</v>
      </c>
      <c r="F95" s="46">
        <f t="shared" ca="1" si="95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J95" s="44">
        <f>'Monthly Data'!F95</f>
        <v>60537</v>
      </c>
      <c r="K95" s="46">
        <f>'Monthly Data'!BH95</f>
        <v>31</v>
      </c>
      <c r="M95" s="29">
        <f>'Res PW (2)'!$B$6</f>
        <v>-30249890.785522901</v>
      </c>
      <c r="N95" s="29">
        <f ca="1">E95*'Res PW (2)'!$B$7</f>
        <v>770277.96565449785</v>
      </c>
      <c r="O95" s="29">
        <f ca="1">F95*'Res PW (2)'!$B$8</f>
        <v>1972412.5539185731</v>
      </c>
      <c r="P95" s="29">
        <f>G95*'Res PW (2)'!$B$9</f>
        <v>-3833480.1091614976</v>
      </c>
      <c r="Q95" s="161">
        <f>H95*'Res PW (2)'!$B$10</f>
        <v>50861048.683313414</v>
      </c>
      <c r="R95" s="29">
        <f>I95*'Res PW (2)'!$B$11</f>
        <v>-2281728.1497963602</v>
      </c>
      <c r="S95" s="44">
        <f>J95*'Res PW (2)'!$B$12</f>
        <v>-27675826.597396832</v>
      </c>
      <c r="T95" s="29">
        <f>K95*'Res PW (2)'!$B$13</f>
        <v>51298605.382467791</v>
      </c>
      <c r="U95" s="44">
        <f t="shared" ca="1" si="67"/>
        <v>40861418.943476692</v>
      </c>
      <c r="V95" s="44">
        <f t="shared" ca="1" si="64"/>
        <v>-380078.05012769997</v>
      </c>
      <c r="W95" s="48">
        <f t="shared" ca="1" si="65"/>
        <v>9.2159130447335928E-3</v>
      </c>
    </row>
    <row r="96" spans="1:23" x14ac:dyDescent="0.2">
      <c r="A96" s="45">
        <f>'Monthly Data'!A96</f>
        <v>43040</v>
      </c>
      <c r="B96" s="29">
        <f t="shared" si="61"/>
        <v>2017</v>
      </c>
      <c r="C96" s="29">
        <f t="shared" si="62"/>
        <v>11</v>
      </c>
      <c r="D96" s="44">
        <f>'Monthly Data'!E96</f>
        <v>39186018.993604392</v>
      </c>
      <c r="E96" s="46">
        <f t="shared" ref="E96:F96" ca="1" si="96">E84</f>
        <v>207.66000000000003</v>
      </c>
      <c r="F96" s="46">
        <f t="shared" ca="1" si="96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J96" s="44">
        <f>'Monthly Data'!F96</f>
        <v>60558</v>
      </c>
      <c r="K96" s="46">
        <f>'Monthly Data'!BH96</f>
        <v>30</v>
      </c>
      <c r="M96" s="29">
        <f>'Res PW (2)'!$B$6</f>
        <v>-30249890.785522901</v>
      </c>
      <c r="N96" s="29">
        <f ca="1">E96*'Res PW (2)'!$B$7</f>
        <v>2999361.0040842486</v>
      </c>
      <c r="O96" s="29">
        <f ca="1">F96*'Res PW (2)'!$B$8</f>
        <v>48780.095419491598</v>
      </c>
      <c r="P96" s="29">
        <f>G96*'Res PW (2)'!$B$9</f>
        <v>-3874261.8124504494</v>
      </c>
      <c r="Q96" s="161">
        <f>H96*'Res PW (2)'!$B$10</f>
        <v>50996526.827076234</v>
      </c>
      <c r="R96" s="29">
        <f>I96*'Res PW (2)'!$B$11</f>
        <v>-2281728.1497963602</v>
      </c>
      <c r="S96" s="44">
        <f>J96*'Res PW (2)'!$B$12</f>
        <v>-27685427.211212274</v>
      </c>
      <c r="T96" s="29">
        <f>K96*'Res PW (2)'!$B$13</f>
        <v>49643811.660452701</v>
      </c>
      <c r="U96" s="44">
        <f t="shared" ca="1" si="67"/>
        <v>39597171.628050692</v>
      </c>
      <c r="V96" s="44">
        <f t="shared" ca="1" si="64"/>
        <v>411152.63444630057</v>
      </c>
      <c r="W96" s="48">
        <f t="shared" ca="1" si="65"/>
        <v>1.0492329790209243E-2</v>
      </c>
    </row>
    <row r="97" spans="1:23" x14ac:dyDescent="0.2">
      <c r="A97" s="45">
        <f>'Monthly Data'!A97</f>
        <v>43070</v>
      </c>
      <c r="B97" s="29">
        <f t="shared" si="61"/>
        <v>2017</v>
      </c>
      <c r="C97" s="29">
        <f t="shared" si="62"/>
        <v>12</v>
      </c>
      <c r="D97" s="44">
        <f>'Monthly Data'!E97</f>
        <v>47202885.993604392</v>
      </c>
      <c r="E97" s="46">
        <f t="shared" ref="E97:F97" ca="1" si="97">E85</f>
        <v>351.65000000000003</v>
      </c>
      <c r="F97" s="46">
        <f t="shared" ca="1" si="97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J97" s="44">
        <f>'Monthly Data'!F97</f>
        <v>60594</v>
      </c>
      <c r="K97" s="46">
        <f>'Monthly Data'!BH97</f>
        <v>31</v>
      </c>
      <c r="M97" s="29">
        <f>'Res PW (2)'!$B$6</f>
        <v>-30249890.785522901</v>
      </c>
      <c r="N97" s="29">
        <f ca="1">E97*'Res PW (2)'!$B$7</f>
        <v>5079097.0677368101</v>
      </c>
      <c r="O97" s="29">
        <f ca="1">F97*'Res PW (2)'!$B$8</f>
        <v>0</v>
      </c>
      <c r="P97" s="29">
        <f>G97*'Res PW (2)'!$B$9</f>
        <v>-3915043.5157394018</v>
      </c>
      <c r="Q97" s="161">
        <f>H97*'Res PW (2)'!$B$10</f>
        <v>51092283.63025938</v>
      </c>
      <c r="R97" s="29">
        <f>I97*'Res PW (2)'!$B$11</f>
        <v>0</v>
      </c>
      <c r="S97" s="44">
        <f>J97*'Res PW (2)'!$B$12</f>
        <v>-27701885.406324457</v>
      </c>
      <c r="T97" s="29">
        <f>K97*'Res PW (2)'!$B$13</f>
        <v>51298605.382467791</v>
      </c>
      <c r="U97" s="44">
        <f t="shared" ca="1" si="67"/>
        <v>45603166.372877225</v>
      </c>
      <c r="V97" s="44">
        <f t="shared" ca="1" si="64"/>
        <v>-1599719.6207271665</v>
      </c>
      <c r="W97" s="48">
        <f t="shared" ca="1" si="65"/>
        <v>3.3890292660154628E-2</v>
      </c>
    </row>
    <row r="98" spans="1:23" x14ac:dyDescent="0.2">
      <c r="A98" s="45">
        <f>'Monthly Data'!A98</f>
        <v>43101</v>
      </c>
      <c r="B98" s="29">
        <f t="shared" si="61"/>
        <v>2018</v>
      </c>
      <c r="C98" s="29">
        <f t="shared" si="62"/>
        <v>1</v>
      </c>
      <c r="D98" s="44">
        <f>'Monthly Data'!E98</f>
        <v>48557804.356751375</v>
      </c>
      <c r="E98" s="46">
        <f t="shared" ref="E98:F98" ca="1" si="98">E86</f>
        <v>477.14</v>
      </c>
      <c r="F98" s="46">
        <f t="shared" ca="1" si="98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J98" s="44">
        <f>'Monthly Data'!F98</f>
        <v>60779</v>
      </c>
      <c r="K98" s="46">
        <f>'Monthly Data'!BH98</f>
        <v>31</v>
      </c>
      <c r="M98" s="29">
        <f>'Res PW (2)'!$B$6</f>
        <v>-30249890.785522901</v>
      </c>
      <c r="N98" s="29">
        <f ca="1">E98*'Res PW (2)'!$B$7</f>
        <v>6891626.261623607</v>
      </c>
      <c r="O98" s="29">
        <f ca="1">F98*'Res PW (2)'!$B$8</f>
        <v>0</v>
      </c>
      <c r="P98" s="29">
        <f>G98*'Res PW (2)'!$B$9</f>
        <v>-3955825.2190283537</v>
      </c>
      <c r="Q98" s="161">
        <f>H98*'Res PW (2)'!$B$10</f>
        <v>51068876.411703497</v>
      </c>
      <c r="R98" s="29">
        <f>I98*'Res PW (2)'!$B$11</f>
        <v>0</v>
      </c>
      <c r="S98" s="44">
        <f>J98*'Res PW (2)'!$B$12</f>
        <v>-27786462.242317624</v>
      </c>
      <c r="T98" s="29">
        <f>K98*'Res PW (2)'!$B$13</f>
        <v>51298605.382467791</v>
      </c>
      <c r="U98" s="44">
        <f t="shared" ca="1" si="67"/>
        <v>47266929.808926016</v>
      </c>
      <c r="V98" s="44">
        <f t="shared" ref="V98:V121" ca="1" si="99">U98-D98</f>
        <v>-1290874.5478253588</v>
      </c>
      <c r="W98" s="48">
        <f t="shared" ref="W98:W121" ca="1" si="100">ABS(V98/D98)</f>
        <v>2.6584285779096977E-2</v>
      </c>
    </row>
    <row r="99" spans="1:23" x14ac:dyDescent="0.2">
      <c r="A99" s="45">
        <f>'Monthly Data'!A99</f>
        <v>43132</v>
      </c>
      <c r="B99" s="29">
        <f t="shared" si="61"/>
        <v>2018</v>
      </c>
      <c r="C99" s="29">
        <f t="shared" si="62"/>
        <v>2</v>
      </c>
      <c r="D99" s="44">
        <f>'Monthly Data'!E99</f>
        <v>40484293.356751375</v>
      </c>
      <c r="E99" s="46">
        <f t="shared" ref="E99:F99" ca="1" si="101">E87</f>
        <v>417.05</v>
      </c>
      <c r="F99" s="46">
        <f t="shared" ca="1" si="101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J99" s="44">
        <f>'Monthly Data'!F99</f>
        <v>60797</v>
      </c>
      <c r="K99" s="46">
        <f>'Monthly Data'!BH99</f>
        <v>28</v>
      </c>
      <c r="M99" s="29">
        <f>'Res PW (2)'!$B$6</f>
        <v>-30249890.785522901</v>
      </c>
      <c r="N99" s="29">
        <f ca="1">E99*'Res PW (2)'!$B$7</f>
        <v>6023709.4613952413</v>
      </c>
      <c r="O99" s="29">
        <f ca="1">F99*'Res PW (2)'!$B$8</f>
        <v>0</v>
      </c>
      <c r="P99" s="29">
        <f>G99*'Res PW (2)'!$B$9</f>
        <v>-3996606.9223173056</v>
      </c>
      <c r="Q99" s="161">
        <f>H99*'Res PW (2)'!$B$10</f>
        <v>50993689.588463396</v>
      </c>
      <c r="R99" s="29">
        <f>I99*'Res PW (2)'!$B$11</f>
        <v>0</v>
      </c>
      <c r="S99" s="44">
        <f>J99*'Res PW (2)'!$B$12</f>
        <v>-27794691.339873716</v>
      </c>
      <c r="T99" s="29">
        <f>K99*'Res PW (2)'!$B$13</f>
        <v>46334224.216422521</v>
      </c>
      <c r="U99" s="44">
        <f t="shared" ca="1" si="67"/>
        <v>41310434.218567237</v>
      </c>
      <c r="V99" s="44">
        <f t="shared" ca="1" si="99"/>
        <v>826140.86181586236</v>
      </c>
      <c r="W99" s="48">
        <f t="shared" ca="1" si="100"/>
        <v>2.0406453795199831E-2</v>
      </c>
    </row>
    <row r="100" spans="1:23" x14ac:dyDescent="0.2">
      <c r="A100" s="45">
        <f>'Monthly Data'!A100</f>
        <v>43160</v>
      </c>
      <c r="B100" s="29">
        <f t="shared" si="61"/>
        <v>2018</v>
      </c>
      <c r="C100" s="29">
        <f t="shared" si="62"/>
        <v>3</v>
      </c>
      <c r="D100" s="44">
        <f>'Monthly Data'!E100</f>
        <v>41820071.356751375</v>
      </c>
      <c r="E100" s="46">
        <f t="shared" ref="E100:F100" ca="1" si="102">E88</f>
        <v>332.70999999999992</v>
      </c>
      <c r="F100" s="46">
        <f t="shared" ca="1" si="102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J100" s="44">
        <f>'Monthly Data'!F100</f>
        <v>60798</v>
      </c>
      <c r="K100" s="46">
        <f>'Monthly Data'!BH100</f>
        <v>31</v>
      </c>
      <c r="M100" s="29">
        <f>'Res PW (2)'!$B$6</f>
        <v>-30249890.785522901</v>
      </c>
      <c r="N100" s="29">
        <f ca="1">E100*'Res PW (2)'!$B$7</f>
        <v>4805535.007554994</v>
      </c>
      <c r="O100" s="29">
        <f ca="1">F100*'Res PW (2)'!$B$8</f>
        <v>2120.8737138909441</v>
      </c>
      <c r="P100" s="29">
        <f>G100*'Res PW (2)'!$B$9</f>
        <v>-4037388.6256062579</v>
      </c>
      <c r="Q100" s="161">
        <f>H100*'Res PW (2)'!$B$10</f>
        <v>50963898.583028644</v>
      </c>
      <c r="R100" s="29">
        <f>I100*'Res PW (2)'!$B$11</f>
        <v>-2281728.1497963602</v>
      </c>
      <c r="S100" s="44">
        <f>J100*'Res PW (2)'!$B$12</f>
        <v>-27795148.511960167</v>
      </c>
      <c r="T100" s="29">
        <f>K100*'Res PW (2)'!$B$13</f>
        <v>51298605.382467791</v>
      </c>
      <c r="U100" s="44">
        <f t="shared" ca="1" si="67"/>
        <v>42706003.773879632</v>
      </c>
      <c r="V100" s="44">
        <f t="shared" ca="1" si="99"/>
        <v>885932.41712825745</v>
      </c>
      <c r="W100" s="48">
        <f t="shared" ca="1" si="100"/>
        <v>2.1184383201326932E-2</v>
      </c>
    </row>
    <row r="101" spans="1:23" x14ac:dyDescent="0.2">
      <c r="A101" s="45">
        <f>'Monthly Data'!A101</f>
        <v>43191</v>
      </c>
      <c r="B101" s="29">
        <f t="shared" si="61"/>
        <v>2018</v>
      </c>
      <c r="C101" s="29">
        <f t="shared" si="62"/>
        <v>4</v>
      </c>
      <c r="D101" s="44">
        <f>'Monthly Data'!E101</f>
        <v>38863607.356751375</v>
      </c>
      <c r="E101" s="46">
        <f t="shared" ref="E101:F101" ca="1" si="103">E89</f>
        <v>164.53999999999996</v>
      </c>
      <c r="F101" s="46">
        <f t="shared" ca="1" si="103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J101" s="44">
        <f>'Monthly Data'!F101</f>
        <v>60792</v>
      </c>
      <c r="K101" s="46">
        <f>'Monthly Data'!BH101</f>
        <v>30</v>
      </c>
      <c r="M101" s="29">
        <f>'Res PW (2)'!$B$6</f>
        <v>-30249890.785522901</v>
      </c>
      <c r="N101" s="29">
        <f ca="1">E101*'Res PW (2)'!$B$7</f>
        <v>2376552.3433112879</v>
      </c>
      <c r="O101" s="29">
        <f ca="1">F101*'Res PW (2)'!$B$8</f>
        <v>102508.89617139538</v>
      </c>
      <c r="P101" s="29">
        <f>G101*'Res PW (2)'!$B$9</f>
        <v>-4078170.3288952098</v>
      </c>
      <c r="Q101" s="161">
        <f>H101*'Res PW (2)'!$B$10</f>
        <v>51057527.45725216</v>
      </c>
      <c r="R101" s="29">
        <f>I101*'Res PW (2)'!$B$11</f>
        <v>-2281728.1497963602</v>
      </c>
      <c r="S101" s="44">
        <f>J101*'Res PW (2)'!$B$12</f>
        <v>-27792405.479441471</v>
      </c>
      <c r="T101" s="29">
        <f>K101*'Res PW (2)'!$B$13</f>
        <v>49643811.660452701</v>
      </c>
      <c r="U101" s="44">
        <f t="shared" ca="1" si="67"/>
        <v>38778205.613531604</v>
      </c>
      <c r="V101" s="44">
        <f t="shared" ca="1" si="99"/>
        <v>-85401.743219770491</v>
      </c>
      <c r="W101" s="48">
        <f t="shared" ca="1" si="100"/>
        <v>2.1974733955038924E-3</v>
      </c>
    </row>
    <row r="102" spans="1:23" x14ac:dyDescent="0.2">
      <c r="A102" s="45">
        <f>'Monthly Data'!A102</f>
        <v>43221</v>
      </c>
      <c r="B102" s="29">
        <f t="shared" si="61"/>
        <v>2018</v>
      </c>
      <c r="C102" s="29">
        <f t="shared" si="62"/>
        <v>5</v>
      </c>
      <c r="D102" s="44">
        <f>'Monthly Data'!E102</f>
        <v>41888037.356751375</v>
      </c>
      <c r="E102" s="46">
        <f t="shared" ref="E102:F102" ca="1" si="104">E90</f>
        <v>35.92</v>
      </c>
      <c r="F102" s="46">
        <f t="shared" ca="1" si="104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J102" s="44">
        <f>'Monthly Data'!F102</f>
        <v>60822</v>
      </c>
      <c r="K102" s="46">
        <f>'Monthly Data'!BH102</f>
        <v>31</v>
      </c>
      <c r="M102" s="29">
        <f>'Res PW (2)'!$B$6</f>
        <v>-30249890.785522901</v>
      </c>
      <c r="N102" s="29">
        <f ca="1">E102*'Res PW (2)'!$B$7</f>
        <v>518814.63578304055</v>
      </c>
      <c r="O102" s="29">
        <f ca="1">F102*'Res PW (2)'!$B$8</f>
        <v>3583569.6185710565</v>
      </c>
      <c r="P102" s="29">
        <f>G102*'Res PW (2)'!$B$9</f>
        <v>-4118952.0321841622</v>
      </c>
      <c r="Q102" s="161">
        <f>H102*'Res PW (2)'!$B$10</f>
        <v>51127749.1129198</v>
      </c>
      <c r="R102" s="29">
        <f>I102*'Res PW (2)'!$B$11</f>
        <v>-2281728.1497963602</v>
      </c>
      <c r="S102" s="44">
        <f>J102*'Res PW (2)'!$B$12</f>
        <v>-27806120.642034955</v>
      </c>
      <c r="T102" s="29">
        <f>K102*'Res PW (2)'!$B$13</f>
        <v>51298605.382467791</v>
      </c>
      <c r="U102" s="44">
        <f t="shared" ca="1" si="67"/>
        <v>42072047.140203312</v>
      </c>
      <c r="V102" s="44">
        <f t="shared" ca="1" si="99"/>
        <v>184009.78345193714</v>
      </c>
      <c r="W102" s="48">
        <f t="shared" ca="1" si="100"/>
        <v>4.3928958018435074E-3</v>
      </c>
    </row>
    <row r="103" spans="1:23" x14ac:dyDescent="0.2">
      <c r="A103" s="45">
        <f>'Monthly Data'!A103</f>
        <v>43252</v>
      </c>
      <c r="B103" s="29">
        <f t="shared" si="61"/>
        <v>2018</v>
      </c>
      <c r="C103" s="29">
        <f t="shared" si="62"/>
        <v>6</v>
      </c>
      <c r="D103" s="44">
        <f>'Monthly Data'!E103</f>
        <v>52737113.356751375</v>
      </c>
      <c r="E103" s="46">
        <f t="shared" ref="E103:F103" ca="1" si="105">E91</f>
        <v>0.37999999999999989</v>
      </c>
      <c r="F103" s="46">
        <f t="shared" ca="1" si="105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J103" s="44">
        <f>'Monthly Data'!F103</f>
        <v>60920</v>
      </c>
      <c r="K103" s="46">
        <f>'Monthly Data'!BH103</f>
        <v>30</v>
      </c>
      <c r="M103" s="29">
        <f>'Res PW (2)'!$B$6</f>
        <v>-30249890.785522901</v>
      </c>
      <c r="N103" s="29">
        <f ca="1">E103*'Res PW (2)'!$B$7</f>
        <v>5488.5735411346141</v>
      </c>
      <c r="O103" s="29">
        <f ca="1">F103*'Res PW (2)'!$B$8</f>
        <v>10263614.859422883</v>
      </c>
      <c r="P103" s="29">
        <f>G103*'Res PW (2)'!$B$9</f>
        <v>-4159733.7354731141</v>
      </c>
      <c r="Q103" s="161">
        <f>H103*'Res PW (2)'!$B$10</f>
        <v>51241238.657433152</v>
      </c>
      <c r="R103" s="29">
        <f>I103*'Res PW (2)'!$B$11</f>
        <v>0</v>
      </c>
      <c r="S103" s="44">
        <f>J103*'Res PW (2)'!$B$12</f>
        <v>-27850923.506507013</v>
      </c>
      <c r="T103" s="29">
        <f>K103*'Res PW (2)'!$B$13</f>
        <v>49643811.660452701</v>
      </c>
      <c r="U103" s="44">
        <f t="shared" ca="1" si="67"/>
        <v>48893605.723346844</v>
      </c>
      <c r="V103" s="44">
        <f t="shared" ca="1" si="99"/>
        <v>-3843507.6334045306</v>
      </c>
      <c r="W103" s="48">
        <f t="shared" ca="1" si="100"/>
        <v>7.2880508407889316E-2</v>
      </c>
    </row>
    <row r="104" spans="1:23" x14ac:dyDescent="0.2">
      <c r="A104" s="45">
        <f>'Monthly Data'!A104</f>
        <v>43282</v>
      </c>
      <c r="B104" s="29">
        <f t="shared" si="61"/>
        <v>2018</v>
      </c>
      <c r="C104" s="29">
        <f t="shared" si="62"/>
        <v>7</v>
      </c>
      <c r="D104" s="44">
        <f>'Monthly Data'!E104</f>
        <v>65507958.356751375</v>
      </c>
      <c r="E104" s="46">
        <f t="shared" ref="E104:F104" ca="1" si="106">E92</f>
        <v>0</v>
      </c>
      <c r="F104" s="46">
        <f t="shared" ca="1" si="106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J104" s="44">
        <f>'Monthly Data'!F104</f>
        <v>60944</v>
      </c>
      <c r="K104" s="46">
        <f>'Monthly Data'!BH104</f>
        <v>31</v>
      </c>
      <c r="M104" s="29">
        <f>'Res PW (2)'!$B$6</f>
        <v>-30249890.785522901</v>
      </c>
      <c r="N104" s="29">
        <f ca="1">E104*'Res PW (2)'!$B$7</f>
        <v>0</v>
      </c>
      <c r="O104" s="29">
        <f ca="1">F104*'Res PW (2)'!$B$8</f>
        <v>18959904.044280361</v>
      </c>
      <c r="P104" s="29">
        <f>G104*'Res PW (2)'!$B$9</f>
        <v>-4200515.438762066</v>
      </c>
      <c r="Q104" s="161">
        <f>H104*'Res PW (2)'!$B$10</f>
        <v>51485950.487790078</v>
      </c>
      <c r="R104" s="29">
        <f>I104*'Res PW (2)'!$B$11</f>
        <v>0</v>
      </c>
      <c r="S104" s="44">
        <f>J104*'Res PW (2)'!$B$12</f>
        <v>-27861895.636581801</v>
      </c>
      <c r="T104" s="29">
        <f>K104*'Res PW (2)'!$B$13</f>
        <v>51298605.382467791</v>
      </c>
      <c r="U104" s="44">
        <f t="shared" ca="1" si="67"/>
        <v>59432158.053671464</v>
      </c>
      <c r="V104" s="44">
        <f t="shared" ca="1" si="99"/>
        <v>-6075800.3030799106</v>
      </c>
      <c r="W104" s="48">
        <f t="shared" ca="1" si="100"/>
        <v>9.274904081106547E-2</v>
      </c>
    </row>
    <row r="105" spans="1:23" x14ac:dyDescent="0.2">
      <c r="A105" s="45">
        <f>'Monthly Data'!A105</f>
        <v>43313</v>
      </c>
      <c r="B105" s="29">
        <f t="shared" si="61"/>
        <v>2018</v>
      </c>
      <c r="C105" s="29">
        <f t="shared" si="62"/>
        <v>8</v>
      </c>
      <c r="D105" s="44">
        <f>'Monthly Data'!E105</f>
        <v>63722121.356751375</v>
      </c>
      <c r="E105" s="46">
        <f t="shared" ref="E105:F105" ca="1" si="107">E93</f>
        <v>0</v>
      </c>
      <c r="F105" s="46">
        <f t="shared" ca="1" si="107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J105" s="44">
        <f>'Monthly Data'!F105</f>
        <v>60940</v>
      </c>
      <c r="K105" s="46">
        <f>'Monthly Data'!BH105</f>
        <v>31</v>
      </c>
      <c r="M105" s="29">
        <f>'Res PW (2)'!$B$6</f>
        <v>-30249890.785522901</v>
      </c>
      <c r="N105" s="29">
        <f ca="1">E105*'Res PW (2)'!$B$7</f>
        <v>0</v>
      </c>
      <c r="O105" s="29">
        <f ca="1">F105*'Res PW (2)'!$B$8</f>
        <v>16938004.437037673</v>
      </c>
      <c r="P105" s="29">
        <f>G105*'Res PW (2)'!$B$9</f>
        <v>-4241297.1420510188</v>
      </c>
      <c r="Q105" s="161">
        <f>H105*'Res PW (2)'!$B$10</f>
        <v>51529927.686289005</v>
      </c>
      <c r="R105" s="29">
        <f>I105*'Res PW (2)'!$B$11</f>
        <v>0</v>
      </c>
      <c r="S105" s="44">
        <f>J105*'Res PW (2)'!$B$12</f>
        <v>-27860066.948236004</v>
      </c>
      <c r="T105" s="29">
        <f>K105*'Res PW (2)'!$B$13</f>
        <v>51298605.382467791</v>
      </c>
      <c r="U105" s="44">
        <f t="shared" ca="1" si="67"/>
        <v>57415282.629984543</v>
      </c>
      <c r="V105" s="44">
        <f t="shared" ca="1" si="99"/>
        <v>-6306838.7267668322</v>
      </c>
      <c r="W105" s="48">
        <f t="shared" ca="1" si="100"/>
        <v>9.8974086117718699E-2</v>
      </c>
    </row>
    <row r="106" spans="1:23" x14ac:dyDescent="0.2">
      <c r="A106" s="45">
        <f>'Monthly Data'!A106</f>
        <v>43344</v>
      </c>
      <c r="B106" s="29">
        <f t="shared" si="61"/>
        <v>2018</v>
      </c>
      <c r="C106" s="29">
        <f t="shared" si="62"/>
        <v>9</v>
      </c>
      <c r="D106" s="44">
        <f>'Monthly Data'!E106</f>
        <v>51293687.356751375</v>
      </c>
      <c r="E106" s="46">
        <f t="shared" ref="E106:F106" ca="1" si="108">E94</f>
        <v>0.49000000000000005</v>
      </c>
      <c r="F106" s="46">
        <f t="shared" ca="1" si="108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J106" s="44">
        <f>'Monthly Data'!F106</f>
        <v>60973</v>
      </c>
      <c r="K106" s="46">
        <f>'Monthly Data'!BH106</f>
        <v>30</v>
      </c>
      <c r="M106" s="29">
        <f>'Res PW (2)'!$B$6</f>
        <v>-30249890.785522901</v>
      </c>
      <c r="N106" s="29">
        <f ca="1">E106*'Res PW (2)'!$B$7</f>
        <v>7077.3711451472682</v>
      </c>
      <c r="O106" s="29">
        <f ca="1">F106*'Res PW (2)'!$B$8</f>
        <v>9399005.3420600127</v>
      </c>
      <c r="P106" s="29">
        <f>G106*'Res PW (2)'!$B$9</f>
        <v>-4282078.8453399707</v>
      </c>
      <c r="Q106" s="161">
        <f>H106*'Res PW (2)'!$B$10</f>
        <v>51553334.90484488</v>
      </c>
      <c r="R106" s="29">
        <f>I106*'Res PW (2)'!$B$11</f>
        <v>-2281728.1497963602</v>
      </c>
      <c r="S106" s="44">
        <f>J106*'Res PW (2)'!$B$12</f>
        <v>-27875153.627088841</v>
      </c>
      <c r="T106" s="29">
        <f>K106*'Res PW (2)'!$B$13</f>
        <v>49643811.660452701</v>
      </c>
      <c r="U106" s="44">
        <f t="shared" ca="1" si="67"/>
        <v>45914377.870754674</v>
      </c>
      <c r="V106" s="44">
        <f t="shared" ca="1" si="99"/>
        <v>-5379309.4859967008</v>
      </c>
      <c r="W106" s="48">
        <f t="shared" ca="1" si="100"/>
        <v>0.10487273898995031</v>
      </c>
    </row>
    <row r="107" spans="1:23" x14ac:dyDescent="0.2">
      <c r="A107" s="45">
        <v>43374</v>
      </c>
      <c r="B107" s="29">
        <f t="shared" si="61"/>
        <v>2018</v>
      </c>
      <c r="C107" s="29">
        <f t="shared" si="62"/>
        <v>10</v>
      </c>
      <c r="D107" s="44">
        <f>'Monthly Data'!E107</f>
        <v>41037608.356751375</v>
      </c>
      <c r="E107" s="46">
        <f t="shared" ref="E107:F107" ca="1" si="109">E95</f>
        <v>53.33000000000002</v>
      </c>
      <c r="F107" s="46">
        <f t="shared" ca="1" si="109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J107" s="44">
        <f>'Monthly Data'!F107</f>
        <v>60992</v>
      </c>
      <c r="K107" s="46">
        <f>'Monthly Data'!BH107</f>
        <v>31</v>
      </c>
      <c r="M107" s="29">
        <f>'Res PW (2)'!$B$6</f>
        <v>-30249890.785522901</v>
      </c>
      <c r="N107" s="29">
        <f ca="1">E107*'Res PW (2)'!$B$7</f>
        <v>770277.96565449785</v>
      </c>
      <c r="O107" s="29">
        <f ca="1">F107*'Res PW (2)'!$B$8</f>
        <v>1972412.5539185731</v>
      </c>
      <c r="P107" s="29">
        <f>G107*'Res PW (2)'!$B$9</f>
        <v>-4322860.5486289226</v>
      </c>
      <c r="Q107" s="161">
        <f>H107*'Res PW (2)'!$B$10</f>
        <v>51446229.147210404</v>
      </c>
      <c r="R107" s="29">
        <f>I107*'Res PW (2)'!$B$11</f>
        <v>-2281728.1497963602</v>
      </c>
      <c r="S107" s="44">
        <f>J107*'Res PW (2)'!$B$12</f>
        <v>-27883839.89673138</v>
      </c>
      <c r="T107" s="29">
        <f>K107*'Res PW (2)'!$B$13</f>
        <v>51298605.382467791</v>
      </c>
      <c r="U107" s="44">
        <f t="shared" ca="1" si="67"/>
        <v>40749205.668571703</v>
      </c>
      <c r="V107" s="44">
        <f t="shared" ca="1" si="99"/>
        <v>-288402.68817967176</v>
      </c>
      <c r="W107" s="48">
        <f t="shared" ca="1" si="100"/>
        <v>7.0277654992100605E-3</v>
      </c>
    </row>
    <row r="108" spans="1:23" x14ac:dyDescent="0.2">
      <c r="A108" s="45">
        <v>43405</v>
      </c>
      <c r="B108" s="29">
        <f t="shared" si="61"/>
        <v>2018</v>
      </c>
      <c r="C108" s="29">
        <f t="shared" si="62"/>
        <v>11</v>
      </c>
      <c r="D108" s="44">
        <f>'Monthly Data'!E108</f>
        <v>41154130.356751375</v>
      </c>
      <c r="E108" s="46">
        <f t="shared" ref="E108:F108" ca="1" si="110">E96</f>
        <v>207.66000000000003</v>
      </c>
      <c r="F108" s="46">
        <f t="shared" ca="1" si="110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J108" s="44">
        <f>'Monthly Data'!F108</f>
        <v>61031</v>
      </c>
      <c r="K108" s="46">
        <f>'Monthly Data'!BH108</f>
        <v>30</v>
      </c>
      <c r="M108" s="29">
        <f>'Res PW (2)'!$B$6</f>
        <v>-30249890.785522901</v>
      </c>
      <c r="N108" s="29">
        <f ca="1">E108*'Res PW (2)'!$B$7</f>
        <v>2999361.0040842486</v>
      </c>
      <c r="O108" s="29">
        <f ca="1">F108*'Res PW (2)'!$B$8</f>
        <v>48780.095419491598</v>
      </c>
      <c r="P108" s="29">
        <f>G108*'Res PW (2)'!$B$9</f>
        <v>-4363642.2519178744</v>
      </c>
      <c r="Q108" s="161">
        <f>H108*'Res PW (2)'!$B$10</f>
        <v>51591637.626118138</v>
      </c>
      <c r="R108" s="29">
        <f>I108*'Res PW (2)'!$B$11</f>
        <v>-2281728.1497963602</v>
      </c>
      <c r="S108" s="44">
        <f>J108*'Res PW (2)'!$B$12</f>
        <v>-27901669.608102914</v>
      </c>
      <c r="T108" s="29">
        <f>K108*'Res PW (2)'!$B$13</f>
        <v>49643811.660452701</v>
      </c>
      <c r="U108" s="44">
        <f t="shared" ca="1" si="67"/>
        <v>39486659.590734527</v>
      </c>
      <c r="V108" s="44">
        <f t="shared" ca="1" si="99"/>
        <v>-1667470.7660168484</v>
      </c>
      <c r="W108" s="48">
        <f t="shared" ca="1" si="100"/>
        <v>4.0517701420540363E-2</v>
      </c>
    </row>
    <row r="109" spans="1:23" x14ac:dyDescent="0.2">
      <c r="A109" s="45">
        <v>43435</v>
      </c>
      <c r="B109" s="29">
        <f t="shared" si="61"/>
        <v>2018</v>
      </c>
      <c r="C109" s="29">
        <f t="shared" si="62"/>
        <v>12</v>
      </c>
      <c r="D109" s="44">
        <f>'Monthly Data'!E109</f>
        <v>46187584.356751375</v>
      </c>
      <c r="E109" s="46">
        <f t="shared" ref="E109:F109" ca="1" si="111">E97</f>
        <v>351.65000000000003</v>
      </c>
      <c r="F109" s="46">
        <f t="shared" ca="1" si="111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J109" s="44">
        <f>'Monthly Data'!F109</f>
        <v>61253</v>
      </c>
      <c r="K109" s="46">
        <f>'Monthly Data'!BH109</f>
        <v>31</v>
      </c>
      <c r="M109" s="29">
        <f>'Res PW (2)'!$B$6</f>
        <v>-30249890.785522901</v>
      </c>
      <c r="N109" s="29">
        <f ca="1">E109*'Res PW (2)'!$B$7</f>
        <v>5079097.0677368101</v>
      </c>
      <c r="O109" s="29">
        <f ca="1">F109*'Res PW (2)'!$B$8</f>
        <v>0</v>
      </c>
      <c r="P109" s="29">
        <f>G109*'Res PW (2)'!$B$9</f>
        <v>-4404423.9552068263</v>
      </c>
      <c r="Q109" s="161">
        <f>H109*'Res PW (2)'!$B$10</f>
        <v>51702999.241671868</v>
      </c>
      <c r="R109" s="29">
        <f>I109*'Res PW (2)'!$B$11</f>
        <v>0</v>
      </c>
      <c r="S109" s="44">
        <f>J109*'Res PW (2)'!$B$12</f>
        <v>-28003161.811294716</v>
      </c>
      <c r="T109" s="29">
        <f>K109*'Res PW (2)'!$B$13</f>
        <v>51298605.382467791</v>
      </c>
      <c r="U109" s="44">
        <f t="shared" ca="1" si="67"/>
        <v>45423225.139852032</v>
      </c>
      <c r="V109" s="44">
        <f t="shared" ca="1" si="99"/>
        <v>-764359.21689934283</v>
      </c>
      <c r="W109" s="48">
        <f t="shared" ca="1" si="100"/>
        <v>1.6549019125907463E-2</v>
      </c>
    </row>
    <row r="110" spans="1:23" x14ac:dyDescent="0.2">
      <c r="A110" s="45">
        <v>43466</v>
      </c>
      <c r="B110" s="29">
        <f t="shared" si="61"/>
        <v>2019</v>
      </c>
      <c r="C110" s="29">
        <f t="shared" si="62"/>
        <v>1</v>
      </c>
      <c r="D110" s="44">
        <f>'Monthly Data'!E110</f>
        <v>47945778.368464053</v>
      </c>
      <c r="E110" s="46">
        <f t="shared" ref="E110:F110" ca="1" si="112">E98</f>
        <v>477.14</v>
      </c>
      <c r="F110" s="46">
        <f t="shared" ca="1" si="112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J110" s="44">
        <f>'Monthly Data'!F110</f>
        <v>61267</v>
      </c>
      <c r="K110" s="46">
        <f>'Monthly Data'!BH110</f>
        <v>31</v>
      </c>
      <c r="M110" s="29">
        <f>'Res PW (2)'!$B$6</f>
        <v>-30249890.785522901</v>
      </c>
      <c r="N110" s="29">
        <f ca="1">E110*'Res PW (2)'!$B$7</f>
        <v>6891626.261623607</v>
      </c>
      <c r="O110" s="29">
        <f ca="1">F110*'Res PW (2)'!$B$8</f>
        <v>0</v>
      </c>
      <c r="P110" s="29">
        <f>G110*'Res PW (2)'!$B$9</f>
        <v>-4445205.6584957791</v>
      </c>
      <c r="Q110" s="161">
        <f>H110*'Res PW (2)'!$B$10</f>
        <v>51890966.299772114</v>
      </c>
      <c r="R110" s="29">
        <f>I110*'Res PW (2)'!$B$11</f>
        <v>0</v>
      </c>
      <c r="S110" s="44">
        <f>J110*'Res PW (2)'!$B$12</f>
        <v>-28009562.22050501</v>
      </c>
      <c r="T110" s="29">
        <f>K110*'Res PW (2)'!$B$13</f>
        <v>51298605.382467791</v>
      </c>
      <c r="U110" s="44">
        <f t="shared" ca="1" si="67"/>
        <v>47376539.27933982</v>
      </c>
      <c r="V110" s="44">
        <f t="shared" ca="1" si="99"/>
        <v>-569239.08912423253</v>
      </c>
      <c r="W110" s="48">
        <f t="shared" ca="1" si="100"/>
        <v>1.1872559138567348E-2</v>
      </c>
    </row>
    <row r="111" spans="1:23" x14ac:dyDescent="0.2">
      <c r="A111" s="45">
        <v>43497</v>
      </c>
      <c r="B111" s="29">
        <f t="shared" si="61"/>
        <v>2019</v>
      </c>
      <c r="C111" s="29">
        <f t="shared" si="62"/>
        <v>2</v>
      </c>
      <c r="D111" s="44">
        <f>'Monthly Data'!E111</f>
        <v>42834509.368464053</v>
      </c>
      <c r="E111" s="46">
        <f t="shared" ref="E111:F111" ca="1" si="113">E99</f>
        <v>417.05</v>
      </c>
      <c r="F111" s="46">
        <f t="shared" ca="1" si="113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J111" s="44">
        <f>'Monthly Data'!F111</f>
        <v>61283</v>
      </c>
      <c r="K111" s="46">
        <f>'Monthly Data'!BH111</f>
        <v>28</v>
      </c>
      <c r="M111" s="29">
        <f>'Res PW (2)'!$B$6</f>
        <v>-30249890.785522901</v>
      </c>
      <c r="N111" s="29">
        <f ca="1">E111*'Res PW (2)'!$B$7</f>
        <v>6023709.4613952413</v>
      </c>
      <c r="O111" s="29">
        <f ca="1">F111*'Res PW (2)'!$B$8</f>
        <v>0</v>
      </c>
      <c r="P111" s="29">
        <f>G111*'Res PW (2)'!$B$9</f>
        <v>-4485987.361784731</v>
      </c>
      <c r="Q111" s="161">
        <f>H111*'Res PW (2)'!$B$10</f>
        <v>52110852.292266734</v>
      </c>
      <c r="R111" s="29">
        <f>I111*'Res PW (2)'!$B$11</f>
        <v>0</v>
      </c>
      <c r="S111" s="44">
        <f>J111*'Res PW (2)'!$B$12</f>
        <v>-28016876.973888204</v>
      </c>
      <c r="T111" s="29">
        <f>K111*'Res PW (2)'!$B$13</f>
        <v>46334224.216422521</v>
      </c>
      <c r="U111" s="44">
        <f t="shared" ca="1" si="67"/>
        <v>41716030.848888665</v>
      </c>
      <c r="V111" s="44">
        <f t="shared" ca="1" si="99"/>
        <v>-1118478.5195753872</v>
      </c>
      <c r="W111" s="48">
        <f t="shared" ca="1" si="100"/>
        <v>2.6111622055810028E-2</v>
      </c>
    </row>
    <row r="112" spans="1:23" x14ac:dyDescent="0.2">
      <c r="A112" s="45">
        <v>43525</v>
      </c>
      <c r="B112" s="29">
        <f t="shared" si="61"/>
        <v>2019</v>
      </c>
      <c r="C112" s="29">
        <f t="shared" si="62"/>
        <v>3</v>
      </c>
      <c r="D112" s="44">
        <f>'Monthly Data'!E112</f>
        <v>43153130.368464053</v>
      </c>
      <c r="E112" s="46">
        <f t="shared" ref="E112:F112" ca="1" si="114">E100</f>
        <v>332.70999999999992</v>
      </c>
      <c r="F112" s="46">
        <f t="shared" ca="1" si="114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J112" s="44">
        <f>'Monthly Data'!F112</f>
        <v>61278</v>
      </c>
      <c r="K112" s="46">
        <f>'Monthly Data'!BH112</f>
        <v>31</v>
      </c>
      <c r="M112" s="29">
        <f>'Res PW (2)'!$B$6</f>
        <v>-30249890.785522901</v>
      </c>
      <c r="N112" s="29">
        <f ca="1">E112*'Res PW (2)'!$B$7</f>
        <v>4805535.007554994</v>
      </c>
      <c r="O112" s="29">
        <f ca="1">F112*'Res PW (2)'!$B$8</f>
        <v>2120.8737138909441</v>
      </c>
      <c r="P112" s="29">
        <f>G112*'Res PW (2)'!$B$9</f>
        <v>-4526769.0650736829</v>
      </c>
      <c r="Q112" s="161">
        <f>H112*'Res PW (2)'!$B$10</f>
        <v>52283214.537996396</v>
      </c>
      <c r="R112" s="29">
        <f>I112*'Res PW (2)'!$B$11</f>
        <v>-2281728.1497963602</v>
      </c>
      <c r="S112" s="44">
        <f>J112*'Res PW (2)'!$B$12</f>
        <v>-28014591.113455955</v>
      </c>
      <c r="T112" s="29">
        <f>K112*'Res PW (2)'!$B$13</f>
        <v>51298605.382467791</v>
      </c>
      <c r="U112" s="44">
        <f t="shared" ca="1" si="67"/>
        <v>43316496.687884174</v>
      </c>
      <c r="V112" s="44">
        <f t="shared" ca="1" si="99"/>
        <v>163366.31942012161</v>
      </c>
      <c r="W112" s="48">
        <f t="shared" ca="1" si="100"/>
        <v>3.7857350793607399E-3</v>
      </c>
    </row>
    <row r="113" spans="1:27" x14ac:dyDescent="0.2">
      <c r="A113" s="45">
        <v>43556</v>
      </c>
      <c r="B113" s="29">
        <f t="shared" si="61"/>
        <v>2019</v>
      </c>
      <c r="C113" s="29">
        <f t="shared" si="62"/>
        <v>4</v>
      </c>
      <c r="D113" s="44">
        <f>'Monthly Data'!E113</f>
        <v>38136217.368464053</v>
      </c>
      <c r="E113" s="46">
        <f t="shared" ref="E113:F113" ca="1" si="115">E101</f>
        <v>164.53999999999996</v>
      </c>
      <c r="F113" s="46">
        <f t="shared" ca="1" si="115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J113" s="44">
        <f>'Monthly Data'!F113</f>
        <v>61471</v>
      </c>
      <c r="K113" s="46">
        <f>'Monthly Data'!BH113</f>
        <v>30</v>
      </c>
      <c r="M113" s="29">
        <f>'Res PW (2)'!$B$6</f>
        <v>-30249890.785522901</v>
      </c>
      <c r="N113" s="29">
        <f ca="1">E113*'Res PW (2)'!$B$7</f>
        <v>2376552.3433112879</v>
      </c>
      <c r="O113" s="29">
        <f ca="1">F113*'Res PW (2)'!$B$8</f>
        <v>102508.89617139538</v>
      </c>
      <c r="P113" s="29">
        <f>G113*'Res PW (2)'!$B$9</f>
        <v>-4567550.7683626348</v>
      </c>
      <c r="Q113" s="161">
        <f>H113*'Res PW (2)'!$B$10</f>
        <v>52456286.093379259</v>
      </c>
      <c r="R113" s="29">
        <f>I113*'Res PW (2)'!$B$11</f>
        <v>-2281728.1497963602</v>
      </c>
      <c r="S113" s="44">
        <f>J113*'Res PW (2)'!$B$12</f>
        <v>-28102825.32614072</v>
      </c>
      <c r="T113" s="29">
        <f>K113*'Res PW (2)'!$B$13</f>
        <v>49643811.660452701</v>
      </c>
      <c r="U113" s="44">
        <f t="shared" ca="1" si="67"/>
        <v>39377163.963492028</v>
      </c>
      <c r="V113" s="44">
        <f t="shared" ca="1" si="99"/>
        <v>1240946.5950279757</v>
      </c>
      <c r="W113" s="48">
        <f t="shared" ca="1" si="100"/>
        <v>3.2539844815709242E-2</v>
      </c>
    </row>
    <row r="114" spans="1:27" x14ac:dyDescent="0.2">
      <c r="A114" s="45">
        <v>43586</v>
      </c>
      <c r="B114" s="29">
        <f t="shared" si="61"/>
        <v>2019</v>
      </c>
      <c r="C114" s="29">
        <f t="shared" si="62"/>
        <v>5</v>
      </c>
      <c r="D114" s="44">
        <f>'Monthly Data'!E114</f>
        <v>38687535.368464053</v>
      </c>
      <c r="E114" s="46">
        <f t="shared" ref="E114:F114" ca="1" si="116">E102</f>
        <v>35.92</v>
      </c>
      <c r="F114" s="46">
        <f t="shared" ca="1" si="116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J114" s="44">
        <f>'Monthly Data'!F114</f>
        <v>61467</v>
      </c>
      <c r="K114" s="46">
        <f>'Monthly Data'!BH114</f>
        <v>31</v>
      </c>
      <c r="M114" s="29">
        <f>'Res PW (2)'!$B$6</f>
        <v>-30249890.785522901</v>
      </c>
      <c r="N114" s="29">
        <f ca="1">E114*'Res PW (2)'!$B$7</f>
        <v>518814.63578304055</v>
      </c>
      <c r="O114" s="29">
        <f ca="1">F114*'Res PW (2)'!$B$8</f>
        <v>3583569.6185710565</v>
      </c>
      <c r="P114" s="29">
        <f>G114*'Res PW (2)'!$B$9</f>
        <v>-4608332.4716515876</v>
      </c>
      <c r="Q114" s="161">
        <f>H114*'Res PW (2)'!$B$10</f>
        <v>52578287.353731126</v>
      </c>
      <c r="R114" s="29">
        <f>I114*'Res PW (2)'!$B$11</f>
        <v>-2281728.1497963602</v>
      </c>
      <c r="S114" s="44">
        <f>J114*'Res PW (2)'!$B$12</f>
        <v>-28100996.637794919</v>
      </c>
      <c r="T114" s="29">
        <f>K114*'Res PW (2)'!$B$13</f>
        <v>51298605.382467791</v>
      </c>
      <c r="U114" s="44">
        <f t="shared" ca="1" si="67"/>
        <v>42738328.945787251</v>
      </c>
      <c r="V114" s="44">
        <f t="shared" ca="1" si="99"/>
        <v>4050793.5773231983</v>
      </c>
      <c r="W114" s="48">
        <f t="shared" ca="1" si="100"/>
        <v>0.10470539254421418</v>
      </c>
    </row>
    <row r="115" spans="1:27" x14ac:dyDescent="0.2">
      <c r="A115" s="45">
        <v>43617</v>
      </c>
      <c r="B115" s="29">
        <f t="shared" si="61"/>
        <v>2019</v>
      </c>
      <c r="C115" s="29">
        <f t="shared" si="62"/>
        <v>6</v>
      </c>
      <c r="D115" s="44">
        <f>'Monthly Data'!E115</f>
        <v>45809351.368464053</v>
      </c>
      <c r="E115" s="46">
        <f t="shared" ref="E115:F115" ca="1" si="117">E103</f>
        <v>0.37999999999999989</v>
      </c>
      <c r="F115" s="46">
        <f t="shared" ca="1" si="117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J115" s="44">
        <f>'Monthly Data'!F115</f>
        <v>61472</v>
      </c>
      <c r="K115" s="46">
        <f>'Monthly Data'!BH115</f>
        <v>30</v>
      </c>
      <c r="M115" s="29">
        <f>'Res PW (2)'!$B$6</f>
        <v>-30249890.785522901</v>
      </c>
      <c r="N115" s="29">
        <f ca="1">E115*'Res PW (2)'!$B$7</f>
        <v>5488.5735411346141</v>
      </c>
      <c r="O115" s="29">
        <f ca="1">F115*'Res PW (2)'!$B$8</f>
        <v>10263614.859422883</v>
      </c>
      <c r="P115" s="29">
        <f>G115*'Res PW (2)'!$B$9</f>
        <v>-4649114.1749405395</v>
      </c>
      <c r="Q115" s="161">
        <f>H115*'Res PW (2)'!$B$10</f>
        <v>52703835.162349023</v>
      </c>
      <c r="R115" s="29">
        <f>I115*'Res PW (2)'!$B$11</f>
        <v>0</v>
      </c>
      <c r="S115" s="44">
        <f>J115*'Res PW (2)'!$B$12</f>
        <v>-28103282.498227168</v>
      </c>
      <c r="T115" s="29">
        <f>K115*'Res PW (2)'!$B$13</f>
        <v>49643811.660452701</v>
      </c>
      <c r="U115" s="44">
        <f t="shared" ca="1" si="67"/>
        <v>49614462.797075137</v>
      </c>
      <c r="V115" s="44">
        <f t="shared" ca="1" si="99"/>
        <v>3805111.4286110848</v>
      </c>
      <c r="W115" s="48">
        <f t="shared" ca="1" si="100"/>
        <v>8.3064075673216997E-2</v>
      </c>
    </row>
    <row r="116" spans="1:27" x14ac:dyDescent="0.2">
      <c r="A116" s="45">
        <v>43647</v>
      </c>
      <c r="B116" s="29">
        <f t="shared" si="61"/>
        <v>2019</v>
      </c>
      <c r="C116" s="29">
        <f t="shared" si="62"/>
        <v>7</v>
      </c>
      <c r="D116" s="44">
        <f>'Monthly Data'!E116</f>
        <v>63706883.368464053</v>
      </c>
      <c r="E116" s="46">
        <f t="shared" ref="E116:F116" ca="1" si="118">E104</f>
        <v>0</v>
      </c>
      <c r="F116" s="46">
        <f t="shared" ca="1" si="118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J116" s="44">
        <f>'Monthly Data'!F116</f>
        <v>61470</v>
      </c>
      <c r="K116" s="46">
        <f>'Monthly Data'!BH116</f>
        <v>31</v>
      </c>
      <c r="M116" s="29">
        <f>'Res PW (2)'!$B$6</f>
        <v>-30249890.785522901</v>
      </c>
      <c r="N116" s="29">
        <f ca="1">E116*'Res PW (2)'!$B$7</f>
        <v>0</v>
      </c>
      <c r="O116" s="29">
        <f ca="1">F116*'Res PW (2)'!$B$8</f>
        <v>18959904.044280361</v>
      </c>
      <c r="P116" s="29">
        <f>G116*'Res PW (2)'!$B$9</f>
        <v>-4689895.8782294914</v>
      </c>
      <c r="Q116" s="161">
        <f>H116*'Res PW (2)'!$B$10</f>
        <v>52722277.213332437</v>
      </c>
      <c r="R116" s="29">
        <f>I116*'Res PW (2)'!$B$11</f>
        <v>0</v>
      </c>
      <c r="S116" s="44">
        <f>J116*'Res PW (2)'!$B$12</f>
        <v>-28102368.154054269</v>
      </c>
      <c r="T116" s="29">
        <f>K116*'Res PW (2)'!$B$13</f>
        <v>51298605.382467791</v>
      </c>
      <c r="U116" s="44">
        <f t="shared" ca="1" si="67"/>
        <v>59938631.822273925</v>
      </c>
      <c r="V116" s="44">
        <f t="shared" ca="1" si="99"/>
        <v>-3768251.5461901277</v>
      </c>
      <c r="W116" s="48">
        <f t="shared" ca="1" si="100"/>
        <v>5.9149833533615831E-2</v>
      </c>
    </row>
    <row r="117" spans="1:27" x14ac:dyDescent="0.2">
      <c r="A117" s="45">
        <v>43678</v>
      </c>
      <c r="B117" s="29">
        <f t="shared" si="61"/>
        <v>2019</v>
      </c>
      <c r="C117" s="29">
        <f t="shared" si="62"/>
        <v>8</v>
      </c>
      <c r="D117" s="44">
        <f>'Monthly Data'!E117</f>
        <v>58791321.368464053</v>
      </c>
      <c r="E117" s="46">
        <f t="shared" ref="E117:F117" ca="1" si="119">E105</f>
        <v>0</v>
      </c>
      <c r="F117" s="46">
        <f t="shared" ca="1" si="119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J117" s="44">
        <f>'Monthly Data'!F117</f>
        <v>61464</v>
      </c>
      <c r="K117" s="46">
        <f>'Monthly Data'!BH117</f>
        <v>31</v>
      </c>
      <c r="M117" s="29">
        <f>'Res PW (2)'!$B$6</f>
        <v>-30249890.785522901</v>
      </c>
      <c r="N117" s="29">
        <f ca="1">E117*'Res PW (2)'!$B$7</f>
        <v>0</v>
      </c>
      <c r="O117" s="29">
        <f ca="1">F117*'Res PW (2)'!$B$8</f>
        <v>16938004.437037673</v>
      </c>
      <c r="P117" s="29">
        <f>G117*'Res PW (2)'!$B$9</f>
        <v>-4730677.5815184433</v>
      </c>
      <c r="Q117" s="161">
        <f>H117*'Res PW (2)'!$B$10</f>
        <v>52840731.925418258</v>
      </c>
      <c r="R117" s="29">
        <f>I117*'Res PW (2)'!$B$11</f>
        <v>0</v>
      </c>
      <c r="S117" s="44">
        <f>J117*'Res PW (2)'!$B$12</f>
        <v>-28099625.121535573</v>
      </c>
      <c r="T117" s="29">
        <f>K117*'Res PW (2)'!$B$13</f>
        <v>51298605.382467791</v>
      </c>
      <c r="U117" s="44">
        <f t="shared" ca="1" si="67"/>
        <v>57997148.256346807</v>
      </c>
      <c r="V117" s="44">
        <f t="shared" ca="1" si="99"/>
        <v>-794173.11211724579</v>
      </c>
      <c r="W117" s="48">
        <f t="shared" ca="1" si="100"/>
        <v>1.350833921795886E-2</v>
      </c>
    </row>
    <row r="118" spans="1:27" x14ac:dyDescent="0.2">
      <c r="A118" s="45">
        <v>43709</v>
      </c>
      <c r="B118" s="29">
        <f t="shared" si="61"/>
        <v>2019</v>
      </c>
      <c r="C118" s="29">
        <f t="shared" si="62"/>
        <v>9</v>
      </c>
      <c r="D118" s="44">
        <f>'Monthly Data'!E118</f>
        <v>44845897.368464053</v>
      </c>
      <c r="E118" s="46">
        <f t="shared" ref="E118:F118" ca="1" si="120">E106</f>
        <v>0.49000000000000005</v>
      </c>
      <c r="F118" s="46">
        <f t="shared" ca="1" si="120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J118" s="44">
        <f>'Monthly Data'!F118</f>
        <v>61464</v>
      </c>
      <c r="K118" s="46">
        <f>'Monthly Data'!BH118</f>
        <v>30</v>
      </c>
      <c r="M118" s="29">
        <f>'Res PW (2)'!$B$6</f>
        <v>-30249890.785522901</v>
      </c>
      <c r="N118" s="29">
        <f ca="1">E118*'Res PW (2)'!$B$7</f>
        <v>7077.3711451472682</v>
      </c>
      <c r="O118" s="29">
        <f ca="1">F118*'Res PW (2)'!$B$8</f>
        <v>9399005.3420600127</v>
      </c>
      <c r="P118" s="29">
        <f>G118*'Res PW (2)'!$B$9</f>
        <v>-4771459.2848073961</v>
      </c>
      <c r="Q118" s="161">
        <f>H118*'Res PW (2)'!$B$10</f>
        <v>53044303.795889087</v>
      </c>
      <c r="R118" s="29">
        <f>I118*'Res PW (2)'!$B$11</f>
        <v>-2281728.1497963602</v>
      </c>
      <c r="S118" s="44">
        <f>J118*'Res PW (2)'!$B$12</f>
        <v>-28099625.121535573</v>
      </c>
      <c r="T118" s="29">
        <f>K118*'Res PW (2)'!$B$13</f>
        <v>49643811.660452701</v>
      </c>
      <c r="U118" s="44">
        <f t="shared" ca="1" si="67"/>
        <v>46691494.827884719</v>
      </c>
      <c r="V118" s="44">
        <f t="shared" ca="1" si="99"/>
        <v>1845597.4594206661</v>
      </c>
      <c r="W118" s="48">
        <f t="shared" ca="1" si="100"/>
        <v>4.115420958704024E-2</v>
      </c>
    </row>
    <row r="119" spans="1:27" x14ac:dyDescent="0.2">
      <c r="A119" s="45">
        <v>43739</v>
      </c>
      <c r="B119" s="29">
        <f t="shared" si="61"/>
        <v>2019</v>
      </c>
      <c r="C119" s="29">
        <f t="shared" si="62"/>
        <v>10</v>
      </c>
      <c r="D119" s="44">
        <f>'Monthly Data'!E119</f>
        <v>39953111.368464053</v>
      </c>
      <c r="E119" s="46">
        <f t="shared" ref="E119:F119" ca="1" si="121">E107</f>
        <v>53.33000000000002</v>
      </c>
      <c r="F119" s="46">
        <f t="shared" ca="1" si="121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J119" s="44">
        <f>'Monthly Data'!F119</f>
        <v>61500</v>
      </c>
      <c r="K119" s="46">
        <f>'Monthly Data'!BH119</f>
        <v>31</v>
      </c>
      <c r="M119" s="29">
        <f>'Res PW (2)'!$B$6</f>
        <v>-30249890.785522901</v>
      </c>
      <c r="N119" s="29">
        <f ca="1">E119*'Res PW (2)'!$B$7</f>
        <v>770277.96565449785</v>
      </c>
      <c r="O119" s="29">
        <f ca="1">F119*'Res PW (2)'!$B$8</f>
        <v>1972412.5539185731</v>
      </c>
      <c r="P119" s="29">
        <f>G119*'Res PW (2)'!$B$9</f>
        <v>-4812240.988096348</v>
      </c>
      <c r="Q119" s="161">
        <f>H119*'Res PW (2)'!$B$10</f>
        <v>53226596.376763664</v>
      </c>
      <c r="R119" s="29">
        <f>I119*'Res PW (2)'!$B$11</f>
        <v>-2281728.1497963602</v>
      </c>
      <c r="S119" s="44">
        <f>J119*'Res PW (2)'!$B$12</f>
        <v>-28116083.316647757</v>
      </c>
      <c r="T119" s="29">
        <f>K119*'Res PW (2)'!$B$13</f>
        <v>51298605.382467791</v>
      </c>
      <c r="U119" s="44">
        <f t="shared" ca="1" si="67"/>
        <v>41807949.038741156</v>
      </c>
      <c r="V119" s="44">
        <f t="shared" ca="1" si="99"/>
        <v>1854837.6702771038</v>
      </c>
      <c r="W119" s="48">
        <f t="shared" ca="1" si="100"/>
        <v>4.642536229959731E-2</v>
      </c>
    </row>
    <row r="120" spans="1:27" x14ac:dyDescent="0.2">
      <c r="A120" s="45">
        <v>43770</v>
      </c>
      <c r="B120" s="29">
        <f t="shared" si="61"/>
        <v>2019</v>
      </c>
      <c r="C120" s="29">
        <f t="shared" si="62"/>
        <v>11</v>
      </c>
      <c r="D120" s="44">
        <f>'Monthly Data'!E120</f>
        <v>40978579.368464053</v>
      </c>
      <c r="E120" s="46">
        <f t="shared" ref="E120:F120" ca="1" si="122">E108</f>
        <v>207.66000000000003</v>
      </c>
      <c r="F120" s="46">
        <f t="shared" ca="1" si="122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J120" s="44">
        <f>'Monthly Data'!F120</f>
        <v>61496</v>
      </c>
      <c r="K120" s="46">
        <f>'Monthly Data'!BH120</f>
        <v>30</v>
      </c>
      <c r="M120" s="29">
        <f>'Res PW (2)'!$B$6</f>
        <v>-30249890.785522901</v>
      </c>
      <c r="N120" s="29">
        <f ca="1">E120*'Res PW (2)'!$B$7</f>
        <v>2999361.0040842486</v>
      </c>
      <c r="O120" s="29">
        <f ca="1">F120*'Res PW (2)'!$B$8</f>
        <v>48780.095419491598</v>
      </c>
      <c r="P120" s="29">
        <f>G120*'Res PW (2)'!$B$9</f>
        <v>-4853022.6913852999</v>
      </c>
      <c r="Q120" s="161">
        <f>H120*'Res PW (2)'!$B$10</f>
        <v>53320934.560640395</v>
      </c>
      <c r="R120" s="29">
        <f>I120*'Res PW (2)'!$B$11</f>
        <v>-2281728.1497963602</v>
      </c>
      <c r="S120" s="44">
        <f>J120*'Res PW (2)'!$B$12</f>
        <v>-28114254.628301959</v>
      </c>
      <c r="T120" s="29">
        <f>K120*'Res PW (2)'!$B$13</f>
        <v>49643811.660452701</v>
      </c>
      <c r="U120" s="44">
        <f t="shared" ca="1" si="67"/>
        <v>40513991.065590322</v>
      </c>
      <c r="V120" s="44">
        <f t="shared" ca="1" si="99"/>
        <v>-464588.30287373066</v>
      </c>
      <c r="W120" s="48">
        <f t="shared" ca="1" si="100"/>
        <v>1.1337345267543965E-2</v>
      </c>
    </row>
    <row r="121" spans="1:27" x14ac:dyDescent="0.2">
      <c r="A121" s="45">
        <v>43800</v>
      </c>
      <c r="B121" s="29">
        <f t="shared" si="61"/>
        <v>2019</v>
      </c>
      <c r="C121" s="29">
        <f t="shared" si="62"/>
        <v>12</v>
      </c>
      <c r="D121" s="44">
        <f>'Monthly Data'!E121</f>
        <v>46059960.368464053</v>
      </c>
      <c r="E121" s="46">
        <f t="shared" ref="E121:F121" ca="1" si="123">E109</f>
        <v>351.65000000000003</v>
      </c>
      <c r="F121" s="46">
        <f t="shared" ca="1" si="123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J121" s="44">
        <f>'Monthly Data'!F121</f>
        <v>61500</v>
      </c>
      <c r="K121" s="46">
        <f>'Monthly Data'!BH121</f>
        <v>31</v>
      </c>
      <c r="M121" s="29">
        <f>'Res PW (2)'!$B$6</f>
        <v>-30249890.785522901</v>
      </c>
      <c r="N121" s="29">
        <f ca="1">E121*'Res PW (2)'!$B$7</f>
        <v>5079097.0677368101</v>
      </c>
      <c r="O121" s="29">
        <f ca="1">F121*'Res PW (2)'!$B$8</f>
        <v>0</v>
      </c>
      <c r="P121" s="29">
        <f>G121*'Res PW (2)'!$B$9</f>
        <v>-4893804.3946742518</v>
      </c>
      <c r="Q121" s="161">
        <f>H121*'Res PW (2)'!$B$10</f>
        <v>53375551.403937444</v>
      </c>
      <c r="R121" s="29">
        <f>I121*'Res PW (2)'!$B$11</f>
        <v>0</v>
      </c>
      <c r="S121" s="44">
        <f>J121*'Res PW (2)'!$B$12</f>
        <v>-28116083.316647757</v>
      </c>
      <c r="T121" s="29">
        <f>K121*'Res PW (2)'!$B$13</f>
        <v>51298605.382467791</v>
      </c>
      <c r="U121" s="44">
        <f t="shared" ca="1" si="67"/>
        <v>46493475.357297137</v>
      </c>
      <c r="V121" s="44">
        <f t="shared" ca="1" si="99"/>
        <v>433514.9888330847</v>
      </c>
      <c r="W121" s="48">
        <f t="shared" ca="1" si="100"/>
        <v>9.4119705133289717E-3</v>
      </c>
      <c r="X121" s="222"/>
      <c r="Y121" s="222"/>
      <c r="Z121" s="222"/>
      <c r="AA121" s="222"/>
    </row>
    <row r="122" spans="1:27" x14ac:dyDescent="0.2">
      <c r="A122" s="45">
        <v>43831</v>
      </c>
      <c r="B122" s="29">
        <f t="shared" si="61"/>
        <v>2020</v>
      </c>
      <c r="C122" s="29">
        <f t="shared" si="62"/>
        <v>1</v>
      </c>
      <c r="D122" s="190">
        <f>'Monthly Data (to June 2020)'!E122</f>
        <v>45678556.112104729</v>
      </c>
      <c r="E122" s="46">
        <f t="shared" ref="E122:F122" ca="1" si="124">E110</f>
        <v>477.14</v>
      </c>
      <c r="F122" s="46">
        <f t="shared" ca="1" si="124"/>
        <v>0</v>
      </c>
      <c r="G122" s="29">
        <f>G121+1</f>
        <v>121</v>
      </c>
      <c r="H122" s="187">
        <f>'Economic (2020 Adj.)'!X134</f>
        <v>7454.6982999999991</v>
      </c>
      <c r="I122" s="29">
        <f>I110</f>
        <v>0</v>
      </c>
      <c r="J122" s="44">
        <f>'Customer Count'!C37</f>
        <v>61510</v>
      </c>
      <c r="K122" s="46">
        <f>K74</f>
        <v>31</v>
      </c>
      <c r="M122" s="29">
        <f>'Res PW (2)'!$B$6</f>
        <v>-30249890.785522901</v>
      </c>
      <c r="N122" s="29">
        <f ca="1">E122*'Res PW (2)'!$B$7</f>
        <v>6891626.261623607</v>
      </c>
      <c r="O122" s="29">
        <f ca="1">F122*'Res PW (2)'!$B$8</f>
        <v>0</v>
      </c>
      <c r="P122" s="29">
        <f>G122*'Res PW (2)'!$B$9</f>
        <v>-4934586.0979632037</v>
      </c>
      <c r="Q122" s="161">
        <f>H122*'Res PW (2)'!$B$10</f>
        <v>52876894.659467779</v>
      </c>
      <c r="R122" s="29">
        <f>I122*'Res PW (2)'!$B$11</f>
        <v>0</v>
      </c>
      <c r="S122" s="44">
        <f>J122*'Res PW (2)'!$B$12</f>
        <v>-28120655.03751225</v>
      </c>
      <c r="T122" s="29">
        <f>K122*'Res PW (2)'!$B$13</f>
        <v>51298605.382467791</v>
      </c>
      <c r="U122" s="44">
        <f t="shared" ca="1" si="67"/>
        <v>47761994.382560819</v>
      </c>
      <c r="V122" s="44"/>
      <c r="W122" s="48"/>
      <c r="Z122" s="44"/>
      <c r="AA122" s="156"/>
    </row>
    <row r="123" spans="1:27" x14ac:dyDescent="0.2">
      <c r="A123" s="45">
        <v>43862</v>
      </c>
      <c r="B123" s="29">
        <f t="shared" si="61"/>
        <v>2020</v>
      </c>
      <c r="C123" s="29">
        <f t="shared" si="62"/>
        <v>2</v>
      </c>
      <c r="D123" s="190">
        <f>'Monthly Data (to June 2020)'!E123</f>
        <v>41650372.112104729</v>
      </c>
      <c r="E123" s="46">
        <f t="shared" ref="E123:F123" ca="1" si="125">E111</f>
        <v>417.05</v>
      </c>
      <c r="F123" s="46">
        <f t="shared" ca="1" si="125"/>
        <v>0</v>
      </c>
      <c r="G123" s="29">
        <f t="shared" ref="G123:G145" si="126">G122+1</f>
        <v>122</v>
      </c>
      <c r="H123" s="187">
        <f>'Economic (2020 Adj.)'!X135</f>
        <v>7486.287299999999</v>
      </c>
      <c r="I123" s="29">
        <f t="shared" ref="I123:I145" si="127">I111</f>
        <v>0</v>
      </c>
      <c r="J123" s="44">
        <f>'Customer Count'!C38</f>
        <v>61517</v>
      </c>
      <c r="K123" s="46">
        <f t="shared" ref="K123:K145" si="128">K75</f>
        <v>29</v>
      </c>
      <c r="M123" s="29">
        <f>'Res PW (2)'!$B$6</f>
        <v>-30249890.785522901</v>
      </c>
      <c r="N123" s="29">
        <f ca="1">E123*'Res PW (2)'!$B$7</f>
        <v>6023709.4613952413</v>
      </c>
      <c r="O123" s="29">
        <f ca="1">F123*'Res PW (2)'!$B$8</f>
        <v>0</v>
      </c>
      <c r="P123" s="29">
        <f>G123*'Res PW (2)'!$B$9</f>
        <v>-4975367.8012521565</v>
      </c>
      <c r="Q123" s="161">
        <f>H123*'Res PW (2)'!$B$10</f>
        <v>53100958.485819802</v>
      </c>
      <c r="R123" s="29">
        <f>I123*'Res PW (2)'!$B$11</f>
        <v>0</v>
      </c>
      <c r="S123" s="44">
        <f>J123*'Res PW (2)'!$B$12</f>
        <v>-28123855.242117397</v>
      </c>
      <c r="T123" s="29">
        <f>K123*'Res PW (2)'!$B$13</f>
        <v>47989017.938437611</v>
      </c>
      <c r="U123" s="44">
        <f t="shared" ca="1" si="67"/>
        <v>43764572.056760199</v>
      </c>
      <c r="V123" s="44"/>
      <c r="W123" s="48"/>
      <c r="Z123" s="44"/>
      <c r="AA123" s="156"/>
    </row>
    <row r="124" spans="1:27" x14ac:dyDescent="0.2">
      <c r="A124" s="45">
        <v>43891</v>
      </c>
      <c r="B124" s="29">
        <f t="shared" si="61"/>
        <v>2020</v>
      </c>
      <c r="C124" s="29">
        <f t="shared" si="62"/>
        <v>3</v>
      </c>
      <c r="D124" s="190">
        <f>'Monthly Data (to June 2020)'!E124</f>
        <v>42916107.112104729</v>
      </c>
      <c r="E124" s="46">
        <f t="shared" ref="E124:F124" ca="1" si="129">E112</f>
        <v>332.70999999999992</v>
      </c>
      <c r="F124" s="46">
        <f t="shared" ca="1" si="129"/>
        <v>3.0000000000000072E-2</v>
      </c>
      <c r="G124" s="29">
        <f t="shared" si="126"/>
        <v>123</v>
      </c>
      <c r="H124" s="187">
        <f>'Economic (2020 Adj.)'!X136</f>
        <v>7511.0489999999991</v>
      </c>
      <c r="I124" s="29">
        <f t="shared" si="127"/>
        <v>1</v>
      </c>
      <c r="J124" s="44">
        <f>'Customer Count'!C39</f>
        <v>61554</v>
      </c>
      <c r="K124" s="46">
        <f t="shared" si="128"/>
        <v>31</v>
      </c>
      <c r="M124" s="29">
        <f>'Res PW (2)'!$B$6</f>
        <v>-30249890.785522901</v>
      </c>
      <c r="N124" s="29">
        <f ca="1">E124*'Res PW (2)'!$B$7</f>
        <v>4805535.007554994</v>
      </c>
      <c r="O124" s="29">
        <f ca="1">F124*'Res PW (2)'!$B$8</f>
        <v>2120.8737138909441</v>
      </c>
      <c r="P124" s="29">
        <f>G124*'Res PW (2)'!$B$9</f>
        <v>-5016149.5045411084</v>
      </c>
      <c r="Q124" s="161">
        <f>H124*'Res PW (2)'!$B$10</f>
        <v>53276595.614218324</v>
      </c>
      <c r="R124" s="29">
        <f>I124*'Res PW (2)'!$B$11</f>
        <v>-2281728.1497963602</v>
      </c>
      <c r="S124" s="44">
        <f>J124*'Res PW (2)'!$B$12</f>
        <v>-28140770.609316032</v>
      </c>
      <c r="T124" s="29">
        <f>K124*'Res PW (2)'!$B$13</f>
        <v>51298605.382467791</v>
      </c>
      <c r="U124" s="44">
        <f t="shared" ca="1" si="67"/>
        <v>43694317.828778595</v>
      </c>
      <c r="V124" s="44"/>
      <c r="W124" s="48"/>
      <c r="Z124" s="44"/>
      <c r="AA124" s="156"/>
    </row>
    <row r="125" spans="1:27" x14ac:dyDescent="0.2">
      <c r="A125" s="45">
        <v>43922</v>
      </c>
      <c r="B125" s="29">
        <f t="shared" si="61"/>
        <v>2020</v>
      </c>
      <c r="C125" s="29">
        <f t="shared" si="62"/>
        <v>4</v>
      </c>
      <c r="D125" s="190">
        <f>'Monthly Data (to June 2020)'!E125</f>
        <v>41293984.112104729</v>
      </c>
      <c r="E125" s="46">
        <f t="shared" ref="E125:F125" ca="1" si="130">E113</f>
        <v>164.53999999999996</v>
      </c>
      <c r="F125" s="46">
        <f t="shared" ca="1" si="130"/>
        <v>1.45</v>
      </c>
      <c r="G125" s="29">
        <f t="shared" si="126"/>
        <v>124</v>
      </c>
      <c r="H125" s="187">
        <f>'Economic (2020 Adj.)'!X137</f>
        <v>7535.9125999999987</v>
      </c>
      <c r="I125" s="29">
        <f t="shared" si="127"/>
        <v>1</v>
      </c>
      <c r="J125" s="44">
        <f>'Customer Count'!C40</f>
        <v>61567</v>
      </c>
      <c r="K125" s="46">
        <f t="shared" si="128"/>
        <v>30</v>
      </c>
      <c r="M125" s="29">
        <f>'Res PW (2)'!$B$6</f>
        <v>-30249890.785522901</v>
      </c>
      <c r="N125" s="29">
        <f ca="1">E125*'Res PW (2)'!$B$7</f>
        <v>2376552.3433112879</v>
      </c>
      <c r="O125" s="29">
        <f ca="1">F125*'Res PW (2)'!$B$8</f>
        <v>102508.89617139538</v>
      </c>
      <c r="P125" s="29">
        <f>G125*'Res PW (2)'!$B$9</f>
        <v>-5056931.2078300603</v>
      </c>
      <c r="Q125" s="161">
        <f>H125*'Res PW (2)'!$B$10</f>
        <v>53452955.529153459</v>
      </c>
      <c r="R125" s="29">
        <f>I125*'Res PW (2)'!$B$11</f>
        <v>-2281728.1497963602</v>
      </c>
      <c r="S125" s="44">
        <f>J125*'Res PW (2)'!$B$12</f>
        <v>-28146713.846439876</v>
      </c>
      <c r="T125" s="29">
        <f>K125*'Res PW (2)'!$B$13</f>
        <v>49643811.660452701</v>
      </c>
      <c r="U125" s="44">
        <f t="shared" ca="1" si="67"/>
        <v>39840564.439499646</v>
      </c>
      <c r="V125" s="44"/>
      <c r="W125" s="48"/>
      <c r="Z125" s="44"/>
      <c r="AA125" s="156"/>
    </row>
    <row r="126" spans="1:27" x14ac:dyDescent="0.2">
      <c r="A126" s="45">
        <v>43952</v>
      </c>
      <c r="B126" s="29">
        <f t="shared" si="61"/>
        <v>2020</v>
      </c>
      <c r="C126" s="29">
        <f t="shared" si="62"/>
        <v>5</v>
      </c>
      <c r="D126" s="190">
        <f>'Monthly Data (to June 2020)'!E126</f>
        <v>46423681.112104729</v>
      </c>
      <c r="E126" s="46">
        <f t="shared" ref="E126:F126" ca="1" si="131">E114</f>
        <v>35.92</v>
      </c>
      <c r="F126" s="46">
        <f t="shared" ca="1" si="131"/>
        <v>50.69</v>
      </c>
      <c r="G126" s="29">
        <f t="shared" si="126"/>
        <v>125</v>
      </c>
      <c r="H126" s="187">
        <f>'Economic (2020 Adj.)'!X138</f>
        <v>7553.4393999999993</v>
      </c>
      <c r="I126" s="29">
        <f t="shared" si="127"/>
        <v>1</v>
      </c>
      <c r="J126" s="44">
        <f>'Customer Count'!C41</f>
        <v>61593</v>
      </c>
      <c r="K126" s="46">
        <f t="shared" si="128"/>
        <v>31</v>
      </c>
      <c r="M126" s="29">
        <f>'Res PW (2)'!$B$6</f>
        <v>-30249890.785522901</v>
      </c>
      <c r="N126" s="29">
        <f ca="1">E126*'Res PW (2)'!$B$7</f>
        <v>518814.63578304055</v>
      </c>
      <c r="O126" s="29">
        <f ca="1">F126*'Res PW (2)'!$B$8</f>
        <v>3583569.6185710565</v>
      </c>
      <c r="P126" s="29">
        <f>G126*'Res PW (2)'!$B$9</f>
        <v>-5097712.9111190122</v>
      </c>
      <c r="Q126" s="161">
        <f>H126*'Res PW (2)'!$B$10</f>
        <v>53577274.813452005</v>
      </c>
      <c r="R126" s="29">
        <f>I126*'Res PW (2)'!$B$11</f>
        <v>-2281728.1497963602</v>
      </c>
      <c r="S126" s="44">
        <f>J126*'Res PW (2)'!$B$12</f>
        <v>-28158600.320687566</v>
      </c>
      <c r="T126" s="29">
        <f>K126*'Res PW (2)'!$B$13</f>
        <v>51298605.382467791</v>
      </c>
      <c r="U126" s="44">
        <f t="shared" ca="1" si="67"/>
        <v>43190332.28314805</v>
      </c>
      <c r="V126" s="44"/>
      <c r="W126" s="48"/>
      <c r="Z126" s="44"/>
      <c r="AA126" s="156"/>
    </row>
    <row r="127" spans="1:27" x14ac:dyDescent="0.2">
      <c r="A127" s="45">
        <v>43983</v>
      </c>
      <c r="B127" s="29">
        <f t="shared" si="61"/>
        <v>2020</v>
      </c>
      <c r="C127" s="29">
        <f t="shared" si="62"/>
        <v>6</v>
      </c>
      <c r="D127" s="190">
        <f>'Monthly Data (to June 2020)'!E127</f>
        <v>59123518.112104729</v>
      </c>
      <c r="E127" s="46">
        <f t="shared" ref="E127:F127" ca="1" si="132">E115</f>
        <v>0.37999999999999989</v>
      </c>
      <c r="F127" s="46">
        <f t="shared" ca="1" si="132"/>
        <v>145.17999999999998</v>
      </c>
      <c r="G127" s="29">
        <f t="shared" si="126"/>
        <v>126</v>
      </c>
      <c r="H127" s="187">
        <f>'Economic (2020 Adj.)'!X139</f>
        <v>7571.4756999999991</v>
      </c>
      <c r="I127" s="29">
        <f t="shared" si="127"/>
        <v>0</v>
      </c>
      <c r="J127" s="44">
        <f>'Customer Count'!C42</f>
        <v>61616</v>
      </c>
      <c r="K127" s="46">
        <f t="shared" si="128"/>
        <v>30</v>
      </c>
      <c r="M127" s="29">
        <f>'Res PW (2)'!$B$6</f>
        <v>-30249890.785522901</v>
      </c>
      <c r="N127" s="29">
        <f ca="1">E127*'Res PW (2)'!$B$7</f>
        <v>5488.5735411346141</v>
      </c>
      <c r="O127" s="29">
        <f ca="1">F127*'Res PW (2)'!$B$8</f>
        <v>10263614.859422883</v>
      </c>
      <c r="P127" s="29">
        <f>G127*'Res PW (2)'!$B$9</f>
        <v>-5138494.614407965</v>
      </c>
      <c r="Q127" s="161">
        <f>H127*'Res PW (2)'!$B$10</f>
        <v>53705208.030433647</v>
      </c>
      <c r="R127" s="29">
        <f>I127*'Res PW (2)'!$B$11</f>
        <v>0</v>
      </c>
      <c r="S127" s="44">
        <f>J127*'Res PW (2)'!$B$12</f>
        <v>-28169115.278675906</v>
      </c>
      <c r="T127" s="29">
        <f>K127*'Res PW (2)'!$B$13</f>
        <v>49643811.660452701</v>
      </c>
      <c r="U127" s="44">
        <f t="shared" ca="1" si="67"/>
        <v>50060622.445243597</v>
      </c>
      <c r="V127" s="44"/>
      <c r="W127" s="48"/>
      <c r="Z127" s="44"/>
    </row>
    <row r="128" spans="1:27" x14ac:dyDescent="0.2">
      <c r="A128" s="45">
        <v>44013</v>
      </c>
      <c r="B128" s="29">
        <f t="shared" si="61"/>
        <v>2020</v>
      </c>
      <c r="C128" s="29">
        <f t="shared" si="62"/>
        <v>7</v>
      </c>
      <c r="D128" s="44"/>
      <c r="E128" s="46">
        <f t="shared" ref="E128:F128" ca="1" si="133">E116</f>
        <v>0</v>
      </c>
      <c r="F128" s="46">
        <f t="shared" ca="1" si="133"/>
        <v>268.18999999999994</v>
      </c>
      <c r="G128" s="29">
        <f t="shared" si="126"/>
        <v>127</v>
      </c>
      <c r="H128" s="187">
        <f>'Economic (2020 Adj.)'!X140</f>
        <v>7574.1250999999993</v>
      </c>
      <c r="I128" s="29">
        <f t="shared" si="127"/>
        <v>0</v>
      </c>
      <c r="J128" s="44">
        <f>'Customer Count'!C43</f>
        <v>61659</v>
      </c>
      <c r="K128" s="46">
        <f t="shared" si="128"/>
        <v>31</v>
      </c>
      <c r="M128" s="29">
        <f>'Res PW (2)'!$B$6</f>
        <v>-30249890.785522901</v>
      </c>
      <c r="N128" s="29">
        <f ca="1">E128*'Res PW (2)'!$B$7</f>
        <v>0</v>
      </c>
      <c r="O128" s="29">
        <f ca="1">F128*'Res PW (2)'!$B$8</f>
        <v>18959904.044280361</v>
      </c>
      <c r="P128" s="29">
        <f>G128*'Res PW (2)'!$B$9</f>
        <v>-5179276.3176969169</v>
      </c>
      <c r="Q128" s="161">
        <f>H128*'Res PW (2)'!$B$10</f>
        <v>53724000.480385751</v>
      </c>
      <c r="R128" s="29">
        <f>I128*'Res PW (2)'!$B$11</f>
        <v>0</v>
      </c>
      <c r="S128" s="44">
        <f>J128*'Res PW (2)'!$B$12</f>
        <v>-28188773.678393237</v>
      </c>
      <c r="T128" s="29">
        <f>K128*'Res PW (2)'!$B$13</f>
        <v>51298605.382467791</v>
      </c>
      <c r="U128" s="44">
        <f t="shared" ca="1" si="67"/>
        <v>60364569.125520848</v>
      </c>
      <c r="V128" s="44"/>
      <c r="W128" s="48"/>
      <c r="Y128" s="44"/>
      <c r="AA128" s="44"/>
    </row>
    <row r="129" spans="1:27" x14ac:dyDescent="0.2">
      <c r="A129" s="45">
        <v>44044</v>
      </c>
      <c r="B129" s="29">
        <f t="shared" si="61"/>
        <v>2020</v>
      </c>
      <c r="C129" s="29">
        <f t="shared" si="62"/>
        <v>8</v>
      </c>
      <c r="D129" s="44"/>
      <c r="E129" s="46">
        <f t="shared" ref="E129:F129" ca="1" si="134">E117</f>
        <v>0</v>
      </c>
      <c r="F129" s="46">
        <f t="shared" ca="1" si="134"/>
        <v>239.59000000000006</v>
      </c>
      <c r="G129" s="29">
        <f t="shared" si="126"/>
        <v>128</v>
      </c>
      <c r="H129" s="187">
        <f>'Economic (2020 Adj.)'!X141</f>
        <v>7591.1423999999997</v>
      </c>
      <c r="I129" s="29">
        <f t="shared" si="127"/>
        <v>0</v>
      </c>
      <c r="J129" s="44">
        <f>'Customer Count'!C44</f>
        <v>61692.603959562686</v>
      </c>
      <c r="K129" s="46">
        <f t="shared" si="128"/>
        <v>31</v>
      </c>
      <c r="M129" s="29">
        <f>'Res PW (2)'!$B$6</f>
        <v>-30249890.785522901</v>
      </c>
      <c r="N129" s="29">
        <f ca="1">E129*'Res PW (2)'!$B$7</f>
        <v>0</v>
      </c>
      <c r="O129" s="29">
        <f ca="1">F129*'Res PW (2)'!$B$8</f>
        <v>16938004.437037673</v>
      </c>
      <c r="P129" s="29">
        <f>G129*'Res PW (2)'!$B$9</f>
        <v>-5220058.0209858688</v>
      </c>
      <c r="Q129" s="161">
        <f>H129*'Res PW (2)'!$B$10</f>
        <v>53844705.832001202</v>
      </c>
      <c r="R129" s="29">
        <f>I129*'Res PW (2)'!$B$11</f>
        <v>0</v>
      </c>
      <c r="S129" s="44">
        <f>J129*'Res PW (2)'!$B$12</f>
        <v>-28204136.470699474</v>
      </c>
      <c r="T129" s="29">
        <f>K129*'Res PW (2)'!$B$13</f>
        <v>51298605.382467791</v>
      </c>
      <c r="U129" s="44">
        <f t="shared" ca="1" si="67"/>
        <v>58407230.374298424</v>
      </c>
      <c r="V129" s="44"/>
      <c r="W129" s="48"/>
      <c r="Y129" s="44"/>
      <c r="AA129" s="44"/>
    </row>
    <row r="130" spans="1:27" x14ac:dyDescent="0.2">
      <c r="A130" s="45">
        <v>44075</v>
      </c>
      <c r="B130" s="29">
        <f t="shared" ref="B130:B145" si="135">YEAR(A130)</f>
        <v>2020</v>
      </c>
      <c r="C130" s="29">
        <f t="shared" ref="C130:C145" si="136">MONTH(A130)</f>
        <v>9</v>
      </c>
      <c r="D130" s="44"/>
      <c r="E130" s="46">
        <f t="shared" ref="E130:F130" ca="1" si="137">E118</f>
        <v>0.49000000000000005</v>
      </c>
      <c r="F130" s="46">
        <f t="shared" ca="1" si="137"/>
        <v>132.95000000000002</v>
      </c>
      <c r="G130" s="29">
        <f t="shared" si="126"/>
        <v>129</v>
      </c>
      <c r="H130" s="187">
        <f>'Economic (2020 Adj.)'!X142</f>
        <v>7620.3876999999993</v>
      </c>
      <c r="I130" s="29">
        <f t="shared" si="127"/>
        <v>1</v>
      </c>
      <c r="J130" s="44">
        <f>'Customer Count'!C45</f>
        <v>61726.226233176814</v>
      </c>
      <c r="K130" s="46">
        <f t="shared" si="128"/>
        <v>30</v>
      </c>
      <c r="M130" s="29">
        <f>'Res PW (2)'!$B$6</f>
        <v>-30249890.785522901</v>
      </c>
      <c r="N130" s="29">
        <f ca="1">E130*'Res PW (2)'!$B$7</f>
        <v>7077.3711451472682</v>
      </c>
      <c r="O130" s="29">
        <f ca="1">F130*'Res PW (2)'!$B$8</f>
        <v>9399005.3420600127</v>
      </c>
      <c r="P130" s="29">
        <f>G130*'Res PW (2)'!$B$9</f>
        <v>-5260839.7242748206</v>
      </c>
      <c r="Q130" s="161">
        <f>H130*'Res PW (2)'!$B$10</f>
        <v>54052145.568010971</v>
      </c>
      <c r="R130" s="29">
        <f>I130*'Res PW (2)'!$B$11</f>
        <v>-2281728.1497963602</v>
      </c>
      <c r="S130" s="44">
        <f>J130*'Res PW (2)'!$B$12</f>
        <v>-28219507.635678824</v>
      </c>
      <c r="T130" s="29">
        <f>K130*'Res PW (2)'!$B$13</f>
        <v>49643811.660452701</v>
      </c>
      <c r="U130" s="44">
        <f t="shared" ca="1" si="67"/>
        <v>47090073.646395922</v>
      </c>
      <c r="V130" s="44"/>
      <c r="W130" s="48"/>
    </row>
    <row r="131" spans="1:27" x14ac:dyDescent="0.2">
      <c r="A131" s="45">
        <v>44105</v>
      </c>
      <c r="B131" s="29">
        <f t="shared" si="135"/>
        <v>2020</v>
      </c>
      <c r="C131" s="29">
        <f t="shared" si="136"/>
        <v>10</v>
      </c>
      <c r="D131" s="44"/>
      <c r="E131" s="46">
        <f t="shared" ref="E131:F131" ca="1" si="138">E119</f>
        <v>53.33000000000002</v>
      </c>
      <c r="F131" s="46">
        <f t="shared" ca="1" si="138"/>
        <v>27.9</v>
      </c>
      <c r="G131" s="29">
        <f t="shared" si="126"/>
        <v>130</v>
      </c>
      <c r="H131" s="187">
        <f>'Economic (2020 Adj.)'!X143</f>
        <v>7646.5759999999991</v>
      </c>
      <c r="I131" s="29">
        <f t="shared" si="127"/>
        <v>1</v>
      </c>
      <c r="J131" s="44">
        <f>'Customer Count'!C46</f>
        <v>61759.866830823492</v>
      </c>
      <c r="K131" s="46">
        <f t="shared" si="128"/>
        <v>31</v>
      </c>
      <c r="M131" s="29">
        <f>'Res PW (2)'!$B$6</f>
        <v>-30249890.785522901</v>
      </c>
      <c r="N131" s="29">
        <f ca="1">E131*'Res PW (2)'!$B$7</f>
        <v>770277.96565449785</v>
      </c>
      <c r="O131" s="29">
        <f ca="1">F131*'Res PW (2)'!$B$8</f>
        <v>1972412.5539185731</v>
      </c>
      <c r="P131" s="29">
        <f>G131*'Res PW (2)'!$B$9</f>
        <v>-5301621.4275637725</v>
      </c>
      <c r="Q131" s="161">
        <f>H131*'Res PW (2)'!$B$10</f>
        <v>54237901.707922168</v>
      </c>
      <c r="R131" s="29">
        <f>I131*'Res PW (2)'!$B$11</f>
        <v>-2281728.1497963602</v>
      </c>
      <c r="S131" s="44">
        <f>J131*'Res PW (2)'!$B$12</f>
        <v>-28234887.177894365</v>
      </c>
      <c r="T131" s="29">
        <f>K131*'Res PW (2)'!$B$13</f>
        <v>51298605.382467791</v>
      </c>
      <c r="U131" s="44">
        <f t="shared" ref="U131:U145" ca="1" si="139">SUM(M131:T131)</f>
        <v>42211070.069185629</v>
      </c>
      <c r="V131" s="44"/>
      <c r="W131" s="48"/>
    </row>
    <row r="132" spans="1:27" x14ac:dyDescent="0.2">
      <c r="A132" s="45">
        <v>44136</v>
      </c>
      <c r="B132" s="29">
        <f t="shared" si="135"/>
        <v>2020</v>
      </c>
      <c r="C132" s="29">
        <f t="shared" si="136"/>
        <v>11</v>
      </c>
      <c r="E132" s="46">
        <f t="shared" ref="E132:F132" ca="1" si="140">E120</f>
        <v>207.66000000000003</v>
      </c>
      <c r="F132" s="46">
        <f t="shared" ca="1" si="140"/>
        <v>0.69000000000000006</v>
      </c>
      <c r="G132" s="29">
        <f t="shared" si="126"/>
        <v>131</v>
      </c>
      <c r="H132" s="187">
        <f>'Economic (2020 Adj.)'!X144</f>
        <v>7660.1286999999993</v>
      </c>
      <c r="I132" s="29">
        <f t="shared" si="127"/>
        <v>1</v>
      </c>
      <c r="J132" s="44">
        <f>'Customer Count'!C47</f>
        <v>61793.525762489262</v>
      </c>
      <c r="K132" s="46">
        <f t="shared" si="128"/>
        <v>30</v>
      </c>
      <c r="M132" s="29">
        <f>'Res PW (2)'!$B$6</f>
        <v>-30249890.785522901</v>
      </c>
      <c r="N132" s="29">
        <f ca="1">E132*'Res PW (2)'!$B$7</f>
        <v>2999361.0040842486</v>
      </c>
      <c r="O132" s="29">
        <f ca="1">F132*'Res PW (2)'!$B$8</f>
        <v>48780.095419491598</v>
      </c>
      <c r="P132" s="29">
        <f>G132*'Res PW (2)'!$B$9</f>
        <v>-5342403.1308527254</v>
      </c>
      <c r="Q132" s="161">
        <f>H132*'Res PW (2)'!$B$10</f>
        <v>54334032.317292549</v>
      </c>
      <c r="R132" s="29">
        <f>I132*'Res PW (2)'!$B$11</f>
        <v>-2281728.1497963602</v>
      </c>
      <c r="S132" s="44">
        <f>J132*'Res PW (2)'!$B$12</f>
        <v>-28250275.101911668</v>
      </c>
      <c r="T132" s="29">
        <f>K132*'Res PW (2)'!$B$13</f>
        <v>49643811.660452701</v>
      </c>
      <c r="U132" s="44">
        <f t="shared" ca="1" si="139"/>
        <v>40901687.909165338</v>
      </c>
      <c r="V132" s="44"/>
      <c r="W132" s="48"/>
    </row>
    <row r="133" spans="1:27" x14ac:dyDescent="0.2">
      <c r="A133" s="45">
        <v>44166</v>
      </c>
      <c r="B133" s="29">
        <f t="shared" si="135"/>
        <v>2020</v>
      </c>
      <c r="C133" s="29">
        <f t="shared" si="136"/>
        <v>12</v>
      </c>
      <c r="E133" s="46">
        <f t="shared" ref="E133:F133" ca="1" si="141">E121</f>
        <v>351.65000000000003</v>
      </c>
      <c r="F133" s="46">
        <f t="shared" ca="1" si="141"/>
        <v>0</v>
      </c>
      <c r="G133" s="29">
        <f t="shared" si="126"/>
        <v>132</v>
      </c>
      <c r="H133" s="187">
        <f>'Economic (2020 Adj.)'!X145</f>
        <v>7667.9749999999995</v>
      </c>
      <c r="I133" s="29">
        <f t="shared" si="127"/>
        <v>0</v>
      </c>
      <c r="J133" s="44">
        <f>'Customer Count'!C48</f>
        <v>61827.203038166102</v>
      </c>
      <c r="K133" s="46">
        <f t="shared" si="128"/>
        <v>31</v>
      </c>
      <c r="M133" s="29">
        <f>'Res PW (2)'!$B$6</f>
        <v>-30249890.785522901</v>
      </c>
      <c r="N133" s="29">
        <f ca="1">E133*'Res PW (2)'!$B$7</f>
        <v>5079097.0677368101</v>
      </c>
      <c r="O133" s="29">
        <f ca="1">F133*'Res PW (2)'!$B$8</f>
        <v>0</v>
      </c>
      <c r="P133" s="29">
        <f>G133*'Res PW (2)'!$B$9</f>
        <v>-5383184.8341416772</v>
      </c>
      <c r="Q133" s="161">
        <f>H133*'Res PW (2)'!$B$10</f>
        <v>54389686.880612247</v>
      </c>
      <c r="R133" s="29">
        <f>I133*'Res PW (2)'!$B$11</f>
        <v>0</v>
      </c>
      <c r="S133" s="44">
        <f>J133*'Res PW (2)'!$B$12</f>
        <v>-28265671.412298787</v>
      </c>
      <c r="T133" s="29">
        <f>K133*'Res PW (2)'!$B$13</f>
        <v>51298605.382467791</v>
      </c>
      <c r="U133" s="44">
        <f t="shared" ca="1" si="139"/>
        <v>46868642.298853487</v>
      </c>
      <c r="V133" s="44"/>
      <c r="W133" s="48"/>
    </row>
    <row r="134" spans="1:27" x14ac:dyDescent="0.2">
      <c r="A134" s="45">
        <v>44197</v>
      </c>
      <c r="B134" s="29">
        <f t="shared" si="135"/>
        <v>2021</v>
      </c>
      <c r="C134" s="29">
        <f t="shared" si="136"/>
        <v>1</v>
      </c>
      <c r="E134" s="46">
        <f t="shared" ref="E134:F134" ca="1" si="142">E122</f>
        <v>477.14</v>
      </c>
      <c r="F134" s="46">
        <f t="shared" ca="1" si="142"/>
        <v>0</v>
      </c>
      <c r="G134" s="29">
        <f t="shared" si="126"/>
        <v>133</v>
      </c>
      <c r="H134" s="187">
        <f>'Economic (2020 Adj.)'!X146</f>
        <v>7544.1546795999993</v>
      </c>
      <c r="I134" s="29">
        <f t="shared" si="127"/>
        <v>0</v>
      </c>
      <c r="J134" s="44">
        <f>'Customer Count'!C49</f>
        <v>61869.926572140103</v>
      </c>
      <c r="K134" s="46">
        <f t="shared" si="128"/>
        <v>31</v>
      </c>
      <c r="M134" s="29">
        <f>'Res PW (2)'!$B$6</f>
        <v>-30249890.785522901</v>
      </c>
      <c r="N134" s="29">
        <f ca="1">E134*'Res PW (2)'!$B$7</f>
        <v>6891626.261623607</v>
      </c>
      <c r="O134" s="29">
        <f ca="1">F134*'Res PW (2)'!$B$8</f>
        <v>0</v>
      </c>
      <c r="P134" s="29">
        <f>G134*'Res PW (2)'!$B$9</f>
        <v>-5423966.5374306291</v>
      </c>
      <c r="Q134" s="161">
        <f>H134*'Res PW (2)'!$B$10</f>
        <v>53511417.395381391</v>
      </c>
      <c r="R134" s="29">
        <f>I134*'Res PW (2)'!$B$11</f>
        <v>0</v>
      </c>
      <c r="S134" s="44">
        <f>J134*'Res PW (2)'!$B$12</f>
        <v>-28285203.419466179</v>
      </c>
      <c r="T134" s="29">
        <f>K134*'Res PW (2)'!$B$13</f>
        <v>51298605.382467791</v>
      </c>
      <c r="U134" s="44">
        <f t="shared" ca="1" si="139"/>
        <v>47742588.297053084</v>
      </c>
      <c r="V134" s="44"/>
      <c r="W134" s="48"/>
    </row>
    <row r="135" spans="1:27" x14ac:dyDescent="0.2">
      <c r="A135" s="45">
        <v>44228</v>
      </c>
      <c r="B135" s="29">
        <f t="shared" si="135"/>
        <v>2021</v>
      </c>
      <c r="C135" s="29">
        <f t="shared" si="136"/>
        <v>2</v>
      </c>
      <c r="E135" s="46">
        <f t="shared" ref="E135:F135" ca="1" si="143">E123</f>
        <v>417.05</v>
      </c>
      <c r="F135" s="46">
        <f t="shared" ca="1" si="143"/>
        <v>0</v>
      </c>
      <c r="G135" s="29">
        <f t="shared" si="126"/>
        <v>134</v>
      </c>
      <c r="H135" s="187">
        <f>'Economic (2020 Adj.)'!X147</f>
        <v>7576.1227475999995</v>
      </c>
      <c r="I135" s="29">
        <f t="shared" si="127"/>
        <v>0</v>
      </c>
      <c r="J135" s="44">
        <f>'Customer Count'!C50</f>
        <v>61903.645486016037</v>
      </c>
      <c r="K135" s="46">
        <f t="shared" si="128"/>
        <v>28</v>
      </c>
      <c r="M135" s="29">
        <f>'Res PW (2)'!$B$6</f>
        <v>-30249890.785522901</v>
      </c>
      <c r="N135" s="29">
        <f ca="1">E135*'Res PW (2)'!$B$7</f>
        <v>6023709.4613952413</v>
      </c>
      <c r="O135" s="29">
        <f ca="1">F135*'Res PW (2)'!$B$8</f>
        <v>0</v>
      </c>
      <c r="P135" s="29">
        <f>G135*'Res PW (2)'!$B$9</f>
        <v>-5464748.240719581</v>
      </c>
      <c r="Q135" s="161">
        <f>H135*'Res PW (2)'!$B$10</f>
        <v>53738169.987649642</v>
      </c>
      <c r="R135" s="29">
        <f>I135*'Res PW (2)'!$B$11</f>
        <v>0</v>
      </c>
      <c r="S135" s="44">
        <f>J135*'Res PW (2)'!$B$12</f>
        <v>-28300618.765675653</v>
      </c>
      <c r="T135" s="29">
        <f>K135*'Res PW (2)'!$B$13</f>
        <v>46334224.216422521</v>
      </c>
      <c r="U135" s="44">
        <f t="shared" ca="1" si="139"/>
        <v>42080845.873549268</v>
      </c>
      <c r="V135" s="44"/>
      <c r="W135" s="48"/>
    </row>
    <row r="136" spans="1:27" x14ac:dyDescent="0.2">
      <c r="A136" s="45">
        <v>44256</v>
      </c>
      <c r="B136" s="29">
        <f t="shared" si="135"/>
        <v>2021</v>
      </c>
      <c r="C136" s="29">
        <f t="shared" si="136"/>
        <v>3</v>
      </c>
      <c r="E136" s="46">
        <f t="shared" ref="E136:F136" ca="1" si="144">E124</f>
        <v>332.70999999999992</v>
      </c>
      <c r="F136" s="46">
        <f t="shared" ca="1" si="144"/>
        <v>3.0000000000000072E-2</v>
      </c>
      <c r="G136" s="29">
        <f t="shared" si="126"/>
        <v>135</v>
      </c>
      <c r="H136" s="187">
        <f>'Economic (2020 Adj.)'!X148</f>
        <v>7601.1815879999995</v>
      </c>
      <c r="I136" s="29">
        <f t="shared" si="127"/>
        <v>1</v>
      </c>
      <c r="J136" s="44">
        <f>'Customer Count'!C51</f>
        <v>61937.382776593156</v>
      </c>
      <c r="K136" s="46">
        <f t="shared" si="128"/>
        <v>31</v>
      </c>
      <c r="M136" s="29">
        <f>'Res PW (2)'!$B$6</f>
        <v>-30249890.785522901</v>
      </c>
      <c r="N136" s="29">
        <f ca="1">E136*'Res PW (2)'!$B$7</f>
        <v>4805535.007554994</v>
      </c>
      <c r="O136" s="29">
        <f ca="1">F136*'Res PW (2)'!$B$8</f>
        <v>2120.8737138909441</v>
      </c>
      <c r="P136" s="29">
        <f>G136*'Res PW (2)'!$B$9</f>
        <v>-5505529.9440085338</v>
      </c>
      <c r="Q136" s="161">
        <f>H136*'Res PW (2)'!$B$10</f>
        <v>53915914.761588946</v>
      </c>
      <c r="R136" s="29">
        <f>I136*'Res PW (2)'!$B$11</f>
        <v>-2281728.1497963602</v>
      </c>
      <c r="S136" s="44">
        <f>J136*'Res PW (2)'!$B$12</f>
        <v>-28316042.513199951</v>
      </c>
      <c r="T136" s="29">
        <f>K136*'Res PW (2)'!$B$13</f>
        <v>51298605.382467791</v>
      </c>
      <c r="U136" s="44">
        <f t="shared" ca="1" si="139"/>
        <v>43668984.632797882</v>
      </c>
      <c r="V136" s="44"/>
      <c r="W136" s="48"/>
    </row>
    <row r="137" spans="1:27" x14ac:dyDescent="0.2">
      <c r="A137" s="45">
        <v>44287</v>
      </c>
      <c r="B137" s="29">
        <f t="shared" si="135"/>
        <v>2021</v>
      </c>
      <c r="C137" s="29">
        <f t="shared" si="136"/>
        <v>4</v>
      </c>
      <c r="E137" s="46">
        <f t="shared" ref="E137:F137" ca="1" si="145">E125</f>
        <v>164.53999999999996</v>
      </c>
      <c r="F137" s="46">
        <f t="shared" ca="1" si="145"/>
        <v>1.45</v>
      </c>
      <c r="G137" s="29">
        <f t="shared" si="126"/>
        <v>136</v>
      </c>
      <c r="H137" s="187">
        <f>'Economic (2020 Adj.)'!X149</f>
        <v>7626.3435511999987</v>
      </c>
      <c r="I137" s="29">
        <f t="shared" si="127"/>
        <v>1</v>
      </c>
      <c r="J137" s="44">
        <f>'Customer Count'!C52</f>
        <v>61971.138453886706</v>
      </c>
      <c r="K137" s="46">
        <f t="shared" si="128"/>
        <v>30</v>
      </c>
      <c r="M137" s="29">
        <f>'Res PW (2)'!$B$6</f>
        <v>-30249890.785522901</v>
      </c>
      <c r="N137" s="29">
        <f ca="1">E137*'Res PW (2)'!$B$7</f>
        <v>2376552.3433112879</v>
      </c>
      <c r="O137" s="29">
        <f ca="1">F137*'Res PW (2)'!$B$8</f>
        <v>102508.89617139538</v>
      </c>
      <c r="P137" s="29">
        <f>G137*'Res PW (2)'!$B$9</f>
        <v>-5546311.6472974857</v>
      </c>
      <c r="Q137" s="161">
        <f>H137*'Res PW (2)'!$B$10</f>
        <v>54094390.995503299</v>
      </c>
      <c r="R137" s="29">
        <f>I137*'Res PW (2)'!$B$11</f>
        <v>-2281728.1497963602</v>
      </c>
      <c r="S137" s="44">
        <f>J137*'Res PW (2)'!$B$12</f>
        <v>-28331474.666617759</v>
      </c>
      <c r="T137" s="29">
        <f>K137*'Res PW (2)'!$B$13</f>
        <v>49643811.660452701</v>
      </c>
      <c r="U137" s="44">
        <f t="shared" ca="1" si="139"/>
        <v>39807858.646204174</v>
      </c>
      <c r="V137" s="44"/>
      <c r="W137" s="48"/>
    </row>
    <row r="138" spans="1:27" x14ac:dyDescent="0.2">
      <c r="A138" s="45">
        <v>44317</v>
      </c>
      <c r="B138" s="29">
        <f t="shared" si="135"/>
        <v>2021</v>
      </c>
      <c r="C138" s="29">
        <f t="shared" si="136"/>
        <v>5</v>
      </c>
      <c r="E138" s="46">
        <f t="shared" ref="E138:F138" ca="1" si="146">E126</f>
        <v>35.92</v>
      </c>
      <c r="F138" s="46">
        <f t="shared" ca="1" si="146"/>
        <v>50.69</v>
      </c>
      <c r="G138" s="29">
        <f t="shared" si="126"/>
        <v>137</v>
      </c>
      <c r="H138" s="187">
        <f>'Economic (2020 Adj.)'!X150</f>
        <v>7644.0806727999998</v>
      </c>
      <c r="I138" s="29">
        <f t="shared" si="127"/>
        <v>1</v>
      </c>
      <c r="J138" s="44">
        <f>'Customer Count'!C53</f>
        <v>62004.91252791739</v>
      </c>
      <c r="K138" s="46">
        <f t="shared" si="128"/>
        <v>31</v>
      </c>
      <c r="M138" s="29">
        <f>'Res PW (2)'!$B$6</f>
        <v>-30249890.785522901</v>
      </c>
      <c r="N138" s="29">
        <f ca="1">E138*'Res PW (2)'!$B$7</f>
        <v>518814.63578304055</v>
      </c>
      <c r="O138" s="29">
        <f ca="1">F138*'Res PW (2)'!$B$8</f>
        <v>3583569.6185710565</v>
      </c>
      <c r="P138" s="29">
        <f>G138*'Res PW (2)'!$B$9</f>
        <v>-5587093.3505864376</v>
      </c>
      <c r="Q138" s="161">
        <f>H138*'Res PW (2)'!$B$10</f>
        <v>54220202.111213438</v>
      </c>
      <c r="R138" s="29">
        <f>I138*'Res PW (2)'!$B$11</f>
        <v>-2281728.1497963602</v>
      </c>
      <c r="S138" s="44">
        <f>J138*'Res PW (2)'!$B$12</f>
        <v>-28346915.230510268</v>
      </c>
      <c r="T138" s="29">
        <f>K138*'Res PW (2)'!$B$13</f>
        <v>51298605.382467791</v>
      </c>
      <c r="U138" s="44">
        <f t="shared" ca="1" si="139"/>
        <v>43155564.231619358</v>
      </c>
      <c r="V138" s="44"/>
      <c r="W138" s="48"/>
    </row>
    <row r="139" spans="1:27" x14ac:dyDescent="0.2">
      <c r="A139" s="45">
        <v>44348</v>
      </c>
      <c r="B139" s="29">
        <f t="shared" si="135"/>
        <v>2021</v>
      </c>
      <c r="C139" s="29">
        <f t="shared" si="136"/>
        <v>6</v>
      </c>
      <c r="E139" s="46">
        <f t="shared" ref="E139:F139" ca="1" si="147">E127</f>
        <v>0.37999999999999989</v>
      </c>
      <c r="F139" s="46">
        <f t="shared" ca="1" si="147"/>
        <v>145.17999999999998</v>
      </c>
      <c r="G139" s="29">
        <f t="shared" si="126"/>
        <v>138</v>
      </c>
      <c r="H139" s="187">
        <f>'Economic (2020 Adj.)'!X151</f>
        <v>7662.3334083999989</v>
      </c>
      <c r="I139" s="29">
        <f t="shared" si="127"/>
        <v>0</v>
      </c>
      <c r="J139" s="44">
        <f>'Customer Count'!C54</f>
        <v>62038.705008711368</v>
      </c>
      <c r="K139" s="46">
        <f t="shared" si="128"/>
        <v>30</v>
      </c>
      <c r="M139" s="29">
        <f>'Res PW (2)'!$B$6</f>
        <v>-30249890.785522901</v>
      </c>
      <c r="N139" s="29">
        <f ca="1">E139*'Res PW (2)'!$B$7</f>
        <v>5488.5735411346141</v>
      </c>
      <c r="O139" s="29">
        <f ca="1">F139*'Res PW (2)'!$B$8</f>
        <v>10263614.859422883</v>
      </c>
      <c r="P139" s="29">
        <f>G139*'Res PW (2)'!$B$9</f>
        <v>-5627875.0538753895</v>
      </c>
      <c r="Q139" s="161">
        <f>H139*'Res PW (2)'!$B$10</f>
        <v>54349670.526798844</v>
      </c>
      <c r="R139" s="29">
        <f>I139*'Res PW (2)'!$B$11</f>
        <v>0</v>
      </c>
      <c r="S139" s="44">
        <f>J139*'Res PW (2)'!$B$12</f>
        <v>-28362364.20946116</v>
      </c>
      <c r="T139" s="29">
        <f>K139*'Res PW (2)'!$B$13</f>
        <v>49643811.660452701</v>
      </c>
      <c r="U139" s="44">
        <f t="shared" ca="1" si="139"/>
        <v>50022455.571356118</v>
      </c>
      <c r="V139" s="44"/>
      <c r="W139" s="48"/>
    </row>
    <row r="140" spans="1:27" x14ac:dyDescent="0.2">
      <c r="A140" s="45">
        <v>44378</v>
      </c>
      <c r="B140" s="29">
        <f t="shared" si="135"/>
        <v>2021</v>
      </c>
      <c r="C140" s="29">
        <f t="shared" si="136"/>
        <v>7</v>
      </c>
      <c r="E140" s="46">
        <f t="shared" ref="E140:F140" ca="1" si="148">E128</f>
        <v>0</v>
      </c>
      <c r="F140" s="46">
        <f t="shared" ca="1" si="148"/>
        <v>268.18999999999994</v>
      </c>
      <c r="G140" s="29">
        <f t="shared" si="126"/>
        <v>139</v>
      </c>
      <c r="H140" s="187">
        <f>'Economic (2020 Adj.)'!X152</f>
        <v>7665.0146011999996</v>
      </c>
      <c r="I140" s="29">
        <f t="shared" si="127"/>
        <v>0</v>
      </c>
      <c r="J140" s="44">
        <f>'Customer Count'!C55</f>
        <v>62072.515906300265</v>
      </c>
      <c r="K140" s="46">
        <f t="shared" si="128"/>
        <v>31</v>
      </c>
      <c r="M140" s="29">
        <f>'Res PW (2)'!$B$6</f>
        <v>-30249890.785522901</v>
      </c>
      <c r="N140" s="29">
        <f ca="1">E140*'Res PW (2)'!$B$7</f>
        <v>0</v>
      </c>
      <c r="O140" s="29">
        <f ca="1">F140*'Res PW (2)'!$B$8</f>
        <v>18959904.044280361</v>
      </c>
      <c r="P140" s="29">
        <f>G140*'Res PW (2)'!$B$9</f>
        <v>-5668656.7571643414</v>
      </c>
      <c r="Q140" s="161">
        <f>H140*'Res PW (2)'!$B$10</f>
        <v>54368688.486150384</v>
      </c>
      <c r="R140" s="29">
        <f>I140*'Res PW (2)'!$B$11</f>
        <v>0</v>
      </c>
      <c r="S140" s="44">
        <f>J140*'Res PW (2)'!$B$12</f>
        <v>-28377821.608056609</v>
      </c>
      <c r="T140" s="29">
        <f>K140*'Res PW (2)'!$B$13</f>
        <v>51298605.382467791</v>
      </c>
      <c r="U140" s="44">
        <f t="shared" ca="1" si="139"/>
        <v>60330828.762154683</v>
      </c>
      <c r="V140" s="44"/>
      <c r="W140" s="48"/>
    </row>
    <row r="141" spans="1:27" x14ac:dyDescent="0.2">
      <c r="A141" s="45">
        <v>44409</v>
      </c>
      <c r="B141" s="29">
        <f t="shared" si="135"/>
        <v>2021</v>
      </c>
      <c r="C141" s="29">
        <f t="shared" si="136"/>
        <v>8</v>
      </c>
      <c r="E141" s="46">
        <f t="shared" ref="E141:F141" ca="1" si="149">E129</f>
        <v>0</v>
      </c>
      <c r="F141" s="46">
        <f t="shared" ca="1" si="149"/>
        <v>239.59000000000006</v>
      </c>
      <c r="G141" s="29">
        <f t="shared" si="126"/>
        <v>140</v>
      </c>
      <c r="H141" s="187">
        <f>'Economic (2020 Adj.)'!X153</f>
        <v>7682.2361087999998</v>
      </c>
      <c r="I141" s="29">
        <f t="shared" si="127"/>
        <v>0</v>
      </c>
      <c r="J141" s="44">
        <f>'Customer Count'!C56</f>
        <v>62106.345230721185</v>
      </c>
      <c r="K141" s="46">
        <f t="shared" si="128"/>
        <v>31</v>
      </c>
      <c r="M141" s="29">
        <f>'Res PW (2)'!$B$6</f>
        <v>-30249890.785522901</v>
      </c>
      <c r="N141" s="29">
        <f ca="1">E141*'Res PW (2)'!$B$7</f>
        <v>0</v>
      </c>
      <c r="O141" s="29">
        <f ca="1">F141*'Res PW (2)'!$B$8</f>
        <v>16938004.437037673</v>
      </c>
      <c r="P141" s="29">
        <f>G141*'Res PW (2)'!$B$9</f>
        <v>-5709438.4604532942</v>
      </c>
      <c r="Q141" s="161">
        <f>H141*'Res PW (2)'!$B$10</f>
        <v>54490842.301985212</v>
      </c>
      <c r="R141" s="29">
        <f>I141*'Res PW (2)'!$B$11</f>
        <v>0</v>
      </c>
      <c r="S141" s="44">
        <f>J141*'Res PW (2)'!$B$12</f>
        <v>-28393287.4308853</v>
      </c>
      <c r="T141" s="29">
        <f>K141*'Res PW (2)'!$B$13</f>
        <v>51298605.382467791</v>
      </c>
      <c r="U141" s="44">
        <f t="shared" ca="1" si="139"/>
        <v>58374835.444629177</v>
      </c>
      <c r="V141" s="44"/>
      <c r="W141" s="48"/>
    </row>
    <row r="142" spans="1:27" x14ac:dyDescent="0.2">
      <c r="A142" s="45">
        <v>44440</v>
      </c>
      <c r="B142" s="29">
        <f t="shared" si="135"/>
        <v>2021</v>
      </c>
      <c r="C142" s="29">
        <f t="shared" si="136"/>
        <v>9</v>
      </c>
      <c r="E142" s="46">
        <f t="shared" ref="E142:F142" ca="1" si="150">E130</f>
        <v>0.49000000000000005</v>
      </c>
      <c r="F142" s="46">
        <f t="shared" ca="1" si="150"/>
        <v>132.95000000000002</v>
      </c>
      <c r="G142" s="29">
        <f t="shared" si="126"/>
        <v>141</v>
      </c>
      <c r="H142" s="187">
        <f>'Economic (2020 Adj.)'!X154</f>
        <v>7711.8323523999998</v>
      </c>
      <c r="I142" s="29">
        <f t="shared" si="127"/>
        <v>1</v>
      </c>
      <c r="J142" s="44">
        <f>'Customer Count'!C57</f>
        <v>62140.19299201668</v>
      </c>
      <c r="K142" s="46">
        <f t="shared" si="128"/>
        <v>30</v>
      </c>
      <c r="M142" s="29">
        <f>'Res PW (2)'!$B$6</f>
        <v>-30249890.785522901</v>
      </c>
      <c r="N142" s="29">
        <f ca="1">E142*'Res PW (2)'!$B$7</f>
        <v>7077.3711451472682</v>
      </c>
      <c r="O142" s="29">
        <f ca="1">F142*'Res PW (2)'!$B$8</f>
        <v>9399005.3420600127</v>
      </c>
      <c r="P142" s="29">
        <f>G142*'Res PW (2)'!$B$9</f>
        <v>-5750220.1637422461</v>
      </c>
      <c r="Q142" s="161">
        <f>H142*'Res PW (2)'!$B$10</f>
        <v>54700771.314827107</v>
      </c>
      <c r="R142" s="29">
        <f>I142*'Res PW (2)'!$B$11</f>
        <v>-2281728.1497963602</v>
      </c>
      <c r="S142" s="44">
        <f>J142*'Res PW (2)'!$B$12</f>
        <v>-28408761.682538405</v>
      </c>
      <c r="T142" s="29">
        <f>K142*'Res PW (2)'!$B$13</f>
        <v>49643811.660452701</v>
      </c>
      <c r="U142" s="44">
        <f t="shared" ca="1" si="139"/>
        <v>47060064.906885058</v>
      </c>
      <c r="V142" s="44"/>
      <c r="W142" s="48"/>
    </row>
    <row r="143" spans="1:27" x14ac:dyDescent="0.2">
      <c r="A143" s="45">
        <v>44470</v>
      </c>
      <c r="B143" s="29">
        <f t="shared" si="135"/>
        <v>2021</v>
      </c>
      <c r="C143" s="29">
        <f t="shared" si="136"/>
        <v>10</v>
      </c>
      <c r="E143" s="46">
        <f t="shared" ref="E143:F143" ca="1" si="151">E131</f>
        <v>53.33000000000002</v>
      </c>
      <c r="F143" s="46">
        <f t="shared" ca="1" si="151"/>
        <v>27.9</v>
      </c>
      <c r="G143" s="29">
        <f t="shared" si="126"/>
        <v>142</v>
      </c>
      <c r="H143" s="187">
        <f>'Economic (2020 Adj.)'!X155</f>
        <v>7738.3349119999993</v>
      </c>
      <c r="I143" s="29">
        <f t="shared" si="127"/>
        <v>1</v>
      </c>
      <c r="J143" s="44">
        <f>'Customer Count'!C58</f>
        <v>62174.059200234798</v>
      </c>
      <c r="K143" s="46">
        <f t="shared" si="128"/>
        <v>31</v>
      </c>
      <c r="M143" s="29">
        <f>'Res PW (2)'!$B$6</f>
        <v>-30249890.785522901</v>
      </c>
      <c r="N143" s="29">
        <f ca="1">E143*'Res PW (2)'!$B$7</f>
        <v>770277.96565449785</v>
      </c>
      <c r="O143" s="29">
        <f ca="1">F143*'Res PW (2)'!$B$8</f>
        <v>1972412.5539185731</v>
      </c>
      <c r="P143" s="29">
        <f>G143*'Res PW (2)'!$B$9</f>
        <v>-5791001.867031198</v>
      </c>
      <c r="Q143" s="161">
        <f>H143*'Res PW (2)'!$B$10</f>
        <v>54888756.528417237</v>
      </c>
      <c r="R143" s="29">
        <f>I143*'Res PW (2)'!$B$11</f>
        <v>-2281728.1497963602</v>
      </c>
      <c r="S143" s="44">
        <f>J143*'Res PW (2)'!$B$12</f>
        <v>-28424244.36760962</v>
      </c>
      <c r="T143" s="29">
        <f>K143*'Res PW (2)'!$B$13</f>
        <v>51298605.382467791</v>
      </c>
      <c r="U143" s="44">
        <f t="shared" ca="1" si="139"/>
        <v>42183187.260498017</v>
      </c>
      <c r="V143" s="44"/>
      <c r="W143" s="48"/>
    </row>
    <row r="144" spans="1:27" x14ac:dyDescent="0.2">
      <c r="A144" s="45">
        <v>44501</v>
      </c>
      <c r="B144" s="29">
        <f t="shared" si="135"/>
        <v>2021</v>
      </c>
      <c r="C144" s="29">
        <f t="shared" si="136"/>
        <v>11</v>
      </c>
      <c r="E144" s="46">
        <f t="shared" ref="E144:F144" ca="1" si="152">E132</f>
        <v>207.66000000000003</v>
      </c>
      <c r="F144" s="46">
        <f t="shared" ca="1" si="152"/>
        <v>0.69000000000000006</v>
      </c>
      <c r="G144" s="29">
        <f t="shared" si="126"/>
        <v>143</v>
      </c>
      <c r="H144" s="187">
        <f>'Economic (2020 Adj.)'!X156</f>
        <v>7752.0502443999994</v>
      </c>
      <c r="I144" s="29">
        <f t="shared" si="127"/>
        <v>1</v>
      </c>
      <c r="J144" s="44">
        <f>'Customer Count'!C59</f>
        <v>62207.94386542905</v>
      </c>
      <c r="K144" s="46">
        <f t="shared" si="128"/>
        <v>30</v>
      </c>
      <c r="M144" s="29">
        <f>'Res PW (2)'!$B$6</f>
        <v>-30249890.785522901</v>
      </c>
      <c r="N144" s="29">
        <f ca="1">E144*'Res PW (2)'!$B$7</f>
        <v>2999361.0040842486</v>
      </c>
      <c r="O144" s="29">
        <f ca="1">F144*'Res PW (2)'!$B$8</f>
        <v>48780.095419491598</v>
      </c>
      <c r="P144" s="29">
        <f>G144*'Res PW (2)'!$B$9</f>
        <v>-5831783.5703201499</v>
      </c>
      <c r="Q144" s="161">
        <f>H144*'Res PW (2)'!$B$10</f>
        <v>54986040.705100067</v>
      </c>
      <c r="R144" s="29">
        <f>I144*'Res PW (2)'!$B$11</f>
        <v>-2281728.1497963602</v>
      </c>
      <c r="S144" s="44">
        <f>J144*'Res PW (2)'!$B$12</f>
        <v>-28439735.490695119</v>
      </c>
      <c r="T144" s="29">
        <f>K144*'Res PW (2)'!$B$13</f>
        <v>49643811.660452701</v>
      </c>
      <c r="U144" s="44">
        <f t="shared" ca="1" si="139"/>
        <v>40874855.468721978</v>
      </c>
      <c r="V144" s="44"/>
      <c r="W144" s="48"/>
    </row>
    <row r="145" spans="1:23" x14ac:dyDescent="0.2">
      <c r="A145" s="45">
        <v>44531</v>
      </c>
      <c r="B145" s="29">
        <f t="shared" si="135"/>
        <v>2021</v>
      </c>
      <c r="C145" s="29">
        <f t="shared" si="136"/>
        <v>12</v>
      </c>
      <c r="E145" s="46">
        <f t="shared" ref="E145:F145" ca="1" si="153">E133</f>
        <v>351.65000000000003</v>
      </c>
      <c r="F145" s="46">
        <f t="shared" ca="1" si="153"/>
        <v>0</v>
      </c>
      <c r="G145" s="29">
        <f t="shared" si="126"/>
        <v>144</v>
      </c>
      <c r="H145" s="187">
        <f>'Economic (2020 Adj.)'!X157</f>
        <v>7759.9906999999994</v>
      </c>
      <c r="I145" s="29">
        <f t="shared" si="127"/>
        <v>0</v>
      </c>
      <c r="J145" s="44">
        <f>'Customer Count'!C60</f>
        <v>62241.846997658431</v>
      </c>
      <c r="K145" s="46">
        <f t="shared" si="128"/>
        <v>31</v>
      </c>
      <c r="M145" s="29">
        <f>'Res PW (2)'!$B$6</f>
        <v>-30249890.785522901</v>
      </c>
      <c r="N145" s="29">
        <f ca="1">E145*'Res PW (2)'!$B$7</f>
        <v>5079097.0677368101</v>
      </c>
      <c r="O145" s="29">
        <f ca="1">F145*'Res PW (2)'!$B$8</f>
        <v>0</v>
      </c>
      <c r="P145" s="29">
        <f>G145*'Res PW (2)'!$B$9</f>
        <v>-5872565.2736091027</v>
      </c>
      <c r="Q145" s="161">
        <f>H145*'Res PW (2)'!$B$10</f>
        <v>55042363.1231796</v>
      </c>
      <c r="R145" s="29">
        <f>I145*'Res PW (2)'!$B$11</f>
        <v>0</v>
      </c>
      <c r="S145" s="44">
        <f>J145*'Res PW (2)'!$B$12</f>
        <v>-28455235.056393601</v>
      </c>
      <c r="T145" s="29">
        <f>K145*'Res PW (2)'!$B$13</f>
        <v>51298605.382467791</v>
      </c>
      <c r="U145" s="44">
        <f t="shared" ca="1" si="139"/>
        <v>46842374.4578586</v>
      </c>
      <c r="V145" s="44"/>
      <c r="W145" s="48"/>
    </row>
    <row r="146" spans="1:23" x14ac:dyDescent="0.2">
      <c r="A146" s="45"/>
    </row>
    <row r="147" spans="1:23" x14ac:dyDescent="0.2">
      <c r="A147" s="45"/>
    </row>
    <row r="148" spans="1:23" x14ac:dyDescent="0.2">
      <c r="A148" s="45"/>
    </row>
    <row r="149" spans="1:23" x14ac:dyDescent="0.2">
      <c r="A149" s="45"/>
    </row>
    <row r="150" spans="1:23" x14ac:dyDescent="0.2">
      <c r="A150" s="45"/>
    </row>
    <row r="151" spans="1:23" x14ac:dyDescent="0.2">
      <c r="A151" s="45"/>
    </row>
    <row r="152" spans="1:23" x14ac:dyDescent="0.2">
      <c r="A152" s="45"/>
    </row>
    <row r="153" spans="1:23" x14ac:dyDescent="0.2">
      <c r="A153" s="45"/>
    </row>
    <row r="154" spans="1:23" x14ac:dyDescent="0.2">
      <c r="A154" s="45"/>
    </row>
    <row r="155" spans="1:23" x14ac:dyDescent="0.2">
      <c r="A155" s="45"/>
    </row>
    <row r="156" spans="1:23" x14ac:dyDescent="0.2">
      <c r="A156" s="45"/>
    </row>
    <row r="157" spans="1:23" x14ac:dyDescent="0.2">
      <c r="A157" s="45"/>
    </row>
    <row r="158" spans="1:23" x14ac:dyDescent="0.2">
      <c r="A158" s="45"/>
    </row>
    <row r="159" spans="1:23" x14ac:dyDescent="0.2">
      <c r="A159" s="45"/>
    </row>
    <row r="160" spans="1:23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Y183"/>
  <sheetViews>
    <sheetView topLeftCell="A117" workbookViewId="0">
      <selection activeCell="H134" sqref="H134:H145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3.5" style="29" customWidth="1"/>
    <col min="9" max="9" width="9.33203125" style="29"/>
    <col min="10" max="10" width="12.5" style="29" customWidth="1"/>
    <col min="11" max="12" width="9.33203125" style="29"/>
    <col min="13" max="13" width="11.83203125" style="29" bestFit="1" customWidth="1"/>
    <col min="14" max="16" width="9.33203125" style="29"/>
    <col min="17" max="17" width="12.5" style="29" bestFit="1" customWidth="1"/>
    <col min="18" max="18" width="12.5" style="29" customWidth="1"/>
    <col min="19" max="19" width="15.33203125" style="29" customWidth="1"/>
    <col min="20" max="20" width="12.5" style="29" customWidth="1"/>
    <col min="21" max="21" width="16.33203125" style="29" bestFit="1" customWidth="1"/>
    <col min="22" max="22" width="9.33203125" style="29"/>
    <col min="23" max="23" width="13.83203125" style="29" bestFit="1" customWidth="1"/>
    <col min="24" max="24" width="12.5" style="29" bestFit="1" customWidth="1"/>
    <col min="25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J1" s="44" t="str">
        <f>'Monthly Data'!H1</f>
        <v>GS_lt_50_Customersomers</v>
      </c>
      <c r="K1" s="29" t="str">
        <f>'Monthly Data'!BH1</f>
        <v>Month Days</v>
      </c>
      <c r="M1" s="29" t="s">
        <v>76</v>
      </c>
      <c r="N1" s="46" t="str">
        <f>E1</f>
        <v>HDD12</v>
      </c>
      <c r="O1" s="46" t="str">
        <f>F1</f>
        <v>CDD16</v>
      </c>
      <c r="P1" s="46" t="str">
        <f>G1</f>
        <v>Trend</v>
      </c>
      <c r="Q1" s="46" t="str">
        <f>H1</f>
        <v>Tor_FTEAdj</v>
      </c>
      <c r="R1" s="46" t="str">
        <f>I1</f>
        <v>Shoulder</v>
      </c>
      <c r="S1" s="46" t="str">
        <f t="shared" ref="S1:T1" si="0">J1</f>
        <v>GS_lt_50_Customersomers</v>
      </c>
      <c r="T1" s="46" t="str">
        <f t="shared" si="0"/>
        <v>Month Days</v>
      </c>
      <c r="U1" s="29" t="s">
        <v>123</v>
      </c>
    </row>
    <row r="2" spans="1:21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J2" s="44">
        <f>'Monthly Data'!H2</f>
        <v>4982</v>
      </c>
      <c r="K2" s="29">
        <f>'Monthly Data'!BH2</f>
        <v>31</v>
      </c>
      <c r="M2" s="29">
        <f>'GS&lt;50 PW (2)'!$B$6</f>
        <v>-27557429.082861301</v>
      </c>
      <c r="N2" s="29">
        <f ca="1">E2*'GS&lt;50 PW (2)'!$B$7</f>
        <v>2376816.069334473</v>
      </c>
      <c r="O2" s="29">
        <f ca="1">F2*'GS&lt;50 PW (2)'!$B$8</f>
        <v>0</v>
      </c>
      <c r="P2" s="29">
        <f>G2*'GS&lt;50 PW (2)'!$B$9</f>
        <v>-23176.786174324901</v>
      </c>
      <c r="Q2" s="29">
        <f>H2*'GS&lt;50 PW (2)'!$B$10</f>
        <v>4997568.833076003</v>
      </c>
      <c r="R2" s="44">
        <f>I2*'GS&lt;50 PW (2)'!$B$11</f>
        <v>0</v>
      </c>
      <c r="S2" s="156">
        <f>J2*'GS&lt;50 PW (2)'!$B$12</f>
        <v>24865304.208976697</v>
      </c>
      <c r="T2" s="156">
        <f>K2*'GS&lt;50 PW (2)'!$B$13</f>
        <v>10890537.925440541</v>
      </c>
      <c r="U2" s="28">
        <f ca="1">SUM(M2:T2)</f>
        <v>15549621.167792091</v>
      </c>
    </row>
    <row r="3" spans="1:21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J3" s="44">
        <f>'Monthly Data'!H3</f>
        <v>4991</v>
      </c>
      <c r="K3" s="29">
        <f>'Monthly Data'!BH3</f>
        <v>28</v>
      </c>
      <c r="M3" s="29">
        <f>'GS&lt;50 PW (2)'!$B$6</f>
        <v>-27557429.082861301</v>
      </c>
      <c r="N3" s="29">
        <f ca="1">E3*'GS&lt;50 PW (2)'!$B$7</f>
        <v>2077484.8927273799</v>
      </c>
      <c r="O3" s="29">
        <f ca="1">F3*'GS&lt;50 PW (2)'!$B$8</f>
        <v>0</v>
      </c>
      <c r="P3" s="29">
        <f>G3*'GS&lt;50 PW (2)'!$B$9</f>
        <v>-46353.572348649803</v>
      </c>
      <c r="Q3" s="29">
        <f>H3*'GS&lt;50 PW (2)'!$B$10</f>
        <v>5007258.1409517489</v>
      </c>
      <c r="R3" s="44">
        <f>I3*'GS&lt;50 PW (2)'!$B$11</f>
        <v>0</v>
      </c>
      <c r="S3" s="156">
        <f>J3*'GS&lt;50 PW (2)'!$B$12</f>
        <v>24910223.465877701</v>
      </c>
      <c r="T3" s="156">
        <f>K3*'GS&lt;50 PW (2)'!$B$13</f>
        <v>9836614.9003979079</v>
      </c>
      <c r="U3" s="28">
        <f t="shared" ref="U3:U66" ca="1" si="3">SUM(M3:T3)</f>
        <v>14227798.744744785</v>
      </c>
    </row>
    <row r="4" spans="1:21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J4" s="44">
        <f>'Monthly Data'!H4</f>
        <v>4993</v>
      </c>
      <c r="K4" s="29">
        <f>'Monthly Data'!BH4</f>
        <v>31</v>
      </c>
      <c r="M4" s="29">
        <f>'GS&lt;50 PW (2)'!$B$6</f>
        <v>-27557429.082861301</v>
      </c>
      <c r="N4" s="29">
        <f ca="1">E4*'GS&lt;50 PW (2)'!$B$7</f>
        <v>1657355.2299708102</v>
      </c>
      <c r="O4" s="29">
        <f ca="1">F4*'GS&lt;50 PW (2)'!$B$8</f>
        <v>0</v>
      </c>
      <c r="P4" s="29">
        <f>G4*'GS&lt;50 PW (2)'!$B$9</f>
        <v>-69530.358522974711</v>
      </c>
      <c r="Q4" s="29">
        <f>H4*'GS&lt;50 PW (2)'!$B$10</f>
        <v>5020470.8335095858</v>
      </c>
      <c r="R4" s="44">
        <f>I4*'GS&lt;50 PW (2)'!$B$11</f>
        <v>-215549.88615650401</v>
      </c>
      <c r="S4" s="156">
        <f>J4*'GS&lt;50 PW (2)'!$B$12</f>
        <v>24920205.52296681</v>
      </c>
      <c r="T4" s="156">
        <f>K4*'GS&lt;50 PW (2)'!$B$13</f>
        <v>10890537.925440541</v>
      </c>
      <c r="U4" s="28">
        <f t="shared" ca="1" si="3"/>
        <v>14646060.184346968</v>
      </c>
    </row>
    <row r="5" spans="1:21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J5" s="44">
        <f>'Monthly Data'!H5</f>
        <v>4962</v>
      </c>
      <c r="K5" s="29">
        <f>'Monthly Data'!BH5</f>
        <v>30</v>
      </c>
      <c r="M5" s="29">
        <f>'GS&lt;50 PW (2)'!$B$6</f>
        <v>-27557429.082861301</v>
      </c>
      <c r="N5" s="29">
        <f ca="1">E5*'GS&lt;50 PW (2)'!$B$7</f>
        <v>819636.40870246489</v>
      </c>
      <c r="O5" s="29">
        <f ca="1">F5*'GS&lt;50 PW (2)'!$B$8</f>
        <v>2297.5650010986888</v>
      </c>
      <c r="P5" s="29">
        <f>G5*'GS&lt;50 PW (2)'!$B$9</f>
        <v>-92707.144697299605</v>
      </c>
      <c r="Q5" s="29">
        <f>H5*'GS&lt;50 PW (2)'!$B$10</f>
        <v>5010957.6948679434</v>
      </c>
      <c r="R5" s="44">
        <f>I5*'GS&lt;50 PW (2)'!$B$11</f>
        <v>-215549.88615650401</v>
      </c>
      <c r="S5" s="156">
        <f>J5*'GS&lt;50 PW (2)'!$B$12</f>
        <v>24765483.638085581</v>
      </c>
      <c r="T5" s="156">
        <f>K5*'GS&lt;50 PW (2)'!$B$13</f>
        <v>10539230.25042633</v>
      </c>
      <c r="U5" s="28">
        <f t="shared" ca="1" si="3"/>
        <v>13271919.443368316</v>
      </c>
    </row>
    <row r="6" spans="1:21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J6" s="44">
        <f>'Monthly Data'!H6</f>
        <v>4969</v>
      </c>
      <c r="K6" s="29">
        <f>'Monthly Data'!BH6</f>
        <v>31</v>
      </c>
      <c r="M6" s="29">
        <f>'GS&lt;50 PW (2)'!$B$6</f>
        <v>-27557429.082861301</v>
      </c>
      <c r="N6" s="29">
        <f ca="1">E6*'GS&lt;50 PW (2)'!$B$7</f>
        <v>178931.20092738877</v>
      </c>
      <c r="O6" s="29">
        <f ca="1">F6*'GS&lt;50 PW (2)'!$B$8</f>
        <v>406533.85431205056</v>
      </c>
      <c r="P6" s="29">
        <f>G6*'GS&lt;50 PW (2)'!$B$9</f>
        <v>-115883.9308716245</v>
      </c>
      <c r="Q6" s="29">
        <f>H6*'GS&lt;50 PW (2)'!$B$10</f>
        <v>5016418.9411251824</v>
      </c>
      <c r="R6" s="44">
        <f>I6*'GS&lt;50 PW (2)'!$B$11</f>
        <v>-215549.88615650401</v>
      </c>
      <c r="S6" s="156">
        <f>J6*'GS&lt;50 PW (2)'!$B$12</f>
        <v>24800420.837897472</v>
      </c>
      <c r="T6" s="156">
        <f>K6*'GS&lt;50 PW (2)'!$B$13</f>
        <v>10890537.925440541</v>
      </c>
      <c r="U6" s="28">
        <f t="shared" ca="1" si="3"/>
        <v>13403979.859813208</v>
      </c>
    </row>
    <row r="7" spans="1:21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J7" s="44">
        <f>'Monthly Data'!H7</f>
        <v>4976</v>
      </c>
      <c r="K7" s="29">
        <f>'Monthly Data'!BH7</f>
        <v>30</v>
      </c>
      <c r="M7" s="29">
        <f>'GS&lt;50 PW (2)'!$B$6</f>
        <v>-27557429.082861301</v>
      </c>
      <c r="N7" s="29">
        <f ca="1">E7*'GS&lt;50 PW (2)'!$B$7</f>
        <v>1892.9247314144686</v>
      </c>
      <c r="O7" s="29">
        <f ca="1">F7*'GS&lt;50 PW (2)'!$B$8</f>
        <v>1278257.045905377</v>
      </c>
      <c r="P7" s="29">
        <f>G7*'GS&lt;50 PW (2)'!$B$9</f>
        <v>-139060.71704594942</v>
      </c>
      <c r="Q7" s="29">
        <f>H7*'GS&lt;50 PW (2)'!$B$10</f>
        <v>5038263.9261541385</v>
      </c>
      <c r="R7" s="44">
        <f>I7*'GS&lt;50 PW (2)'!$B$11</f>
        <v>0</v>
      </c>
      <c r="S7" s="156">
        <f>J7*'GS&lt;50 PW (2)'!$B$12</f>
        <v>24835358.037709363</v>
      </c>
      <c r="T7" s="156">
        <f>K7*'GS&lt;50 PW (2)'!$B$13</f>
        <v>10539230.25042633</v>
      </c>
      <c r="U7" s="28">
        <f t="shared" ca="1" si="3"/>
        <v>13996512.385019377</v>
      </c>
    </row>
    <row r="8" spans="1:21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J8" s="44">
        <f>'Monthly Data'!H8</f>
        <v>4982</v>
      </c>
      <c r="K8" s="29">
        <f>'Monthly Data'!BH8</f>
        <v>31</v>
      </c>
      <c r="M8" s="29">
        <f>'GS&lt;50 PW (2)'!$B$6</f>
        <v>-27557429.082861301</v>
      </c>
      <c r="N8" s="29">
        <f ca="1">E8*'GS&lt;50 PW (2)'!$B$7</f>
        <v>0</v>
      </c>
      <c r="O8" s="29">
        <f ca="1">F8*'GS&lt;50 PW (2)'!$B$8</f>
        <v>2787892.4025096344</v>
      </c>
      <c r="P8" s="29">
        <f>G8*'GS&lt;50 PW (2)'!$B$9</f>
        <v>-162237.50322027432</v>
      </c>
      <c r="Q8" s="29">
        <f>H8*'GS&lt;50 PW (2)'!$B$10</f>
        <v>5071383.7421657806</v>
      </c>
      <c r="R8" s="44">
        <f>I8*'GS&lt;50 PW (2)'!$B$11</f>
        <v>0</v>
      </c>
      <c r="S8" s="156">
        <f>J8*'GS&lt;50 PW (2)'!$B$12</f>
        <v>24865304.208976697</v>
      </c>
      <c r="T8" s="156">
        <f>K8*'GS&lt;50 PW (2)'!$B$13</f>
        <v>10890537.925440541</v>
      </c>
      <c r="U8" s="28">
        <f t="shared" ca="1" si="3"/>
        <v>15895451.693011077</v>
      </c>
    </row>
    <row r="9" spans="1:21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J9" s="44">
        <f>'Monthly Data'!H9</f>
        <v>4983</v>
      </c>
      <c r="K9" s="29">
        <f>'Monthly Data'!BH9</f>
        <v>31</v>
      </c>
      <c r="M9" s="29">
        <f>'GS&lt;50 PW (2)'!$B$6</f>
        <v>-27557429.082861301</v>
      </c>
      <c r="N9" s="29">
        <f ca="1">E9*'GS&lt;50 PW (2)'!$B$7</f>
        <v>0</v>
      </c>
      <c r="O9" s="29">
        <f ca="1">F9*'GS&lt;50 PW (2)'!$B$8</f>
        <v>2400820.2752657137</v>
      </c>
      <c r="P9" s="29">
        <f>G9*'GS&lt;50 PW (2)'!$B$9</f>
        <v>-185414.28939459921</v>
      </c>
      <c r="Q9" s="29">
        <f>H9*'GS&lt;50 PW (2)'!$B$10</f>
        <v>5100627.8350271257</v>
      </c>
      <c r="R9" s="44">
        <f>I9*'GS&lt;50 PW (2)'!$B$11</f>
        <v>0</v>
      </c>
      <c r="S9" s="156">
        <f>J9*'GS&lt;50 PW (2)'!$B$12</f>
        <v>24870295.237521254</v>
      </c>
      <c r="T9" s="156">
        <f>K9*'GS&lt;50 PW (2)'!$B$13</f>
        <v>10890537.925440541</v>
      </c>
      <c r="U9" s="28">
        <f t="shared" ca="1" si="3"/>
        <v>15519437.900998732</v>
      </c>
    </row>
    <row r="10" spans="1:21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J10" s="44">
        <f>'Monthly Data'!H10</f>
        <v>4981</v>
      </c>
      <c r="K10" s="29">
        <f>'Monthly Data'!BH10</f>
        <v>30</v>
      </c>
      <c r="M10" s="29">
        <f>'GS&lt;50 PW (2)'!$B$6</f>
        <v>-27557429.082861301</v>
      </c>
      <c r="N10" s="29">
        <f ca="1">E10*'GS&lt;50 PW (2)'!$B$7</f>
        <v>2440.8766273502365</v>
      </c>
      <c r="O10" s="29">
        <f ca="1">F10*'GS&lt;50 PW (2)'!$B$8</f>
        <v>1157567.307906487</v>
      </c>
      <c r="P10" s="29">
        <f>G10*'GS&lt;50 PW (2)'!$B$9</f>
        <v>-208591.07556892411</v>
      </c>
      <c r="Q10" s="29">
        <f>H10*'GS&lt;50 PW (2)'!$B$10</f>
        <v>5094461.9118334688</v>
      </c>
      <c r="R10" s="44">
        <f>I10*'GS&lt;50 PW (2)'!$B$11</f>
        <v>-215549.88615650401</v>
      </c>
      <c r="S10" s="156">
        <f>J10*'GS&lt;50 PW (2)'!$B$12</f>
        <v>24860313.180432141</v>
      </c>
      <c r="T10" s="156">
        <f>K10*'GS&lt;50 PW (2)'!$B$13</f>
        <v>10539230.25042633</v>
      </c>
      <c r="U10" s="28">
        <f t="shared" ca="1" si="3"/>
        <v>13672443.482639048</v>
      </c>
    </row>
    <row r="11" spans="1:21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J11" s="44">
        <f>'Monthly Data'!H11</f>
        <v>4981</v>
      </c>
      <c r="K11" s="29">
        <f>'Monthly Data'!BH11</f>
        <v>31</v>
      </c>
      <c r="M11" s="29">
        <f>'GS&lt;50 PW (2)'!$B$6</f>
        <v>-27557429.082861301</v>
      </c>
      <c r="N11" s="29">
        <f ca="1">E11*'GS&lt;50 PW (2)'!$B$7</f>
        <v>265657.04191140441</v>
      </c>
      <c r="O11" s="29">
        <f ca="1">F11*'GS&lt;50 PW (2)'!$B$8</f>
        <v>165154.37831427052</v>
      </c>
      <c r="P11" s="29">
        <f>G11*'GS&lt;50 PW (2)'!$B$9</f>
        <v>-231767.861743249</v>
      </c>
      <c r="Q11" s="29">
        <f>H11*'GS&lt;50 PW (2)'!$B$10</f>
        <v>5097809.1272814535</v>
      </c>
      <c r="R11" s="44">
        <f>I11*'GS&lt;50 PW (2)'!$B$11</f>
        <v>-215549.88615650401</v>
      </c>
      <c r="S11" s="156">
        <f>J11*'GS&lt;50 PW (2)'!$B$12</f>
        <v>24860313.180432141</v>
      </c>
      <c r="T11" s="156">
        <f>K11*'GS&lt;50 PW (2)'!$B$13</f>
        <v>10890537.925440541</v>
      </c>
      <c r="U11" s="28">
        <f t="shared" ca="1" si="3"/>
        <v>13274724.822618758</v>
      </c>
    </row>
    <row r="12" spans="1:21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J12" s="44">
        <f>'Monthly Data'!H12</f>
        <v>5023</v>
      </c>
      <c r="K12" s="29">
        <f>'Monthly Data'!BH12</f>
        <v>30</v>
      </c>
      <c r="M12" s="29">
        <f>'GS&lt;50 PW (2)'!$B$6</f>
        <v>-27557429.082861301</v>
      </c>
      <c r="N12" s="29">
        <f ca="1">E12*'GS&lt;50 PW (2)'!$B$7</f>
        <v>1034433.5519092861</v>
      </c>
      <c r="O12" s="29">
        <f ca="1">F12*'GS&lt;50 PW (2)'!$B$8</f>
        <v>135.15088241757192</v>
      </c>
      <c r="P12" s="29">
        <f>G12*'GS&lt;50 PW (2)'!$B$9</f>
        <v>-254944.64791757392</v>
      </c>
      <c r="Q12" s="29">
        <f>H12*'GS&lt;50 PW (2)'!$B$10</f>
        <v>5097632.958047349</v>
      </c>
      <c r="R12" s="44">
        <f>I12*'GS&lt;50 PW (2)'!$B$11</f>
        <v>-215549.88615650401</v>
      </c>
      <c r="S12" s="156">
        <f>J12*'GS&lt;50 PW (2)'!$B$12</f>
        <v>25069936.379303481</v>
      </c>
      <c r="T12" s="156">
        <f>K12*'GS&lt;50 PW (2)'!$B$13</f>
        <v>10539230.25042633</v>
      </c>
      <c r="U12" s="28">
        <f t="shared" ca="1" si="3"/>
        <v>13713444.67363349</v>
      </c>
    </row>
    <row r="13" spans="1:21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J13" s="44">
        <f>'Monthly Data'!H13</f>
        <v>5036</v>
      </c>
      <c r="K13" s="29">
        <f>'Monthly Data'!BH13</f>
        <v>31</v>
      </c>
      <c r="M13" s="29">
        <f>'GS&lt;50 PW (2)'!$B$6</f>
        <v>-27557429.082861301</v>
      </c>
      <c r="N13" s="29">
        <f ca="1">E13*'GS&lt;50 PW (2)'!$B$7</f>
        <v>1751702.5836892056</v>
      </c>
      <c r="O13" s="29">
        <f ca="1">F13*'GS&lt;50 PW (2)'!$B$8</f>
        <v>0</v>
      </c>
      <c r="P13" s="29">
        <f>G13*'GS&lt;50 PW (2)'!$B$9</f>
        <v>-278121.43409189885</v>
      </c>
      <c r="Q13" s="29">
        <f>H13*'GS&lt;50 PW (2)'!$B$10</f>
        <v>5141499.0973393656</v>
      </c>
      <c r="R13" s="44">
        <f>I13*'GS&lt;50 PW (2)'!$B$11</f>
        <v>0</v>
      </c>
      <c r="S13" s="156">
        <f>J13*'GS&lt;50 PW (2)'!$B$12</f>
        <v>25134819.750382707</v>
      </c>
      <c r="T13" s="156">
        <f>K13*'GS&lt;50 PW (2)'!$B$13</f>
        <v>10890537.925440541</v>
      </c>
      <c r="U13" s="28">
        <f t="shared" ca="1" si="3"/>
        <v>15083008.839898618</v>
      </c>
    </row>
    <row r="14" spans="1:21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J14" s="44">
        <f>'Monthly Data'!H14</f>
        <v>5045</v>
      </c>
      <c r="K14" s="29">
        <f>'Monthly Data'!BH14</f>
        <v>31</v>
      </c>
      <c r="M14" s="29">
        <f>'GS&lt;50 PW (2)'!$B$6</f>
        <v>-27557429.082861301</v>
      </c>
      <c r="N14" s="29">
        <f ca="1">E14*'GS&lt;50 PW (2)'!$B$7</f>
        <v>2376816.069334473</v>
      </c>
      <c r="O14" s="29">
        <f ca="1">F14*'GS&lt;50 PW (2)'!$B$8</f>
        <v>0</v>
      </c>
      <c r="P14" s="29">
        <f>G14*'GS&lt;50 PW (2)'!$B$9</f>
        <v>-301298.22026622371</v>
      </c>
      <c r="Q14" s="29">
        <f>H14*'GS&lt;50 PW (2)'!$B$10</f>
        <v>5176732.9441602621</v>
      </c>
      <c r="R14" s="44">
        <f>I14*'GS&lt;50 PW (2)'!$B$11</f>
        <v>0</v>
      </c>
      <c r="S14" s="156">
        <f>J14*'GS&lt;50 PW (2)'!$B$12</f>
        <v>25179739.00728371</v>
      </c>
      <c r="T14" s="156">
        <f>K14*'GS&lt;50 PW (2)'!$B$13</f>
        <v>10890537.925440541</v>
      </c>
      <c r="U14" s="28">
        <f t="shared" ca="1" si="3"/>
        <v>15765098.643091461</v>
      </c>
    </row>
    <row r="15" spans="1:21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J15" s="44">
        <f>'Monthly Data'!H15</f>
        <v>5089</v>
      </c>
      <c r="K15" s="29">
        <f>'Monthly Data'!BH15</f>
        <v>28</v>
      </c>
      <c r="M15" s="29">
        <f>'GS&lt;50 PW (2)'!$B$6</f>
        <v>-27557429.082861301</v>
      </c>
      <c r="N15" s="29">
        <f ca="1">E15*'GS&lt;50 PW (2)'!$B$7</f>
        <v>2077484.8927273799</v>
      </c>
      <c r="O15" s="29">
        <f ca="1">F15*'GS&lt;50 PW (2)'!$B$8</f>
        <v>0</v>
      </c>
      <c r="P15" s="29">
        <f>G15*'GS&lt;50 PW (2)'!$B$9</f>
        <v>-324475.00644054863</v>
      </c>
      <c r="Q15" s="29">
        <f>H15*'GS&lt;50 PW (2)'!$B$10</f>
        <v>5192412.0059955614</v>
      </c>
      <c r="R15" s="44">
        <f>I15*'GS&lt;50 PW (2)'!$B$11</f>
        <v>0</v>
      </c>
      <c r="S15" s="156">
        <f>J15*'GS&lt;50 PW (2)'!$B$12</f>
        <v>25399344.263244163</v>
      </c>
      <c r="T15" s="156">
        <f>K15*'GS&lt;50 PW (2)'!$B$13</f>
        <v>9836614.9003979079</v>
      </c>
      <c r="U15" s="28">
        <f t="shared" ca="1" si="3"/>
        <v>14623951.97306316</v>
      </c>
    </row>
    <row r="16" spans="1:21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J16" s="44">
        <f>'Monthly Data'!H16</f>
        <v>5088</v>
      </c>
      <c r="K16" s="29">
        <f>'Monthly Data'!BH16</f>
        <v>31</v>
      </c>
      <c r="M16" s="29">
        <f>'GS&lt;50 PW (2)'!$B$6</f>
        <v>-27557429.082861301</v>
      </c>
      <c r="N16" s="29">
        <f ca="1">E16*'GS&lt;50 PW (2)'!$B$7</f>
        <v>1657355.2299708102</v>
      </c>
      <c r="O16" s="29">
        <f ca="1">F16*'GS&lt;50 PW (2)'!$B$8</f>
        <v>0</v>
      </c>
      <c r="P16" s="29">
        <f>G16*'GS&lt;50 PW (2)'!$B$9</f>
        <v>-347651.7926148735</v>
      </c>
      <c r="Q16" s="29">
        <f>H16*'GS&lt;50 PW (2)'!$B$10</f>
        <v>5177085.282628471</v>
      </c>
      <c r="R16" s="44">
        <f>I16*'GS&lt;50 PW (2)'!$B$11</f>
        <v>-215549.88615650401</v>
      </c>
      <c r="S16" s="156">
        <f>J16*'GS&lt;50 PW (2)'!$B$12</f>
        <v>25394353.234699607</v>
      </c>
      <c r="T16" s="156">
        <f>K16*'GS&lt;50 PW (2)'!$B$13</f>
        <v>10890537.925440541</v>
      </c>
      <c r="U16" s="28">
        <f t="shared" ca="1" si="3"/>
        <v>14998700.911106752</v>
      </c>
    </row>
    <row r="17" spans="1:21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J17" s="44">
        <f>'Monthly Data'!H17</f>
        <v>5085</v>
      </c>
      <c r="K17" s="29">
        <f>'Monthly Data'!BH17</f>
        <v>30</v>
      </c>
      <c r="M17" s="29">
        <f>'GS&lt;50 PW (2)'!$B$6</f>
        <v>-27557429.082861301</v>
      </c>
      <c r="N17" s="29">
        <f ca="1">E17*'GS&lt;50 PW (2)'!$B$7</f>
        <v>819636.40870246489</v>
      </c>
      <c r="O17" s="29">
        <f ca="1">F17*'GS&lt;50 PW (2)'!$B$8</f>
        <v>2297.5650010986888</v>
      </c>
      <c r="P17" s="29">
        <f>G17*'GS&lt;50 PW (2)'!$B$9</f>
        <v>-370828.57878919842</v>
      </c>
      <c r="Q17" s="29">
        <f>H17*'GS&lt;50 PW (2)'!$B$10</f>
        <v>5161582.3900272772</v>
      </c>
      <c r="R17" s="44">
        <f>I17*'GS&lt;50 PW (2)'!$B$11</f>
        <v>-215549.88615650401</v>
      </c>
      <c r="S17" s="156">
        <f>J17*'GS&lt;50 PW (2)'!$B$12</f>
        <v>25379380.149065938</v>
      </c>
      <c r="T17" s="156">
        <f>K17*'GS&lt;50 PW (2)'!$B$13</f>
        <v>10539230.25042633</v>
      </c>
      <c r="U17" s="28">
        <f t="shared" ca="1" si="3"/>
        <v>13758319.215416111</v>
      </c>
    </row>
    <row r="18" spans="1:21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J18" s="44">
        <f>'Monthly Data'!H18</f>
        <v>5078</v>
      </c>
      <c r="K18" s="29">
        <f>'Monthly Data'!BH18</f>
        <v>31</v>
      </c>
      <c r="M18" s="29">
        <f>'GS&lt;50 PW (2)'!$B$6</f>
        <v>-27557429.082861301</v>
      </c>
      <c r="N18" s="29">
        <f ca="1">E18*'GS&lt;50 PW (2)'!$B$7</f>
        <v>178931.20092738877</v>
      </c>
      <c r="O18" s="29">
        <f ca="1">F18*'GS&lt;50 PW (2)'!$B$8</f>
        <v>406533.85431205056</v>
      </c>
      <c r="P18" s="29">
        <f>G18*'GS&lt;50 PW (2)'!$B$9</f>
        <v>-394005.36496352335</v>
      </c>
      <c r="Q18" s="29">
        <f>H18*'GS&lt;50 PW (2)'!$B$10</f>
        <v>5162110.8977295905</v>
      </c>
      <c r="R18" s="44">
        <f>I18*'GS&lt;50 PW (2)'!$B$11</f>
        <v>-215549.88615650401</v>
      </c>
      <c r="S18" s="156">
        <f>J18*'GS&lt;50 PW (2)'!$B$12</f>
        <v>25344442.949254047</v>
      </c>
      <c r="T18" s="156">
        <f>K18*'GS&lt;50 PW (2)'!$B$13</f>
        <v>10890537.925440541</v>
      </c>
      <c r="U18" s="28">
        <f t="shared" ca="1" si="3"/>
        <v>13815572.493682289</v>
      </c>
    </row>
    <row r="19" spans="1:21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J19" s="44">
        <f>'Monthly Data'!H19</f>
        <v>5082</v>
      </c>
      <c r="K19" s="29">
        <f>'Monthly Data'!BH19</f>
        <v>30</v>
      </c>
      <c r="M19" s="29">
        <f>'GS&lt;50 PW (2)'!$B$6</f>
        <v>-27557429.082861301</v>
      </c>
      <c r="N19" s="29">
        <f ca="1">E19*'GS&lt;50 PW (2)'!$B$7</f>
        <v>1892.9247314144686</v>
      </c>
      <c r="O19" s="29">
        <f ca="1">F19*'GS&lt;50 PW (2)'!$B$8</f>
        <v>1278257.045905377</v>
      </c>
      <c r="P19" s="29">
        <f>G19*'GS&lt;50 PW (2)'!$B$9</f>
        <v>-417182.15113784821</v>
      </c>
      <c r="Q19" s="29">
        <f>H19*'GS&lt;50 PW (2)'!$B$10</f>
        <v>5170390.8517325018</v>
      </c>
      <c r="R19" s="44">
        <f>I19*'GS&lt;50 PW (2)'!$B$11</f>
        <v>0</v>
      </c>
      <c r="S19" s="156">
        <f>J19*'GS&lt;50 PW (2)'!$B$12</f>
        <v>25364407.063432273</v>
      </c>
      <c r="T19" s="156">
        <f>K19*'GS&lt;50 PW (2)'!$B$13</f>
        <v>10539230.25042633</v>
      </c>
      <c r="U19" s="28">
        <f t="shared" ca="1" si="3"/>
        <v>14379566.902228747</v>
      </c>
    </row>
    <row r="20" spans="1:21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J20" s="44">
        <f>'Monthly Data'!H20</f>
        <v>5096</v>
      </c>
      <c r="K20" s="29">
        <f>'Monthly Data'!BH20</f>
        <v>31</v>
      </c>
      <c r="M20" s="29">
        <f>'GS&lt;50 PW (2)'!$B$6</f>
        <v>-27557429.082861301</v>
      </c>
      <c r="N20" s="29">
        <f ca="1">E20*'GS&lt;50 PW (2)'!$B$7</f>
        <v>0</v>
      </c>
      <c r="O20" s="29">
        <f ca="1">F20*'GS&lt;50 PW (2)'!$B$8</f>
        <v>2787892.4025096344</v>
      </c>
      <c r="P20" s="29">
        <f>G20*'GS&lt;50 PW (2)'!$B$9</f>
        <v>-440358.93731217313</v>
      </c>
      <c r="Q20" s="29">
        <f>H20*'GS&lt;50 PW (2)'!$B$10</f>
        <v>5158411.3438133961</v>
      </c>
      <c r="R20" s="44">
        <f>I20*'GS&lt;50 PW (2)'!$B$11</f>
        <v>0</v>
      </c>
      <c r="S20" s="156">
        <f>J20*'GS&lt;50 PW (2)'!$B$12</f>
        <v>25434281.46305605</v>
      </c>
      <c r="T20" s="156">
        <f>K20*'GS&lt;50 PW (2)'!$B$13</f>
        <v>10890537.925440541</v>
      </c>
      <c r="U20" s="28">
        <f t="shared" ca="1" si="3"/>
        <v>16273335.114646146</v>
      </c>
    </row>
    <row r="21" spans="1:21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J21" s="44">
        <f>'Monthly Data'!H21</f>
        <v>5089</v>
      </c>
      <c r="K21" s="29">
        <f>'Monthly Data'!BH21</f>
        <v>31</v>
      </c>
      <c r="M21" s="29">
        <f>'GS&lt;50 PW (2)'!$B$6</f>
        <v>-27557429.082861301</v>
      </c>
      <c r="N21" s="29">
        <f ca="1">E21*'GS&lt;50 PW (2)'!$B$7</f>
        <v>0</v>
      </c>
      <c r="O21" s="29">
        <f ca="1">F21*'GS&lt;50 PW (2)'!$B$8</f>
        <v>2400820.2752657137</v>
      </c>
      <c r="P21" s="29">
        <f>G21*'GS&lt;50 PW (2)'!$B$9</f>
        <v>-463535.723486498</v>
      </c>
      <c r="Q21" s="29">
        <f>H21*'GS&lt;50 PW (2)'!$B$10</f>
        <v>5148898.2051717537</v>
      </c>
      <c r="R21" s="44">
        <f>I21*'GS&lt;50 PW (2)'!$B$11</f>
        <v>0</v>
      </c>
      <c r="S21" s="156">
        <f>J21*'GS&lt;50 PW (2)'!$B$12</f>
        <v>25399344.263244163</v>
      </c>
      <c r="T21" s="156">
        <f>K21*'GS&lt;50 PW (2)'!$B$13</f>
        <v>10890537.925440541</v>
      </c>
      <c r="U21" s="28">
        <f t="shared" ca="1" si="3"/>
        <v>15818635.86277437</v>
      </c>
    </row>
    <row r="22" spans="1:21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J22" s="44">
        <f>'Monthly Data'!H22</f>
        <v>5088</v>
      </c>
      <c r="K22" s="29">
        <f>'Monthly Data'!BH22</f>
        <v>30</v>
      </c>
      <c r="M22" s="29">
        <f>'GS&lt;50 PW (2)'!$B$6</f>
        <v>-27557429.082861301</v>
      </c>
      <c r="N22" s="29">
        <f ca="1">E22*'GS&lt;50 PW (2)'!$B$7</f>
        <v>2440.8766273502365</v>
      </c>
      <c r="O22" s="29">
        <f ca="1">F22*'GS&lt;50 PW (2)'!$B$8</f>
        <v>1157567.307906487</v>
      </c>
      <c r="P22" s="29">
        <f>G22*'GS&lt;50 PW (2)'!$B$9</f>
        <v>-486712.50966082292</v>
      </c>
      <c r="Q22" s="29">
        <f>H22*'GS&lt;50 PW (2)'!$B$10</f>
        <v>5141146.7588711567</v>
      </c>
      <c r="R22" s="44">
        <f>I22*'GS&lt;50 PW (2)'!$B$11</f>
        <v>-215549.88615650401</v>
      </c>
      <c r="S22" s="156">
        <f>J22*'GS&lt;50 PW (2)'!$B$12</f>
        <v>25394353.234699607</v>
      </c>
      <c r="T22" s="156">
        <f>K22*'GS&lt;50 PW (2)'!$B$13</f>
        <v>10539230.25042633</v>
      </c>
      <c r="U22" s="28">
        <f t="shared" ca="1" si="3"/>
        <v>13975046.949852306</v>
      </c>
    </row>
    <row r="23" spans="1:21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J23" s="44">
        <f>'Monthly Data'!H23</f>
        <v>5102</v>
      </c>
      <c r="K23" s="29">
        <f>'Monthly Data'!BH23</f>
        <v>31</v>
      </c>
      <c r="M23" s="29">
        <f>'GS&lt;50 PW (2)'!$B$6</f>
        <v>-27557429.082861301</v>
      </c>
      <c r="N23" s="29">
        <f ca="1">E23*'GS&lt;50 PW (2)'!$B$7</f>
        <v>265657.04191140441</v>
      </c>
      <c r="O23" s="29">
        <f ca="1">F23*'GS&lt;50 PW (2)'!$B$8</f>
        <v>165154.37831427052</v>
      </c>
      <c r="P23" s="29">
        <f>G23*'GS&lt;50 PW (2)'!$B$9</f>
        <v>-509889.29583514784</v>
      </c>
      <c r="Q23" s="29">
        <f>H23*'GS&lt;50 PW (2)'!$B$10</f>
        <v>5130224.2663566787</v>
      </c>
      <c r="R23" s="44">
        <f>I23*'GS&lt;50 PW (2)'!$B$11</f>
        <v>-215549.88615650401</v>
      </c>
      <c r="S23" s="156">
        <f>J23*'GS&lt;50 PW (2)'!$B$12</f>
        <v>25464227.634323385</v>
      </c>
      <c r="T23" s="156">
        <f>K23*'GS&lt;50 PW (2)'!$B$13</f>
        <v>10890537.925440541</v>
      </c>
      <c r="U23" s="28">
        <f t="shared" ca="1" si="3"/>
        <v>13632932.98149333</v>
      </c>
    </row>
    <row r="24" spans="1:21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J24" s="44">
        <f>'Monthly Data'!H24</f>
        <v>5122</v>
      </c>
      <c r="K24" s="29">
        <f>'Monthly Data'!BH24</f>
        <v>30</v>
      </c>
      <c r="M24" s="29">
        <f>'GS&lt;50 PW (2)'!$B$6</f>
        <v>-27557429.082861301</v>
      </c>
      <c r="N24" s="29">
        <f ca="1">E24*'GS&lt;50 PW (2)'!$B$7</f>
        <v>1034433.5519092861</v>
      </c>
      <c r="O24" s="29">
        <f ca="1">F24*'GS&lt;50 PW (2)'!$B$8</f>
        <v>135.15088241757192</v>
      </c>
      <c r="P24" s="29">
        <f>G24*'GS&lt;50 PW (2)'!$B$9</f>
        <v>-533066.08200947277</v>
      </c>
      <c r="Q24" s="29">
        <f>H24*'GS&lt;50 PW (2)'!$B$10</f>
        <v>5123882.1739289174</v>
      </c>
      <c r="R24" s="44">
        <f>I24*'GS&lt;50 PW (2)'!$B$11</f>
        <v>-215549.88615650401</v>
      </c>
      <c r="S24" s="156">
        <f>J24*'GS&lt;50 PW (2)'!$B$12</f>
        <v>25564048.2052145</v>
      </c>
      <c r="T24" s="156">
        <f>K24*'GS&lt;50 PW (2)'!$B$13</f>
        <v>10539230.25042633</v>
      </c>
      <c r="U24" s="28">
        <f t="shared" ca="1" si="3"/>
        <v>13955684.281334177</v>
      </c>
    </row>
    <row r="25" spans="1:21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J25" s="44">
        <f>'Monthly Data'!H25</f>
        <v>5123</v>
      </c>
      <c r="K25" s="29">
        <f>'Monthly Data'!BH25</f>
        <v>31</v>
      </c>
      <c r="M25" s="29">
        <f>'GS&lt;50 PW (2)'!$B$6</f>
        <v>-27557429.082861301</v>
      </c>
      <c r="N25" s="29">
        <f ca="1">E25*'GS&lt;50 PW (2)'!$B$7</f>
        <v>1751702.5836892056</v>
      </c>
      <c r="O25" s="29">
        <f ca="1">F25*'GS&lt;50 PW (2)'!$B$8</f>
        <v>0</v>
      </c>
      <c r="P25" s="29">
        <f>G25*'GS&lt;50 PW (2)'!$B$9</f>
        <v>-556242.86818379769</v>
      </c>
      <c r="Q25" s="29">
        <f>H25*'GS&lt;50 PW (2)'!$B$10</f>
        <v>5114192.8660531705</v>
      </c>
      <c r="R25" s="44">
        <f>I25*'GS&lt;50 PW (2)'!$B$11</f>
        <v>0</v>
      </c>
      <c r="S25" s="156">
        <f>J25*'GS&lt;50 PW (2)'!$B$12</f>
        <v>25569039.233759057</v>
      </c>
      <c r="T25" s="156">
        <f>K25*'GS&lt;50 PW (2)'!$B$13</f>
        <v>10890537.925440541</v>
      </c>
      <c r="U25" s="28">
        <f t="shared" ca="1" si="3"/>
        <v>15211800.657896874</v>
      </c>
    </row>
    <row r="26" spans="1:21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J26" s="44">
        <f>'Monthly Data'!H26</f>
        <v>5121</v>
      </c>
      <c r="K26" s="29">
        <f>'Monthly Data'!BH26</f>
        <v>31</v>
      </c>
      <c r="M26" s="29">
        <f>'GS&lt;50 PW (2)'!$B$6</f>
        <v>-27557429.082861301</v>
      </c>
      <c r="N26" s="29">
        <f ca="1">E26*'GS&lt;50 PW (2)'!$B$7</f>
        <v>2376816.069334473</v>
      </c>
      <c r="O26" s="29">
        <f ca="1">F26*'GS&lt;50 PW (2)'!$B$8</f>
        <v>0</v>
      </c>
      <c r="P26" s="29">
        <f>G26*'GS&lt;50 PW (2)'!$B$9</f>
        <v>-579419.6543581225</v>
      </c>
      <c r="Q26" s="29">
        <f>H26*'GS&lt;50 PW (2)'!$B$10</f>
        <v>5114721.3737554848</v>
      </c>
      <c r="R26" s="44">
        <f>I26*'GS&lt;50 PW (2)'!$B$11</f>
        <v>0</v>
      </c>
      <c r="S26" s="156">
        <f>J26*'GS&lt;50 PW (2)'!$B$12</f>
        <v>25559057.176669944</v>
      </c>
      <c r="T26" s="156">
        <f>K26*'GS&lt;50 PW (2)'!$B$13</f>
        <v>10890537.925440541</v>
      </c>
      <c r="U26" s="28">
        <f t="shared" ca="1" si="3"/>
        <v>15804283.80798102</v>
      </c>
    </row>
    <row r="27" spans="1:21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J27" s="44">
        <f>'Monthly Data'!H27</f>
        <v>5127</v>
      </c>
      <c r="K27" s="29">
        <f>'Monthly Data'!BH27</f>
        <v>29</v>
      </c>
      <c r="M27" s="29">
        <f>'GS&lt;50 PW (2)'!$B$6</f>
        <v>-27557429.082861301</v>
      </c>
      <c r="N27" s="29">
        <f ca="1">E27*'GS&lt;50 PW (2)'!$B$7</f>
        <v>2077484.8927273799</v>
      </c>
      <c r="O27" s="29">
        <f ca="1">F27*'GS&lt;50 PW (2)'!$B$8</f>
        <v>0</v>
      </c>
      <c r="P27" s="29">
        <f>G27*'GS&lt;50 PW (2)'!$B$9</f>
        <v>-602596.44053244742</v>
      </c>
      <c r="Q27" s="29">
        <f>H27*'GS&lt;50 PW (2)'!$B$10</f>
        <v>5111021.8198392894</v>
      </c>
      <c r="R27" s="44">
        <f>I27*'GS&lt;50 PW (2)'!$B$11</f>
        <v>0</v>
      </c>
      <c r="S27" s="156">
        <f>J27*'GS&lt;50 PW (2)'!$B$12</f>
        <v>25589003.347937278</v>
      </c>
      <c r="T27" s="156">
        <f>K27*'GS&lt;50 PW (2)'!$B$13</f>
        <v>10187922.575412119</v>
      </c>
      <c r="U27" s="28">
        <f t="shared" ca="1" si="3"/>
        <v>14805407.112522321</v>
      </c>
    </row>
    <row r="28" spans="1:21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J28" s="44">
        <f>'Monthly Data'!H28</f>
        <v>5122</v>
      </c>
      <c r="K28" s="29">
        <f>'Monthly Data'!BH28</f>
        <v>31</v>
      </c>
      <c r="M28" s="29">
        <f>'GS&lt;50 PW (2)'!$B$6</f>
        <v>-27557429.082861301</v>
      </c>
      <c r="N28" s="29">
        <f ca="1">E28*'GS&lt;50 PW (2)'!$B$7</f>
        <v>1657355.2299708102</v>
      </c>
      <c r="O28" s="29">
        <f ca="1">F28*'GS&lt;50 PW (2)'!$B$8</f>
        <v>0</v>
      </c>
      <c r="P28" s="29">
        <f>G28*'GS&lt;50 PW (2)'!$B$9</f>
        <v>-625773.22670677234</v>
      </c>
      <c r="Q28" s="29">
        <f>H28*'GS&lt;50 PW (2)'!$B$10</f>
        <v>5121944.3123537684</v>
      </c>
      <c r="R28" s="44">
        <f>I28*'GS&lt;50 PW (2)'!$B$11</f>
        <v>-215549.88615650401</v>
      </c>
      <c r="S28" s="156">
        <f>J28*'GS&lt;50 PW (2)'!$B$12</f>
        <v>25564048.2052145</v>
      </c>
      <c r="T28" s="156">
        <f>K28*'GS&lt;50 PW (2)'!$B$13</f>
        <v>10890537.925440541</v>
      </c>
      <c r="U28" s="28">
        <f t="shared" ca="1" si="3"/>
        <v>14835133.477255041</v>
      </c>
    </row>
    <row r="29" spans="1:21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J29" s="44">
        <f>'Monthly Data'!H29</f>
        <v>5123</v>
      </c>
      <c r="K29" s="29">
        <f>'Monthly Data'!BH29</f>
        <v>30</v>
      </c>
      <c r="M29" s="29">
        <f>'GS&lt;50 PW (2)'!$B$6</f>
        <v>-27557429.082861301</v>
      </c>
      <c r="N29" s="29">
        <f ca="1">E29*'GS&lt;50 PW (2)'!$B$7</f>
        <v>819636.40870246489</v>
      </c>
      <c r="O29" s="29">
        <f ca="1">F29*'GS&lt;50 PW (2)'!$B$8</f>
        <v>2297.5650010986888</v>
      </c>
      <c r="P29" s="29">
        <f>G29*'GS&lt;50 PW (2)'!$B$9</f>
        <v>-648950.01288109727</v>
      </c>
      <c r="Q29" s="29">
        <f>H29*'GS&lt;50 PW (2)'!$B$10</f>
        <v>5130928.9432930965</v>
      </c>
      <c r="R29" s="44">
        <f>I29*'GS&lt;50 PW (2)'!$B$11</f>
        <v>-215549.88615650401</v>
      </c>
      <c r="S29" s="156">
        <f>J29*'GS&lt;50 PW (2)'!$B$12</f>
        <v>25569039.233759057</v>
      </c>
      <c r="T29" s="156">
        <f>K29*'GS&lt;50 PW (2)'!$B$13</f>
        <v>10539230.25042633</v>
      </c>
      <c r="U29" s="28">
        <f t="shared" ca="1" si="3"/>
        <v>13639203.419283152</v>
      </c>
    </row>
    <row r="30" spans="1:21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J30" s="44">
        <f>'Monthly Data'!H30</f>
        <v>5123</v>
      </c>
      <c r="K30" s="29">
        <f>'Monthly Data'!BH30</f>
        <v>31</v>
      </c>
      <c r="M30" s="29">
        <f>'GS&lt;50 PW (2)'!$B$6</f>
        <v>-27557429.082861301</v>
      </c>
      <c r="N30" s="29">
        <f ca="1">E30*'GS&lt;50 PW (2)'!$B$7</f>
        <v>178931.20092738877</v>
      </c>
      <c r="O30" s="29">
        <f ca="1">F30*'GS&lt;50 PW (2)'!$B$8</f>
        <v>406533.85431205056</v>
      </c>
      <c r="P30" s="29">
        <f>G30*'GS&lt;50 PW (2)'!$B$9</f>
        <v>-672126.79905542219</v>
      </c>
      <c r="Q30" s="29">
        <f>H30*'GS&lt;50 PW (2)'!$B$10</f>
        <v>5140442.0819347389</v>
      </c>
      <c r="R30" s="44">
        <f>I30*'GS&lt;50 PW (2)'!$B$11</f>
        <v>-215549.88615650401</v>
      </c>
      <c r="S30" s="156">
        <f>J30*'GS&lt;50 PW (2)'!$B$12</f>
        <v>25569039.233759057</v>
      </c>
      <c r="T30" s="156">
        <f>K30*'GS&lt;50 PW (2)'!$B$13</f>
        <v>10890537.925440541</v>
      </c>
      <c r="U30" s="28">
        <f t="shared" ca="1" si="3"/>
        <v>13740378.528300548</v>
      </c>
    </row>
    <row r="31" spans="1:21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J31" s="44">
        <f>'Monthly Data'!H31</f>
        <v>5127</v>
      </c>
      <c r="K31" s="29">
        <f>'Monthly Data'!BH31</f>
        <v>30</v>
      </c>
      <c r="M31" s="29">
        <f>'GS&lt;50 PW (2)'!$B$6</f>
        <v>-27557429.082861301</v>
      </c>
      <c r="N31" s="29">
        <f ca="1">E31*'GS&lt;50 PW (2)'!$B$7</f>
        <v>1892.9247314144686</v>
      </c>
      <c r="O31" s="29">
        <f ca="1">F31*'GS&lt;50 PW (2)'!$B$8</f>
        <v>1278257.045905377</v>
      </c>
      <c r="P31" s="29">
        <f>G31*'GS&lt;50 PW (2)'!$B$9</f>
        <v>-695303.585229747</v>
      </c>
      <c r="Q31" s="29">
        <f>H31*'GS&lt;50 PW (2)'!$B$10</f>
        <v>5159292.1899839183</v>
      </c>
      <c r="R31" s="44">
        <f>I31*'GS&lt;50 PW (2)'!$B$11</f>
        <v>0</v>
      </c>
      <c r="S31" s="156">
        <f>J31*'GS&lt;50 PW (2)'!$B$12</f>
        <v>25589003.347937278</v>
      </c>
      <c r="T31" s="156">
        <f>K31*'GS&lt;50 PW (2)'!$B$13</f>
        <v>10539230.25042633</v>
      </c>
      <c r="U31" s="28">
        <f t="shared" ca="1" si="3"/>
        <v>14314943.090893272</v>
      </c>
    </row>
    <row r="32" spans="1:21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J32" s="44">
        <f>'Monthly Data'!H32</f>
        <v>5135</v>
      </c>
      <c r="K32" s="29">
        <f>'Monthly Data'!BH32</f>
        <v>31</v>
      </c>
      <c r="M32" s="29">
        <f>'GS&lt;50 PW (2)'!$B$6</f>
        <v>-27557429.082861301</v>
      </c>
      <c r="N32" s="29">
        <f ca="1">E32*'GS&lt;50 PW (2)'!$B$7</f>
        <v>0</v>
      </c>
      <c r="O32" s="29">
        <f ca="1">F32*'GS&lt;50 PW (2)'!$B$8</f>
        <v>2787892.4025096344</v>
      </c>
      <c r="P32" s="29">
        <f>G32*'GS&lt;50 PW (2)'!$B$9</f>
        <v>-718480.37140407192</v>
      </c>
      <c r="Q32" s="29">
        <f>H32*'GS&lt;50 PW (2)'!$B$10</f>
        <v>5195583.0522094425</v>
      </c>
      <c r="R32" s="44">
        <f>I32*'GS&lt;50 PW (2)'!$B$11</f>
        <v>0</v>
      </c>
      <c r="S32" s="156">
        <f>J32*'GS&lt;50 PW (2)'!$B$12</f>
        <v>25628931.576293726</v>
      </c>
      <c r="T32" s="156">
        <f>K32*'GS&lt;50 PW (2)'!$B$13</f>
        <v>10890537.925440541</v>
      </c>
      <c r="U32" s="28">
        <f t="shared" ca="1" si="3"/>
        <v>16227035.502187969</v>
      </c>
    </row>
    <row r="33" spans="1:21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J33" s="44">
        <f>'Monthly Data'!H33</f>
        <v>5147</v>
      </c>
      <c r="K33" s="29">
        <f>'Monthly Data'!BH33</f>
        <v>31</v>
      </c>
      <c r="M33" s="29">
        <f>'GS&lt;50 PW (2)'!$B$6</f>
        <v>-27557429.082861301</v>
      </c>
      <c r="N33" s="29">
        <f ca="1">E33*'GS&lt;50 PW (2)'!$B$7</f>
        <v>0</v>
      </c>
      <c r="O33" s="29">
        <f ca="1">F33*'GS&lt;50 PW (2)'!$B$8</f>
        <v>2400820.2752657137</v>
      </c>
      <c r="P33" s="29">
        <f>G33*'GS&lt;50 PW (2)'!$B$9</f>
        <v>-741657.15757839684</v>
      </c>
      <c r="Q33" s="29">
        <f>H33*'GS&lt;50 PW (2)'!$B$10</f>
        <v>5229407.5451575033</v>
      </c>
      <c r="R33" s="44">
        <f>I33*'GS&lt;50 PW (2)'!$B$11</f>
        <v>0</v>
      </c>
      <c r="S33" s="156">
        <f>J33*'GS&lt;50 PW (2)'!$B$12</f>
        <v>25688823.918828394</v>
      </c>
      <c r="T33" s="156">
        <f>K33*'GS&lt;50 PW (2)'!$B$13</f>
        <v>10890537.925440541</v>
      </c>
      <c r="U33" s="28">
        <f t="shared" ca="1" si="3"/>
        <v>15910503.424252452</v>
      </c>
    </row>
    <row r="34" spans="1:21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J34" s="44">
        <f>'Monthly Data'!H34</f>
        <v>5148</v>
      </c>
      <c r="K34" s="29">
        <f>'Monthly Data'!BH34</f>
        <v>30</v>
      </c>
      <c r="M34" s="29">
        <f>'GS&lt;50 PW (2)'!$B$6</f>
        <v>-27557429.082861301</v>
      </c>
      <c r="N34" s="29">
        <f ca="1">E34*'GS&lt;50 PW (2)'!$B$7</f>
        <v>2440.8766273502365</v>
      </c>
      <c r="O34" s="29">
        <f ca="1">F34*'GS&lt;50 PW (2)'!$B$8</f>
        <v>1157567.307906487</v>
      </c>
      <c r="P34" s="29">
        <f>G34*'GS&lt;50 PW (2)'!$B$9</f>
        <v>-764833.94375272177</v>
      </c>
      <c r="Q34" s="29">
        <f>H34*'GS&lt;50 PW (2)'!$B$10</f>
        <v>5259708.6534234742</v>
      </c>
      <c r="R34" s="44">
        <f>I34*'GS&lt;50 PW (2)'!$B$11</f>
        <v>-215549.88615650401</v>
      </c>
      <c r="S34" s="156">
        <f>J34*'GS&lt;50 PW (2)'!$B$12</f>
        <v>25693814.947372951</v>
      </c>
      <c r="T34" s="156">
        <f>K34*'GS&lt;50 PW (2)'!$B$13</f>
        <v>10539230.25042633</v>
      </c>
      <c r="U34" s="28">
        <f t="shared" ca="1" si="3"/>
        <v>14114949.122986067</v>
      </c>
    </row>
    <row r="35" spans="1:21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J35" s="44">
        <f>'Monthly Data'!H35</f>
        <v>5150</v>
      </c>
      <c r="K35" s="29">
        <f>'Monthly Data'!BH35</f>
        <v>31</v>
      </c>
      <c r="M35" s="29">
        <f>'GS&lt;50 PW (2)'!$B$6</f>
        <v>-27557429.082861301</v>
      </c>
      <c r="N35" s="29">
        <f ca="1">E35*'GS&lt;50 PW (2)'!$B$7</f>
        <v>265657.04191140441</v>
      </c>
      <c r="O35" s="29">
        <f ca="1">F35*'GS&lt;50 PW (2)'!$B$8</f>
        <v>165154.37831427052</v>
      </c>
      <c r="P35" s="29">
        <f>G35*'GS&lt;50 PW (2)'!$B$9</f>
        <v>-788010.72992704669</v>
      </c>
      <c r="Q35" s="29">
        <f>H35*'GS&lt;50 PW (2)'!$B$10</f>
        <v>5288776.5770507138</v>
      </c>
      <c r="R35" s="44">
        <f>I35*'GS&lt;50 PW (2)'!$B$11</f>
        <v>-215549.88615650401</v>
      </c>
      <c r="S35" s="156">
        <f>J35*'GS&lt;50 PW (2)'!$B$12</f>
        <v>25703797.004462063</v>
      </c>
      <c r="T35" s="156">
        <f>K35*'GS&lt;50 PW (2)'!$B$13</f>
        <v>10890537.925440541</v>
      </c>
      <c r="U35" s="28">
        <f t="shared" ca="1" si="3"/>
        <v>13752933.228234144</v>
      </c>
    </row>
    <row r="36" spans="1:21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J36" s="44">
        <f>'Monthly Data'!H36</f>
        <v>5162</v>
      </c>
      <c r="K36" s="29">
        <f>'Monthly Data'!BH36</f>
        <v>30</v>
      </c>
      <c r="M36" s="29">
        <f>'GS&lt;50 PW (2)'!$B$6</f>
        <v>-27557429.082861301</v>
      </c>
      <c r="N36" s="29">
        <f ca="1">E36*'GS&lt;50 PW (2)'!$B$7</f>
        <v>1034433.5519092861</v>
      </c>
      <c r="O36" s="29">
        <f ca="1">F36*'GS&lt;50 PW (2)'!$B$8</f>
        <v>135.15088241757192</v>
      </c>
      <c r="P36" s="29">
        <f>G36*'GS&lt;50 PW (2)'!$B$9</f>
        <v>-811187.5161013715</v>
      </c>
      <c r="Q36" s="29">
        <f>H36*'GS&lt;50 PW (2)'!$B$10</f>
        <v>5319430.0237848945</v>
      </c>
      <c r="R36" s="44">
        <f>I36*'GS&lt;50 PW (2)'!$B$11</f>
        <v>-215549.88615650401</v>
      </c>
      <c r="S36" s="156">
        <f>J36*'GS&lt;50 PW (2)'!$B$12</f>
        <v>25763689.346996732</v>
      </c>
      <c r="T36" s="156">
        <f>K36*'GS&lt;50 PW (2)'!$B$13</f>
        <v>10539230.25042633</v>
      </c>
      <c r="U36" s="28">
        <f t="shared" ca="1" si="3"/>
        <v>14072751.838880487</v>
      </c>
    </row>
    <row r="37" spans="1:21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J37" s="44">
        <f>'Monthly Data'!H37</f>
        <v>5168</v>
      </c>
      <c r="K37" s="29">
        <f>'Monthly Data'!BH37</f>
        <v>31</v>
      </c>
      <c r="M37" s="29">
        <f>'GS&lt;50 PW (2)'!$B$6</f>
        <v>-27557429.082861301</v>
      </c>
      <c r="N37" s="29">
        <f ca="1">E37*'GS&lt;50 PW (2)'!$B$7</f>
        <v>1751702.5836892056</v>
      </c>
      <c r="O37" s="29">
        <f ca="1">F37*'GS&lt;50 PW (2)'!$B$8</f>
        <v>0</v>
      </c>
      <c r="P37" s="29">
        <f>G37*'GS&lt;50 PW (2)'!$B$9</f>
        <v>-834364.30227569642</v>
      </c>
      <c r="Q37" s="29">
        <f>H37*'GS&lt;50 PW (2)'!$B$10</f>
        <v>5338456.3010681793</v>
      </c>
      <c r="R37" s="44">
        <f>I37*'GS&lt;50 PW (2)'!$B$11</f>
        <v>0</v>
      </c>
      <c r="S37" s="156">
        <f>J37*'GS&lt;50 PW (2)'!$B$12</f>
        <v>25793635.518264066</v>
      </c>
      <c r="T37" s="156">
        <f>K37*'GS&lt;50 PW (2)'!$B$13</f>
        <v>10890537.925440541</v>
      </c>
      <c r="U37" s="28">
        <f t="shared" ca="1" si="3"/>
        <v>15382538.943324996</v>
      </c>
    </row>
    <row r="38" spans="1:21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J38" s="44">
        <f>'Monthly Data'!H38</f>
        <v>5177</v>
      </c>
      <c r="K38" s="29">
        <f>'Monthly Data'!BH38</f>
        <v>31</v>
      </c>
      <c r="M38" s="29">
        <f>'GS&lt;50 PW (2)'!$B$6</f>
        <v>-27557429.082861301</v>
      </c>
      <c r="N38" s="29">
        <f ca="1">E38*'GS&lt;50 PW (2)'!$B$7</f>
        <v>2376816.069334473</v>
      </c>
      <c r="O38" s="29">
        <f ca="1">F38*'GS&lt;50 PW (2)'!$B$8</f>
        <v>0</v>
      </c>
      <c r="P38" s="29">
        <f>G38*'GS&lt;50 PW (2)'!$B$9</f>
        <v>-857541.08845002134</v>
      </c>
      <c r="Q38" s="29">
        <f>H38*'GS&lt;50 PW (2)'!$B$10</f>
        <v>5352021.3320942242</v>
      </c>
      <c r="R38" s="44">
        <f>I38*'GS&lt;50 PW (2)'!$B$11</f>
        <v>0</v>
      </c>
      <c r="S38" s="156">
        <f>J38*'GS&lt;50 PW (2)'!$B$12</f>
        <v>25838554.775165066</v>
      </c>
      <c r="T38" s="156">
        <f>K38*'GS&lt;50 PW (2)'!$B$13</f>
        <v>10890537.925440541</v>
      </c>
      <c r="U38" s="28">
        <f t="shared" ca="1" si="3"/>
        <v>16042959.93072298</v>
      </c>
    </row>
    <row r="39" spans="1:21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J39" s="44">
        <f>'Monthly Data'!H39</f>
        <v>5175</v>
      </c>
      <c r="K39" s="29">
        <f>'Monthly Data'!BH39</f>
        <v>28</v>
      </c>
      <c r="M39" s="29">
        <f>'GS&lt;50 PW (2)'!$B$6</f>
        <v>-27557429.082861301</v>
      </c>
      <c r="N39" s="29">
        <f ca="1">E39*'GS&lt;50 PW (2)'!$B$7</f>
        <v>2077484.8927273799</v>
      </c>
      <c r="O39" s="29">
        <f ca="1">F39*'GS&lt;50 PW (2)'!$B$8</f>
        <v>0</v>
      </c>
      <c r="P39" s="29">
        <f>G39*'GS&lt;50 PW (2)'!$B$9</f>
        <v>-880717.87462434627</v>
      </c>
      <c r="Q39" s="29">
        <f>H39*'GS&lt;50 PW (2)'!$B$10</f>
        <v>5358539.5937560899</v>
      </c>
      <c r="R39" s="44">
        <f>I39*'GS&lt;50 PW (2)'!$B$11</f>
        <v>0</v>
      </c>
      <c r="S39" s="156">
        <f>J39*'GS&lt;50 PW (2)'!$B$12</f>
        <v>25828572.718075957</v>
      </c>
      <c r="T39" s="156">
        <f>K39*'GS&lt;50 PW (2)'!$B$13</f>
        <v>9836614.9003979079</v>
      </c>
      <c r="U39" s="28">
        <f t="shared" ca="1" si="3"/>
        <v>14663065.147471689</v>
      </c>
    </row>
    <row r="40" spans="1:21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J40" s="44">
        <f>'Monthly Data'!H40</f>
        <v>5178</v>
      </c>
      <c r="K40" s="29">
        <f>'Monthly Data'!BH40</f>
        <v>31</v>
      </c>
      <c r="M40" s="29">
        <f>'GS&lt;50 PW (2)'!$B$6</f>
        <v>-27557429.082861301</v>
      </c>
      <c r="N40" s="29">
        <f ca="1">E40*'GS&lt;50 PW (2)'!$B$7</f>
        <v>1657355.2299708102</v>
      </c>
      <c r="O40" s="29">
        <f ca="1">F40*'GS&lt;50 PW (2)'!$B$8</f>
        <v>0</v>
      </c>
      <c r="P40" s="29">
        <f>G40*'GS&lt;50 PW (2)'!$B$9</f>
        <v>-903894.66079867119</v>
      </c>
      <c r="Q40" s="29">
        <f>H40*'GS&lt;50 PW (2)'!$B$10</f>
        <v>5364881.6861838521</v>
      </c>
      <c r="R40" s="44">
        <f>I40*'GS&lt;50 PW (2)'!$B$11</f>
        <v>-215549.88615650401</v>
      </c>
      <c r="S40" s="156">
        <f>J40*'GS&lt;50 PW (2)'!$B$12</f>
        <v>25843545.803709622</v>
      </c>
      <c r="T40" s="156">
        <f>K40*'GS&lt;50 PW (2)'!$B$13</f>
        <v>10890537.925440541</v>
      </c>
      <c r="U40" s="28">
        <f t="shared" ca="1" si="3"/>
        <v>15079447.015488347</v>
      </c>
    </row>
    <row r="41" spans="1:21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J41" s="44">
        <f>'Monthly Data'!H41</f>
        <v>5137</v>
      </c>
      <c r="K41" s="29">
        <f>'Monthly Data'!BH41</f>
        <v>30</v>
      </c>
      <c r="M41" s="29">
        <f>'GS&lt;50 PW (2)'!$B$6</f>
        <v>-27557429.082861301</v>
      </c>
      <c r="N41" s="29">
        <f ca="1">E41*'GS&lt;50 PW (2)'!$B$7</f>
        <v>819636.40870246489</v>
      </c>
      <c r="O41" s="29">
        <f ca="1">F41*'GS&lt;50 PW (2)'!$B$8</f>
        <v>2297.5650010986888</v>
      </c>
      <c r="P41" s="29">
        <f>G41*'GS&lt;50 PW (2)'!$B$9</f>
        <v>-927071.446972996</v>
      </c>
      <c r="Q41" s="29">
        <f>H41*'GS&lt;50 PW (2)'!$B$10</f>
        <v>5385493.4865740761</v>
      </c>
      <c r="R41" s="44">
        <f>I41*'GS&lt;50 PW (2)'!$B$11</f>
        <v>-215549.88615650401</v>
      </c>
      <c r="S41" s="156">
        <f>J41*'GS&lt;50 PW (2)'!$B$12</f>
        <v>25638913.633382838</v>
      </c>
      <c r="T41" s="156">
        <f>K41*'GS&lt;50 PW (2)'!$B$13</f>
        <v>10539230.25042633</v>
      </c>
      <c r="U41" s="28">
        <f t="shared" ca="1" si="3"/>
        <v>13685520.928096011</v>
      </c>
    </row>
    <row r="42" spans="1:21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J42" s="44">
        <f>'Monthly Data'!H42</f>
        <v>5144</v>
      </c>
      <c r="K42" s="29">
        <f>'Monthly Data'!BH42</f>
        <v>31</v>
      </c>
      <c r="M42" s="29">
        <f>'GS&lt;50 PW (2)'!$B$6</f>
        <v>-27557429.082861301</v>
      </c>
      <c r="N42" s="29">
        <f ca="1">E42*'GS&lt;50 PW (2)'!$B$7</f>
        <v>178931.20092738877</v>
      </c>
      <c r="O42" s="29">
        <f ca="1">F42*'GS&lt;50 PW (2)'!$B$8</f>
        <v>406533.85431205056</v>
      </c>
      <c r="P42" s="29">
        <f>G42*'GS&lt;50 PW (2)'!$B$9</f>
        <v>-950248.23314732092</v>
      </c>
      <c r="Q42" s="29">
        <f>H42*'GS&lt;50 PW (2)'!$B$10</f>
        <v>5414913.7486695247</v>
      </c>
      <c r="R42" s="44">
        <f>I42*'GS&lt;50 PW (2)'!$B$11</f>
        <v>-215549.88615650401</v>
      </c>
      <c r="S42" s="156">
        <f>J42*'GS&lt;50 PW (2)'!$B$12</f>
        <v>25673850.833194729</v>
      </c>
      <c r="T42" s="156">
        <f>K42*'GS&lt;50 PW (2)'!$B$13</f>
        <v>10890537.925440541</v>
      </c>
      <c r="U42" s="28">
        <f t="shared" ca="1" si="3"/>
        <v>13841540.360379109</v>
      </c>
    </row>
    <row r="43" spans="1:21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J43" s="44">
        <f>'Monthly Data'!H43</f>
        <v>5144</v>
      </c>
      <c r="K43" s="29">
        <f>'Monthly Data'!BH43</f>
        <v>30</v>
      </c>
      <c r="M43" s="29">
        <f>'GS&lt;50 PW (2)'!$B$6</f>
        <v>-27557429.082861301</v>
      </c>
      <c r="N43" s="29">
        <f ca="1">E43*'GS&lt;50 PW (2)'!$B$7</f>
        <v>1892.9247314144686</v>
      </c>
      <c r="O43" s="29">
        <f ca="1">F43*'GS&lt;50 PW (2)'!$B$8</f>
        <v>1278257.045905377</v>
      </c>
      <c r="P43" s="29">
        <f>G43*'GS&lt;50 PW (2)'!$B$9</f>
        <v>-973425.01932164584</v>
      </c>
      <c r="Q43" s="29">
        <f>H43*'GS&lt;50 PW (2)'!$B$10</f>
        <v>5447857.3954470633</v>
      </c>
      <c r="R43" s="44">
        <f>I43*'GS&lt;50 PW (2)'!$B$11</f>
        <v>0</v>
      </c>
      <c r="S43" s="156">
        <f>J43*'GS&lt;50 PW (2)'!$B$12</f>
        <v>25673850.833194729</v>
      </c>
      <c r="T43" s="156">
        <f>K43*'GS&lt;50 PW (2)'!$B$13</f>
        <v>10539230.25042633</v>
      </c>
      <c r="U43" s="28">
        <f t="shared" ca="1" si="3"/>
        <v>14410234.347521968</v>
      </c>
    </row>
    <row r="44" spans="1:21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J44" s="44">
        <f>'Monthly Data'!H44</f>
        <v>5148</v>
      </c>
      <c r="K44" s="29">
        <f>'Monthly Data'!BH44</f>
        <v>31</v>
      </c>
      <c r="M44" s="29">
        <f>'GS&lt;50 PW (2)'!$B$6</f>
        <v>-27557429.082861301</v>
      </c>
      <c r="N44" s="29">
        <f ca="1">E44*'GS&lt;50 PW (2)'!$B$7</f>
        <v>0</v>
      </c>
      <c r="O44" s="29">
        <f ca="1">F44*'GS&lt;50 PW (2)'!$B$8</f>
        <v>2787892.4025096344</v>
      </c>
      <c r="P44" s="29">
        <f>G44*'GS&lt;50 PW (2)'!$B$9</f>
        <v>-996601.80549597077</v>
      </c>
      <c r="Q44" s="29">
        <f>H44*'GS&lt;50 PW (2)'!$B$10</f>
        <v>5461246.2572390046</v>
      </c>
      <c r="R44" s="44">
        <f>I44*'GS&lt;50 PW (2)'!$B$11</f>
        <v>0</v>
      </c>
      <c r="S44" s="156">
        <f>J44*'GS&lt;50 PW (2)'!$B$12</f>
        <v>25693814.947372951</v>
      </c>
      <c r="T44" s="156">
        <f>K44*'GS&lt;50 PW (2)'!$B$13</f>
        <v>10890537.925440541</v>
      </c>
      <c r="U44" s="28">
        <f t="shared" ca="1" si="3"/>
        <v>16279460.644204861</v>
      </c>
    </row>
    <row r="45" spans="1:21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J45" s="44">
        <f>'Monthly Data'!H45</f>
        <v>5147</v>
      </c>
      <c r="K45" s="29">
        <f>'Monthly Data'!BH45</f>
        <v>31</v>
      </c>
      <c r="M45" s="29">
        <f>'GS&lt;50 PW (2)'!$B$6</f>
        <v>-27557429.082861301</v>
      </c>
      <c r="N45" s="29">
        <f ca="1">E45*'GS&lt;50 PW (2)'!$B$7</f>
        <v>0</v>
      </c>
      <c r="O45" s="29">
        <f ca="1">F45*'GS&lt;50 PW (2)'!$B$8</f>
        <v>2400820.2752657137</v>
      </c>
      <c r="P45" s="29">
        <f>G45*'GS&lt;50 PW (2)'!$B$9</f>
        <v>-1019778.5916702957</v>
      </c>
      <c r="Q45" s="29">
        <f>H45*'GS&lt;50 PW (2)'!$B$10</f>
        <v>5479215.5191176618</v>
      </c>
      <c r="R45" s="44">
        <f>I45*'GS&lt;50 PW (2)'!$B$11</f>
        <v>0</v>
      </c>
      <c r="S45" s="156">
        <f>J45*'GS&lt;50 PW (2)'!$B$12</f>
        <v>25688823.918828394</v>
      </c>
      <c r="T45" s="156">
        <f>K45*'GS&lt;50 PW (2)'!$B$13</f>
        <v>10890537.925440541</v>
      </c>
      <c r="U45" s="28">
        <f t="shared" ca="1" si="3"/>
        <v>15882189.96412071</v>
      </c>
    </row>
    <row r="46" spans="1:21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J46" s="44">
        <f>'Monthly Data'!H46</f>
        <v>5152</v>
      </c>
      <c r="K46" s="29">
        <f>'Monthly Data'!BH46</f>
        <v>30</v>
      </c>
      <c r="M46" s="29">
        <f>'GS&lt;50 PW (2)'!$B$6</f>
        <v>-27557429.082861301</v>
      </c>
      <c r="N46" s="29">
        <f ca="1">E46*'GS&lt;50 PW (2)'!$B$7</f>
        <v>2440.8766273502365</v>
      </c>
      <c r="O46" s="29">
        <f ca="1">F46*'GS&lt;50 PW (2)'!$B$8</f>
        <v>1157567.307906487</v>
      </c>
      <c r="P46" s="29">
        <f>G46*'GS&lt;50 PW (2)'!$B$9</f>
        <v>-1042955.3778446206</v>
      </c>
      <c r="Q46" s="29">
        <f>H46*'GS&lt;50 PW (2)'!$B$10</f>
        <v>5490842.6885685576</v>
      </c>
      <c r="R46" s="44">
        <f>I46*'GS&lt;50 PW (2)'!$B$11</f>
        <v>-215549.88615650401</v>
      </c>
      <c r="S46" s="156">
        <f>J46*'GS&lt;50 PW (2)'!$B$12</f>
        <v>25713779.061551172</v>
      </c>
      <c r="T46" s="156">
        <f>K46*'GS&lt;50 PW (2)'!$B$13</f>
        <v>10539230.25042633</v>
      </c>
      <c r="U46" s="28">
        <f t="shared" ca="1" si="3"/>
        <v>14087925.838217475</v>
      </c>
    </row>
    <row r="47" spans="1:21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J47" s="44">
        <f>'Monthly Data'!H47</f>
        <v>5151</v>
      </c>
      <c r="K47" s="29">
        <f>'Monthly Data'!BH47</f>
        <v>31</v>
      </c>
      <c r="M47" s="29">
        <f>'GS&lt;50 PW (2)'!$B$6</f>
        <v>-27557429.082861301</v>
      </c>
      <c r="N47" s="29">
        <f ca="1">E47*'GS&lt;50 PW (2)'!$B$7</f>
        <v>265657.04191140441</v>
      </c>
      <c r="O47" s="29">
        <f ca="1">F47*'GS&lt;50 PW (2)'!$B$8</f>
        <v>165154.37831427052</v>
      </c>
      <c r="P47" s="29">
        <f>G47*'GS&lt;50 PW (2)'!$B$9</f>
        <v>-1066132.1640189455</v>
      </c>
      <c r="Q47" s="29">
        <f>H47*'GS&lt;50 PW (2)'!$B$10</f>
        <v>5489433.334695722</v>
      </c>
      <c r="R47" s="44">
        <f>I47*'GS&lt;50 PW (2)'!$B$11</f>
        <v>-215549.88615650401</v>
      </c>
      <c r="S47" s="156">
        <f>J47*'GS&lt;50 PW (2)'!$B$12</f>
        <v>25708788.033006616</v>
      </c>
      <c r="T47" s="156">
        <f>K47*'GS&lt;50 PW (2)'!$B$13</f>
        <v>10890537.925440541</v>
      </c>
      <c r="U47" s="28">
        <f t="shared" ca="1" si="3"/>
        <v>13680459.580331808</v>
      </c>
    </row>
    <row r="48" spans="1:21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J48" s="44">
        <f>'Monthly Data'!H48</f>
        <v>5173</v>
      </c>
      <c r="K48" s="29">
        <f>'Monthly Data'!BH48</f>
        <v>30</v>
      </c>
      <c r="M48" s="29">
        <f>'GS&lt;50 PW (2)'!$B$6</f>
        <v>-27557429.082861301</v>
      </c>
      <c r="N48" s="29">
        <f ca="1">E48*'GS&lt;50 PW (2)'!$B$7</f>
        <v>1034433.5519092861</v>
      </c>
      <c r="O48" s="29">
        <f ca="1">F48*'GS&lt;50 PW (2)'!$B$8</f>
        <v>135.15088241757192</v>
      </c>
      <c r="P48" s="29">
        <f>G48*'GS&lt;50 PW (2)'!$B$9</f>
        <v>-1089308.9501932703</v>
      </c>
      <c r="Q48" s="29">
        <f>H48*'GS&lt;50 PW (2)'!$B$10</f>
        <v>5484852.9346090052</v>
      </c>
      <c r="R48" s="44">
        <f>I48*'GS&lt;50 PW (2)'!$B$11</f>
        <v>-215549.88615650401</v>
      </c>
      <c r="S48" s="156">
        <f>J48*'GS&lt;50 PW (2)'!$B$12</f>
        <v>25818590.660986844</v>
      </c>
      <c r="T48" s="156">
        <f>K48*'GS&lt;50 PW (2)'!$B$13</f>
        <v>10539230.25042633</v>
      </c>
      <c r="U48" s="28">
        <f t="shared" ca="1" si="3"/>
        <v>14014954.629602812</v>
      </c>
    </row>
    <row r="49" spans="1:21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J49" s="44">
        <f>'Monthly Data'!H49</f>
        <v>5176</v>
      </c>
      <c r="K49" s="29">
        <f>'Monthly Data'!BH49</f>
        <v>31</v>
      </c>
      <c r="M49" s="29">
        <f>'GS&lt;50 PW (2)'!$B$6</f>
        <v>-27557429.082861301</v>
      </c>
      <c r="N49" s="29">
        <f ca="1">E49*'GS&lt;50 PW (2)'!$B$7</f>
        <v>1751702.5836892056</v>
      </c>
      <c r="O49" s="29">
        <f ca="1">F49*'GS&lt;50 PW (2)'!$B$8</f>
        <v>0</v>
      </c>
      <c r="P49" s="29">
        <f>G49*'GS&lt;50 PW (2)'!$B$9</f>
        <v>-1112485.7363675954</v>
      </c>
      <c r="Q49" s="29">
        <f>H49*'GS&lt;50 PW (2)'!$B$10</f>
        <v>5476044.4729037806</v>
      </c>
      <c r="R49" s="44">
        <f>I49*'GS&lt;50 PW (2)'!$B$11</f>
        <v>0</v>
      </c>
      <c r="S49" s="156">
        <f>J49*'GS&lt;50 PW (2)'!$B$12</f>
        <v>25833563.74662051</v>
      </c>
      <c r="T49" s="156">
        <f>K49*'GS&lt;50 PW (2)'!$B$13</f>
        <v>10890537.925440541</v>
      </c>
      <c r="U49" s="28">
        <f t="shared" ca="1" si="3"/>
        <v>15281933.909425141</v>
      </c>
    </row>
    <row r="50" spans="1:21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J50" s="44">
        <f>'Monthly Data'!H50</f>
        <v>5174</v>
      </c>
      <c r="K50" s="29">
        <f>'Monthly Data'!BH50</f>
        <v>31</v>
      </c>
      <c r="M50" s="29">
        <f>'GS&lt;50 PW (2)'!$B$6</f>
        <v>-27557429.082861301</v>
      </c>
      <c r="N50" s="29">
        <f ca="1">E50*'GS&lt;50 PW (2)'!$B$7</f>
        <v>2376816.069334473</v>
      </c>
      <c r="O50" s="29">
        <f ca="1">F50*'GS&lt;50 PW (2)'!$B$8</f>
        <v>0</v>
      </c>
      <c r="P50" s="29">
        <f>G50*'GS&lt;50 PW (2)'!$B$9</f>
        <v>-1135662.5225419202</v>
      </c>
      <c r="Q50" s="29">
        <f>H50*'GS&lt;50 PW (2)'!$B$10</f>
        <v>5470230.8881783327</v>
      </c>
      <c r="R50" s="44">
        <f>I50*'GS&lt;50 PW (2)'!$B$11</f>
        <v>0</v>
      </c>
      <c r="S50" s="156">
        <f>J50*'GS&lt;50 PW (2)'!$B$12</f>
        <v>25823581.689531401</v>
      </c>
      <c r="T50" s="156">
        <f>K50*'GS&lt;50 PW (2)'!$B$13</f>
        <v>10890537.925440541</v>
      </c>
      <c r="U50" s="28">
        <f t="shared" ca="1" si="3"/>
        <v>15868074.967081526</v>
      </c>
    </row>
    <row r="51" spans="1:21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J51" s="44">
        <f>'Monthly Data'!H51</f>
        <v>5177</v>
      </c>
      <c r="K51" s="29">
        <f>'Monthly Data'!BH51</f>
        <v>28</v>
      </c>
      <c r="M51" s="29">
        <f>'GS&lt;50 PW (2)'!$B$6</f>
        <v>-27557429.082861301</v>
      </c>
      <c r="N51" s="29">
        <f ca="1">E51*'GS&lt;50 PW (2)'!$B$7</f>
        <v>2077484.8927273799</v>
      </c>
      <c r="O51" s="29">
        <f ca="1">F51*'GS&lt;50 PW (2)'!$B$8</f>
        <v>0</v>
      </c>
      <c r="P51" s="29">
        <f>G51*'GS&lt;50 PW (2)'!$B$9</f>
        <v>-1158839.308716245</v>
      </c>
      <c r="Q51" s="29">
        <f>H51*'GS&lt;50 PW (2)'!$B$10</f>
        <v>5478687.0114153484</v>
      </c>
      <c r="R51" s="44">
        <f>I51*'GS&lt;50 PW (2)'!$B$11</f>
        <v>0</v>
      </c>
      <c r="S51" s="156">
        <f>J51*'GS&lt;50 PW (2)'!$B$12</f>
        <v>25838554.775165066</v>
      </c>
      <c r="T51" s="156">
        <f>K51*'GS&lt;50 PW (2)'!$B$13</f>
        <v>9836614.9003979079</v>
      </c>
      <c r="U51" s="28">
        <f t="shared" ca="1" si="3"/>
        <v>14515073.188128155</v>
      </c>
    </row>
    <row r="52" spans="1:21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J52" s="44">
        <f>'Monthly Data'!H52</f>
        <v>5180</v>
      </c>
      <c r="K52" s="29">
        <f>'Monthly Data'!BH52</f>
        <v>31</v>
      </c>
      <c r="M52" s="29">
        <f>'GS&lt;50 PW (2)'!$B$6</f>
        <v>-27557429.082861301</v>
      </c>
      <c r="N52" s="29">
        <f ca="1">E52*'GS&lt;50 PW (2)'!$B$7</f>
        <v>1657355.2299708102</v>
      </c>
      <c r="O52" s="29">
        <f ca="1">F52*'GS&lt;50 PW (2)'!$B$8</f>
        <v>0</v>
      </c>
      <c r="P52" s="29">
        <f>G52*'GS&lt;50 PW (2)'!$B$9</f>
        <v>-1182016.09489057</v>
      </c>
      <c r="Q52" s="29">
        <f>H52*'GS&lt;50 PW (2)'!$B$10</f>
        <v>5488023.9808228854</v>
      </c>
      <c r="R52" s="44">
        <f>I52*'GS&lt;50 PW (2)'!$B$11</f>
        <v>-215549.88615650401</v>
      </c>
      <c r="S52" s="156">
        <f>J52*'GS&lt;50 PW (2)'!$B$12</f>
        <v>25853527.860798735</v>
      </c>
      <c r="T52" s="156">
        <f>K52*'GS&lt;50 PW (2)'!$B$13</f>
        <v>10890537.925440541</v>
      </c>
      <c r="U52" s="28">
        <f t="shared" ca="1" si="3"/>
        <v>14934449.9331246</v>
      </c>
    </row>
    <row r="53" spans="1:21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J53" s="44">
        <f>'Monthly Data'!H53</f>
        <v>5185</v>
      </c>
      <c r="K53" s="29">
        <f>'Monthly Data'!BH53</f>
        <v>30</v>
      </c>
      <c r="M53" s="29">
        <f>'GS&lt;50 PW (2)'!$B$6</f>
        <v>-27557429.082861301</v>
      </c>
      <c r="N53" s="29">
        <f ca="1">E53*'GS&lt;50 PW (2)'!$B$7</f>
        <v>819636.40870246489</v>
      </c>
      <c r="O53" s="29">
        <f ca="1">F53*'GS&lt;50 PW (2)'!$B$8</f>
        <v>2297.5650010986888</v>
      </c>
      <c r="P53" s="29">
        <f>G53*'GS&lt;50 PW (2)'!$B$9</f>
        <v>-1205192.8810648948</v>
      </c>
      <c r="Q53" s="29">
        <f>H53*'GS&lt;50 PW (2)'!$B$10</f>
        <v>5508459.6119790059</v>
      </c>
      <c r="R53" s="44">
        <f>I53*'GS&lt;50 PW (2)'!$B$11</f>
        <v>-215549.88615650401</v>
      </c>
      <c r="S53" s="156">
        <f>J53*'GS&lt;50 PW (2)'!$B$12</f>
        <v>25878483.003521513</v>
      </c>
      <c r="T53" s="156">
        <f>K53*'GS&lt;50 PW (2)'!$B$13</f>
        <v>10539230.25042633</v>
      </c>
      <c r="U53" s="28">
        <f t="shared" ca="1" si="3"/>
        <v>13769934.989547715</v>
      </c>
    </row>
    <row r="54" spans="1:21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J54" s="44">
        <f>'Monthly Data'!H54</f>
        <v>5182</v>
      </c>
      <c r="K54" s="29">
        <f>'Monthly Data'!BH54</f>
        <v>31</v>
      </c>
      <c r="M54" s="29">
        <f>'GS&lt;50 PW (2)'!$B$6</f>
        <v>-27557429.082861301</v>
      </c>
      <c r="N54" s="29">
        <f ca="1">E54*'GS&lt;50 PW (2)'!$B$7</f>
        <v>178931.20092738877</v>
      </c>
      <c r="O54" s="29">
        <f ca="1">F54*'GS&lt;50 PW (2)'!$B$8</f>
        <v>406533.85431205056</v>
      </c>
      <c r="P54" s="29">
        <f>G54*'GS&lt;50 PW (2)'!$B$9</f>
        <v>-1228369.6672392199</v>
      </c>
      <c r="Q54" s="29">
        <f>H54*'GS&lt;50 PW (2)'!$B$10</f>
        <v>5486438.4577159453</v>
      </c>
      <c r="R54" s="44">
        <f>I54*'GS&lt;50 PW (2)'!$B$11</f>
        <v>-215549.88615650401</v>
      </c>
      <c r="S54" s="156">
        <f>J54*'GS&lt;50 PW (2)'!$B$12</f>
        <v>25863509.917887844</v>
      </c>
      <c r="T54" s="156">
        <f>K54*'GS&lt;50 PW (2)'!$B$13</f>
        <v>10890537.925440541</v>
      </c>
      <c r="U54" s="28">
        <f t="shared" ca="1" si="3"/>
        <v>13824602.720026748</v>
      </c>
    </row>
    <row r="55" spans="1:21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J55" s="44">
        <f>'Monthly Data'!H55</f>
        <v>5192.5</v>
      </c>
      <c r="K55" s="29">
        <f>'Monthly Data'!BH55</f>
        <v>30</v>
      </c>
      <c r="M55" s="29">
        <f>'GS&lt;50 PW (2)'!$B$6</f>
        <v>-27557429.082861301</v>
      </c>
      <c r="N55" s="29">
        <f ca="1">E55*'GS&lt;50 PW (2)'!$B$7</f>
        <v>1892.9247314144686</v>
      </c>
      <c r="O55" s="29">
        <f ca="1">F55*'GS&lt;50 PW (2)'!$B$8</f>
        <v>1278257.045905377</v>
      </c>
      <c r="P55" s="29">
        <f>G55*'GS&lt;50 PW (2)'!$B$9</f>
        <v>-1251546.4534135447</v>
      </c>
      <c r="Q55" s="29">
        <f>H55*'GS&lt;50 PW (2)'!$B$10</f>
        <v>5446800.3800424365</v>
      </c>
      <c r="R55" s="44">
        <f>I55*'GS&lt;50 PW (2)'!$B$11</f>
        <v>0</v>
      </c>
      <c r="S55" s="156">
        <f>J55*'GS&lt;50 PW (2)'!$B$12</f>
        <v>25915915.71760568</v>
      </c>
      <c r="T55" s="156">
        <f>K55*'GS&lt;50 PW (2)'!$B$13</f>
        <v>10539230.25042633</v>
      </c>
      <c r="U55" s="28">
        <f t="shared" ca="1" si="3"/>
        <v>14373120.782436393</v>
      </c>
    </row>
    <row r="56" spans="1:21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J56" s="44">
        <f>'Monthly Data'!H56</f>
        <v>5203</v>
      </c>
      <c r="K56" s="29">
        <f>'Monthly Data'!BH56</f>
        <v>31</v>
      </c>
      <c r="M56" s="29">
        <f>'GS&lt;50 PW (2)'!$B$6</f>
        <v>-27557429.082861301</v>
      </c>
      <c r="N56" s="29">
        <f ca="1">E56*'GS&lt;50 PW (2)'!$B$7</f>
        <v>0</v>
      </c>
      <c r="O56" s="29">
        <f ca="1">F56*'GS&lt;50 PW (2)'!$B$8</f>
        <v>2787892.4025096344</v>
      </c>
      <c r="P56" s="29">
        <f>G56*'GS&lt;50 PW (2)'!$B$9</f>
        <v>-1274723.2395878695</v>
      </c>
      <c r="Q56" s="29">
        <f>H56*'GS&lt;50 PW (2)'!$B$10</f>
        <v>5403286.5792186288</v>
      </c>
      <c r="R56" s="44">
        <f>I56*'GS&lt;50 PW (2)'!$B$11</f>
        <v>0</v>
      </c>
      <c r="S56" s="156">
        <f>J56*'GS&lt;50 PW (2)'!$B$12</f>
        <v>25968321.517323516</v>
      </c>
      <c r="T56" s="156">
        <f>K56*'GS&lt;50 PW (2)'!$B$13</f>
        <v>10890537.925440541</v>
      </c>
      <c r="U56" s="28">
        <f t="shared" ca="1" si="3"/>
        <v>16217886.10204315</v>
      </c>
    </row>
    <row r="57" spans="1:21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J57" s="44">
        <f>'Monthly Data'!H57</f>
        <v>5210</v>
      </c>
      <c r="K57" s="29">
        <f>'Monthly Data'!BH57</f>
        <v>31</v>
      </c>
      <c r="M57" s="29">
        <f>'GS&lt;50 PW (2)'!$B$6</f>
        <v>-27557429.082861301</v>
      </c>
      <c r="N57" s="29">
        <f ca="1">E57*'GS&lt;50 PW (2)'!$B$7</f>
        <v>0</v>
      </c>
      <c r="O57" s="29">
        <f ca="1">F57*'GS&lt;50 PW (2)'!$B$8</f>
        <v>2400820.2752657137</v>
      </c>
      <c r="P57" s="29">
        <f>G57*'GS&lt;50 PW (2)'!$B$9</f>
        <v>-1297900.0257621945</v>
      </c>
      <c r="Q57" s="29">
        <f>H57*'GS&lt;50 PW (2)'!$B$10</f>
        <v>5384612.6404035538</v>
      </c>
      <c r="R57" s="44">
        <f>I57*'GS&lt;50 PW (2)'!$B$11</f>
        <v>0</v>
      </c>
      <c r="S57" s="156">
        <f>J57*'GS&lt;50 PW (2)'!$B$12</f>
        <v>26003258.717135407</v>
      </c>
      <c r="T57" s="156">
        <f>K57*'GS&lt;50 PW (2)'!$B$13</f>
        <v>10890537.925440541</v>
      </c>
      <c r="U57" s="28">
        <f t="shared" ca="1" si="3"/>
        <v>15823900.44962172</v>
      </c>
    </row>
    <row r="58" spans="1:21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J58" s="44">
        <f>'Monthly Data'!H58</f>
        <v>5214</v>
      </c>
      <c r="K58" s="29">
        <f>'Monthly Data'!BH58</f>
        <v>30</v>
      </c>
      <c r="M58" s="29">
        <f>'GS&lt;50 PW (2)'!$B$6</f>
        <v>-27557429.082861301</v>
      </c>
      <c r="N58" s="29">
        <f ca="1">E58*'GS&lt;50 PW (2)'!$B$7</f>
        <v>2440.8766273502365</v>
      </c>
      <c r="O58" s="29">
        <f ca="1">F58*'GS&lt;50 PW (2)'!$B$8</f>
        <v>1157567.307906487</v>
      </c>
      <c r="P58" s="29">
        <f>G58*'GS&lt;50 PW (2)'!$B$9</f>
        <v>-1321076.8119365193</v>
      </c>
      <c r="Q58" s="29">
        <f>H58*'GS&lt;50 PW (2)'!$B$10</f>
        <v>5388136.0250856429</v>
      </c>
      <c r="R58" s="44">
        <f>I58*'GS&lt;50 PW (2)'!$B$11</f>
        <v>-215549.88615650401</v>
      </c>
      <c r="S58" s="156">
        <f>J58*'GS&lt;50 PW (2)'!$B$12</f>
        <v>26023222.831313629</v>
      </c>
      <c r="T58" s="156">
        <f>K58*'GS&lt;50 PW (2)'!$B$13</f>
        <v>10539230.25042633</v>
      </c>
      <c r="U58" s="28">
        <f t="shared" ca="1" si="3"/>
        <v>14016541.510405116</v>
      </c>
    </row>
    <row r="59" spans="1:21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J59" s="44">
        <f>'Monthly Data'!H59</f>
        <v>5215</v>
      </c>
      <c r="K59" s="29">
        <f>'Monthly Data'!BH59</f>
        <v>31</v>
      </c>
      <c r="M59" s="29">
        <f>'GS&lt;50 PW (2)'!$B$6</f>
        <v>-27557429.082861301</v>
      </c>
      <c r="N59" s="29">
        <f ca="1">E59*'GS&lt;50 PW (2)'!$B$7</f>
        <v>265657.04191140441</v>
      </c>
      <c r="O59" s="29">
        <f ca="1">F59*'GS&lt;50 PW (2)'!$B$8</f>
        <v>165154.37831427052</v>
      </c>
      <c r="P59" s="29">
        <f>G59*'GS&lt;50 PW (2)'!$B$9</f>
        <v>-1344253.5981108444</v>
      </c>
      <c r="Q59" s="29">
        <f>H59*'GS&lt;50 PW (2)'!$B$10</f>
        <v>5413152.0563284801</v>
      </c>
      <c r="R59" s="44">
        <f>I59*'GS&lt;50 PW (2)'!$B$11</f>
        <v>-215549.88615650401</v>
      </c>
      <c r="S59" s="156">
        <f>J59*'GS&lt;50 PW (2)'!$B$12</f>
        <v>26028213.859858185</v>
      </c>
      <c r="T59" s="156">
        <f>K59*'GS&lt;50 PW (2)'!$B$13</f>
        <v>10890537.925440541</v>
      </c>
      <c r="U59" s="28">
        <f t="shared" ca="1" si="3"/>
        <v>13645482.694724234</v>
      </c>
    </row>
    <row r="60" spans="1:21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J60" s="44">
        <f>'Monthly Data'!H60</f>
        <v>5219</v>
      </c>
      <c r="K60" s="29">
        <f>'Monthly Data'!BH60</f>
        <v>30</v>
      </c>
      <c r="M60" s="29">
        <f>'GS&lt;50 PW (2)'!$B$6</f>
        <v>-27557429.082861301</v>
      </c>
      <c r="N60" s="29">
        <f ca="1">E60*'GS&lt;50 PW (2)'!$B$7</f>
        <v>1034433.5519092861</v>
      </c>
      <c r="O60" s="29">
        <f ca="1">F60*'GS&lt;50 PW (2)'!$B$8</f>
        <v>135.15088241757192</v>
      </c>
      <c r="P60" s="29">
        <f>G60*'GS&lt;50 PW (2)'!$B$9</f>
        <v>-1367430.3842851692</v>
      </c>
      <c r="Q60" s="29">
        <f>H60*'GS&lt;50 PW (2)'!$B$10</f>
        <v>5429535.7951001972</v>
      </c>
      <c r="R60" s="44">
        <f>I60*'GS&lt;50 PW (2)'!$B$11</f>
        <v>-215549.88615650401</v>
      </c>
      <c r="S60" s="156">
        <f>J60*'GS&lt;50 PW (2)'!$B$12</f>
        <v>26048177.974036407</v>
      </c>
      <c r="T60" s="156">
        <f>K60*'GS&lt;50 PW (2)'!$B$13</f>
        <v>10539230.25042633</v>
      </c>
      <c r="U60" s="28">
        <f t="shared" ca="1" si="3"/>
        <v>13911103.369051665</v>
      </c>
    </row>
    <row r="61" spans="1:21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J61" s="44">
        <f>'Monthly Data'!H61</f>
        <v>5230</v>
      </c>
      <c r="K61" s="29">
        <f>'Monthly Data'!BH61</f>
        <v>31</v>
      </c>
      <c r="M61" s="29">
        <f>'GS&lt;50 PW (2)'!$B$6</f>
        <v>-27557429.082861301</v>
      </c>
      <c r="N61" s="29">
        <f ca="1">E61*'GS&lt;50 PW (2)'!$B$7</f>
        <v>1751702.5836892056</v>
      </c>
      <c r="O61" s="29">
        <f ca="1">F61*'GS&lt;50 PW (2)'!$B$8</f>
        <v>0</v>
      </c>
      <c r="P61" s="29">
        <f>G61*'GS&lt;50 PW (2)'!$B$9</f>
        <v>-1390607.170459494</v>
      </c>
      <c r="Q61" s="29">
        <f>H61*'GS&lt;50 PW (2)'!$B$10</f>
        <v>5426188.5796522116</v>
      </c>
      <c r="R61" s="44">
        <f>I61*'GS&lt;50 PW (2)'!$B$11</f>
        <v>0</v>
      </c>
      <c r="S61" s="156">
        <f>J61*'GS&lt;50 PW (2)'!$B$12</f>
        <v>26103079.288026523</v>
      </c>
      <c r="T61" s="156">
        <f>K61*'GS&lt;50 PW (2)'!$B$13</f>
        <v>10890537.925440541</v>
      </c>
      <c r="U61" s="28">
        <f t="shared" ca="1" si="3"/>
        <v>15223472.123487687</v>
      </c>
    </row>
    <row r="62" spans="1:21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J62" s="44">
        <f>'Monthly Data'!H62</f>
        <v>5230</v>
      </c>
      <c r="K62" s="29">
        <f>'Monthly Data'!BH62</f>
        <v>31</v>
      </c>
      <c r="M62" s="29">
        <f>'GS&lt;50 PW (2)'!$B$6</f>
        <v>-27557429.082861301</v>
      </c>
      <c r="N62" s="29">
        <f ca="1">E62*'GS&lt;50 PW (2)'!$B$7</f>
        <v>2376816.069334473</v>
      </c>
      <c r="O62" s="29">
        <f ca="1">F62*'GS&lt;50 PW (2)'!$B$8</f>
        <v>0</v>
      </c>
      <c r="P62" s="29">
        <f>G62*'GS&lt;50 PW (2)'!$B$9</f>
        <v>-1413783.956633819</v>
      </c>
      <c r="Q62" s="29">
        <f>H62*'GS&lt;50 PW (2)'!$B$10</f>
        <v>5420374.9949267646</v>
      </c>
      <c r="R62" s="44">
        <f>I62*'GS&lt;50 PW (2)'!$B$11</f>
        <v>0</v>
      </c>
      <c r="S62" s="156">
        <f>J62*'GS&lt;50 PW (2)'!$B$12</f>
        <v>26103079.288026523</v>
      </c>
      <c r="T62" s="156">
        <f>K62*'GS&lt;50 PW (2)'!$B$13</f>
        <v>10890537.925440541</v>
      </c>
      <c r="U62" s="28">
        <f t="shared" ca="1" si="3"/>
        <v>15819595.238233184</v>
      </c>
    </row>
    <row r="63" spans="1:21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J63" s="44">
        <f>'Monthly Data'!H63</f>
        <v>5234</v>
      </c>
      <c r="K63" s="29">
        <f>'Monthly Data'!BH63</f>
        <v>28</v>
      </c>
      <c r="M63" s="29">
        <f>'GS&lt;50 PW (2)'!$B$6</f>
        <v>-27557429.082861301</v>
      </c>
      <c r="N63" s="29">
        <f ca="1">E63*'GS&lt;50 PW (2)'!$B$7</f>
        <v>2077484.8927273799</v>
      </c>
      <c r="O63" s="29">
        <f ca="1">F63*'GS&lt;50 PW (2)'!$B$8</f>
        <v>0</v>
      </c>
      <c r="P63" s="29">
        <f>G63*'GS&lt;50 PW (2)'!$B$9</f>
        <v>-1436960.7428081438</v>
      </c>
      <c r="Q63" s="29">
        <f>H63*'GS&lt;50 PW (2)'!$B$10</f>
        <v>5435701.718293854</v>
      </c>
      <c r="R63" s="44">
        <f>I63*'GS&lt;50 PW (2)'!$B$11</f>
        <v>0</v>
      </c>
      <c r="S63" s="156">
        <f>J63*'GS&lt;50 PW (2)'!$B$12</f>
        <v>26123043.402204745</v>
      </c>
      <c r="T63" s="156">
        <f>K63*'GS&lt;50 PW (2)'!$B$13</f>
        <v>9836614.9003979079</v>
      </c>
      <c r="U63" s="28">
        <f t="shared" ca="1" si="3"/>
        <v>14478455.087954439</v>
      </c>
    </row>
    <row r="64" spans="1:21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J64" s="44">
        <f>'Monthly Data'!H64</f>
        <v>5236</v>
      </c>
      <c r="K64" s="29">
        <f>'Monthly Data'!BH64</f>
        <v>31</v>
      </c>
      <c r="M64" s="29">
        <f>'GS&lt;50 PW (2)'!$B$6</f>
        <v>-27557429.082861301</v>
      </c>
      <c r="N64" s="29">
        <f ca="1">E64*'GS&lt;50 PW (2)'!$B$7</f>
        <v>1657355.2299708102</v>
      </c>
      <c r="O64" s="29">
        <f ca="1">F64*'GS&lt;50 PW (2)'!$B$8</f>
        <v>0</v>
      </c>
      <c r="P64" s="29">
        <f>G64*'GS&lt;50 PW (2)'!$B$9</f>
        <v>-1460137.5289824689</v>
      </c>
      <c r="Q64" s="29">
        <f>H64*'GS&lt;50 PW (2)'!$B$10</f>
        <v>5476572.980606094</v>
      </c>
      <c r="R64" s="44">
        <f>I64*'GS&lt;50 PW (2)'!$B$11</f>
        <v>-215549.88615650401</v>
      </c>
      <c r="S64" s="156">
        <f>J64*'GS&lt;50 PW (2)'!$B$12</f>
        <v>26133025.459293857</v>
      </c>
      <c r="T64" s="156">
        <f>K64*'GS&lt;50 PW (2)'!$B$13</f>
        <v>10890537.925440541</v>
      </c>
      <c r="U64" s="28">
        <f t="shared" ca="1" si="3"/>
        <v>14924375.097311029</v>
      </c>
    </row>
    <row r="65" spans="1:21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J65" s="44">
        <f>'Monthly Data'!H65</f>
        <v>5236</v>
      </c>
      <c r="K65" s="29">
        <f>'Monthly Data'!BH65</f>
        <v>30</v>
      </c>
      <c r="M65" s="29">
        <f>'GS&lt;50 PW (2)'!$B$6</f>
        <v>-27557429.082861301</v>
      </c>
      <c r="N65" s="29">
        <f ca="1">E65*'GS&lt;50 PW (2)'!$B$7</f>
        <v>819636.40870246489</v>
      </c>
      <c r="O65" s="29">
        <f ca="1">F65*'GS&lt;50 PW (2)'!$B$8</f>
        <v>2297.5650010986888</v>
      </c>
      <c r="P65" s="29">
        <f>G65*'GS&lt;50 PW (2)'!$B$9</f>
        <v>-1483314.3151567937</v>
      </c>
      <c r="Q65" s="29">
        <f>H65*'GS&lt;50 PW (2)'!$B$10</f>
        <v>5501236.6733807214</v>
      </c>
      <c r="R65" s="44">
        <f>I65*'GS&lt;50 PW (2)'!$B$11</f>
        <v>-215549.88615650401</v>
      </c>
      <c r="S65" s="156">
        <f>J65*'GS&lt;50 PW (2)'!$B$12</f>
        <v>26133025.459293857</v>
      </c>
      <c r="T65" s="156">
        <f>K65*'GS&lt;50 PW (2)'!$B$13</f>
        <v>10539230.25042633</v>
      </c>
      <c r="U65" s="28">
        <f t="shared" ca="1" si="3"/>
        <v>13739133.072629876</v>
      </c>
    </row>
    <row r="66" spans="1:21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J66" s="44">
        <f>'Monthly Data'!H66</f>
        <v>5250</v>
      </c>
      <c r="K66" s="29">
        <f>'Monthly Data'!BH66</f>
        <v>31</v>
      </c>
      <c r="M66" s="29">
        <f>'GS&lt;50 PW (2)'!$B$6</f>
        <v>-27557429.082861301</v>
      </c>
      <c r="N66" s="29">
        <f ca="1">E66*'GS&lt;50 PW (2)'!$B$7</f>
        <v>178931.20092738877</v>
      </c>
      <c r="O66" s="29">
        <f ca="1">F66*'GS&lt;50 PW (2)'!$B$8</f>
        <v>406533.85431205056</v>
      </c>
      <c r="P66" s="29">
        <f>G66*'GS&lt;50 PW (2)'!$B$9</f>
        <v>-1506491.1013311185</v>
      </c>
      <c r="Q66" s="29">
        <f>H66*'GS&lt;50 PW (2)'!$B$10</f>
        <v>5535765.843265201</v>
      </c>
      <c r="R66" s="44">
        <f>I66*'GS&lt;50 PW (2)'!$B$11</f>
        <v>-215549.88615650401</v>
      </c>
      <c r="S66" s="156">
        <f>J66*'GS&lt;50 PW (2)'!$B$12</f>
        <v>26202899.858917635</v>
      </c>
      <c r="T66" s="156">
        <f>K66*'GS&lt;50 PW (2)'!$B$13</f>
        <v>10890537.925440541</v>
      </c>
      <c r="U66" s="28">
        <f t="shared" ca="1" si="3"/>
        <v>13935198.612513894</v>
      </c>
    </row>
    <row r="67" spans="1:21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J67" s="44">
        <f>'Monthly Data'!H67</f>
        <v>5241</v>
      </c>
      <c r="K67" s="29">
        <f>'Monthly Data'!BH67</f>
        <v>30</v>
      </c>
      <c r="M67" s="29">
        <f>'GS&lt;50 PW (2)'!$B$6</f>
        <v>-27557429.082861301</v>
      </c>
      <c r="N67" s="29">
        <f ca="1">E67*'GS&lt;50 PW (2)'!$B$7</f>
        <v>1892.9247314144686</v>
      </c>
      <c r="O67" s="29">
        <f ca="1">F67*'GS&lt;50 PW (2)'!$B$8</f>
        <v>1278257.045905377</v>
      </c>
      <c r="P67" s="29">
        <f>G67*'GS&lt;50 PW (2)'!$B$9</f>
        <v>-1529667.8875054435</v>
      </c>
      <c r="Q67" s="29">
        <f>H67*'GS&lt;50 PW (2)'!$B$10</f>
        <v>5572585.2131930375</v>
      </c>
      <c r="R67" s="44">
        <f>I67*'GS&lt;50 PW (2)'!$B$11</f>
        <v>0</v>
      </c>
      <c r="S67" s="156">
        <f>J67*'GS&lt;50 PW (2)'!$B$12</f>
        <v>26157980.602016635</v>
      </c>
      <c r="T67" s="156">
        <f>K67*'GS&lt;50 PW (2)'!$B$13</f>
        <v>10539230.25042633</v>
      </c>
      <c r="U67" s="28">
        <f t="shared" ref="U67:U130" ca="1" si="10">SUM(M67:T67)</f>
        <v>14462849.065906052</v>
      </c>
    </row>
    <row r="68" spans="1:21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J68" s="44">
        <f>'Monthly Data'!H68</f>
        <v>5240</v>
      </c>
      <c r="K68" s="29">
        <f>'Monthly Data'!BH68</f>
        <v>31</v>
      </c>
      <c r="M68" s="29">
        <f>'GS&lt;50 PW (2)'!$B$6</f>
        <v>-27557429.082861301</v>
      </c>
      <c r="N68" s="29">
        <f ca="1">E68*'GS&lt;50 PW (2)'!$B$7</f>
        <v>0</v>
      </c>
      <c r="O68" s="29">
        <f ca="1">F68*'GS&lt;50 PW (2)'!$B$8</f>
        <v>2787892.4025096344</v>
      </c>
      <c r="P68" s="29">
        <f>G68*'GS&lt;50 PW (2)'!$B$9</f>
        <v>-1552844.6736797683</v>
      </c>
      <c r="Q68" s="29">
        <f>H68*'GS&lt;50 PW (2)'!$B$10</f>
        <v>5628430.8604041599</v>
      </c>
      <c r="R68" s="44">
        <f>I68*'GS&lt;50 PW (2)'!$B$11</f>
        <v>0</v>
      </c>
      <c r="S68" s="156">
        <f>J68*'GS&lt;50 PW (2)'!$B$12</f>
        <v>26152989.573472079</v>
      </c>
      <c r="T68" s="156">
        <f>K68*'GS&lt;50 PW (2)'!$B$13</f>
        <v>10890537.925440541</v>
      </c>
      <c r="U68" s="28">
        <f t="shared" ca="1" si="10"/>
        <v>16349577.005285343</v>
      </c>
    </row>
    <row r="69" spans="1:21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J69" s="44">
        <f>'Monthly Data'!H69</f>
        <v>5244</v>
      </c>
      <c r="K69" s="29">
        <f>'Monthly Data'!BH69</f>
        <v>31</v>
      </c>
      <c r="M69" s="29">
        <f>'GS&lt;50 PW (2)'!$B$6</f>
        <v>-27557429.082861301</v>
      </c>
      <c r="N69" s="29">
        <f ca="1">E69*'GS&lt;50 PW (2)'!$B$7</f>
        <v>0</v>
      </c>
      <c r="O69" s="29">
        <f ca="1">F69*'GS&lt;50 PW (2)'!$B$8</f>
        <v>2400820.2752657137</v>
      </c>
      <c r="P69" s="29">
        <f>G69*'GS&lt;50 PW (2)'!$B$9</f>
        <v>-1576021.4598540934</v>
      </c>
      <c r="Q69" s="29">
        <f>H69*'GS&lt;50 PW (2)'!$B$10</f>
        <v>5663136.199522743</v>
      </c>
      <c r="R69" s="44">
        <f>I69*'GS&lt;50 PW (2)'!$B$11</f>
        <v>0</v>
      </c>
      <c r="S69" s="156">
        <f>J69*'GS&lt;50 PW (2)'!$B$12</f>
        <v>26172953.687650301</v>
      </c>
      <c r="T69" s="156">
        <f>K69*'GS&lt;50 PW (2)'!$B$13</f>
        <v>10890537.925440541</v>
      </c>
      <c r="U69" s="28">
        <f t="shared" ca="1" si="10"/>
        <v>15993997.545163905</v>
      </c>
    </row>
    <row r="70" spans="1:21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J70" s="44">
        <f>'Monthly Data'!H70</f>
        <v>5237</v>
      </c>
      <c r="K70" s="29">
        <f>'Monthly Data'!BH70</f>
        <v>30</v>
      </c>
      <c r="M70" s="29">
        <f>'GS&lt;50 PW (2)'!$B$6</f>
        <v>-27557429.082861301</v>
      </c>
      <c r="N70" s="29">
        <f ca="1">E70*'GS&lt;50 PW (2)'!$B$7</f>
        <v>2440.8766273502365</v>
      </c>
      <c r="O70" s="29">
        <f ca="1">F70*'GS&lt;50 PW (2)'!$B$8</f>
        <v>1157567.307906487</v>
      </c>
      <c r="P70" s="29">
        <f>G70*'GS&lt;50 PW (2)'!$B$9</f>
        <v>-1599198.2460284182</v>
      </c>
      <c r="Q70" s="29">
        <f>H70*'GS&lt;50 PW (2)'!$B$10</f>
        <v>5673177.8458666988</v>
      </c>
      <c r="R70" s="44">
        <f>I70*'GS&lt;50 PW (2)'!$B$11</f>
        <v>-215549.88615650401</v>
      </c>
      <c r="S70" s="156">
        <f>J70*'GS&lt;50 PW (2)'!$B$12</f>
        <v>26138016.48783841</v>
      </c>
      <c r="T70" s="156">
        <f>K70*'GS&lt;50 PW (2)'!$B$13</f>
        <v>10539230.25042633</v>
      </c>
      <c r="U70" s="28">
        <f t="shared" ca="1" si="10"/>
        <v>14138255.553619053</v>
      </c>
    </row>
    <row r="71" spans="1:21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J71" s="44">
        <f>'Monthly Data'!H71</f>
        <v>5242</v>
      </c>
      <c r="K71" s="29">
        <f>'Monthly Data'!BH71</f>
        <v>31</v>
      </c>
      <c r="M71" s="29">
        <f>'GS&lt;50 PW (2)'!$B$6</f>
        <v>-27557429.082861301</v>
      </c>
      <c r="N71" s="29">
        <f ca="1">E71*'GS&lt;50 PW (2)'!$B$7</f>
        <v>265657.04191140441</v>
      </c>
      <c r="O71" s="29">
        <f ca="1">F71*'GS&lt;50 PW (2)'!$B$8</f>
        <v>165154.37831427052</v>
      </c>
      <c r="P71" s="29">
        <f>G71*'GS&lt;50 PW (2)'!$B$9</f>
        <v>-1622375.032202743</v>
      </c>
      <c r="Q71" s="29">
        <f>H71*'GS&lt;50 PW (2)'!$B$10</f>
        <v>5666483.4149707286</v>
      </c>
      <c r="R71" s="44">
        <f>I71*'GS&lt;50 PW (2)'!$B$11</f>
        <v>-215549.88615650401</v>
      </c>
      <c r="S71" s="156">
        <f>J71*'GS&lt;50 PW (2)'!$B$12</f>
        <v>26162971.630561192</v>
      </c>
      <c r="T71" s="156">
        <f>K71*'GS&lt;50 PW (2)'!$B$13</f>
        <v>10890537.925440541</v>
      </c>
      <c r="U71" s="28">
        <f t="shared" ca="1" si="10"/>
        <v>13755450.389977591</v>
      </c>
    </row>
    <row r="72" spans="1:21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J72" s="44">
        <f>'Monthly Data'!H72</f>
        <v>5234</v>
      </c>
      <c r="K72" s="29">
        <f>'Monthly Data'!BH72</f>
        <v>30</v>
      </c>
      <c r="M72" s="29">
        <f>'GS&lt;50 PW (2)'!$B$6</f>
        <v>-27557429.082861301</v>
      </c>
      <c r="N72" s="29">
        <f ca="1">E72*'GS&lt;50 PW (2)'!$B$7</f>
        <v>1034433.5519092861</v>
      </c>
      <c r="O72" s="29">
        <f ca="1">F72*'GS&lt;50 PW (2)'!$B$8</f>
        <v>135.15088241757192</v>
      </c>
      <c r="P72" s="29">
        <f>G72*'GS&lt;50 PW (2)'!$B$9</f>
        <v>-1645551.818377068</v>
      </c>
      <c r="Q72" s="29">
        <f>H72*'GS&lt;50 PW (2)'!$B$10</f>
        <v>5657674.953265504</v>
      </c>
      <c r="R72" s="44">
        <f>I72*'GS&lt;50 PW (2)'!$B$11</f>
        <v>-215549.88615650401</v>
      </c>
      <c r="S72" s="156">
        <f>J72*'GS&lt;50 PW (2)'!$B$12</f>
        <v>26123043.402204745</v>
      </c>
      <c r="T72" s="156">
        <f>K72*'GS&lt;50 PW (2)'!$B$13</f>
        <v>10539230.25042633</v>
      </c>
      <c r="U72" s="28">
        <f t="shared" ca="1" si="10"/>
        <v>13935986.521293413</v>
      </c>
    </row>
    <row r="73" spans="1:21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J73" s="44">
        <f>'Monthly Data'!H73</f>
        <v>5238</v>
      </c>
      <c r="K73" s="29">
        <f>'Monthly Data'!BH73</f>
        <v>31</v>
      </c>
      <c r="M73" s="29">
        <f>'GS&lt;50 PW (2)'!$B$6</f>
        <v>-27557429.082861301</v>
      </c>
      <c r="N73" s="29">
        <f ca="1">E73*'GS&lt;50 PW (2)'!$B$7</f>
        <v>1751702.5836892056</v>
      </c>
      <c r="O73" s="29">
        <f ca="1">F73*'GS&lt;50 PW (2)'!$B$8</f>
        <v>0</v>
      </c>
      <c r="P73" s="29">
        <f>G73*'GS&lt;50 PW (2)'!$B$9</f>
        <v>-1668728.6045513928</v>
      </c>
      <c r="Q73" s="29">
        <f>H73*'GS&lt;50 PW (2)'!$B$10</f>
        <v>5672825.5073984889</v>
      </c>
      <c r="R73" s="44">
        <f>I73*'GS&lt;50 PW (2)'!$B$11</f>
        <v>0</v>
      </c>
      <c r="S73" s="156">
        <f>J73*'GS&lt;50 PW (2)'!$B$12</f>
        <v>26143007.516382966</v>
      </c>
      <c r="T73" s="156">
        <f>K73*'GS&lt;50 PW (2)'!$B$13</f>
        <v>10890537.925440541</v>
      </c>
      <c r="U73" s="28">
        <f t="shared" ca="1" si="10"/>
        <v>15231915.845498508</v>
      </c>
    </row>
    <row r="74" spans="1:21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J74" s="44">
        <f>'Monthly Data'!H74</f>
        <v>5246</v>
      </c>
      <c r="K74" s="29">
        <f>'Monthly Data'!BH74</f>
        <v>31</v>
      </c>
      <c r="M74" s="29">
        <f>'GS&lt;50 PW (2)'!$B$6</f>
        <v>-27557429.082861301</v>
      </c>
      <c r="N74" s="29">
        <f ca="1">E74*'GS&lt;50 PW (2)'!$B$7</f>
        <v>2376816.069334473</v>
      </c>
      <c r="O74" s="29">
        <f ca="1">F74*'GS&lt;50 PW (2)'!$B$8</f>
        <v>0</v>
      </c>
      <c r="P74" s="29">
        <f>G74*'GS&lt;50 PW (2)'!$B$9</f>
        <v>-1691905.3907257179</v>
      </c>
      <c r="Q74" s="29">
        <f>H74*'GS&lt;50 PW (2)'!$B$10</f>
        <v>5684981.1845516991</v>
      </c>
      <c r="R74" s="44">
        <f>I74*'GS&lt;50 PW (2)'!$B$11</f>
        <v>0</v>
      </c>
      <c r="S74" s="156">
        <f>J74*'GS&lt;50 PW (2)'!$B$12</f>
        <v>26182935.744739413</v>
      </c>
      <c r="T74" s="156">
        <f>K74*'GS&lt;50 PW (2)'!$B$13</f>
        <v>10890537.925440541</v>
      </c>
      <c r="U74" s="28">
        <f t="shared" ca="1" si="10"/>
        <v>15885936.450479111</v>
      </c>
    </row>
    <row r="75" spans="1:21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J75" s="44">
        <f>'Monthly Data'!H75</f>
        <v>5267</v>
      </c>
      <c r="K75" s="29">
        <f>'Monthly Data'!BH75</f>
        <v>29</v>
      </c>
      <c r="M75" s="29">
        <f>'GS&lt;50 PW (2)'!$B$6</f>
        <v>-27557429.082861301</v>
      </c>
      <c r="N75" s="29">
        <f ca="1">E75*'GS&lt;50 PW (2)'!$B$7</f>
        <v>2077484.8927273799</v>
      </c>
      <c r="O75" s="29">
        <f ca="1">F75*'GS&lt;50 PW (2)'!$B$8</f>
        <v>0</v>
      </c>
      <c r="P75" s="29">
        <f>G75*'GS&lt;50 PW (2)'!$B$9</f>
        <v>-1715082.1769000427</v>
      </c>
      <c r="Q75" s="29">
        <f>H75*'GS&lt;50 PW (2)'!$B$10</f>
        <v>5674587.1997395344</v>
      </c>
      <c r="R75" s="44">
        <f>I75*'GS&lt;50 PW (2)'!$B$11</f>
        <v>0</v>
      </c>
      <c r="S75" s="156">
        <f>J75*'GS&lt;50 PW (2)'!$B$12</f>
        <v>26287747.344175082</v>
      </c>
      <c r="T75" s="156">
        <f>K75*'GS&lt;50 PW (2)'!$B$13</f>
        <v>10187922.575412119</v>
      </c>
      <c r="U75" s="28">
        <f t="shared" ca="1" si="10"/>
        <v>14955230.752292769</v>
      </c>
    </row>
    <row r="76" spans="1:21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J76" s="44">
        <f>'Monthly Data'!H76</f>
        <v>5268</v>
      </c>
      <c r="K76" s="29">
        <f>'Monthly Data'!BH76</f>
        <v>31</v>
      </c>
      <c r="M76" s="29">
        <f>'GS&lt;50 PW (2)'!$B$6</f>
        <v>-27557429.082861301</v>
      </c>
      <c r="N76" s="29">
        <f ca="1">E76*'GS&lt;50 PW (2)'!$B$7</f>
        <v>1657355.2299708102</v>
      </c>
      <c r="O76" s="29">
        <f ca="1">F76*'GS&lt;50 PW (2)'!$B$8</f>
        <v>0</v>
      </c>
      <c r="P76" s="29">
        <f>G76*'GS&lt;50 PW (2)'!$B$9</f>
        <v>-1738258.9630743675</v>
      </c>
      <c r="Q76" s="29">
        <f>H76*'GS&lt;50 PW (2)'!$B$10</f>
        <v>5656089.430158563</v>
      </c>
      <c r="R76" s="44">
        <f>I76*'GS&lt;50 PW (2)'!$B$11</f>
        <v>-215549.88615650401</v>
      </c>
      <c r="S76" s="156">
        <f>J76*'GS&lt;50 PW (2)'!$B$12</f>
        <v>26292738.372719638</v>
      </c>
      <c r="T76" s="156">
        <f>K76*'GS&lt;50 PW (2)'!$B$13</f>
        <v>10890537.925440541</v>
      </c>
      <c r="U76" s="28">
        <f t="shared" ca="1" si="10"/>
        <v>14985483.026197379</v>
      </c>
    </row>
    <row r="77" spans="1:21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J77" s="44">
        <f>'Monthly Data'!H77</f>
        <v>5267</v>
      </c>
      <c r="K77" s="29">
        <f>'Monthly Data'!BH77</f>
        <v>30</v>
      </c>
      <c r="M77" s="29">
        <f>'GS&lt;50 PW (2)'!$B$6</f>
        <v>-27557429.082861301</v>
      </c>
      <c r="N77" s="29">
        <f ca="1">E77*'GS&lt;50 PW (2)'!$B$7</f>
        <v>819636.40870246489</v>
      </c>
      <c r="O77" s="29">
        <f ca="1">F77*'GS&lt;50 PW (2)'!$B$8</f>
        <v>2297.5650010986888</v>
      </c>
      <c r="P77" s="29">
        <f>G77*'GS&lt;50 PW (2)'!$B$9</f>
        <v>-1761435.7492486925</v>
      </c>
      <c r="Q77" s="29">
        <f>H77*'GS&lt;50 PW (2)'!$B$10</f>
        <v>5652389.8762423694</v>
      </c>
      <c r="R77" s="44">
        <f>I77*'GS&lt;50 PW (2)'!$B$11</f>
        <v>-215549.88615650401</v>
      </c>
      <c r="S77" s="156">
        <f>J77*'GS&lt;50 PW (2)'!$B$12</f>
        <v>26287747.344175082</v>
      </c>
      <c r="T77" s="156">
        <f>K77*'GS&lt;50 PW (2)'!$B$13</f>
        <v>10539230.25042633</v>
      </c>
      <c r="U77" s="28">
        <f t="shared" ca="1" si="10"/>
        <v>13766886.726280853</v>
      </c>
    </row>
    <row r="78" spans="1:21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J78" s="44">
        <f>'Monthly Data'!H78</f>
        <v>5294</v>
      </c>
      <c r="K78" s="29">
        <f>'Monthly Data'!BH78</f>
        <v>31</v>
      </c>
      <c r="M78" s="29">
        <f>'GS&lt;50 PW (2)'!$B$6</f>
        <v>-27557429.082861301</v>
      </c>
      <c r="N78" s="29">
        <f ca="1">E78*'GS&lt;50 PW (2)'!$B$7</f>
        <v>178931.20092738877</v>
      </c>
      <c r="O78" s="29">
        <f ca="1">F78*'GS&lt;50 PW (2)'!$B$8</f>
        <v>406533.85431205056</v>
      </c>
      <c r="P78" s="29">
        <f>G78*'GS&lt;50 PW (2)'!$B$9</f>
        <v>-1784612.5354230173</v>
      </c>
      <c r="Q78" s="29">
        <f>H78*'GS&lt;50 PW (2)'!$B$10</f>
        <v>5668597.445779982</v>
      </c>
      <c r="R78" s="44">
        <f>I78*'GS&lt;50 PW (2)'!$B$11</f>
        <v>-215549.88615650401</v>
      </c>
      <c r="S78" s="156">
        <f>J78*'GS&lt;50 PW (2)'!$B$12</f>
        <v>26422505.114878088</v>
      </c>
      <c r="T78" s="156">
        <f>K78*'GS&lt;50 PW (2)'!$B$13</f>
        <v>10890537.925440541</v>
      </c>
      <c r="U78" s="28">
        <f t="shared" ca="1" si="10"/>
        <v>14009514.036897229</v>
      </c>
    </row>
    <row r="79" spans="1:21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J79" s="44">
        <f>'Monthly Data'!H79</f>
        <v>5264</v>
      </c>
      <c r="K79" s="29">
        <f>'Monthly Data'!BH79</f>
        <v>30</v>
      </c>
      <c r="M79" s="29">
        <f>'GS&lt;50 PW (2)'!$B$6</f>
        <v>-27557429.082861301</v>
      </c>
      <c r="N79" s="29">
        <f ca="1">E79*'GS&lt;50 PW (2)'!$B$7</f>
        <v>1892.9247314144686</v>
      </c>
      <c r="O79" s="29">
        <f ca="1">F79*'GS&lt;50 PW (2)'!$B$8</f>
        <v>1278257.045905377</v>
      </c>
      <c r="P79" s="29">
        <f>G79*'GS&lt;50 PW (2)'!$B$9</f>
        <v>-1807789.3215973424</v>
      </c>
      <c r="Q79" s="29">
        <f>H79*'GS&lt;50 PW (2)'!$B$10</f>
        <v>5690794.769277147</v>
      </c>
      <c r="R79" s="44">
        <f>I79*'GS&lt;50 PW (2)'!$B$11</f>
        <v>0</v>
      </c>
      <c r="S79" s="156">
        <f>J79*'GS&lt;50 PW (2)'!$B$12</f>
        <v>26272774.258541416</v>
      </c>
      <c r="T79" s="156">
        <f>K79*'GS&lt;50 PW (2)'!$B$13</f>
        <v>10539230.25042633</v>
      </c>
      <c r="U79" s="28">
        <f t="shared" ca="1" si="10"/>
        <v>14417730.844423044</v>
      </c>
    </row>
    <row r="80" spans="1:21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J80" s="44">
        <f>'Monthly Data'!H80</f>
        <v>5262</v>
      </c>
      <c r="K80" s="29">
        <f>'Monthly Data'!BH80</f>
        <v>31</v>
      </c>
      <c r="M80" s="29">
        <f>'GS&lt;50 PW (2)'!$B$6</f>
        <v>-27557429.082861301</v>
      </c>
      <c r="N80" s="29">
        <f ca="1">E80*'GS&lt;50 PW (2)'!$B$7</f>
        <v>0</v>
      </c>
      <c r="O80" s="29">
        <f ca="1">F80*'GS&lt;50 PW (2)'!$B$8</f>
        <v>2787892.4025096344</v>
      </c>
      <c r="P80" s="29">
        <f>G80*'GS&lt;50 PW (2)'!$B$9</f>
        <v>-1830966.1077716672</v>
      </c>
      <c r="Q80" s="29">
        <f>H80*'GS&lt;50 PW (2)'!$B$10</f>
        <v>5689209.2461702069</v>
      </c>
      <c r="R80" s="44">
        <f>I80*'GS&lt;50 PW (2)'!$B$11</f>
        <v>0</v>
      </c>
      <c r="S80" s="156">
        <f>J80*'GS&lt;50 PW (2)'!$B$12</f>
        <v>26262792.201452304</v>
      </c>
      <c r="T80" s="156">
        <f>K80*'GS&lt;50 PW (2)'!$B$13</f>
        <v>10890537.925440541</v>
      </c>
      <c r="U80" s="28">
        <f t="shared" ca="1" si="10"/>
        <v>16242036.584939716</v>
      </c>
    </row>
    <row r="81" spans="1:21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J81" s="44">
        <f>'Monthly Data'!H81</f>
        <v>5260</v>
      </c>
      <c r="K81" s="29">
        <f>'Monthly Data'!BH81</f>
        <v>31</v>
      </c>
      <c r="M81" s="29">
        <f>'GS&lt;50 PW (2)'!$B$6</f>
        <v>-27557429.082861301</v>
      </c>
      <c r="N81" s="29">
        <f ca="1">E81*'GS&lt;50 PW (2)'!$B$7</f>
        <v>0</v>
      </c>
      <c r="O81" s="29">
        <f ca="1">F81*'GS&lt;50 PW (2)'!$B$8</f>
        <v>2400820.2752657137</v>
      </c>
      <c r="P81" s="29">
        <f>G81*'GS&lt;50 PW (2)'!$B$9</f>
        <v>-1854142.893945992</v>
      </c>
      <c r="Q81" s="29">
        <f>H81*'GS&lt;50 PW (2)'!$B$10</f>
        <v>5681105.4614014002</v>
      </c>
      <c r="R81" s="44">
        <f>I81*'GS&lt;50 PW (2)'!$B$11</f>
        <v>0</v>
      </c>
      <c r="S81" s="156">
        <f>J81*'GS&lt;50 PW (2)'!$B$12</f>
        <v>26252810.144363195</v>
      </c>
      <c r="T81" s="156">
        <f>K81*'GS&lt;50 PW (2)'!$B$13</f>
        <v>10890537.925440541</v>
      </c>
      <c r="U81" s="28">
        <f t="shared" ca="1" si="10"/>
        <v>15813701.829663554</v>
      </c>
    </row>
    <row r="82" spans="1:21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J82" s="44">
        <f>'Monthly Data'!H82</f>
        <v>5273</v>
      </c>
      <c r="K82" s="29">
        <f>'Monthly Data'!BH82</f>
        <v>30</v>
      </c>
      <c r="M82" s="29">
        <f>'GS&lt;50 PW (2)'!$B$6</f>
        <v>-27557429.082861301</v>
      </c>
      <c r="N82" s="29">
        <f ca="1">E82*'GS&lt;50 PW (2)'!$B$7</f>
        <v>2440.8766273502365</v>
      </c>
      <c r="O82" s="29">
        <f ca="1">F82*'GS&lt;50 PW (2)'!$B$8</f>
        <v>1157567.307906487</v>
      </c>
      <c r="P82" s="29">
        <f>G82*'GS&lt;50 PW (2)'!$B$9</f>
        <v>-1877319.680120317</v>
      </c>
      <c r="Q82" s="29">
        <f>H82*'GS&lt;50 PW (2)'!$B$10</f>
        <v>5667188.0919071464</v>
      </c>
      <c r="R82" s="44">
        <f>I82*'GS&lt;50 PW (2)'!$B$11</f>
        <v>-215549.88615650401</v>
      </c>
      <c r="S82" s="156">
        <f>J82*'GS&lt;50 PW (2)'!$B$12</f>
        <v>26317693.515442416</v>
      </c>
      <c r="T82" s="156">
        <f>K82*'GS&lt;50 PW (2)'!$B$13</f>
        <v>10539230.25042633</v>
      </c>
      <c r="U82" s="28">
        <f t="shared" ca="1" si="10"/>
        <v>14033821.393171612</v>
      </c>
    </row>
    <row r="83" spans="1:21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J83" s="44">
        <f>'Monthly Data'!H83</f>
        <v>5278</v>
      </c>
      <c r="K83" s="29">
        <f>'Monthly Data'!BH83</f>
        <v>31</v>
      </c>
      <c r="M83" s="29">
        <f>'GS&lt;50 PW (2)'!$B$6</f>
        <v>-27557429.082861301</v>
      </c>
      <c r="N83" s="29">
        <f ca="1">E83*'GS&lt;50 PW (2)'!$B$7</f>
        <v>265657.04191140441</v>
      </c>
      <c r="O83" s="29">
        <f ca="1">F83*'GS&lt;50 PW (2)'!$B$8</f>
        <v>165154.37831427052</v>
      </c>
      <c r="P83" s="29">
        <f>G83*'GS&lt;50 PW (2)'!$B$9</f>
        <v>-1900496.4662946418</v>
      </c>
      <c r="Q83" s="29">
        <f>H83*'GS&lt;50 PW (2)'!$B$10</f>
        <v>5654680.0762857283</v>
      </c>
      <c r="R83" s="44">
        <f>I83*'GS&lt;50 PW (2)'!$B$11</f>
        <v>-215549.88615650401</v>
      </c>
      <c r="S83" s="156">
        <f>J83*'GS&lt;50 PW (2)'!$B$12</f>
        <v>26342648.658165198</v>
      </c>
      <c r="T83" s="156">
        <f>K83*'GS&lt;50 PW (2)'!$B$13</f>
        <v>10890537.925440541</v>
      </c>
      <c r="U83" s="28">
        <f t="shared" ca="1" si="10"/>
        <v>13645202.644804696</v>
      </c>
    </row>
    <row r="84" spans="1:21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J84" s="44">
        <f>'Monthly Data'!H84</f>
        <v>5298</v>
      </c>
      <c r="K84" s="29">
        <f>'Monthly Data'!BH84</f>
        <v>30</v>
      </c>
      <c r="M84" s="29">
        <f>'GS&lt;50 PW (2)'!$B$6</f>
        <v>-27557429.082861301</v>
      </c>
      <c r="N84" s="29">
        <f ca="1">E84*'GS&lt;50 PW (2)'!$B$7</f>
        <v>1034433.5519092861</v>
      </c>
      <c r="O84" s="29">
        <f ca="1">F84*'GS&lt;50 PW (2)'!$B$8</f>
        <v>135.15088241757192</v>
      </c>
      <c r="P84" s="29">
        <f>G84*'GS&lt;50 PW (2)'!$B$9</f>
        <v>-1923673.2524689669</v>
      </c>
      <c r="Q84" s="29">
        <f>H84*'GS&lt;50 PW (2)'!$B$10</f>
        <v>5650275.845433116</v>
      </c>
      <c r="R84" s="44">
        <f>I84*'GS&lt;50 PW (2)'!$B$11</f>
        <v>-215549.88615650401</v>
      </c>
      <c r="S84" s="156">
        <f>J84*'GS&lt;50 PW (2)'!$B$12</f>
        <v>26442469.22905631</v>
      </c>
      <c r="T84" s="156">
        <f>K84*'GS&lt;50 PW (2)'!$B$13</f>
        <v>10539230.25042633</v>
      </c>
      <c r="U84" s="28">
        <f t="shared" ca="1" si="10"/>
        <v>13969891.806220692</v>
      </c>
    </row>
    <row r="85" spans="1:21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J85" s="44">
        <f>'Monthly Data'!H85</f>
        <v>5297</v>
      </c>
      <c r="K85" s="29">
        <f>'Monthly Data'!BH85</f>
        <v>31</v>
      </c>
      <c r="M85" s="29">
        <f>'GS&lt;50 PW (2)'!$B$6</f>
        <v>-27557429.082861301</v>
      </c>
      <c r="N85" s="29">
        <f ca="1">E85*'GS&lt;50 PW (2)'!$B$7</f>
        <v>1751702.5836892056</v>
      </c>
      <c r="O85" s="29">
        <f ca="1">F85*'GS&lt;50 PW (2)'!$B$8</f>
        <v>0</v>
      </c>
      <c r="P85" s="29">
        <f>G85*'GS&lt;50 PW (2)'!$B$9</f>
        <v>-1946850.0386432917</v>
      </c>
      <c r="Q85" s="29">
        <f>H85*'GS&lt;50 PW (2)'!$B$10</f>
        <v>5644286.0914735636</v>
      </c>
      <c r="R85" s="44">
        <f>I85*'GS&lt;50 PW (2)'!$B$11</f>
        <v>0</v>
      </c>
      <c r="S85" s="156">
        <f>J85*'GS&lt;50 PW (2)'!$B$12</f>
        <v>26437478.200511757</v>
      </c>
      <c r="T85" s="156">
        <f>K85*'GS&lt;50 PW (2)'!$B$13</f>
        <v>10890537.925440541</v>
      </c>
      <c r="U85" s="28">
        <f t="shared" ca="1" si="10"/>
        <v>15219725.679610474</v>
      </c>
    </row>
    <row r="86" spans="1:21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J86" s="44">
        <f>'Monthly Data'!H86</f>
        <v>5303</v>
      </c>
      <c r="K86" s="29">
        <f>'Monthly Data'!BH86</f>
        <v>31</v>
      </c>
      <c r="M86" s="29">
        <f>'GS&lt;50 PW (2)'!$B$6</f>
        <v>-27557429.082861301</v>
      </c>
      <c r="N86" s="29">
        <f ca="1">E86*'GS&lt;50 PW (2)'!$B$7</f>
        <v>2376816.069334473</v>
      </c>
      <c r="O86" s="29">
        <f ca="1">F86*'GS&lt;50 PW (2)'!$B$8</f>
        <v>0</v>
      </c>
      <c r="P86" s="29">
        <f>G86*'GS&lt;50 PW (2)'!$B$9</f>
        <v>-1970026.8248176167</v>
      </c>
      <c r="Q86" s="29">
        <f>H86*'GS&lt;50 PW (2)'!$B$10</f>
        <v>5660845.9994793851</v>
      </c>
      <c r="R86" s="44">
        <f>I86*'GS&lt;50 PW (2)'!$B$11</f>
        <v>0</v>
      </c>
      <c r="S86" s="156">
        <f>J86*'GS&lt;50 PW (2)'!$B$12</f>
        <v>26467424.371779092</v>
      </c>
      <c r="T86" s="156">
        <f>K86*'GS&lt;50 PW (2)'!$B$13</f>
        <v>10890537.925440541</v>
      </c>
      <c r="U86" s="28">
        <f t="shared" ca="1" si="10"/>
        <v>15868168.458354576</v>
      </c>
    </row>
    <row r="87" spans="1:21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J87" s="44">
        <f>'Monthly Data'!H87</f>
        <v>5341</v>
      </c>
      <c r="K87" s="29">
        <f>'Monthly Data'!BH87</f>
        <v>28</v>
      </c>
      <c r="M87" s="29">
        <f>'GS&lt;50 PW (2)'!$B$6</f>
        <v>-27557429.082861301</v>
      </c>
      <c r="N87" s="29">
        <f ca="1">E87*'GS&lt;50 PW (2)'!$B$7</f>
        <v>2077484.8927273799</v>
      </c>
      <c r="O87" s="29">
        <f ca="1">F87*'GS&lt;50 PW (2)'!$B$8</f>
        <v>0</v>
      </c>
      <c r="P87" s="29">
        <f>G87*'GS&lt;50 PW (2)'!$B$9</f>
        <v>-1993203.6109919415</v>
      </c>
      <c r="Q87" s="29">
        <f>H87*'GS&lt;50 PW (2)'!$B$10</f>
        <v>5690794.769277147</v>
      </c>
      <c r="R87" s="44">
        <f>I87*'GS&lt;50 PW (2)'!$B$11</f>
        <v>0</v>
      </c>
      <c r="S87" s="156">
        <f>J87*'GS&lt;50 PW (2)'!$B$12</f>
        <v>26657083.456472207</v>
      </c>
      <c r="T87" s="156">
        <f>K87*'GS&lt;50 PW (2)'!$B$13</f>
        <v>9836614.9003979079</v>
      </c>
      <c r="U87" s="28">
        <f t="shared" ca="1" si="10"/>
        <v>14711345.325021401</v>
      </c>
    </row>
    <row r="88" spans="1:21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J88" s="44">
        <f>'Monthly Data'!H88</f>
        <v>5342</v>
      </c>
      <c r="K88" s="29">
        <f>'Monthly Data'!BH88</f>
        <v>31</v>
      </c>
      <c r="M88" s="29">
        <f>'GS&lt;50 PW (2)'!$B$6</f>
        <v>-27557429.082861301</v>
      </c>
      <c r="N88" s="29">
        <f ca="1">E88*'GS&lt;50 PW (2)'!$B$7</f>
        <v>1657355.2299708102</v>
      </c>
      <c r="O88" s="29">
        <f ca="1">F88*'GS&lt;50 PW (2)'!$B$8</f>
        <v>0</v>
      </c>
      <c r="P88" s="29">
        <f>G88*'GS&lt;50 PW (2)'!$B$9</f>
        <v>-2016380.3971662663</v>
      </c>
      <c r="Q88" s="29">
        <f>H88*'GS&lt;50 PW (2)'!$B$10</f>
        <v>5721272.0467772223</v>
      </c>
      <c r="R88" s="44">
        <f>I88*'GS&lt;50 PW (2)'!$B$11</f>
        <v>-215549.88615650401</v>
      </c>
      <c r="S88" s="156">
        <f>J88*'GS&lt;50 PW (2)'!$B$12</f>
        <v>26662074.485016763</v>
      </c>
      <c r="T88" s="156">
        <f>K88*'GS&lt;50 PW (2)'!$B$13</f>
        <v>10890537.925440541</v>
      </c>
      <c r="U88" s="28">
        <f t="shared" ca="1" si="10"/>
        <v>15141880.321021264</v>
      </c>
    </row>
    <row r="89" spans="1:21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J89" s="44">
        <f>'Monthly Data'!H89</f>
        <v>5344</v>
      </c>
      <c r="K89" s="29">
        <f>'Monthly Data'!BH89</f>
        <v>30</v>
      </c>
      <c r="M89" s="29">
        <f>'GS&lt;50 PW (2)'!$B$6</f>
        <v>-27557429.082861301</v>
      </c>
      <c r="N89" s="29">
        <f ca="1">E89*'GS&lt;50 PW (2)'!$B$7</f>
        <v>819636.40870246489</v>
      </c>
      <c r="O89" s="29">
        <f ca="1">F89*'GS&lt;50 PW (2)'!$B$8</f>
        <v>2297.5650010986888</v>
      </c>
      <c r="P89" s="29">
        <f>G89*'GS&lt;50 PW (2)'!$B$9</f>
        <v>-2039557.1833405914</v>
      </c>
      <c r="Q89" s="29">
        <f>H89*'GS&lt;50 PW (2)'!$B$10</f>
        <v>5739065.139421775</v>
      </c>
      <c r="R89" s="44">
        <f>I89*'GS&lt;50 PW (2)'!$B$11</f>
        <v>-215549.88615650401</v>
      </c>
      <c r="S89" s="156">
        <f>J89*'GS&lt;50 PW (2)'!$B$12</f>
        <v>26672056.542105876</v>
      </c>
      <c r="T89" s="156">
        <f>K89*'GS&lt;50 PW (2)'!$B$13</f>
        <v>10539230.25042633</v>
      </c>
      <c r="U89" s="28">
        <f t="shared" ca="1" si="10"/>
        <v>13959749.753299154</v>
      </c>
    </row>
    <row r="90" spans="1:21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J90" s="44">
        <f>'Monthly Data'!H90</f>
        <v>5341</v>
      </c>
      <c r="K90" s="29">
        <f>'Monthly Data'!BH90</f>
        <v>31</v>
      </c>
      <c r="M90" s="29">
        <f>'GS&lt;50 PW (2)'!$B$6</f>
        <v>-27557429.082861301</v>
      </c>
      <c r="N90" s="29">
        <f ca="1">E90*'GS&lt;50 PW (2)'!$B$7</f>
        <v>178931.20092738877</v>
      </c>
      <c r="O90" s="29">
        <f ca="1">F90*'GS&lt;50 PW (2)'!$B$8</f>
        <v>406533.85431205056</v>
      </c>
      <c r="P90" s="29">
        <f>G90*'GS&lt;50 PW (2)'!$B$9</f>
        <v>-2062733.9695149162</v>
      </c>
      <c r="Q90" s="29">
        <f>H90*'GS&lt;50 PW (2)'!$B$10</f>
        <v>5755096.5397252841</v>
      </c>
      <c r="R90" s="44">
        <f>I90*'GS&lt;50 PW (2)'!$B$11</f>
        <v>-215549.88615650401</v>
      </c>
      <c r="S90" s="156">
        <f>J90*'GS&lt;50 PW (2)'!$B$12</f>
        <v>26657083.456472207</v>
      </c>
      <c r="T90" s="156">
        <f>K90*'GS&lt;50 PW (2)'!$B$13</f>
        <v>10890537.925440541</v>
      </c>
      <c r="U90" s="28">
        <f t="shared" ca="1" si="10"/>
        <v>14052470.03834475</v>
      </c>
    </row>
    <row r="91" spans="1:21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J91" s="44">
        <f>'Monthly Data'!H91</f>
        <v>5339</v>
      </c>
      <c r="K91" s="29">
        <f>'Monthly Data'!BH91</f>
        <v>30</v>
      </c>
      <c r="M91" s="29">
        <f>'GS&lt;50 PW (2)'!$B$6</f>
        <v>-27557429.082861301</v>
      </c>
      <c r="N91" s="29">
        <f ca="1">E91*'GS&lt;50 PW (2)'!$B$7</f>
        <v>1892.9247314144686</v>
      </c>
      <c r="O91" s="29">
        <f ca="1">F91*'GS&lt;50 PW (2)'!$B$8</f>
        <v>1278257.045905377</v>
      </c>
      <c r="P91" s="29">
        <f>G91*'GS&lt;50 PW (2)'!$B$9</f>
        <v>-2085910.7556892412</v>
      </c>
      <c r="Q91" s="29">
        <f>H91*'GS&lt;50 PW (2)'!$B$10</f>
        <v>5758443.7551732687</v>
      </c>
      <c r="R91" s="44">
        <f>I91*'GS&lt;50 PW (2)'!$B$11</f>
        <v>0</v>
      </c>
      <c r="S91" s="156">
        <f>J91*'GS&lt;50 PW (2)'!$B$12</f>
        <v>26647101.399383098</v>
      </c>
      <c r="T91" s="156">
        <f>K91*'GS&lt;50 PW (2)'!$B$13</f>
        <v>10539230.25042633</v>
      </c>
      <c r="U91" s="28">
        <f t="shared" ca="1" si="10"/>
        <v>14581585.537068948</v>
      </c>
    </row>
    <row r="92" spans="1:21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J92" s="44">
        <f>'Monthly Data'!H92</f>
        <v>5337</v>
      </c>
      <c r="K92" s="29">
        <f>'Monthly Data'!BH92</f>
        <v>31</v>
      </c>
      <c r="M92" s="29">
        <f>'GS&lt;50 PW (2)'!$B$6</f>
        <v>-27557429.082861301</v>
      </c>
      <c r="N92" s="29">
        <f ca="1">E92*'GS&lt;50 PW (2)'!$B$7</f>
        <v>0</v>
      </c>
      <c r="O92" s="29">
        <f ca="1">F92*'GS&lt;50 PW (2)'!$B$8</f>
        <v>2787892.4025096344</v>
      </c>
      <c r="P92" s="29">
        <f>G92*'GS&lt;50 PW (2)'!$B$9</f>
        <v>-2109087.5418635658</v>
      </c>
      <c r="Q92" s="29">
        <f>H92*'GS&lt;50 PW (2)'!$B$10</f>
        <v>5760733.9552166266</v>
      </c>
      <c r="R92" s="44">
        <f>I92*'GS&lt;50 PW (2)'!$B$11</f>
        <v>0</v>
      </c>
      <c r="S92" s="156">
        <f>J92*'GS&lt;50 PW (2)'!$B$12</f>
        <v>26637119.342293985</v>
      </c>
      <c r="T92" s="156">
        <f>K92*'GS&lt;50 PW (2)'!$B$13</f>
        <v>10890537.925440541</v>
      </c>
      <c r="U92" s="28">
        <f t="shared" ca="1" si="10"/>
        <v>16409767.000735922</v>
      </c>
    </row>
    <row r="93" spans="1:21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J93" s="44">
        <f>'Monthly Data'!H93</f>
        <v>5344</v>
      </c>
      <c r="K93" s="29">
        <f>'Monthly Data'!BH93</f>
        <v>31</v>
      </c>
      <c r="M93" s="29">
        <f>'GS&lt;50 PW (2)'!$B$6</f>
        <v>-27557429.082861301</v>
      </c>
      <c r="N93" s="29">
        <f ca="1">E93*'GS&lt;50 PW (2)'!$B$7</f>
        <v>0</v>
      </c>
      <c r="O93" s="29">
        <f ca="1">F93*'GS&lt;50 PW (2)'!$B$8</f>
        <v>2400820.2752657137</v>
      </c>
      <c r="P93" s="29">
        <f>G93*'GS&lt;50 PW (2)'!$B$9</f>
        <v>-2132264.3280378911</v>
      </c>
      <c r="Q93" s="29">
        <f>H93*'GS&lt;50 PW (2)'!$B$10</f>
        <v>5775884.5093496125</v>
      </c>
      <c r="R93" s="44">
        <f>I93*'GS&lt;50 PW (2)'!$B$11</f>
        <v>0</v>
      </c>
      <c r="S93" s="156">
        <f>J93*'GS&lt;50 PW (2)'!$B$12</f>
        <v>26672056.542105876</v>
      </c>
      <c r="T93" s="156">
        <f>K93*'GS&lt;50 PW (2)'!$B$13</f>
        <v>10890537.925440541</v>
      </c>
      <c r="U93" s="28">
        <f t="shared" ca="1" si="10"/>
        <v>16049605.841262547</v>
      </c>
    </row>
    <row r="94" spans="1:21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J94" s="44">
        <f>'Monthly Data'!H94</f>
        <v>5350</v>
      </c>
      <c r="K94" s="29">
        <f>'Monthly Data'!BH94</f>
        <v>30</v>
      </c>
      <c r="M94" s="29">
        <f>'GS&lt;50 PW (2)'!$B$6</f>
        <v>-27557429.082861301</v>
      </c>
      <c r="N94" s="29">
        <f ca="1">E94*'GS&lt;50 PW (2)'!$B$7</f>
        <v>2440.8766273502365</v>
      </c>
      <c r="O94" s="29">
        <f ca="1">F94*'GS&lt;50 PW (2)'!$B$8</f>
        <v>1157567.307906487</v>
      </c>
      <c r="P94" s="29">
        <f>G94*'GS&lt;50 PW (2)'!$B$9</f>
        <v>-2155441.1142122159</v>
      </c>
      <c r="Q94" s="29">
        <f>H94*'GS&lt;50 PW (2)'!$B$10</f>
        <v>5809532.8330635689</v>
      </c>
      <c r="R94" s="44">
        <f>I94*'GS&lt;50 PW (2)'!$B$11</f>
        <v>-215549.88615650401</v>
      </c>
      <c r="S94" s="156">
        <f>J94*'GS&lt;50 PW (2)'!$B$12</f>
        <v>26702002.71337321</v>
      </c>
      <c r="T94" s="156">
        <f>K94*'GS&lt;50 PW (2)'!$B$13</f>
        <v>10539230.25042633</v>
      </c>
      <c r="U94" s="28">
        <f t="shared" ca="1" si="10"/>
        <v>14282353.898166928</v>
      </c>
    </row>
    <row r="95" spans="1:21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J95" s="44">
        <f>'Monthly Data'!H95</f>
        <v>5350</v>
      </c>
      <c r="K95" s="29">
        <f>'Monthly Data'!BH95</f>
        <v>31</v>
      </c>
      <c r="M95" s="29">
        <f>'GS&lt;50 PW (2)'!$B$6</f>
        <v>-27557429.082861301</v>
      </c>
      <c r="N95" s="29">
        <f ca="1">E95*'GS&lt;50 PW (2)'!$B$7</f>
        <v>265657.04191140441</v>
      </c>
      <c r="O95" s="29">
        <f ca="1">F95*'GS&lt;50 PW (2)'!$B$8</f>
        <v>165154.37831427052</v>
      </c>
      <c r="P95" s="29">
        <f>G95*'GS&lt;50 PW (2)'!$B$9</f>
        <v>-2178617.9003865407</v>
      </c>
      <c r="Q95" s="29">
        <f>H95*'GS&lt;50 PW (2)'!$B$10</f>
        <v>5850227.9261417054</v>
      </c>
      <c r="R95" s="44">
        <f>I95*'GS&lt;50 PW (2)'!$B$11</f>
        <v>-215549.88615650401</v>
      </c>
      <c r="S95" s="156">
        <f>J95*'GS&lt;50 PW (2)'!$B$12</f>
        <v>26702002.71337321</v>
      </c>
      <c r="T95" s="156">
        <f>K95*'GS&lt;50 PW (2)'!$B$13</f>
        <v>10890537.925440541</v>
      </c>
      <c r="U95" s="28">
        <f t="shared" ca="1" si="10"/>
        <v>13921983.115776787</v>
      </c>
    </row>
    <row r="96" spans="1:21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J96" s="44">
        <f>'Monthly Data'!H96</f>
        <v>5353</v>
      </c>
      <c r="K96" s="29">
        <f>'Monthly Data'!BH96</f>
        <v>30</v>
      </c>
      <c r="M96" s="29">
        <f>'GS&lt;50 PW (2)'!$B$6</f>
        <v>-27557429.082861301</v>
      </c>
      <c r="N96" s="29">
        <f ca="1">E96*'GS&lt;50 PW (2)'!$B$7</f>
        <v>1034433.5519092861</v>
      </c>
      <c r="O96" s="29">
        <f ca="1">F96*'GS&lt;50 PW (2)'!$B$8</f>
        <v>135.15088241757192</v>
      </c>
      <c r="P96" s="29">
        <f>G96*'GS&lt;50 PW (2)'!$B$9</f>
        <v>-2201794.6865608655</v>
      </c>
      <c r="Q96" s="29">
        <f>H96*'GS&lt;50 PW (2)'!$B$10</f>
        <v>5875948.6343209594</v>
      </c>
      <c r="R96" s="44">
        <f>I96*'GS&lt;50 PW (2)'!$B$11</f>
        <v>-215549.88615650401</v>
      </c>
      <c r="S96" s="156">
        <f>J96*'GS&lt;50 PW (2)'!$B$12</f>
        <v>26716975.799006876</v>
      </c>
      <c r="T96" s="156">
        <f>K96*'GS&lt;50 PW (2)'!$B$13</f>
        <v>10539230.25042633</v>
      </c>
      <c r="U96" s="28">
        <f t="shared" ca="1" si="10"/>
        <v>14191949.730967201</v>
      </c>
    </row>
    <row r="97" spans="1:25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J97" s="44">
        <f>'Monthly Data'!H97</f>
        <v>5356</v>
      </c>
      <c r="K97" s="29">
        <f>'Monthly Data'!BH97</f>
        <v>31</v>
      </c>
      <c r="M97" s="29">
        <f>'GS&lt;50 PW (2)'!$B$6</f>
        <v>-27557429.082861301</v>
      </c>
      <c r="N97" s="29">
        <f ca="1">E97*'GS&lt;50 PW (2)'!$B$7</f>
        <v>1751702.5836892056</v>
      </c>
      <c r="O97" s="29">
        <f ca="1">F97*'GS&lt;50 PW (2)'!$B$8</f>
        <v>0</v>
      </c>
      <c r="P97" s="29">
        <f>G97*'GS&lt;50 PW (2)'!$B$9</f>
        <v>-2224971.4727351908</v>
      </c>
      <c r="Q97" s="29">
        <f>H97*'GS&lt;50 PW (2)'!$B$10</f>
        <v>5905721.2348846179</v>
      </c>
      <c r="R97" s="44">
        <f>I97*'GS&lt;50 PW (2)'!$B$11</f>
        <v>0</v>
      </c>
      <c r="S97" s="156">
        <f>J97*'GS&lt;50 PW (2)'!$B$12</f>
        <v>26731948.884640545</v>
      </c>
      <c r="T97" s="156">
        <f>K97*'GS&lt;50 PW (2)'!$B$13</f>
        <v>10890537.925440541</v>
      </c>
      <c r="U97" s="28">
        <f t="shared" ca="1" si="10"/>
        <v>15497510.073058417</v>
      </c>
    </row>
    <row r="98" spans="1:25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J98" s="44">
        <f>'Monthly Data'!H98</f>
        <v>5365</v>
      </c>
      <c r="K98" s="29">
        <f>'Monthly Data'!BH98</f>
        <v>31</v>
      </c>
      <c r="M98" s="29">
        <f>'GS&lt;50 PW (2)'!$B$6</f>
        <v>-27557429.082861301</v>
      </c>
      <c r="N98" s="29">
        <f ca="1">E98*'GS&lt;50 PW (2)'!$B$7</f>
        <v>2376816.069334473</v>
      </c>
      <c r="O98" s="29">
        <f ca="1">F98*'GS&lt;50 PW (2)'!$B$8</f>
        <v>0</v>
      </c>
      <c r="P98" s="29">
        <f>G98*'GS&lt;50 PW (2)'!$B$9</f>
        <v>-2248148.2589095156</v>
      </c>
      <c r="Q98" s="29">
        <f>H98*'GS&lt;50 PW (2)'!$B$10</f>
        <v>5914177.3581216326</v>
      </c>
      <c r="R98" s="44">
        <f>I98*'GS&lt;50 PW (2)'!$B$11</f>
        <v>0</v>
      </c>
      <c r="S98" s="156">
        <f>J98*'GS&lt;50 PW (2)'!$B$12</f>
        <v>26776868.141541544</v>
      </c>
      <c r="T98" s="156">
        <f>K98*'GS&lt;50 PW (2)'!$B$13</f>
        <v>10890537.925440541</v>
      </c>
      <c r="U98" s="28">
        <f t="shared" ca="1" si="10"/>
        <v>16152822.152667375</v>
      </c>
    </row>
    <row r="99" spans="1:25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J99" s="44">
        <f>'Monthly Data'!H99</f>
        <v>5367</v>
      </c>
      <c r="K99" s="29">
        <f>'Monthly Data'!BH99</f>
        <v>28</v>
      </c>
      <c r="M99" s="29">
        <f>'GS&lt;50 PW (2)'!$B$6</f>
        <v>-27557429.082861301</v>
      </c>
      <c r="N99" s="29">
        <f ca="1">E99*'GS&lt;50 PW (2)'!$B$7</f>
        <v>2077484.8927273799</v>
      </c>
      <c r="O99" s="29">
        <f ca="1">F99*'GS&lt;50 PW (2)'!$B$8</f>
        <v>0</v>
      </c>
      <c r="P99" s="29">
        <f>G99*'GS&lt;50 PW (2)'!$B$9</f>
        <v>-2271325.0450838404</v>
      </c>
      <c r="Q99" s="29">
        <f>H99*'GS&lt;50 PW (2)'!$B$10</f>
        <v>5912415.6657805881</v>
      </c>
      <c r="R99" s="44">
        <f>I99*'GS&lt;50 PW (2)'!$B$11</f>
        <v>0</v>
      </c>
      <c r="S99" s="156">
        <f>J99*'GS&lt;50 PW (2)'!$B$12</f>
        <v>26786850.198630657</v>
      </c>
      <c r="T99" s="156">
        <f>K99*'GS&lt;50 PW (2)'!$B$13</f>
        <v>9836614.9003979079</v>
      </c>
      <c r="U99" s="28">
        <f t="shared" ca="1" si="10"/>
        <v>14784611.529591393</v>
      </c>
    </row>
    <row r="100" spans="1:25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J100" s="44">
        <f>'Monthly Data'!H100</f>
        <v>5382</v>
      </c>
      <c r="K100" s="29">
        <f>'Monthly Data'!BH100</f>
        <v>31</v>
      </c>
      <c r="M100" s="29">
        <f>'GS&lt;50 PW (2)'!$B$6</f>
        <v>-27557429.082861301</v>
      </c>
      <c r="N100" s="29">
        <f ca="1">E100*'GS&lt;50 PW (2)'!$B$7</f>
        <v>1657355.2299708102</v>
      </c>
      <c r="O100" s="29">
        <f ca="1">F100*'GS&lt;50 PW (2)'!$B$8</f>
        <v>0</v>
      </c>
      <c r="P100" s="29">
        <f>G100*'GS&lt;50 PW (2)'!$B$9</f>
        <v>-2294501.8312581652</v>
      </c>
      <c r="Q100" s="29">
        <f>H100*'GS&lt;50 PW (2)'!$B$10</f>
        <v>5893389.3884973042</v>
      </c>
      <c r="R100" s="44">
        <f>I100*'GS&lt;50 PW (2)'!$B$11</f>
        <v>-215549.88615650401</v>
      </c>
      <c r="S100" s="156">
        <f>J100*'GS&lt;50 PW (2)'!$B$12</f>
        <v>26861715.626798995</v>
      </c>
      <c r="T100" s="156">
        <f>K100*'GS&lt;50 PW (2)'!$B$13</f>
        <v>10890537.925440541</v>
      </c>
      <c r="U100" s="28">
        <f t="shared" ca="1" si="10"/>
        <v>15235517.370431678</v>
      </c>
    </row>
    <row r="101" spans="1:25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J101" s="44">
        <f>'Monthly Data'!H101</f>
        <v>5377</v>
      </c>
      <c r="K101" s="29">
        <f>'Monthly Data'!BH101</f>
        <v>30</v>
      </c>
      <c r="M101" s="29">
        <f>'GS&lt;50 PW (2)'!$B$6</f>
        <v>-27557429.082861301</v>
      </c>
      <c r="N101" s="29">
        <f ca="1">E101*'GS&lt;50 PW (2)'!$B$7</f>
        <v>819636.40870246489</v>
      </c>
      <c r="O101" s="29">
        <f ca="1">F101*'GS&lt;50 PW (2)'!$B$8</f>
        <v>2297.5650010986888</v>
      </c>
      <c r="P101" s="29">
        <f>G101*'GS&lt;50 PW (2)'!$B$9</f>
        <v>-2317678.61743249</v>
      </c>
      <c r="Q101" s="29">
        <f>H101*'GS&lt;50 PW (2)'!$B$10</f>
        <v>5881409.8805781985</v>
      </c>
      <c r="R101" s="44">
        <f>I101*'GS&lt;50 PW (2)'!$B$11</f>
        <v>-215549.88615650401</v>
      </c>
      <c r="S101" s="156">
        <f>J101*'GS&lt;50 PW (2)'!$B$12</f>
        <v>26836760.484076213</v>
      </c>
      <c r="T101" s="156">
        <f>K101*'GS&lt;50 PW (2)'!$B$13</f>
        <v>10539230.25042633</v>
      </c>
      <c r="U101" s="28">
        <f t="shared" ca="1" si="10"/>
        <v>13988677.002334014</v>
      </c>
    </row>
    <row r="102" spans="1:25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J102" s="44">
        <f>'Monthly Data'!H102</f>
        <v>5371</v>
      </c>
      <c r="K102" s="29">
        <f>'Monthly Data'!BH102</f>
        <v>31</v>
      </c>
      <c r="M102" s="29">
        <f>'GS&lt;50 PW (2)'!$B$6</f>
        <v>-27557429.082861301</v>
      </c>
      <c r="N102" s="29">
        <f ca="1">E102*'GS&lt;50 PW (2)'!$B$7</f>
        <v>178931.20092738877</v>
      </c>
      <c r="O102" s="29">
        <f ca="1">F102*'GS&lt;50 PW (2)'!$B$8</f>
        <v>406533.85431205056</v>
      </c>
      <c r="P102" s="29">
        <f>G102*'GS&lt;50 PW (2)'!$B$9</f>
        <v>-2340855.4036068153</v>
      </c>
      <c r="Q102" s="29">
        <f>H102*'GS&lt;50 PW (2)'!$B$10</f>
        <v>5875243.9573845416</v>
      </c>
      <c r="R102" s="44">
        <f>I102*'GS&lt;50 PW (2)'!$B$11</f>
        <v>-215549.88615650401</v>
      </c>
      <c r="S102" s="156">
        <f>J102*'GS&lt;50 PW (2)'!$B$12</f>
        <v>26806814.312808879</v>
      </c>
      <c r="T102" s="156">
        <f>K102*'GS&lt;50 PW (2)'!$B$13</f>
        <v>10890537.925440541</v>
      </c>
      <c r="U102" s="28">
        <f t="shared" ca="1" si="10"/>
        <v>14044226.878248783</v>
      </c>
    </row>
    <row r="103" spans="1:25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J103" s="44">
        <f>'Monthly Data'!H103</f>
        <v>5437</v>
      </c>
      <c r="K103" s="29">
        <f>'Monthly Data'!BH103</f>
        <v>30</v>
      </c>
      <c r="M103" s="29">
        <f>'GS&lt;50 PW (2)'!$B$6</f>
        <v>-27557429.082861301</v>
      </c>
      <c r="N103" s="29">
        <f ca="1">E103*'GS&lt;50 PW (2)'!$B$7</f>
        <v>1892.9247314144686</v>
      </c>
      <c r="O103" s="29">
        <f ca="1">F103*'GS&lt;50 PW (2)'!$B$8</f>
        <v>1278257.045905377</v>
      </c>
      <c r="P103" s="29">
        <f>G103*'GS&lt;50 PW (2)'!$B$9</f>
        <v>-2364032.1897811401</v>
      </c>
      <c r="Q103" s="29">
        <f>H103*'GS&lt;50 PW (2)'!$B$10</f>
        <v>5887399.6345377509</v>
      </c>
      <c r="R103" s="44">
        <f>I103*'GS&lt;50 PW (2)'!$B$11</f>
        <v>0</v>
      </c>
      <c r="S103" s="156">
        <f>J103*'GS&lt;50 PW (2)'!$B$12</f>
        <v>27136222.196749561</v>
      </c>
      <c r="T103" s="156">
        <f>K103*'GS&lt;50 PW (2)'!$B$13</f>
        <v>10539230.25042633</v>
      </c>
      <c r="U103" s="28">
        <f t="shared" ca="1" si="10"/>
        <v>14921540.779707991</v>
      </c>
    </row>
    <row r="104" spans="1:25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J104" s="44">
        <f>'Monthly Data'!H104</f>
        <v>5443</v>
      </c>
      <c r="K104" s="29">
        <f>'Monthly Data'!BH104</f>
        <v>31</v>
      </c>
      <c r="M104" s="29">
        <f>'GS&lt;50 PW (2)'!$B$6</f>
        <v>-27557429.082861301</v>
      </c>
      <c r="N104" s="29">
        <f ca="1">E104*'GS&lt;50 PW (2)'!$B$7</f>
        <v>0</v>
      </c>
      <c r="O104" s="29">
        <f ca="1">F104*'GS&lt;50 PW (2)'!$B$8</f>
        <v>2787892.4025096344</v>
      </c>
      <c r="P104" s="29">
        <f>G104*'GS&lt;50 PW (2)'!$B$9</f>
        <v>-2387208.9759554649</v>
      </c>
      <c r="Q104" s="29">
        <f>H104*'GS&lt;50 PW (2)'!$B$10</f>
        <v>5915234.3735262593</v>
      </c>
      <c r="R104" s="44">
        <f>I104*'GS&lt;50 PW (2)'!$B$11</f>
        <v>0</v>
      </c>
      <c r="S104" s="156">
        <f>J104*'GS&lt;50 PW (2)'!$B$12</f>
        <v>27166168.368016895</v>
      </c>
      <c r="T104" s="156">
        <f>K104*'GS&lt;50 PW (2)'!$B$13</f>
        <v>10890537.925440541</v>
      </c>
      <c r="U104" s="28">
        <f t="shared" ca="1" si="10"/>
        <v>16815195.010676563</v>
      </c>
    </row>
    <row r="105" spans="1:25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J105" s="44">
        <f>'Monthly Data'!H105</f>
        <v>5466</v>
      </c>
      <c r="K105" s="29">
        <f>'Monthly Data'!BH105</f>
        <v>31</v>
      </c>
      <c r="M105" s="29">
        <f>'GS&lt;50 PW (2)'!$B$6</f>
        <v>-27557429.082861301</v>
      </c>
      <c r="N105" s="29">
        <f ca="1">E105*'GS&lt;50 PW (2)'!$B$7</f>
        <v>0</v>
      </c>
      <c r="O105" s="29">
        <f ca="1">F105*'GS&lt;50 PW (2)'!$B$8</f>
        <v>2400820.2752657137</v>
      </c>
      <c r="P105" s="29">
        <f>G105*'GS&lt;50 PW (2)'!$B$9</f>
        <v>-2410385.7621297897</v>
      </c>
      <c r="Q105" s="29">
        <f>H105*'GS&lt;50 PW (2)'!$B$10</f>
        <v>5909773.1272690203</v>
      </c>
      <c r="R105" s="44">
        <f>I105*'GS&lt;50 PW (2)'!$B$11</f>
        <v>0</v>
      </c>
      <c r="S105" s="156">
        <f>J105*'GS&lt;50 PW (2)'!$B$12</f>
        <v>27280962.024541676</v>
      </c>
      <c r="T105" s="156">
        <f>K105*'GS&lt;50 PW (2)'!$B$13</f>
        <v>10890537.925440541</v>
      </c>
      <c r="U105" s="28">
        <f t="shared" ca="1" si="10"/>
        <v>16514278.507525859</v>
      </c>
    </row>
    <row r="106" spans="1:25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J106" s="44">
        <f>'Monthly Data'!H106</f>
        <v>5466</v>
      </c>
      <c r="K106" s="29">
        <f>'Monthly Data'!BH106</f>
        <v>30</v>
      </c>
      <c r="M106" s="29">
        <f>'GS&lt;50 PW (2)'!$B$6</f>
        <v>-27557429.082861301</v>
      </c>
      <c r="N106" s="29">
        <f ca="1">E106*'GS&lt;50 PW (2)'!$B$7</f>
        <v>2440.8766273502365</v>
      </c>
      <c r="O106" s="29">
        <f ca="1">F106*'GS&lt;50 PW (2)'!$B$8</f>
        <v>1157567.307906487</v>
      </c>
      <c r="P106" s="29">
        <f>G106*'GS&lt;50 PW (2)'!$B$9</f>
        <v>-2433562.5483041145</v>
      </c>
      <c r="Q106" s="29">
        <f>H106*'GS&lt;50 PW (2)'!$B$10</f>
        <v>5896736.6039452888</v>
      </c>
      <c r="R106" s="44">
        <f>I106*'GS&lt;50 PW (2)'!$B$11</f>
        <v>-215549.88615650401</v>
      </c>
      <c r="S106" s="156">
        <f>J106*'GS&lt;50 PW (2)'!$B$12</f>
        <v>27280962.024541676</v>
      </c>
      <c r="T106" s="156">
        <f>K106*'GS&lt;50 PW (2)'!$B$13</f>
        <v>10539230.25042633</v>
      </c>
      <c r="U106" s="28">
        <f t="shared" ca="1" si="10"/>
        <v>14670395.546125215</v>
      </c>
    </row>
    <row r="107" spans="1:25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J107" s="44">
        <f>'Monthly Data'!H107</f>
        <v>5469</v>
      </c>
      <c r="K107" s="29">
        <f>'Monthly Data'!BH107</f>
        <v>31</v>
      </c>
      <c r="M107" s="29">
        <f>'GS&lt;50 PW (2)'!$B$6</f>
        <v>-27557429.082861301</v>
      </c>
      <c r="N107" s="29">
        <f ca="1">E107*'GS&lt;50 PW (2)'!$B$7</f>
        <v>265657.04191140441</v>
      </c>
      <c r="O107" s="29">
        <f ca="1">F107*'GS&lt;50 PW (2)'!$B$8</f>
        <v>165154.37831427052</v>
      </c>
      <c r="P107" s="29">
        <f>G107*'GS&lt;50 PW (2)'!$B$9</f>
        <v>-2456739.3344784398</v>
      </c>
      <c r="Q107" s="29">
        <f>H107*'GS&lt;50 PW (2)'!$B$10</f>
        <v>5895679.5885406621</v>
      </c>
      <c r="R107" s="44">
        <f>I107*'GS&lt;50 PW (2)'!$B$11</f>
        <v>-215549.88615650401</v>
      </c>
      <c r="S107" s="156">
        <f>J107*'GS&lt;50 PW (2)'!$B$12</f>
        <v>27295935.110175341</v>
      </c>
      <c r="T107" s="156">
        <f>K107*'GS&lt;50 PW (2)'!$B$13</f>
        <v>10890537.925440541</v>
      </c>
      <c r="U107" s="28">
        <f t="shared" ca="1" si="10"/>
        <v>14283245.740885979</v>
      </c>
    </row>
    <row r="108" spans="1:25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J108" s="44">
        <f>'Monthly Data'!H108</f>
        <v>5496</v>
      </c>
      <c r="K108" s="29">
        <f>'Monthly Data'!BH108</f>
        <v>30</v>
      </c>
      <c r="M108" s="29">
        <f>'GS&lt;50 PW (2)'!$B$6</f>
        <v>-27557429.082861301</v>
      </c>
      <c r="N108" s="29">
        <f ca="1">E108*'GS&lt;50 PW (2)'!$B$7</f>
        <v>1034433.5519092861</v>
      </c>
      <c r="O108" s="29">
        <f ca="1">F108*'GS&lt;50 PW (2)'!$B$8</f>
        <v>135.15088241757192</v>
      </c>
      <c r="P108" s="29">
        <f>G108*'GS&lt;50 PW (2)'!$B$9</f>
        <v>-2479916.1206527646</v>
      </c>
      <c r="Q108" s="29">
        <f>H108*'GS&lt;50 PW (2)'!$B$10</f>
        <v>5929680.2507228274</v>
      </c>
      <c r="R108" s="44">
        <f>I108*'GS&lt;50 PW (2)'!$B$11</f>
        <v>-215549.88615650401</v>
      </c>
      <c r="S108" s="156">
        <f>J108*'GS&lt;50 PW (2)'!$B$12</f>
        <v>27430692.880878348</v>
      </c>
      <c r="T108" s="156">
        <f>K108*'GS&lt;50 PW (2)'!$B$13</f>
        <v>10539230.25042633</v>
      </c>
      <c r="U108" s="28">
        <f t="shared" ca="1" si="10"/>
        <v>14681276.995148644</v>
      </c>
    </row>
    <row r="109" spans="1:25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J109" s="44">
        <f>'Monthly Data'!H109</f>
        <v>5494</v>
      </c>
      <c r="K109" s="29">
        <f>'Monthly Data'!BH109</f>
        <v>31</v>
      </c>
      <c r="M109" s="29">
        <f>'GS&lt;50 PW (2)'!$B$6</f>
        <v>-27557429.082861301</v>
      </c>
      <c r="N109" s="29">
        <f ca="1">E109*'GS&lt;50 PW (2)'!$B$7</f>
        <v>1751702.5836892056</v>
      </c>
      <c r="O109" s="29">
        <f ca="1">F109*'GS&lt;50 PW (2)'!$B$8</f>
        <v>0</v>
      </c>
      <c r="P109" s="29">
        <f>G109*'GS&lt;50 PW (2)'!$B$9</f>
        <v>-2503092.9068270894</v>
      </c>
      <c r="Q109" s="29">
        <f>H109*'GS&lt;50 PW (2)'!$B$10</f>
        <v>5959452.8512864858</v>
      </c>
      <c r="R109" s="44">
        <f>I109*'GS&lt;50 PW (2)'!$B$11</f>
        <v>0</v>
      </c>
      <c r="S109" s="156">
        <f>J109*'GS&lt;50 PW (2)'!$B$12</f>
        <v>27420710.823789235</v>
      </c>
      <c r="T109" s="156">
        <f>K109*'GS&lt;50 PW (2)'!$B$13</f>
        <v>10890537.925440541</v>
      </c>
      <c r="U109" s="28">
        <f t="shared" ca="1" si="10"/>
        <v>15961882.194517078</v>
      </c>
    </row>
    <row r="110" spans="1:25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J110" s="44">
        <f>'Monthly Data'!H110</f>
        <v>5499</v>
      </c>
      <c r="K110" s="29">
        <f>K62</f>
        <v>31</v>
      </c>
      <c r="M110" s="29">
        <f>'GS&lt;50 PW (2)'!$B$6</f>
        <v>-27557429.082861301</v>
      </c>
      <c r="N110" s="29">
        <f ca="1">E110*'GS&lt;50 PW (2)'!$B$7</f>
        <v>2376816.069334473</v>
      </c>
      <c r="O110" s="29">
        <f ca="1">F110*'GS&lt;50 PW (2)'!$B$8</f>
        <v>0</v>
      </c>
      <c r="P110" s="29">
        <f>G110*'GS&lt;50 PW (2)'!$B$9</f>
        <v>-2526269.6930014142</v>
      </c>
      <c r="Q110" s="29">
        <f>H110*'GS&lt;50 PW (2)'!$B$10</f>
        <v>5980769.3286131276</v>
      </c>
      <c r="R110" s="44">
        <f>I110*'GS&lt;50 PW (2)'!$B$11</f>
        <v>0</v>
      </c>
      <c r="S110" s="156">
        <f>J110*'GS&lt;50 PW (2)'!$B$12</f>
        <v>27445665.966512017</v>
      </c>
      <c r="T110" s="156">
        <f>K110*'GS&lt;50 PW (2)'!$B$13</f>
        <v>10890537.925440541</v>
      </c>
      <c r="U110" s="28">
        <f t="shared" ca="1" si="10"/>
        <v>16610090.514037443</v>
      </c>
    </row>
    <row r="111" spans="1:25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J111" s="44">
        <f>'Monthly Data'!H111</f>
        <v>5507</v>
      </c>
      <c r="K111" s="29">
        <f t="shared" ref="K111:K145" si="14">K63</f>
        <v>28</v>
      </c>
      <c r="M111" s="29">
        <f>'GS&lt;50 PW (2)'!$B$6</f>
        <v>-27557429.082861301</v>
      </c>
      <c r="N111" s="29">
        <f ca="1">E111*'GS&lt;50 PW (2)'!$B$7</f>
        <v>2077484.8927273799</v>
      </c>
      <c r="O111" s="29">
        <f ca="1">F111*'GS&lt;50 PW (2)'!$B$8</f>
        <v>0</v>
      </c>
      <c r="P111" s="29">
        <f>G111*'GS&lt;50 PW (2)'!$B$9</f>
        <v>-2549446.479175739</v>
      </c>
      <c r="Q111" s="29">
        <f>H111*'GS&lt;50 PW (2)'!$B$10</f>
        <v>6011422.7753473083</v>
      </c>
      <c r="R111" s="44">
        <f>I111*'GS&lt;50 PW (2)'!$B$11</f>
        <v>0</v>
      </c>
      <c r="S111" s="156">
        <f>J111*'GS&lt;50 PW (2)'!$B$12</f>
        <v>27485594.19486846</v>
      </c>
      <c r="T111" s="156">
        <f>K111*'GS&lt;50 PW (2)'!$B$13</f>
        <v>9836614.9003979079</v>
      </c>
      <c r="U111" s="28">
        <f t="shared" ca="1" si="10"/>
        <v>15304241.201304015</v>
      </c>
    </row>
    <row r="112" spans="1:25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J112" s="44">
        <f>'Monthly Data'!H112</f>
        <v>5500</v>
      </c>
      <c r="K112" s="29">
        <f t="shared" si="14"/>
        <v>31</v>
      </c>
      <c r="M112" s="29">
        <f>'GS&lt;50 PW (2)'!$B$6</f>
        <v>-27557429.082861301</v>
      </c>
      <c r="N112" s="29">
        <f ca="1">E112*'GS&lt;50 PW (2)'!$B$7</f>
        <v>1657355.2299708102</v>
      </c>
      <c r="O112" s="29">
        <f ca="1">F112*'GS&lt;50 PW (2)'!$B$8</f>
        <v>0</v>
      </c>
      <c r="P112" s="29">
        <f>G112*'GS&lt;50 PW (2)'!$B$9</f>
        <v>-2572623.2653500643</v>
      </c>
      <c r="Q112" s="29">
        <f>H112*'GS&lt;50 PW (2)'!$B$10</f>
        <v>6043661.7451884281</v>
      </c>
      <c r="R112" s="44">
        <f>I112*'GS&lt;50 PW (2)'!$B$11</f>
        <v>-215549.88615650401</v>
      </c>
      <c r="S112" s="156">
        <f>J112*'GS&lt;50 PW (2)'!$B$12</f>
        <v>27450656.99505657</v>
      </c>
      <c r="T112" s="156">
        <f>K112*'GS&lt;50 PW (2)'!$B$13</f>
        <v>10890537.925440541</v>
      </c>
      <c r="U112" s="28">
        <f t="shared" ca="1" si="10"/>
        <v>15696609.661288479</v>
      </c>
      <c r="X112" s="26"/>
      <c r="Y112" s="47"/>
    </row>
    <row r="113" spans="1:25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J113" s="44">
        <f>'Monthly Data'!H113</f>
        <v>5496</v>
      </c>
      <c r="K113" s="29">
        <f t="shared" si="14"/>
        <v>30</v>
      </c>
      <c r="M113" s="29">
        <f>'GS&lt;50 PW (2)'!$B$6</f>
        <v>-27557429.082861301</v>
      </c>
      <c r="N113" s="29">
        <f ca="1">E113*'GS&lt;50 PW (2)'!$B$7</f>
        <v>819636.40870246489</v>
      </c>
      <c r="O113" s="29">
        <f ca="1">F113*'GS&lt;50 PW (2)'!$B$8</f>
        <v>2297.5650010986888</v>
      </c>
      <c r="P113" s="29">
        <f>G113*'GS&lt;50 PW (2)'!$B$9</f>
        <v>-2595800.0515243891</v>
      </c>
      <c r="Q113" s="29">
        <f>H113*'GS&lt;50 PW (2)'!$B$10</f>
        <v>6074139.0226885043</v>
      </c>
      <c r="R113" s="44">
        <f>I113*'GS&lt;50 PW (2)'!$B$11</f>
        <v>-215549.88615650401</v>
      </c>
      <c r="S113" s="156">
        <f>J113*'GS&lt;50 PW (2)'!$B$12</f>
        <v>27430692.880878348</v>
      </c>
      <c r="T113" s="156">
        <f>K113*'GS&lt;50 PW (2)'!$B$13</f>
        <v>10539230.25042633</v>
      </c>
      <c r="U113" s="28">
        <f t="shared" ca="1" si="10"/>
        <v>14497217.107154556</v>
      </c>
      <c r="X113" s="26"/>
      <c r="Y113" s="47"/>
    </row>
    <row r="114" spans="1:25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J114" s="44">
        <f>'Monthly Data'!H114</f>
        <v>5489</v>
      </c>
      <c r="K114" s="29">
        <f t="shared" si="14"/>
        <v>31</v>
      </c>
      <c r="M114" s="29">
        <f>'GS&lt;50 PW (2)'!$B$6</f>
        <v>-27557429.082861301</v>
      </c>
      <c r="N114" s="29">
        <f ca="1">E114*'GS&lt;50 PW (2)'!$B$7</f>
        <v>178931.20092738877</v>
      </c>
      <c r="O114" s="29">
        <f ca="1">F114*'GS&lt;50 PW (2)'!$B$8</f>
        <v>406533.85431205056</v>
      </c>
      <c r="P114" s="29">
        <f>G114*'GS&lt;50 PW (2)'!$B$9</f>
        <v>-2618976.8376987139</v>
      </c>
      <c r="Q114" s="29">
        <f>H114*'GS&lt;50 PW (2)'!$B$10</f>
        <v>6098450.3769949228</v>
      </c>
      <c r="R114" s="44">
        <f>I114*'GS&lt;50 PW (2)'!$B$11</f>
        <v>-215549.88615650401</v>
      </c>
      <c r="S114" s="156">
        <f>J114*'GS&lt;50 PW (2)'!$B$12</f>
        <v>27395755.681066457</v>
      </c>
      <c r="T114" s="156">
        <f>K114*'GS&lt;50 PW (2)'!$B$13</f>
        <v>10890537.925440541</v>
      </c>
      <c r="U114" s="28">
        <f t="shared" ca="1" si="10"/>
        <v>14578253.232024843</v>
      </c>
      <c r="X114" s="26"/>
      <c r="Y114" s="47"/>
    </row>
    <row r="115" spans="1:25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J115" s="44">
        <f>'Monthly Data'!H115</f>
        <v>5489</v>
      </c>
      <c r="K115" s="29">
        <f t="shared" si="14"/>
        <v>30</v>
      </c>
      <c r="M115" s="29">
        <f>'GS&lt;50 PW (2)'!$B$6</f>
        <v>-27557429.082861301</v>
      </c>
      <c r="N115" s="29">
        <f ca="1">E115*'GS&lt;50 PW (2)'!$B$7</f>
        <v>1892.9247314144686</v>
      </c>
      <c r="O115" s="29">
        <f ca="1">F115*'GS&lt;50 PW (2)'!$B$8</f>
        <v>1278257.045905377</v>
      </c>
      <c r="P115" s="29">
        <f>G115*'GS&lt;50 PW (2)'!$B$9</f>
        <v>-2642153.6238730387</v>
      </c>
      <c r="Q115" s="29">
        <f>H115*'GS&lt;50 PW (2)'!$B$10</f>
        <v>6117300.4850441031</v>
      </c>
      <c r="R115" s="44">
        <f>I115*'GS&lt;50 PW (2)'!$B$11</f>
        <v>0</v>
      </c>
      <c r="S115" s="156">
        <f>J115*'GS&lt;50 PW (2)'!$B$12</f>
        <v>27395755.681066457</v>
      </c>
      <c r="T115" s="156">
        <f>K115*'GS&lt;50 PW (2)'!$B$13</f>
        <v>10539230.25042633</v>
      </c>
      <c r="U115" s="28">
        <f t="shared" ca="1" si="10"/>
        <v>15132853.680439342</v>
      </c>
      <c r="X115" s="26"/>
      <c r="Y115" s="47"/>
    </row>
    <row r="116" spans="1:25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J116" s="44">
        <f>'Monthly Data'!H116</f>
        <v>5495</v>
      </c>
      <c r="K116" s="29">
        <f t="shared" si="14"/>
        <v>31</v>
      </c>
      <c r="M116" s="29">
        <f>'GS&lt;50 PW (2)'!$B$6</f>
        <v>-27557429.082861301</v>
      </c>
      <c r="N116" s="29">
        <f ca="1">E116*'GS&lt;50 PW (2)'!$B$7</f>
        <v>0</v>
      </c>
      <c r="O116" s="29">
        <f ca="1">F116*'GS&lt;50 PW (2)'!$B$8</f>
        <v>2787892.4025096344</v>
      </c>
      <c r="P116" s="29">
        <f>G116*'GS&lt;50 PW (2)'!$B$9</f>
        <v>-2665330.4100473635</v>
      </c>
      <c r="Q116" s="29">
        <f>H116*'GS&lt;50 PW (2)'!$B$10</f>
        <v>6143902.0393938795</v>
      </c>
      <c r="R116" s="44">
        <f>I116*'GS&lt;50 PW (2)'!$B$11</f>
        <v>0</v>
      </c>
      <c r="S116" s="156">
        <f>J116*'GS&lt;50 PW (2)'!$B$12</f>
        <v>27425701.852333792</v>
      </c>
      <c r="T116" s="156">
        <f>K116*'GS&lt;50 PW (2)'!$B$13</f>
        <v>10890537.925440541</v>
      </c>
      <c r="U116" s="28">
        <f t="shared" ca="1" si="10"/>
        <v>17025274.726769179</v>
      </c>
      <c r="X116" s="26"/>
      <c r="Y116" s="47"/>
    </row>
    <row r="117" spans="1:25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J117" s="44">
        <f>'Monthly Data'!H117</f>
        <v>5492</v>
      </c>
      <c r="K117" s="29">
        <f t="shared" si="14"/>
        <v>31</v>
      </c>
      <c r="M117" s="29">
        <f>'GS&lt;50 PW (2)'!$B$6</f>
        <v>-27557429.082861301</v>
      </c>
      <c r="N117" s="29">
        <f ca="1">E117*'GS&lt;50 PW (2)'!$B$7</f>
        <v>0</v>
      </c>
      <c r="O117" s="29">
        <f ca="1">F117*'GS&lt;50 PW (2)'!$B$8</f>
        <v>2400820.2752657137</v>
      </c>
      <c r="P117" s="29">
        <f>G117*'GS&lt;50 PW (2)'!$B$9</f>
        <v>-2688507.1962216888</v>
      </c>
      <c r="Q117" s="29">
        <f>H117*'GS&lt;50 PW (2)'!$B$10</f>
        <v>6166099.3628910445</v>
      </c>
      <c r="R117" s="44">
        <f>I117*'GS&lt;50 PW (2)'!$B$11</f>
        <v>0</v>
      </c>
      <c r="S117" s="156">
        <f>J117*'GS&lt;50 PW (2)'!$B$12</f>
        <v>27410728.766700126</v>
      </c>
      <c r="T117" s="156">
        <f>K117*'GS&lt;50 PW (2)'!$B$13</f>
        <v>10890537.925440541</v>
      </c>
      <c r="U117" s="28">
        <f t="shared" ca="1" si="10"/>
        <v>16622250.051214436</v>
      </c>
      <c r="X117" s="26"/>
      <c r="Y117" s="47"/>
    </row>
    <row r="118" spans="1:25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J118" s="44">
        <f>'Monthly Data'!H118</f>
        <v>5496</v>
      </c>
      <c r="K118" s="29">
        <f t="shared" si="14"/>
        <v>30</v>
      </c>
      <c r="M118" s="29">
        <f>'GS&lt;50 PW (2)'!$B$6</f>
        <v>-27557429.082861301</v>
      </c>
      <c r="N118" s="29">
        <f ca="1">E118*'GS&lt;50 PW (2)'!$B$7</f>
        <v>2440.8766273502365</v>
      </c>
      <c r="O118" s="29">
        <f ca="1">F118*'GS&lt;50 PW (2)'!$B$8</f>
        <v>1157567.307906487</v>
      </c>
      <c r="P118" s="29">
        <f>G118*'GS&lt;50 PW (2)'!$B$9</f>
        <v>-2711683.9823960136</v>
      </c>
      <c r="Q118" s="29">
        <f>H118*'GS&lt;50 PW (2)'!$B$10</f>
        <v>6206265.9482668675</v>
      </c>
      <c r="R118" s="44">
        <f>I118*'GS&lt;50 PW (2)'!$B$11</f>
        <v>-215549.88615650401</v>
      </c>
      <c r="S118" s="156">
        <f>J118*'GS&lt;50 PW (2)'!$B$12</f>
        <v>27430692.880878348</v>
      </c>
      <c r="T118" s="156">
        <f>K118*'GS&lt;50 PW (2)'!$B$13</f>
        <v>10539230.25042633</v>
      </c>
      <c r="U118" s="28">
        <f t="shared" ca="1" si="10"/>
        <v>14851534.312691566</v>
      </c>
      <c r="X118" s="26"/>
      <c r="Y118" s="47"/>
    </row>
    <row r="119" spans="1:25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J119" s="44">
        <f>'Monthly Data'!H119</f>
        <v>5495</v>
      </c>
      <c r="K119" s="29">
        <f t="shared" si="14"/>
        <v>31</v>
      </c>
      <c r="M119" s="29">
        <f>'GS&lt;50 PW (2)'!$B$6</f>
        <v>-27557429.082861301</v>
      </c>
      <c r="N119" s="29">
        <f ca="1">E119*'GS&lt;50 PW (2)'!$B$7</f>
        <v>265657.04191140441</v>
      </c>
      <c r="O119" s="29">
        <f ca="1">F119*'GS&lt;50 PW (2)'!$B$8</f>
        <v>165154.37831427052</v>
      </c>
      <c r="P119" s="29">
        <f>G119*'GS&lt;50 PW (2)'!$B$9</f>
        <v>-2734860.7685703384</v>
      </c>
      <c r="Q119" s="29">
        <f>H119*'GS&lt;50 PW (2)'!$B$10</f>
        <v>6210846.3483535834</v>
      </c>
      <c r="R119" s="44">
        <f>I119*'GS&lt;50 PW (2)'!$B$11</f>
        <v>-215549.88615650401</v>
      </c>
      <c r="S119" s="156">
        <f>J119*'GS&lt;50 PW (2)'!$B$12</f>
        <v>27425701.852333792</v>
      </c>
      <c r="T119" s="156">
        <f>K119*'GS&lt;50 PW (2)'!$B$13</f>
        <v>10890537.925440541</v>
      </c>
      <c r="U119" s="28">
        <f t="shared" ca="1" si="10"/>
        <v>14450057.80876545</v>
      </c>
      <c r="X119" s="26"/>
      <c r="Y119" s="47"/>
    </row>
    <row r="120" spans="1:25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J120" s="44">
        <f>'Monthly Data'!H120</f>
        <v>5456</v>
      </c>
      <c r="K120" s="29">
        <f t="shared" si="14"/>
        <v>30</v>
      </c>
      <c r="M120" s="29">
        <f>'GS&lt;50 PW (2)'!$B$6</f>
        <v>-27557429.082861301</v>
      </c>
      <c r="N120" s="29">
        <f ca="1">E120*'GS&lt;50 PW (2)'!$B$7</f>
        <v>1034433.5519092861</v>
      </c>
      <c r="O120" s="29">
        <f ca="1">F120*'GS&lt;50 PW (2)'!$B$8</f>
        <v>135.15088241757192</v>
      </c>
      <c r="P120" s="29">
        <f>G120*'GS&lt;50 PW (2)'!$B$9</f>
        <v>-2758037.5547446632</v>
      </c>
      <c r="Q120" s="29">
        <f>H120*'GS&lt;50 PW (2)'!$B$10</f>
        <v>6221768.8408680614</v>
      </c>
      <c r="R120" s="44">
        <f>I120*'GS&lt;50 PW (2)'!$B$11</f>
        <v>-215549.88615650401</v>
      </c>
      <c r="S120" s="156">
        <f>J120*'GS&lt;50 PW (2)'!$B$12</f>
        <v>27231051.73909612</v>
      </c>
      <c r="T120" s="156">
        <f>K120*'GS&lt;50 PW (2)'!$B$13</f>
        <v>10539230.25042633</v>
      </c>
      <c r="U120" s="28">
        <f t="shared" ca="1" si="10"/>
        <v>14495603.00941975</v>
      </c>
      <c r="X120" s="26"/>
      <c r="Y120" s="47"/>
    </row>
    <row r="121" spans="1:25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J121" s="44">
        <f>'Monthly Data'!H121</f>
        <v>5460</v>
      </c>
      <c r="K121" s="29">
        <f t="shared" si="14"/>
        <v>31</v>
      </c>
      <c r="M121" s="29">
        <f>'GS&lt;50 PW (2)'!$B$6</f>
        <v>-27557429.082861301</v>
      </c>
      <c r="N121" s="29">
        <f ca="1">E121*'GS&lt;50 PW (2)'!$B$7</f>
        <v>1751702.5836892056</v>
      </c>
      <c r="O121" s="29">
        <f ca="1">F121*'GS&lt;50 PW (2)'!$B$8</f>
        <v>0</v>
      </c>
      <c r="P121" s="29">
        <f>G121*'GS&lt;50 PW (2)'!$B$9</f>
        <v>-2781214.340918988</v>
      </c>
      <c r="Q121" s="29">
        <f>H121*'GS&lt;50 PW (2)'!$B$10</f>
        <v>6222297.3485703748</v>
      </c>
      <c r="R121" s="44">
        <f>I121*'GS&lt;50 PW (2)'!$B$11</f>
        <v>0</v>
      </c>
      <c r="S121" s="156">
        <f>J121*'GS&lt;50 PW (2)'!$B$12</f>
        <v>27251015.853274342</v>
      </c>
      <c r="T121" s="156">
        <f>K121*'GS&lt;50 PW (2)'!$B$13</f>
        <v>10890537.925440541</v>
      </c>
      <c r="U121" s="28">
        <f t="shared" ca="1" si="10"/>
        <v>15776910.287194172</v>
      </c>
      <c r="X121" s="26"/>
      <c r="Y121" s="47"/>
    </row>
    <row r="122" spans="1:25" x14ac:dyDescent="0.2">
      <c r="A122" s="45">
        <v>43831</v>
      </c>
      <c r="B122" s="29">
        <f t="shared" si="8"/>
        <v>2020</v>
      </c>
      <c r="C122" s="29">
        <f t="shared" si="9"/>
        <v>1</v>
      </c>
      <c r="D122" s="190">
        <f>'Monthly Data (to June 2020)'!J122</f>
        <v>15787680.191478822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74">
        <f>'Economic (2020 Adj.)'!R134</f>
        <v>3193.7204154939591</v>
      </c>
      <c r="I122" s="44">
        <f>I110</f>
        <v>0</v>
      </c>
      <c r="J122" s="44">
        <f>'Customer Count'!G37</f>
        <v>5491</v>
      </c>
      <c r="K122" s="29">
        <f t="shared" si="14"/>
        <v>31</v>
      </c>
      <c r="M122" s="29">
        <f>'GS&lt;50 PW (2)'!$B$6</f>
        <v>-27557429.082861301</v>
      </c>
      <c r="N122" s="29">
        <f ca="1">E122*'GS&lt;50 PW (2)'!$B$7</f>
        <v>2376816.069334473</v>
      </c>
      <c r="O122" s="29">
        <f ca="1">F122*'GS&lt;50 PW (2)'!$B$8</f>
        <v>0</v>
      </c>
      <c r="P122" s="29">
        <f>G122*'GS&lt;50 PW (2)'!$B$9</f>
        <v>-2804391.1270933133</v>
      </c>
      <c r="Q122" s="29">
        <f>H122*'GS&lt;50 PW (2)'!$B$10</f>
        <v>5626352.7954142522</v>
      </c>
      <c r="R122" s="44">
        <f>I122*'GS&lt;50 PW (2)'!$B$11</f>
        <v>0</v>
      </c>
      <c r="S122" s="156">
        <f>J122*'GS&lt;50 PW (2)'!$B$12</f>
        <v>27405737.73815557</v>
      </c>
      <c r="T122" s="156">
        <f>K122*'GS&lt;50 PW (2)'!$B$13</f>
        <v>10890537.925440541</v>
      </c>
      <c r="U122" s="28">
        <f t="shared" ca="1" si="10"/>
        <v>15937624.318390222</v>
      </c>
      <c r="W122" s="44"/>
      <c r="X122" s="26"/>
      <c r="Y122" s="47"/>
    </row>
    <row r="123" spans="1:25" x14ac:dyDescent="0.2">
      <c r="A123" s="45">
        <v>43862</v>
      </c>
      <c r="B123" s="29">
        <f t="shared" si="8"/>
        <v>2020</v>
      </c>
      <c r="C123" s="29">
        <f t="shared" si="9"/>
        <v>2</v>
      </c>
      <c r="D123" s="190">
        <f>'Monthly Data (to June 2020)'!J123</f>
        <v>14875325.191478822</v>
      </c>
      <c r="E123" s="46">
        <f t="shared" ca="1" si="13"/>
        <v>417.05</v>
      </c>
      <c r="F123" s="46">
        <f t="shared" ca="1" si="13"/>
        <v>0</v>
      </c>
      <c r="G123" s="29">
        <f t="shared" ref="G123:G145" si="15">1+G122</f>
        <v>122</v>
      </c>
      <c r="H123" s="274">
        <f>'Economic (2020 Adj.)'!R135</f>
        <v>3210.0893027158495</v>
      </c>
      <c r="I123" s="44">
        <f t="shared" ref="I123:I145" si="16">I111</f>
        <v>0</v>
      </c>
      <c r="J123" s="44">
        <f>'Customer Count'!G38</f>
        <v>5489</v>
      </c>
      <c r="K123" s="29">
        <f t="shared" si="14"/>
        <v>29</v>
      </c>
      <c r="M123" s="29">
        <f>'GS&lt;50 PW (2)'!$B$6</f>
        <v>-27557429.082861301</v>
      </c>
      <c r="N123" s="29">
        <f ca="1">E123*'GS&lt;50 PW (2)'!$B$7</f>
        <v>2077484.8927273799</v>
      </c>
      <c r="O123" s="29">
        <f ca="1">F123*'GS&lt;50 PW (2)'!$B$8</f>
        <v>0</v>
      </c>
      <c r="P123" s="29">
        <f>G123*'GS&lt;50 PW (2)'!$B$9</f>
        <v>-2827567.9132676381</v>
      </c>
      <c r="Q123" s="29">
        <f>H123*'GS&lt;50 PW (2)'!$B$10</f>
        <v>5655189.7386644837</v>
      </c>
      <c r="R123" s="44">
        <f>I123*'GS&lt;50 PW (2)'!$B$11</f>
        <v>0</v>
      </c>
      <c r="S123" s="156">
        <f>J123*'GS&lt;50 PW (2)'!$B$12</f>
        <v>27395755.681066457</v>
      </c>
      <c r="T123" s="156">
        <f>K123*'GS&lt;50 PW (2)'!$B$13</f>
        <v>10187922.575412119</v>
      </c>
      <c r="U123" s="28">
        <f t="shared" ca="1" si="10"/>
        <v>14931355.891741497</v>
      </c>
      <c r="W123" s="44"/>
      <c r="X123" s="26"/>
      <c r="Y123" s="47"/>
    </row>
    <row r="124" spans="1:25" x14ac:dyDescent="0.2">
      <c r="A124" s="45">
        <v>43891</v>
      </c>
      <c r="B124" s="29">
        <f t="shared" si="8"/>
        <v>2020</v>
      </c>
      <c r="C124" s="29">
        <f t="shared" si="9"/>
        <v>3</v>
      </c>
      <c r="D124" s="190">
        <f>'Monthly Data (to June 2020)'!J124</f>
        <v>14125149.191478822</v>
      </c>
      <c r="E124" s="46">
        <f t="shared" ca="1" si="13"/>
        <v>332.70999999999992</v>
      </c>
      <c r="F124" s="46">
        <f t="shared" ca="1" si="13"/>
        <v>0</v>
      </c>
      <c r="G124" s="29">
        <f t="shared" si="15"/>
        <v>123</v>
      </c>
      <c r="H124" s="274">
        <f>'Economic (2020 Adj.)'!R136</f>
        <v>3227.3048565181816</v>
      </c>
      <c r="I124" s="44">
        <f t="shared" si="16"/>
        <v>1</v>
      </c>
      <c r="J124" s="44">
        <f>'Customer Count'!G39</f>
        <v>5500</v>
      </c>
      <c r="K124" s="29">
        <f t="shared" si="14"/>
        <v>31</v>
      </c>
      <c r="M124" s="29">
        <f>'GS&lt;50 PW (2)'!$B$6</f>
        <v>-27557429.082861301</v>
      </c>
      <c r="N124" s="29">
        <f ca="1">E124*'GS&lt;50 PW (2)'!$B$7</f>
        <v>1657355.2299708102</v>
      </c>
      <c r="O124" s="29">
        <f ca="1">F124*'GS&lt;50 PW (2)'!$B$8</f>
        <v>0</v>
      </c>
      <c r="P124" s="29">
        <f>G124*'GS&lt;50 PW (2)'!$B$9</f>
        <v>-2850744.6994419629</v>
      </c>
      <c r="Q124" s="29">
        <f>H124*'GS&lt;50 PW (2)'!$B$10</f>
        <v>5685518.247944897</v>
      </c>
      <c r="R124" s="44">
        <f>I124*'GS&lt;50 PW (2)'!$B$11</f>
        <v>-215549.88615650401</v>
      </c>
      <c r="S124" s="156">
        <f>J124*'GS&lt;50 PW (2)'!$B$12</f>
        <v>27450656.99505657</v>
      </c>
      <c r="T124" s="156">
        <f>K124*'GS&lt;50 PW (2)'!$B$13</f>
        <v>10890537.925440541</v>
      </c>
      <c r="U124" s="28">
        <f t="shared" ca="1" si="10"/>
        <v>15060344.729953052</v>
      </c>
      <c r="W124" s="44"/>
    </row>
    <row r="125" spans="1:25" x14ac:dyDescent="0.2">
      <c r="A125" s="45">
        <v>43922</v>
      </c>
      <c r="B125" s="29">
        <f t="shared" si="8"/>
        <v>2020</v>
      </c>
      <c r="C125" s="29">
        <f t="shared" si="9"/>
        <v>4</v>
      </c>
      <c r="D125" s="190">
        <f>'Monthly Data (to June 2020)'!J125</f>
        <v>11624792.191478822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5"/>
        <v>124</v>
      </c>
      <c r="H125" s="274">
        <f>'Economic (2020 Adj.)'!R137</f>
        <v>2450.8246431490684</v>
      </c>
      <c r="I125" s="44">
        <f t="shared" si="16"/>
        <v>1</v>
      </c>
      <c r="J125" s="44">
        <f>'Customer Count'!G40</f>
        <v>5502</v>
      </c>
      <c r="K125" s="29">
        <f t="shared" si="14"/>
        <v>30</v>
      </c>
      <c r="M125" s="29">
        <f>'GS&lt;50 PW (2)'!$B$6</f>
        <v>-27557429.082861301</v>
      </c>
      <c r="N125" s="29">
        <f ca="1">E125*'GS&lt;50 PW (2)'!$B$7</f>
        <v>819636.40870246489</v>
      </c>
      <c r="O125" s="29">
        <f ca="1">F125*'GS&lt;50 PW (2)'!$B$8</f>
        <v>2297.5650010986888</v>
      </c>
      <c r="P125" s="29">
        <f>G125*'GS&lt;50 PW (2)'!$B$9</f>
        <v>-2873921.4856162877</v>
      </c>
      <c r="Q125" s="29">
        <f>H125*'GS&lt;50 PW (2)'!$B$10</f>
        <v>4317599.0030796668</v>
      </c>
      <c r="R125" s="44">
        <f>I125*'GS&lt;50 PW (2)'!$B$11</f>
        <v>-215549.88615650401</v>
      </c>
      <c r="S125" s="156">
        <f>J125*'GS&lt;50 PW (2)'!$B$12</f>
        <v>27460639.052145682</v>
      </c>
      <c r="T125" s="156">
        <f>K125*'GS&lt;50 PW (2)'!$B$13</f>
        <v>10539230.25042633</v>
      </c>
      <c r="U125" s="28">
        <f t="shared" ca="1" si="10"/>
        <v>12492501.824721154</v>
      </c>
      <c r="W125" s="44"/>
      <c r="X125" s="26"/>
    </row>
    <row r="126" spans="1:25" x14ac:dyDescent="0.2">
      <c r="A126" s="45">
        <v>43952</v>
      </c>
      <c r="B126" s="29">
        <f t="shared" si="8"/>
        <v>2020</v>
      </c>
      <c r="C126" s="29">
        <f t="shared" si="9"/>
        <v>5</v>
      </c>
      <c r="D126" s="190">
        <f>'Monthly Data (to June 2020)'!J126</f>
        <v>11905290.191478822</v>
      </c>
      <c r="E126" s="46">
        <f t="shared" ref="E126:F141" ca="1" si="17">E114</f>
        <v>35.92</v>
      </c>
      <c r="F126" s="46">
        <f t="shared" ca="1" si="17"/>
        <v>30.080000000000002</v>
      </c>
      <c r="G126" s="29">
        <f t="shared" si="15"/>
        <v>125</v>
      </c>
      <c r="H126" s="274">
        <f>'Economic (2020 Adj.)'!R138</f>
        <v>2463.3859406219817</v>
      </c>
      <c r="I126" s="44">
        <f t="shared" si="16"/>
        <v>1</v>
      </c>
      <c r="J126" s="44">
        <f>'Customer Count'!G41</f>
        <v>5501</v>
      </c>
      <c r="K126" s="29">
        <f t="shared" si="14"/>
        <v>31</v>
      </c>
      <c r="M126" s="29">
        <f>'GS&lt;50 PW (2)'!$B$6</f>
        <v>-27557429.082861301</v>
      </c>
      <c r="N126" s="29">
        <f ca="1">E126*'GS&lt;50 PW (2)'!$B$7</f>
        <v>178931.20092738877</v>
      </c>
      <c r="O126" s="29">
        <f ca="1">F126*'GS&lt;50 PW (2)'!$B$8</f>
        <v>406533.85431205056</v>
      </c>
      <c r="P126" s="29">
        <f>G126*'GS&lt;50 PW (2)'!$B$9</f>
        <v>-2897098.2717906125</v>
      </c>
      <c r="Q126" s="29">
        <f>H126*'GS&lt;50 PW (2)'!$B$10</f>
        <v>4339728.1446312843</v>
      </c>
      <c r="R126" s="44">
        <f>I126*'GS&lt;50 PW (2)'!$B$11</f>
        <v>-215549.88615650401</v>
      </c>
      <c r="S126" s="156">
        <f>J126*'GS&lt;50 PW (2)'!$B$12</f>
        <v>27455648.023601126</v>
      </c>
      <c r="T126" s="156">
        <f>K126*'GS&lt;50 PW (2)'!$B$13</f>
        <v>10890537.925440541</v>
      </c>
      <c r="U126" s="28">
        <f t="shared" ca="1" si="10"/>
        <v>12601301.908103975</v>
      </c>
      <c r="W126" s="44"/>
      <c r="X126" s="26"/>
    </row>
    <row r="127" spans="1:25" x14ac:dyDescent="0.2">
      <c r="A127" s="45">
        <v>43983</v>
      </c>
      <c r="B127" s="29">
        <f t="shared" si="8"/>
        <v>2020</v>
      </c>
      <c r="C127" s="29">
        <f t="shared" si="9"/>
        <v>6</v>
      </c>
      <c r="D127" s="190">
        <f>'Monthly Data (to June 2020)'!J127</f>
        <v>13649340.191478822</v>
      </c>
      <c r="E127" s="46">
        <f t="shared" ca="1" si="17"/>
        <v>0.37999999999999989</v>
      </c>
      <c r="F127" s="46">
        <f t="shared" ca="1" si="17"/>
        <v>94.58</v>
      </c>
      <c r="G127" s="29">
        <f t="shared" si="15"/>
        <v>126</v>
      </c>
      <c r="H127" s="274">
        <f>'Economic (2020 Adj.)'!R139</f>
        <v>2476.5969603779768</v>
      </c>
      <c r="I127" s="44">
        <f t="shared" si="16"/>
        <v>0</v>
      </c>
      <c r="J127" s="44">
        <f>'Customer Count'!G42</f>
        <v>5504</v>
      </c>
      <c r="K127" s="29">
        <f t="shared" si="14"/>
        <v>30</v>
      </c>
      <c r="M127" s="29">
        <f>'GS&lt;50 PW (2)'!$B$6</f>
        <v>-27557429.082861301</v>
      </c>
      <c r="N127" s="29">
        <f ca="1">E127*'GS&lt;50 PW (2)'!$B$7</f>
        <v>1892.9247314144686</v>
      </c>
      <c r="O127" s="29">
        <f ca="1">F127*'GS&lt;50 PW (2)'!$B$8</f>
        <v>1278257.045905377</v>
      </c>
      <c r="P127" s="29">
        <f>G127*'GS&lt;50 PW (2)'!$B$9</f>
        <v>-2920275.0579649378</v>
      </c>
      <c r="Q127" s="29">
        <f>H127*'GS&lt;50 PW (2)'!$B$10</f>
        <v>4363001.8969528126</v>
      </c>
      <c r="R127" s="44">
        <f>I127*'GS&lt;50 PW (2)'!$B$11</f>
        <v>0</v>
      </c>
      <c r="S127" s="156">
        <f>J127*'GS&lt;50 PW (2)'!$B$12</f>
        <v>27470621.109234795</v>
      </c>
      <c r="T127" s="156">
        <f>K127*'GS&lt;50 PW (2)'!$B$13</f>
        <v>10539230.25042633</v>
      </c>
      <c r="U127" s="28">
        <f t="shared" ca="1" si="10"/>
        <v>13175299.086424489</v>
      </c>
      <c r="W127" s="44"/>
      <c r="X127" s="26"/>
    </row>
    <row r="128" spans="1:25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7"/>
        <v>0</v>
      </c>
      <c r="F128" s="46">
        <f t="shared" ca="1" si="17"/>
        <v>206.28000000000003</v>
      </c>
      <c r="G128" s="29">
        <f t="shared" si="15"/>
        <v>127</v>
      </c>
      <c r="H128" s="274">
        <f>'Economic (2020 Adj.)'!R140</f>
        <v>2624.2882129140389</v>
      </c>
      <c r="I128" s="44">
        <f t="shared" si="16"/>
        <v>0</v>
      </c>
      <c r="J128" s="44">
        <f>'Customer Count'!G43</f>
        <v>5501</v>
      </c>
      <c r="K128" s="29">
        <f t="shared" si="14"/>
        <v>31</v>
      </c>
      <c r="M128" s="29">
        <f>'GS&lt;50 PW (2)'!$B$6</f>
        <v>-27557429.082861301</v>
      </c>
      <c r="N128" s="29">
        <f ca="1">E128*'GS&lt;50 PW (2)'!$B$7</f>
        <v>0</v>
      </c>
      <c r="O128" s="29">
        <f ca="1">F128*'GS&lt;50 PW (2)'!$B$8</f>
        <v>2787892.4025096344</v>
      </c>
      <c r="P128" s="29">
        <f>G128*'GS&lt;50 PW (2)'!$B$9</f>
        <v>-2943451.8441392626</v>
      </c>
      <c r="Q128" s="29">
        <f>H128*'GS&lt;50 PW (2)'!$B$10</f>
        <v>4623188.4453849131</v>
      </c>
      <c r="R128" s="44">
        <f>I128*'GS&lt;50 PW (2)'!$B$11</f>
        <v>0</v>
      </c>
      <c r="S128" s="156">
        <f>J128*'GS&lt;50 PW (2)'!$B$12</f>
        <v>27455648.023601126</v>
      </c>
      <c r="T128" s="156">
        <f>K128*'GS&lt;50 PW (2)'!$B$13</f>
        <v>10890537.925440541</v>
      </c>
      <c r="U128" s="28">
        <f t="shared" ca="1" si="10"/>
        <v>15256385.869935649</v>
      </c>
      <c r="X128" s="26"/>
    </row>
    <row r="129" spans="1:24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7"/>
        <v>0</v>
      </c>
      <c r="F129" s="46">
        <f t="shared" ca="1" si="17"/>
        <v>177.64000000000001</v>
      </c>
      <c r="G129" s="29">
        <f t="shared" si="15"/>
        <v>128</v>
      </c>
      <c r="H129" s="274">
        <f>'Economic (2020 Adj.)'!R141</f>
        <v>2637.7385693029469</v>
      </c>
      <c r="I129" s="44">
        <f t="shared" si="16"/>
        <v>0</v>
      </c>
      <c r="J129" s="44">
        <f>'Customer Count'!G44</f>
        <v>5505.879310032994</v>
      </c>
      <c r="K129" s="29">
        <f t="shared" si="14"/>
        <v>31</v>
      </c>
      <c r="M129" s="29">
        <f>'GS&lt;50 PW (2)'!$B$6</f>
        <v>-27557429.082861301</v>
      </c>
      <c r="N129" s="29">
        <f ca="1">E129*'GS&lt;50 PW (2)'!$B$7</f>
        <v>0</v>
      </c>
      <c r="O129" s="29">
        <f ca="1">F129*'GS&lt;50 PW (2)'!$B$8</f>
        <v>2400820.2752657137</v>
      </c>
      <c r="P129" s="29">
        <f>G129*'GS&lt;50 PW (2)'!$B$9</f>
        <v>-2966628.6303135874</v>
      </c>
      <c r="Q129" s="29">
        <f>H129*'GS&lt;50 PW (2)'!$B$10</f>
        <v>4646883.835219576</v>
      </c>
      <c r="R129" s="44">
        <f>I129*'GS&lt;50 PW (2)'!$B$11</f>
        <v>0</v>
      </c>
      <c r="S129" s="156">
        <f>J129*'GS&lt;50 PW (2)'!$B$12</f>
        <v>27480000.799253538</v>
      </c>
      <c r="T129" s="156">
        <f>K129*'GS&lt;50 PW (2)'!$B$13</f>
        <v>10890537.925440541</v>
      </c>
      <c r="U129" s="28">
        <f t="shared" ca="1" si="10"/>
        <v>14894185.122004481</v>
      </c>
      <c r="X129" s="26"/>
    </row>
    <row r="130" spans="1:24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46">
        <f t="shared" ca="1" si="17"/>
        <v>0.49000000000000005</v>
      </c>
      <c r="F130" s="46">
        <f t="shared" ca="1" si="17"/>
        <v>85.65</v>
      </c>
      <c r="G130" s="29">
        <f t="shared" si="15"/>
        <v>129</v>
      </c>
      <c r="H130" s="274">
        <f>'Economic (2020 Adj.)'!R142</f>
        <v>2651.8846337809364</v>
      </c>
      <c r="I130" s="44">
        <f t="shared" si="16"/>
        <v>1</v>
      </c>
      <c r="J130" s="44">
        <f>'Customer Count'!G45</f>
        <v>5510.7629479457182</v>
      </c>
      <c r="K130" s="29">
        <f t="shared" si="14"/>
        <v>30</v>
      </c>
      <c r="M130" s="29">
        <f>'GS&lt;50 PW (2)'!$B$6</f>
        <v>-27557429.082861301</v>
      </c>
      <c r="N130" s="29">
        <f ca="1">E130*'GS&lt;50 PW (2)'!$B$7</f>
        <v>2440.8766273502365</v>
      </c>
      <c r="O130" s="29">
        <f ca="1">F130*'GS&lt;50 PW (2)'!$B$8</f>
        <v>1157567.307906487</v>
      </c>
      <c r="P130" s="29">
        <f>G130*'GS&lt;50 PW (2)'!$B$9</f>
        <v>-2989805.4164879122</v>
      </c>
      <c r="Q130" s="29">
        <f>H130*'GS&lt;50 PW (2)'!$B$10</f>
        <v>4671804.8486663764</v>
      </c>
      <c r="R130" s="44">
        <f>I130*'GS&lt;50 PW (2)'!$B$11</f>
        <v>-215549.88615650401</v>
      </c>
      <c r="S130" s="156">
        <f>J130*'GS&lt;50 PW (2)'!$B$12</f>
        <v>27504375.175477218</v>
      </c>
      <c r="T130" s="156">
        <f>K130*'GS&lt;50 PW (2)'!$B$13</f>
        <v>10539230.25042633</v>
      </c>
      <c r="U130" s="28">
        <f t="shared" ca="1" si="10"/>
        <v>13112634.073598046</v>
      </c>
      <c r="X130" s="26"/>
    </row>
    <row r="131" spans="1:24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46">
        <f t="shared" ca="1" si="17"/>
        <v>53.33000000000002</v>
      </c>
      <c r="F131" s="46">
        <f t="shared" ca="1" si="17"/>
        <v>12.219999999999999</v>
      </c>
      <c r="G131" s="29">
        <f t="shared" si="15"/>
        <v>130</v>
      </c>
      <c r="H131" s="274">
        <f>'Economic (2020 Adj.)'!R143</f>
        <v>2753.5344074000554</v>
      </c>
      <c r="I131" s="44">
        <f t="shared" si="16"/>
        <v>1</v>
      </c>
      <c r="J131" s="44">
        <f>'Customer Count'!G46</f>
        <v>5515.6509175769415</v>
      </c>
      <c r="K131" s="29">
        <f t="shared" si="14"/>
        <v>31</v>
      </c>
      <c r="M131" s="29">
        <f>'GS&lt;50 PW (2)'!$B$6</f>
        <v>-27557429.082861301</v>
      </c>
      <c r="N131" s="29">
        <f ca="1">E131*'GS&lt;50 PW (2)'!$B$7</f>
        <v>265657.04191140441</v>
      </c>
      <c r="O131" s="29">
        <f ca="1">F131*'GS&lt;50 PW (2)'!$B$8</f>
        <v>165154.37831427052</v>
      </c>
      <c r="P131" s="29">
        <f>G131*'GS&lt;50 PW (2)'!$B$9</f>
        <v>-3012982.202662237</v>
      </c>
      <c r="Q131" s="29">
        <f>H131*'GS&lt;50 PW (2)'!$B$10</f>
        <v>4850880.4763201205</v>
      </c>
      <c r="R131" s="44">
        <f>I131*'GS&lt;50 PW (2)'!$B$11</f>
        <v>-215549.88615650401</v>
      </c>
      <c r="S131" s="156">
        <f>J131*'GS&lt;50 PW (2)'!$B$12</f>
        <v>27528771.171431575</v>
      </c>
      <c r="T131" s="156">
        <f>K131*'GS&lt;50 PW (2)'!$B$13</f>
        <v>10890537.925440541</v>
      </c>
      <c r="U131" s="28">
        <f t="shared" ref="U131:U145" ca="1" si="20">SUM(M131:T131)</f>
        <v>12915039.821737872</v>
      </c>
      <c r="X131" s="26"/>
    </row>
    <row r="132" spans="1:24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46">
        <f t="shared" ca="1" si="17"/>
        <v>207.66000000000003</v>
      </c>
      <c r="F132" s="46">
        <f t="shared" ca="1" si="17"/>
        <v>1.0000000000000142E-2</v>
      </c>
      <c r="G132" s="29">
        <f t="shared" si="15"/>
        <v>131</v>
      </c>
      <c r="H132" s="274">
        <f>'Economic (2020 Adj.)'!R144</f>
        <v>2767.6471938411169</v>
      </c>
      <c r="I132" s="44">
        <f t="shared" si="16"/>
        <v>1</v>
      </c>
      <c r="J132" s="44">
        <f>'Customer Count'!G47</f>
        <v>5520.5432227688379</v>
      </c>
      <c r="K132" s="29">
        <f t="shared" si="14"/>
        <v>30</v>
      </c>
      <c r="M132" s="29">
        <f>'GS&lt;50 PW (2)'!$B$6</f>
        <v>-27557429.082861301</v>
      </c>
      <c r="N132" s="29">
        <f ca="1">E132*'GS&lt;50 PW (2)'!$B$7</f>
        <v>1034433.5519092861</v>
      </c>
      <c r="O132" s="29">
        <f ca="1">F132*'GS&lt;50 PW (2)'!$B$8</f>
        <v>135.15088241757192</v>
      </c>
      <c r="P132" s="29">
        <f>G132*'GS&lt;50 PW (2)'!$B$9</f>
        <v>-3036158.9888365623</v>
      </c>
      <c r="Q132" s="29">
        <f>H132*'GS&lt;50 PW (2)'!$B$10</f>
        <v>4875742.8641041396</v>
      </c>
      <c r="R132" s="44">
        <f>I132*'GS&lt;50 PW (2)'!$B$11</f>
        <v>-215549.88615650401</v>
      </c>
      <c r="S132" s="156">
        <f>J132*'GS&lt;50 PW (2)'!$B$12</f>
        <v>27553188.806293007</v>
      </c>
      <c r="T132" s="156">
        <f>K132*'GS&lt;50 PW (2)'!$B$13</f>
        <v>10539230.25042633</v>
      </c>
      <c r="U132" s="28">
        <f t="shared" ca="1" si="20"/>
        <v>13193592.665760819</v>
      </c>
      <c r="X132" s="26"/>
    </row>
    <row r="133" spans="1:24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46">
        <f t="shared" ca="1" si="17"/>
        <v>351.65000000000003</v>
      </c>
      <c r="F133" s="46">
        <f t="shared" ca="1" si="17"/>
        <v>0</v>
      </c>
      <c r="G133" s="29">
        <f t="shared" si="15"/>
        <v>132</v>
      </c>
      <c r="H133" s="274">
        <f>'Economic (2020 Adj.)'!R145</f>
        <v>2782.4899519946475</v>
      </c>
      <c r="I133" s="44">
        <f t="shared" si="16"/>
        <v>0</v>
      </c>
      <c r="J133" s="44">
        <f>'Customer Count'!G48</f>
        <v>5525.8852321860777</v>
      </c>
      <c r="K133" s="29">
        <f t="shared" si="14"/>
        <v>31</v>
      </c>
      <c r="M133" s="29">
        <f>'GS&lt;50 PW (2)'!$B$6</f>
        <v>-27557429.082861301</v>
      </c>
      <c r="N133" s="29">
        <f ca="1">E133*'GS&lt;50 PW (2)'!$B$7</f>
        <v>1751702.5836892056</v>
      </c>
      <c r="O133" s="29">
        <f ca="1">F133*'GS&lt;50 PW (2)'!$B$8</f>
        <v>0</v>
      </c>
      <c r="P133" s="29">
        <f>G133*'GS&lt;50 PW (2)'!$B$9</f>
        <v>-3059335.7750108871</v>
      </c>
      <c r="Q133" s="29">
        <f>H133*'GS&lt;50 PW (2)'!$B$10</f>
        <v>4901891.2374631949</v>
      </c>
      <c r="R133" s="44">
        <f>I133*'GS&lt;50 PW (2)'!$B$11</f>
        <v>0</v>
      </c>
      <c r="S133" s="156">
        <f>J133*'GS&lt;50 PW (2)'!$B$12</f>
        <v>27579850.927779738</v>
      </c>
      <c r="T133" s="156">
        <f>K133*'GS&lt;50 PW (2)'!$B$13</f>
        <v>10890537.925440541</v>
      </c>
      <c r="U133" s="28">
        <f t="shared" ca="1" si="20"/>
        <v>14507217.816500491</v>
      </c>
      <c r="X133" s="26"/>
    </row>
    <row r="134" spans="1:24" x14ac:dyDescent="0.2">
      <c r="A134" s="45">
        <v>44197</v>
      </c>
      <c r="B134" s="29">
        <f t="shared" si="18"/>
        <v>2021</v>
      </c>
      <c r="C134" s="29">
        <f t="shared" si="19"/>
        <v>1</v>
      </c>
      <c r="E134" s="46">
        <f t="shared" ca="1" si="17"/>
        <v>477.14</v>
      </c>
      <c r="F134" s="46">
        <f t="shared" ca="1" si="17"/>
        <v>0</v>
      </c>
      <c r="G134" s="29">
        <f t="shared" si="15"/>
        <v>133</v>
      </c>
      <c r="H134" s="20">
        <f>'Economic (2020 Adj.)'!F146</f>
        <v>3406.205865725</v>
      </c>
      <c r="I134" s="44">
        <f t="shared" si="16"/>
        <v>0</v>
      </c>
      <c r="J134" s="44">
        <f>'Customer Count'!G49</f>
        <v>5537.3759381750942</v>
      </c>
      <c r="K134" s="29">
        <f t="shared" si="14"/>
        <v>31</v>
      </c>
      <c r="M134" s="29">
        <f>'GS&lt;50 PW (2)'!$B$6</f>
        <v>-27557429.082861301</v>
      </c>
      <c r="N134" s="29">
        <f ca="1">E134*'GS&lt;50 PW (2)'!$B$7</f>
        <v>2376816.069334473</v>
      </c>
      <c r="O134" s="29">
        <f ca="1">F134*'GS&lt;50 PW (2)'!$B$8</f>
        <v>0</v>
      </c>
      <c r="P134" s="29">
        <f>G134*'GS&lt;50 PW (2)'!$B$9</f>
        <v>-3082512.5611852119</v>
      </c>
      <c r="Q134" s="29">
        <f>H134*'GS&lt;50 PW (2)'!$B$10</f>
        <v>6000686.7856697412</v>
      </c>
      <c r="R134" s="44">
        <f>I134*'GS&lt;50 PW (2)'!$B$11</f>
        <v>0</v>
      </c>
      <c r="S134" s="156">
        <f>J134*'GS&lt;50 PW (2)'!$B$12</f>
        <v>27637201.369368017</v>
      </c>
      <c r="T134" s="156">
        <f>K134*'GS&lt;50 PW (2)'!$B$13</f>
        <v>10890537.925440541</v>
      </c>
      <c r="U134" s="28">
        <f t="shared" ca="1" si="20"/>
        <v>16265300.50576626</v>
      </c>
      <c r="X134" s="26"/>
    </row>
    <row r="135" spans="1:24" x14ac:dyDescent="0.2">
      <c r="A135" s="45">
        <v>44228</v>
      </c>
      <c r="B135" s="29">
        <f t="shared" si="18"/>
        <v>2021</v>
      </c>
      <c r="C135" s="29">
        <f t="shared" si="19"/>
        <v>2</v>
      </c>
      <c r="E135" s="46">
        <f t="shared" ca="1" si="17"/>
        <v>417.05</v>
      </c>
      <c r="F135" s="46">
        <f t="shared" ca="1" si="17"/>
        <v>0</v>
      </c>
      <c r="G135" s="29">
        <f t="shared" si="15"/>
        <v>134</v>
      </c>
      <c r="H135" s="20">
        <f>'Economic (2020 Adj.)'!F147</f>
        <v>3423.6638120749999</v>
      </c>
      <c r="I135" s="44">
        <f t="shared" si="16"/>
        <v>0</v>
      </c>
      <c r="J135" s="44">
        <f>'Customer Count'!G50</f>
        <v>5542.2875131562969</v>
      </c>
      <c r="K135" s="29">
        <f t="shared" si="14"/>
        <v>28</v>
      </c>
      <c r="M135" s="29">
        <f>'GS&lt;50 PW (2)'!$B$6</f>
        <v>-27557429.082861301</v>
      </c>
      <c r="N135" s="29">
        <f ca="1">E135*'GS&lt;50 PW (2)'!$B$7</f>
        <v>2077484.8927273799</v>
      </c>
      <c r="O135" s="29">
        <f ca="1">F135*'GS&lt;50 PW (2)'!$B$8</f>
        <v>0</v>
      </c>
      <c r="P135" s="29">
        <f>G135*'GS&lt;50 PW (2)'!$B$9</f>
        <v>-3105689.3473595367</v>
      </c>
      <c r="Q135" s="29">
        <f>H135*'GS&lt;50 PW (2)'!$B$10</f>
        <v>6031442.316044908</v>
      </c>
      <c r="R135" s="44">
        <f>I135*'GS&lt;50 PW (2)'!$B$11</f>
        <v>0</v>
      </c>
      <c r="S135" s="156">
        <f>J135*'GS&lt;50 PW (2)'!$B$12</f>
        <v>27661715.180297926</v>
      </c>
      <c r="T135" s="156">
        <f>K135*'GS&lt;50 PW (2)'!$B$13</f>
        <v>9836614.9003979079</v>
      </c>
      <c r="U135" s="28">
        <f t="shared" ca="1" si="20"/>
        <v>14944138.859247282</v>
      </c>
      <c r="X135" s="26"/>
    </row>
    <row r="136" spans="1:24" x14ac:dyDescent="0.2">
      <c r="A136" s="45">
        <v>44256</v>
      </c>
      <c r="B136" s="29">
        <f t="shared" si="18"/>
        <v>2021</v>
      </c>
      <c r="C136" s="29">
        <f t="shared" si="19"/>
        <v>3</v>
      </c>
      <c r="E136" s="46">
        <f t="shared" ca="1" si="17"/>
        <v>332.70999999999992</v>
      </c>
      <c r="F136" s="46">
        <f t="shared" ca="1" si="17"/>
        <v>0</v>
      </c>
      <c r="G136" s="29">
        <f t="shared" si="15"/>
        <v>135</v>
      </c>
      <c r="H136" s="20">
        <f>'Economic (2020 Adj.)'!F148</f>
        <v>3442.0247556499994</v>
      </c>
      <c r="I136" s="44">
        <f t="shared" si="16"/>
        <v>1</v>
      </c>
      <c r="J136" s="44">
        <f>'Customer Count'!G51</f>
        <v>5547.2034446357875</v>
      </c>
      <c r="K136" s="29">
        <f t="shared" si="14"/>
        <v>31</v>
      </c>
      <c r="M136" s="29">
        <f>'GS&lt;50 PW (2)'!$B$6</f>
        <v>-27557429.082861301</v>
      </c>
      <c r="N136" s="29">
        <f ca="1">E136*'GS&lt;50 PW (2)'!$B$7</f>
        <v>1657355.2299708102</v>
      </c>
      <c r="O136" s="29">
        <f ca="1">F136*'GS&lt;50 PW (2)'!$B$8</f>
        <v>0</v>
      </c>
      <c r="P136" s="29">
        <f>G136*'GS&lt;50 PW (2)'!$B$9</f>
        <v>-3128866.1335338615</v>
      </c>
      <c r="Q136" s="29">
        <f>H136*'GS&lt;50 PW (2)'!$B$10</f>
        <v>6063788.6497153407</v>
      </c>
      <c r="R136" s="44">
        <f>I136*'GS&lt;50 PW (2)'!$B$11</f>
        <v>-215549.88615650401</v>
      </c>
      <c r="S136" s="156">
        <f>J136*'GS&lt;50 PW (2)'!$B$12</f>
        <v>27686250.734635144</v>
      </c>
      <c r="T136" s="156">
        <f>K136*'GS&lt;50 PW (2)'!$B$13</f>
        <v>10890537.925440541</v>
      </c>
      <c r="U136" s="28">
        <f t="shared" ca="1" si="20"/>
        <v>15396087.437210171</v>
      </c>
      <c r="X136" s="26"/>
    </row>
    <row r="137" spans="1:24" x14ac:dyDescent="0.2">
      <c r="A137" s="45">
        <v>44287</v>
      </c>
      <c r="B137" s="29">
        <f t="shared" si="18"/>
        <v>2021</v>
      </c>
      <c r="C137" s="29">
        <f t="shared" si="19"/>
        <v>4</v>
      </c>
      <c r="E137" s="46">
        <f t="shared" ca="1" si="17"/>
        <v>164.53999999999996</v>
      </c>
      <c r="F137" s="46">
        <f t="shared" ca="1" si="17"/>
        <v>0.16999999999999993</v>
      </c>
      <c r="G137" s="29">
        <f t="shared" si="15"/>
        <v>136</v>
      </c>
      <c r="H137" s="20">
        <f>'Economic (2020 Adj.)'!F149</f>
        <v>3459.3823689750002</v>
      </c>
      <c r="I137" s="44">
        <f t="shared" si="16"/>
        <v>1</v>
      </c>
      <c r="J137" s="44">
        <f>'Customer Count'!G52</f>
        <v>5552.1237364777198</v>
      </c>
      <c r="K137" s="29">
        <f t="shared" si="14"/>
        <v>30</v>
      </c>
      <c r="M137" s="29">
        <f>'GS&lt;50 PW (2)'!$B$6</f>
        <v>-27557429.082861301</v>
      </c>
      <c r="N137" s="29">
        <f ca="1">E137*'GS&lt;50 PW (2)'!$B$7</f>
        <v>819636.40870246489</v>
      </c>
      <c r="O137" s="29">
        <f ca="1">F137*'GS&lt;50 PW (2)'!$B$8</f>
        <v>2297.5650010986888</v>
      </c>
      <c r="P137" s="29">
        <f>G137*'GS&lt;50 PW (2)'!$B$9</f>
        <v>-3152042.9197081868</v>
      </c>
      <c r="Q137" s="29">
        <f>H137*'GS&lt;50 PW (2)'!$B$10</f>
        <v>6094367.424168813</v>
      </c>
      <c r="R137" s="44">
        <f>I137*'GS&lt;50 PW (2)'!$B$11</f>
        <v>-215549.88615650401</v>
      </c>
      <c r="S137" s="156">
        <f>J137*'GS&lt;50 PW (2)'!$B$12</f>
        <v>27710808.051665772</v>
      </c>
      <c r="T137" s="156">
        <f>K137*'GS&lt;50 PW (2)'!$B$13</f>
        <v>10539230.25042633</v>
      </c>
      <c r="U137" s="28">
        <f t="shared" ca="1" si="20"/>
        <v>14241317.811238494</v>
      </c>
    </row>
    <row r="138" spans="1:24" x14ac:dyDescent="0.2">
      <c r="A138" s="45">
        <v>44317</v>
      </c>
      <c r="B138" s="29">
        <f t="shared" si="18"/>
        <v>2021</v>
      </c>
      <c r="C138" s="29">
        <f t="shared" si="19"/>
        <v>5</v>
      </c>
      <c r="E138" s="46">
        <f t="shared" ca="1" si="17"/>
        <v>35.92</v>
      </c>
      <c r="F138" s="46">
        <f t="shared" ca="1" si="17"/>
        <v>30.080000000000002</v>
      </c>
      <c r="G138" s="29">
        <f t="shared" si="15"/>
        <v>137</v>
      </c>
      <c r="H138" s="20">
        <f>'Economic (2020 Adj.)'!F150</f>
        <v>3473.2283264249995</v>
      </c>
      <c r="I138" s="44">
        <f t="shared" si="16"/>
        <v>1</v>
      </c>
      <c r="J138" s="44">
        <f>'Customer Count'!G53</f>
        <v>5557.0483925496737</v>
      </c>
      <c r="K138" s="29">
        <f t="shared" si="14"/>
        <v>31</v>
      </c>
      <c r="M138" s="29">
        <f>'GS&lt;50 PW (2)'!$B$6</f>
        <v>-27557429.082861301</v>
      </c>
      <c r="N138" s="29">
        <f ca="1">E138*'GS&lt;50 PW (2)'!$B$7</f>
        <v>178931.20092738877</v>
      </c>
      <c r="O138" s="29">
        <f ca="1">F138*'GS&lt;50 PW (2)'!$B$8</f>
        <v>406533.85431205056</v>
      </c>
      <c r="P138" s="29">
        <f>G138*'GS&lt;50 PW (2)'!$B$9</f>
        <v>-3175219.7058825116</v>
      </c>
      <c r="Q138" s="29">
        <f>H138*'GS&lt;50 PW (2)'!$B$10</f>
        <v>6118759.7413629098</v>
      </c>
      <c r="R138" s="44">
        <f>I138*'GS&lt;50 PW (2)'!$B$11</f>
        <v>-215549.88615650401</v>
      </c>
      <c r="S138" s="156">
        <f>J138*'GS&lt;50 PW (2)'!$B$12</f>
        <v>27735387.150693014</v>
      </c>
      <c r="T138" s="156">
        <f>K138*'GS&lt;50 PW (2)'!$B$13</f>
        <v>10890537.925440541</v>
      </c>
      <c r="U138" s="28">
        <f t="shared" ca="1" si="20"/>
        <v>14381951.197835589</v>
      </c>
    </row>
    <row r="139" spans="1:24" x14ac:dyDescent="0.2">
      <c r="A139" s="45">
        <v>44348</v>
      </c>
      <c r="B139" s="29">
        <f t="shared" si="18"/>
        <v>2021</v>
      </c>
      <c r="C139" s="29">
        <f t="shared" si="19"/>
        <v>6</v>
      </c>
      <c r="E139" s="46">
        <f t="shared" ca="1" si="17"/>
        <v>0.37999999999999989</v>
      </c>
      <c r="F139" s="46">
        <f t="shared" ca="1" si="17"/>
        <v>94.58</v>
      </c>
      <c r="G139" s="29">
        <f t="shared" si="15"/>
        <v>138</v>
      </c>
      <c r="H139" s="20">
        <f>'Economic (2020 Adj.)'!F151</f>
        <v>3483.9639601000003</v>
      </c>
      <c r="I139" s="44">
        <f t="shared" si="16"/>
        <v>0</v>
      </c>
      <c r="J139" s="44">
        <f>'Customer Count'!G54</f>
        <v>5561.9774167226606</v>
      </c>
      <c r="K139" s="29">
        <f t="shared" si="14"/>
        <v>30</v>
      </c>
      <c r="M139" s="29">
        <f>'GS&lt;50 PW (2)'!$B$6</f>
        <v>-27557429.082861301</v>
      </c>
      <c r="N139" s="29">
        <f ca="1">E139*'GS&lt;50 PW (2)'!$B$7</f>
        <v>1892.9247314144686</v>
      </c>
      <c r="O139" s="29">
        <f ca="1">F139*'GS&lt;50 PW (2)'!$B$8</f>
        <v>1278257.045905377</v>
      </c>
      <c r="P139" s="29">
        <f>G139*'GS&lt;50 PW (2)'!$B$9</f>
        <v>-3198396.4920568364</v>
      </c>
      <c r="Q139" s="29">
        <f>H139*'GS&lt;50 PW (2)'!$B$10</f>
        <v>6137672.6249844218</v>
      </c>
      <c r="R139" s="44">
        <f>I139*'GS&lt;50 PW (2)'!$B$11</f>
        <v>0</v>
      </c>
      <c r="S139" s="156">
        <f>J139*'GS&lt;50 PW (2)'!$B$12</f>
        <v>27759988.051037196</v>
      </c>
      <c r="T139" s="156">
        <f>K139*'GS&lt;50 PW (2)'!$B$13</f>
        <v>10539230.25042633</v>
      </c>
      <c r="U139" s="28">
        <f t="shared" ca="1" si="20"/>
        <v>14961215.322166603</v>
      </c>
    </row>
    <row r="140" spans="1:24" x14ac:dyDescent="0.2">
      <c r="A140" s="45">
        <v>44378</v>
      </c>
      <c r="B140" s="29">
        <f t="shared" si="18"/>
        <v>2021</v>
      </c>
      <c r="C140" s="29">
        <f t="shared" si="19"/>
        <v>7</v>
      </c>
      <c r="E140" s="46">
        <f t="shared" ca="1" si="17"/>
        <v>0</v>
      </c>
      <c r="F140" s="46">
        <f t="shared" ca="1" si="17"/>
        <v>206.28000000000003</v>
      </c>
      <c r="G140" s="29">
        <f t="shared" si="15"/>
        <v>139</v>
      </c>
      <c r="H140" s="20">
        <f>'Economic (2020 Adj.)'!F152</f>
        <v>3499.1142468749999</v>
      </c>
      <c r="I140" s="44">
        <f t="shared" si="16"/>
        <v>0</v>
      </c>
      <c r="J140" s="44">
        <f>'Customer Count'!G55</f>
        <v>5566.9108128711241</v>
      </c>
      <c r="K140" s="29">
        <f t="shared" si="14"/>
        <v>31</v>
      </c>
      <c r="M140" s="29">
        <f>'GS&lt;50 PW (2)'!$B$6</f>
        <v>-27557429.082861301</v>
      </c>
      <c r="N140" s="29">
        <f ca="1">E140*'GS&lt;50 PW (2)'!$B$7</f>
        <v>0</v>
      </c>
      <c r="O140" s="29">
        <f ca="1">F140*'GS&lt;50 PW (2)'!$B$8</f>
        <v>2787892.4025096344</v>
      </c>
      <c r="P140" s="29">
        <f>G140*'GS&lt;50 PW (2)'!$B$9</f>
        <v>-3221573.2782311612</v>
      </c>
      <c r="Q140" s="29">
        <f>H140*'GS&lt;50 PW (2)'!$B$10</f>
        <v>6164362.7691605715</v>
      </c>
      <c r="R140" s="44">
        <f>I140*'GS&lt;50 PW (2)'!$B$11</f>
        <v>0</v>
      </c>
      <c r="S140" s="156">
        <f>J140*'GS&lt;50 PW (2)'!$B$12</f>
        <v>27784610.772035778</v>
      </c>
      <c r="T140" s="156">
        <f>K140*'GS&lt;50 PW (2)'!$B$13</f>
        <v>10890537.925440541</v>
      </c>
      <c r="U140" s="28">
        <f t="shared" ca="1" si="20"/>
        <v>16848401.508054063</v>
      </c>
    </row>
    <row r="141" spans="1:24" x14ac:dyDescent="0.2">
      <c r="A141" s="45">
        <v>44409</v>
      </c>
      <c r="B141" s="29">
        <f t="shared" si="18"/>
        <v>2021</v>
      </c>
      <c r="C141" s="29">
        <f t="shared" si="19"/>
        <v>8</v>
      </c>
      <c r="E141" s="46">
        <f t="shared" ca="1" si="17"/>
        <v>0</v>
      </c>
      <c r="F141" s="46">
        <f t="shared" ca="1" si="17"/>
        <v>177.64000000000001</v>
      </c>
      <c r="G141" s="29">
        <f t="shared" si="15"/>
        <v>140</v>
      </c>
      <c r="H141" s="20">
        <f>'Economic (2020 Adj.)'!F153</f>
        <v>3511.7562080249995</v>
      </c>
      <c r="I141" s="44">
        <f t="shared" si="16"/>
        <v>0</v>
      </c>
      <c r="J141" s="44">
        <f>'Customer Count'!G56</f>
        <v>5571.848584872946</v>
      </c>
      <c r="K141" s="29">
        <f t="shared" si="14"/>
        <v>31</v>
      </c>
      <c r="M141" s="29">
        <f>'GS&lt;50 PW (2)'!$B$6</f>
        <v>-27557429.082861301</v>
      </c>
      <c r="N141" s="29">
        <f ca="1">E141*'GS&lt;50 PW (2)'!$B$7</f>
        <v>0</v>
      </c>
      <c r="O141" s="29">
        <f ca="1">F141*'GS&lt;50 PW (2)'!$B$8</f>
        <v>2400820.2752657137</v>
      </c>
      <c r="P141" s="29">
        <f>G141*'GS&lt;50 PW (2)'!$B$9</f>
        <v>-3244750.064405486</v>
      </c>
      <c r="Q141" s="29">
        <f>H141*'GS&lt;50 PW (2)'!$B$10</f>
        <v>6186634.0152943116</v>
      </c>
      <c r="R141" s="44">
        <f>I141*'GS&lt;50 PW (2)'!$B$11</f>
        <v>0</v>
      </c>
      <c r="S141" s="156">
        <f>J141*'GS&lt;50 PW (2)'!$B$12</f>
        <v>27809255.333043382</v>
      </c>
      <c r="T141" s="156">
        <f>K141*'GS&lt;50 PW (2)'!$B$13</f>
        <v>10890537.925440541</v>
      </c>
      <c r="U141" s="28">
        <f t="shared" ca="1" si="20"/>
        <v>16485068.401777161</v>
      </c>
    </row>
    <row r="142" spans="1:24" x14ac:dyDescent="0.2">
      <c r="A142" s="45">
        <v>44440</v>
      </c>
      <c r="B142" s="29">
        <f t="shared" si="18"/>
        <v>2021</v>
      </c>
      <c r="C142" s="29">
        <f t="shared" si="19"/>
        <v>9</v>
      </c>
      <c r="E142" s="46">
        <f t="shared" ref="E142:F145" ca="1" si="21">E130</f>
        <v>0.49000000000000005</v>
      </c>
      <c r="F142" s="46">
        <f t="shared" ca="1" si="21"/>
        <v>85.65</v>
      </c>
      <c r="G142" s="29">
        <f t="shared" si="15"/>
        <v>141</v>
      </c>
      <c r="H142" s="20">
        <f>'Economic (2020 Adj.)'!F154</f>
        <v>3534.6321377249997</v>
      </c>
      <c r="I142" s="44">
        <f t="shared" si="16"/>
        <v>1</v>
      </c>
      <c r="J142" s="44">
        <f>'Customer Count'!G57</f>
        <v>5576.7907366094469</v>
      </c>
      <c r="K142" s="29">
        <f t="shared" si="14"/>
        <v>30</v>
      </c>
      <c r="M142" s="29">
        <f>'GS&lt;50 PW (2)'!$B$6</f>
        <v>-27557429.082861301</v>
      </c>
      <c r="N142" s="29">
        <f ca="1">E142*'GS&lt;50 PW (2)'!$B$7</f>
        <v>2440.8766273502365</v>
      </c>
      <c r="O142" s="29">
        <f ca="1">F142*'GS&lt;50 PW (2)'!$B$8</f>
        <v>1157567.307906487</v>
      </c>
      <c r="P142" s="29">
        <f>G142*'GS&lt;50 PW (2)'!$B$9</f>
        <v>-3267926.8505798113</v>
      </c>
      <c r="Q142" s="29">
        <f>H142*'GS&lt;50 PW (2)'!$B$10</f>
        <v>6226934.365441082</v>
      </c>
      <c r="R142" s="44">
        <f>I142*'GS&lt;50 PW (2)'!$B$11</f>
        <v>-215549.88615650401</v>
      </c>
      <c r="S142" s="156">
        <f>J142*'GS&lt;50 PW (2)'!$B$12</f>
        <v>27833921.753431782</v>
      </c>
      <c r="T142" s="156">
        <f>K142*'GS&lt;50 PW (2)'!$B$13</f>
        <v>10539230.25042633</v>
      </c>
      <c r="U142" s="28">
        <f t="shared" ca="1" si="20"/>
        <v>14719188.734235417</v>
      </c>
    </row>
    <row r="143" spans="1:24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46">
        <f t="shared" ca="1" si="21"/>
        <v>53.33000000000002</v>
      </c>
      <c r="F143" s="46">
        <f t="shared" ca="1" si="21"/>
        <v>12.219999999999999</v>
      </c>
      <c r="G143" s="29">
        <f t="shared" si="15"/>
        <v>142</v>
      </c>
      <c r="H143" s="20">
        <f>'Economic (2020 Adj.)'!F155</f>
        <v>3537.2407963749997</v>
      </c>
      <c r="I143" s="44">
        <f t="shared" si="16"/>
        <v>1</v>
      </c>
      <c r="J143" s="44">
        <f>'Customer Count'!G58</f>
        <v>5581.7372719653904</v>
      </c>
      <c r="K143" s="29">
        <f t="shared" si="14"/>
        <v>31</v>
      </c>
      <c r="M143" s="29">
        <f>'GS&lt;50 PW (2)'!$B$6</f>
        <v>-27557429.082861301</v>
      </c>
      <c r="N143" s="29">
        <f ca="1">E143*'GS&lt;50 PW (2)'!$B$7</f>
        <v>265657.04191140441</v>
      </c>
      <c r="O143" s="29">
        <f ca="1">F143*'GS&lt;50 PW (2)'!$B$8</f>
        <v>165154.37831427052</v>
      </c>
      <c r="P143" s="29">
        <f>G143*'GS&lt;50 PW (2)'!$B$9</f>
        <v>-3291103.6367541361</v>
      </c>
      <c r="Q143" s="29">
        <f>H143*'GS&lt;50 PW (2)'!$B$10</f>
        <v>6231530.019405188</v>
      </c>
      <c r="R143" s="44">
        <f>I143*'GS&lt;50 PW (2)'!$B$11</f>
        <v>-215549.88615650401</v>
      </c>
      <c r="S143" s="156">
        <f>J143*'GS&lt;50 PW (2)'!$B$12</f>
        <v>27858610.052589949</v>
      </c>
      <c r="T143" s="156">
        <f>K143*'GS&lt;50 PW (2)'!$B$13</f>
        <v>10890537.925440541</v>
      </c>
      <c r="U143" s="28">
        <f t="shared" ca="1" si="20"/>
        <v>14347406.811889416</v>
      </c>
    </row>
    <row r="144" spans="1:24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46">
        <f t="shared" ca="1" si="21"/>
        <v>207.66000000000003</v>
      </c>
      <c r="F144" s="46">
        <f t="shared" ca="1" si="21"/>
        <v>1.0000000000000142E-2</v>
      </c>
      <c r="G144" s="29">
        <f t="shared" si="15"/>
        <v>143</v>
      </c>
      <c r="H144" s="20">
        <f>'Economic (2020 Adj.)'!F156</f>
        <v>3543.4614439249999</v>
      </c>
      <c r="I144" s="44">
        <f t="shared" si="16"/>
        <v>1</v>
      </c>
      <c r="J144" s="44">
        <f>'Customer Count'!G59</f>
        <v>5586.6881948289856</v>
      </c>
      <c r="K144" s="29">
        <f t="shared" si="14"/>
        <v>30</v>
      </c>
      <c r="M144" s="29">
        <f>'GS&lt;50 PW (2)'!$B$6</f>
        <v>-27557429.082861301</v>
      </c>
      <c r="N144" s="29">
        <f ca="1">E144*'GS&lt;50 PW (2)'!$B$7</f>
        <v>1034433.5519092861</v>
      </c>
      <c r="O144" s="29">
        <f ca="1">F144*'GS&lt;50 PW (2)'!$B$8</f>
        <v>135.15088241757192</v>
      </c>
      <c r="P144" s="29">
        <f>G144*'GS&lt;50 PW (2)'!$B$9</f>
        <v>-3314280.4229284609</v>
      </c>
      <c r="Q144" s="29">
        <f>H144*'GS&lt;50 PW (2)'!$B$10</f>
        <v>6242488.8865503622</v>
      </c>
      <c r="R144" s="44">
        <f>I144*'GS&lt;50 PW (2)'!$B$11</f>
        <v>-215549.88615650401</v>
      </c>
      <c r="S144" s="156">
        <f>J144*'GS&lt;50 PW (2)'!$B$12</f>
        <v>27883320.249924049</v>
      </c>
      <c r="T144" s="156">
        <f>K144*'GS&lt;50 PW (2)'!$B$13</f>
        <v>10539230.25042633</v>
      </c>
      <c r="U144" s="28">
        <f t="shared" ca="1" si="20"/>
        <v>14612348.697746184</v>
      </c>
    </row>
    <row r="145" spans="1:21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46">
        <f t="shared" ca="1" si="21"/>
        <v>351.65000000000003</v>
      </c>
      <c r="F145" s="46">
        <f t="shared" ca="1" si="21"/>
        <v>0</v>
      </c>
      <c r="G145" s="29">
        <f t="shared" si="15"/>
        <v>144</v>
      </c>
      <c r="H145" s="20">
        <f>'Economic (2020 Adj.)'!F157</f>
        <v>3543.7624430000001</v>
      </c>
      <c r="I145" s="44">
        <f t="shared" si="16"/>
        <v>0</v>
      </c>
      <c r="J145" s="44">
        <f>'Customer Count'!G60</f>
        <v>5591.6435090918903</v>
      </c>
      <c r="K145" s="29">
        <f t="shared" si="14"/>
        <v>31</v>
      </c>
      <c r="M145" s="29">
        <f>'GS&lt;50 PW (2)'!$B$6</f>
        <v>-27557429.082861301</v>
      </c>
      <c r="N145" s="29">
        <f ca="1">E145*'GS&lt;50 PW (2)'!$B$7</f>
        <v>1751702.5836892056</v>
      </c>
      <c r="O145" s="29">
        <f ca="1">F145*'GS&lt;50 PW (2)'!$B$8</f>
        <v>0</v>
      </c>
      <c r="P145" s="29">
        <f>G145*'GS&lt;50 PW (2)'!$B$9</f>
        <v>-3337457.2091027857</v>
      </c>
      <c r="Q145" s="29">
        <f>H145*'GS&lt;50 PW (2)'!$B$10</f>
        <v>6243019.1543154521</v>
      </c>
      <c r="R145" s="44">
        <f>I145*'GS&lt;50 PW (2)'!$B$11</f>
        <v>0</v>
      </c>
      <c r="S145" s="156">
        <f>J145*'GS&lt;50 PW (2)'!$B$12</f>
        <v>27908052.36485745</v>
      </c>
      <c r="T145" s="156">
        <f>K145*'GS&lt;50 PW (2)'!$B$13</f>
        <v>10890537.925440541</v>
      </c>
      <c r="U145" s="28">
        <f t="shared" ca="1" si="20"/>
        <v>15898425.736338561</v>
      </c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Z183"/>
  <sheetViews>
    <sheetView topLeftCell="A117" workbookViewId="0">
      <selection activeCell="H127" sqref="H127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0" width="9.33203125" style="29"/>
    <col min="11" max="11" width="12.5" style="29" customWidth="1"/>
    <col min="12" max="13" width="9.33203125" style="29"/>
    <col min="14" max="14" width="11.83203125" style="29" bestFit="1" customWidth="1"/>
    <col min="15" max="15" width="10.1640625" style="29" bestFit="1" customWidth="1"/>
    <col min="16" max="16" width="9.33203125" style="29"/>
    <col min="17" max="17" width="12.5" style="29" bestFit="1" customWidth="1"/>
    <col min="18" max="21" width="12.5" style="29" customWidth="1"/>
    <col min="22" max="22" width="14.1640625" style="29" bestFit="1" customWidth="1"/>
    <col min="23" max="23" width="9.33203125" style="29"/>
    <col min="24" max="24" width="13.83203125" style="29" bestFit="1" customWidth="1"/>
    <col min="25" max="25" width="12.5" style="29" bestFit="1" customWidth="1"/>
    <col min="26" max="16384" width="9.33203125" style="29"/>
  </cols>
  <sheetData>
    <row r="1" spans="1:22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K1" s="46" t="str">
        <f>'Monthly Data'!O1</f>
        <v>GS_gt_50_Customers</v>
      </c>
      <c r="L1" s="46" t="str">
        <f>'Monthly Data'!BH1</f>
        <v>Month Days</v>
      </c>
      <c r="N1" s="29" t="s">
        <v>76</v>
      </c>
      <c r="O1" s="46" t="str">
        <f>F1</f>
        <v>HDD14</v>
      </c>
      <c r="P1" s="46" t="str">
        <f>G1</f>
        <v>CDD14</v>
      </c>
      <c r="Q1" s="46" t="str">
        <f>H1</f>
        <v>GDP</v>
      </c>
      <c r="R1" s="46" t="str">
        <f t="shared" ref="R1" si="0">I1</f>
        <v>Trend</v>
      </c>
      <c r="S1" s="46" t="str">
        <f t="shared" ref="S1" si="1">J1</f>
        <v>Dec</v>
      </c>
      <c r="T1" s="46" t="str">
        <f t="shared" ref="T1" si="2">K1</f>
        <v>GS_gt_50_Customers</v>
      </c>
      <c r="U1" s="46" t="str">
        <f t="shared" ref="U1" si="3">L1</f>
        <v>Month Days</v>
      </c>
      <c r="V1" s="29" t="s">
        <v>123</v>
      </c>
    </row>
    <row r="2" spans="1:22" x14ac:dyDescent="0.2">
      <c r="A2" s="45">
        <f>'Monthly Data'!A2</f>
        <v>40179</v>
      </c>
      <c r="B2" s="29">
        <f t="shared" ref="B2:B65" si="4">YEAR(A2)</f>
        <v>2010</v>
      </c>
      <c r="C2" s="29">
        <f t="shared" ref="C2:C65" si="5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K2" s="46">
        <f>'Monthly Data'!O2</f>
        <v>979</v>
      </c>
      <c r="L2" s="46">
        <f>'Monthly Data'!BH2</f>
        <v>31</v>
      </c>
      <c r="N2" s="29">
        <f>'GS&gt;50 PW (2)'!$B$6</f>
        <v>-65109283.238350697</v>
      </c>
      <c r="O2" s="29">
        <f ca="1">F2*'GS&gt;50 PW (2)'!$B$7</f>
        <v>7644957.3356839577</v>
      </c>
      <c r="P2" s="29">
        <f ca="1">G2*'GS&gt;50 PW (2)'!$B$8</f>
        <v>0</v>
      </c>
      <c r="Q2" s="29">
        <f>H2*'GS&gt;50 PW (2)'!$B$9</f>
        <v>25190226.621844739</v>
      </c>
      <c r="R2" s="29">
        <f>I2*'GS&gt;50 PW (2)'!$B$10</f>
        <v>-49467.826659633902</v>
      </c>
      <c r="S2" s="29">
        <f>J2*'GS&gt;50 PW (2)'!$B$11</f>
        <v>0</v>
      </c>
      <c r="T2" s="29">
        <f>K2*'GS&gt;50 PW (2)'!$B$12</f>
        <v>50880745.626938127</v>
      </c>
      <c r="U2" s="29">
        <f>L2*'GS&gt;50 PW (2)'!$B$13</f>
        <v>59591708.09976133</v>
      </c>
      <c r="V2" s="28">
        <f ca="1">SUM(N2:U2)</f>
        <v>78148886.619217813</v>
      </c>
    </row>
    <row r="3" spans="1:22" x14ac:dyDescent="0.2">
      <c r="A3" s="45">
        <f>'Monthly Data'!A3</f>
        <v>40210</v>
      </c>
      <c r="B3" s="29">
        <f t="shared" si="4"/>
        <v>2010</v>
      </c>
      <c r="C3" s="29">
        <f t="shared" si="5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K3" s="46">
        <f>'Monthly Data'!O3</f>
        <v>978</v>
      </c>
      <c r="L3" s="46">
        <f>'Monthly Data'!BH3</f>
        <v>28</v>
      </c>
      <c r="N3" s="29">
        <f>'GS&gt;50 PW (2)'!$B$6</f>
        <v>-65109283.238350697</v>
      </c>
      <c r="O3" s="29">
        <f ca="1">F3*'GS&gt;50 PW (2)'!$B$7</f>
        <v>6713478.9675771948</v>
      </c>
      <c r="P3" s="29">
        <f ca="1">G3*'GS&gt;50 PW (2)'!$B$8</f>
        <v>0</v>
      </c>
      <c r="Q3" s="29">
        <f>H3*'GS&gt;50 PW (2)'!$B$9</f>
        <v>25190226.621844739</v>
      </c>
      <c r="R3" s="29">
        <f>I3*'GS&gt;50 PW (2)'!$B$10</f>
        <v>-98935.653319267803</v>
      </c>
      <c r="S3" s="29">
        <f>J3*'GS&gt;50 PW (2)'!$B$11</f>
        <v>0</v>
      </c>
      <c r="T3" s="29">
        <f>K3*'GS&gt;50 PW (2)'!$B$12</f>
        <v>50828773.465930015</v>
      </c>
      <c r="U3" s="29">
        <f>L3*'GS&gt;50 PW (2)'!$B$13</f>
        <v>53824768.606236041</v>
      </c>
      <c r="V3" s="28">
        <f t="shared" ref="V3:V66" ca="1" si="6">SUM(N3:U3)</f>
        <v>71349028.769918025</v>
      </c>
    </row>
    <row r="4" spans="1:22" x14ac:dyDescent="0.2">
      <c r="A4" s="45">
        <f>'Monthly Data'!A4</f>
        <v>40238</v>
      </c>
      <c r="B4" s="29">
        <f t="shared" si="4"/>
        <v>2010</v>
      </c>
      <c r="C4" s="29">
        <f t="shared" si="5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K4" s="46">
        <f>'Monthly Data'!O4</f>
        <v>983</v>
      </c>
      <c r="L4" s="46">
        <f>'Monthly Data'!BH4</f>
        <v>31</v>
      </c>
      <c r="N4" s="29">
        <f>'GS&gt;50 PW (2)'!$B$6</f>
        <v>-65109283.238350697</v>
      </c>
      <c r="O4" s="29">
        <f ca="1">F4*'GS&gt;50 PW (2)'!$B$7</f>
        <v>5591422.5926603414</v>
      </c>
      <c r="P4" s="29">
        <f ca="1">G4*'GS&gt;50 PW (2)'!$B$8</f>
        <v>1448.0018408694905</v>
      </c>
      <c r="Q4" s="29">
        <f>H4*'GS&gt;50 PW (2)'!$B$9</f>
        <v>25190226.621844739</v>
      </c>
      <c r="R4" s="29">
        <f>I4*'GS&gt;50 PW (2)'!$B$10</f>
        <v>-148403.47997890171</v>
      </c>
      <c r="S4" s="29">
        <f>J4*'GS&gt;50 PW (2)'!$B$11</f>
        <v>0</v>
      </c>
      <c r="T4" s="29">
        <f>K4*'GS&gt;50 PW (2)'!$B$12</f>
        <v>51088634.270970561</v>
      </c>
      <c r="U4" s="29">
        <f>L4*'GS&gt;50 PW (2)'!$B$13</f>
        <v>59591708.09976133</v>
      </c>
      <c r="V4" s="28">
        <f t="shared" ca="1" si="6"/>
        <v>76205752.868748248</v>
      </c>
    </row>
    <row r="5" spans="1:22" x14ac:dyDescent="0.2">
      <c r="A5" s="45">
        <f>'Monthly Data'!A5</f>
        <v>40269</v>
      </c>
      <c r="B5" s="29">
        <f t="shared" si="4"/>
        <v>2010</v>
      </c>
      <c r="C5" s="29">
        <f t="shared" si="5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K5" s="46">
        <f>'Monthly Data'!O5</f>
        <v>994</v>
      </c>
      <c r="L5" s="46">
        <f>'Monthly Data'!BH5</f>
        <v>30</v>
      </c>
      <c r="N5" s="29">
        <f>'GS&gt;50 PW (2)'!$B$6</f>
        <v>-65109283.238350697</v>
      </c>
      <c r="O5" s="29">
        <f ca="1">F5*'GS&gt;50 PW (2)'!$B$7</f>
        <v>3122983.647310595</v>
      </c>
      <c r="P5" s="29">
        <f ca="1">G5*'GS&gt;50 PW (2)'!$B$8</f>
        <v>69986.755642025208</v>
      </c>
      <c r="Q5" s="29">
        <f>H5*'GS&gt;50 PW (2)'!$B$9</f>
        <v>25190226.621844739</v>
      </c>
      <c r="R5" s="29">
        <f>I5*'GS&gt;50 PW (2)'!$B$10</f>
        <v>-197871.30663853561</v>
      </c>
      <c r="S5" s="29">
        <f>J5*'GS&gt;50 PW (2)'!$B$11</f>
        <v>0</v>
      </c>
      <c r="T5" s="29">
        <f>K5*'GS&gt;50 PW (2)'!$B$12</f>
        <v>51660328.042059749</v>
      </c>
      <c r="U5" s="29">
        <f>L5*'GS&gt;50 PW (2)'!$B$13</f>
        <v>57669394.935252905</v>
      </c>
      <c r="V5" s="28">
        <f t="shared" ca="1" si="6"/>
        <v>72405765.457120776</v>
      </c>
    </row>
    <row r="6" spans="1:22" x14ac:dyDescent="0.2">
      <c r="A6" s="45">
        <f>'Monthly Data'!A6</f>
        <v>40299</v>
      </c>
      <c r="B6" s="29">
        <f t="shared" si="4"/>
        <v>2010</v>
      </c>
      <c r="C6" s="29">
        <f t="shared" si="5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K6" s="46">
        <f>'Monthly Data'!O6</f>
        <v>996</v>
      </c>
      <c r="L6" s="46">
        <f>'Monthly Data'!BH6</f>
        <v>31</v>
      </c>
      <c r="N6" s="29">
        <f>'GS&gt;50 PW (2)'!$B$6</f>
        <v>-65109283.238350697</v>
      </c>
      <c r="O6" s="29">
        <f ca="1">F6*'GS&gt;50 PW (2)'!$B$7</f>
        <v>972883.70887204853</v>
      </c>
      <c r="P6" s="29">
        <f ca="1">G6*'GS&gt;50 PW (2)'!$B$8</f>
        <v>2446640.4437891431</v>
      </c>
      <c r="Q6" s="29">
        <f>H6*'GS&gt;50 PW (2)'!$B$9</f>
        <v>25190226.621844739</v>
      </c>
      <c r="R6" s="29">
        <f>I6*'GS&gt;50 PW (2)'!$B$10</f>
        <v>-247339.1332981695</v>
      </c>
      <c r="S6" s="29">
        <f>J6*'GS&gt;50 PW (2)'!$B$11</f>
        <v>0</v>
      </c>
      <c r="T6" s="29">
        <f>K6*'GS&gt;50 PW (2)'!$B$12</f>
        <v>51764272.364075966</v>
      </c>
      <c r="U6" s="29">
        <f>L6*'GS&gt;50 PW (2)'!$B$13</f>
        <v>59591708.09976133</v>
      </c>
      <c r="V6" s="28">
        <f t="shared" ca="1" si="6"/>
        <v>74609108.866694361</v>
      </c>
    </row>
    <row r="7" spans="1:22" x14ac:dyDescent="0.2">
      <c r="A7" s="45">
        <f>'Monthly Data'!A7</f>
        <v>40330</v>
      </c>
      <c r="B7" s="29">
        <f t="shared" si="4"/>
        <v>2010</v>
      </c>
      <c r="C7" s="29">
        <f t="shared" si="5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K7" s="46">
        <f>'Monthly Data'!O7</f>
        <v>997</v>
      </c>
      <c r="L7" s="46">
        <f>'Monthly Data'!BH7</f>
        <v>30</v>
      </c>
      <c r="N7" s="29">
        <f>'GS&gt;50 PW (2)'!$B$6</f>
        <v>-65109283.238350697</v>
      </c>
      <c r="O7" s="29">
        <f ca="1">F7*'GS&gt;50 PW (2)'!$B$7</f>
        <v>38711.157633299692</v>
      </c>
      <c r="P7" s="29">
        <f ca="1">G7*'GS&gt;50 PW (2)'!$B$8</f>
        <v>7007363.5752477366</v>
      </c>
      <c r="Q7" s="29">
        <f>H7*'GS&gt;50 PW (2)'!$B$9</f>
        <v>25190226.621844739</v>
      </c>
      <c r="R7" s="29">
        <f>I7*'GS&gt;50 PW (2)'!$B$10</f>
        <v>-296806.95995780342</v>
      </c>
      <c r="S7" s="29">
        <f>J7*'GS&gt;50 PW (2)'!$B$11</f>
        <v>0</v>
      </c>
      <c r="T7" s="29">
        <f>K7*'GS&gt;50 PW (2)'!$B$12</f>
        <v>51816244.525084078</v>
      </c>
      <c r="U7" s="29">
        <f>L7*'GS&gt;50 PW (2)'!$B$13</f>
        <v>57669394.935252905</v>
      </c>
      <c r="V7" s="28">
        <f t="shared" ca="1" si="6"/>
        <v>76315850.616754249</v>
      </c>
    </row>
    <row r="8" spans="1:22" x14ac:dyDescent="0.2">
      <c r="A8" s="45">
        <f>'Monthly Data'!A8</f>
        <v>40360</v>
      </c>
      <c r="B8" s="29">
        <f t="shared" si="4"/>
        <v>2010</v>
      </c>
      <c r="C8" s="29">
        <f t="shared" si="5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K8" s="46">
        <f>'Monthly Data'!O8</f>
        <v>995</v>
      </c>
      <c r="L8" s="46">
        <f>'Monthly Data'!BH8</f>
        <v>31</v>
      </c>
      <c r="N8" s="29">
        <f>'GS&gt;50 PW (2)'!$B$6</f>
        <v>-65109283.238350697</v>
      </c>
      <c r="O8" s="29">
        <f ca="1">F8*'GS&gt;50 PW (2)'!$B$7</f>
        <v>0</v>
      </c>
      <c r="P8" s="29">
        <f ca="1">G8*'GS&gt;50 PW (2)'!$B$8</f>
        <v>12944653.790092921</v>
      </c>
      <c r="Q8" s="29">
        <f>H8*'GS&gt;50 PW (2)'!$B$9</f>
        <v>25190226.621844739</v>
      </c>
      <c r="R8" s="29">
        <f>I8*'GS&gt;50 PW (2)'!$B$10</f>
        <v>-346274.78661743732</v>
      </c>
      <c r="S8" s="29">
        <f>J8*'GS&gt;50 PW (2)'!$B$11</f>
        <v>0</v>
      </c>
      <c r="T8" s="29">
        <f>K8*'GS&gt;50 PW (2)'!$B$12</f>
        <v>51712300.203067861</v>
      </c>
      <c r="U8" s="29">
        <f>L8*'GS&gt;50 PW (2)'!$B$13</f>
        <v>59591708.09976133</v>
      </c>
      <c r="V8" s="28">
        <f t="shared" ca="1" si="6"/>
        <v>83983330.689798713</v>
      </c>
    </row>
    <row r="9" spans="1:22" x14ac:dyDescent="0.2">
      <c r="A9" s="45">
        <f>'Monthly Data'!A9</f>
        <v>40391</v>
      </c>
      <c r="B9" s="29">
        <f t="shared" si="4"/>
        <v>2010</v>
      </c>
      <c r="C9" s="29">
        <f t="shared" si="5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K9" s="46">
        <f>'Monthly Data'!O9</f>
        <v>998</v>
      </c>
      <c r="L9" s="46">
        <f>'Monthly Data'!BH9</f>
        <v>31</v>
      </c>
      <c r="N9" s="29">
        <f>'GS&gt;50 PW (2)'!$B$6</f>
        <v>-65109283.238350697</v>
      </c>
      <c r="O9" s="29">
        <f ca="1">F9*'GS&gt;50 PW (2)'!$B$7</f>
        <v>0</v>
      </c>
      <c r="P9" s="29">
        <f ca="1">G9*'GS&gt;50 PW (2)'!$B$8</f>
        <v>11564225.368464015</v>
      </c>
      <c r="Q9" s="29">
        <f>H9*'GS&gt;50 PW (2)'!$B$9</f>
        <v>25190226.621844739</v>
      </c>
      <c r="R9" s="29">
        <f>I9*'GS&gt;50 PW (2)'!$B$10</f>
        <v>-395742.61327707121</v>
      </c>
      <c r="S9" s="29">
        <f>J9*'GS&gt;50 PW (2)'!$B$11</f>
        <v>0</v>
      </c>
      <c r="T9" s="29">
        <f>K9*'GS&gt;50 PW (2)'!$B$12</f>
        <v>51868216.686092183</v>
      </c>
      <c r="U9" s="29">
        <f>L9*'GS&gt;50 PW (2)'!$B$13</f>
        <v>59591708.09976133</v>
      </c>
      <c r="V9" s="28">
        <f t="shared" ca="1" si="6"/>
        <v>82709350.9245345</v>
      </c>
    </row>
    <row r="10" spans="1:22" x14ac:dyDescent="0.2">
      <c r="A10" s="45">
        <f>'Monthly Data'!A10</f>
        <v>40422</v>
      </c>
      <c r="B10" s="29">
        <f t="shared" si="4"/>
        <v>2010</v>
      </c>
      <c r="C10" s="29">
        <f t="shared" si="5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K10" s="46">
        <f>'Monthly Data'!O10</f>
        <v>1000</v>
      </c>
      <c r="L10" s="46">
        <f>'Monthly Data'!BH10</f>
        <v>30</v>
      </c>
      <c r="N10" s="29">
        <f>'GS&gt;50 PW (2)'!$B$6</f>
        <v>-65109283.238350697</v>
      </c>
      <c r="O10" s="29">
        <f ca="1">F10*'GS&gt;50 PW (2)'!$B$7</f>
        <v>73877.337461352159</v>
      </c>
      <c r="P10" s="29">
        <f ca="1">G10*'GS&gt;50 PW (2)'!$B$8</f>
        <v>6417061.4914532769</v>
      </c>
      <c r="Q10" s="29">
        <f>H10*'GS&gt;50 PW (2)'!$B$9</f>
        <v>25190226.621844739</v>
      </c>
      <c r="R10" s="29">
        <f>I10*'GS&gt;50 PW (2)'!$B$10</f>
        <v>-445210.43993670511</v>
      </c>
      <c r="S10" s="29">
        <f>J10*'GS&gt;50 PW (2)'!$B$11</f>
        <v>0</v>
      </c>
      <c r="T10" s="29">
        <f>K10*'GS&gt;50 PW (2)'!$B$12</f>
        <v>51972161.0081084</v>
      </c>
      <c r="U10" s="29">
        <f>L10*'GS&gt;50 PW (2)'!$B$13</f>
        <v>57669394.935252905</v>
      </c>
      <c r="V10" s="28">
        <f t="shared" ca="1" si="6"/>
        <v>75768227.715833277</v>
      </c>
    </row>
    <row r="11" spans="1:22" x14ac:dyDescent="0.2">
      <c r="A11" s="45">
        <f>'Monthly Data'!A11</f>
        <v>40452</v>
      </c>
      <c r="B11" s="29">
        <f t="shared" si="4"/>
        <v>2010</v>
      </c>
      <c r="C11" s="29">
        <f t="shared" si="5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K11" s="46">
        <f>'Monthly Data'!O11</f>
        <v>1006</v>
      </c>
      <c r="L11" s="46">
        <f>'Monthly Data'!BH11</f>
        <v>31</v>
      </c>
      <c r="N11" s="29">
        <f>'GS&gt;50 PW (2)'!$B$6</f>
        <v>-65109283.238350697</v>
      </c>
      <c r="O11" s="29">
        <f ca="1">F11*'GS&gt;50 PW (2)'!$B$7</f>
        <v>1285550.7512948536</v>
      </c>
      <c r="P11" s="29">
        <f ca="1">G11*'GS&gt;50 PW (2)'!$B$8</f>
        <v>1346641.7120086229</v>
      </c>
      <c r="Q11" s="29">
        <f>H11*'GS&gt;50 PW (2)'!$B$9</f>
        <v>25190226.621844739</v>
      </c>
      <c r="R11" s="29">
        <f>I11*'GS&gt;50 PW (2)'!$B$10</f>
        <v>-494678.266596339</v>
      </c>
      <c r="S11" s="29">
        <f>J11*'GS&gt;50 PW (2)'!$B$11</f>
        <v>0</v>
      </c>
      <c r="T11" s="29">
        <f>K11*'GS&gt;50 PW (2)'!$B$12</f>
        <v>52283993.97415705</v>
      </c>
      <c r="U11" s="29">
        <f>L11*'GS&gt;50 PW (2)'!$B$13</f>
        <v>59591708.09976133</v>
      </c>
      <c r="V11" s="28">
        <f t="shared" ca="1" si="6"/>
        <v>74094159.654119551</v>
      </c>
    </row>
    <row r="12" spans="1:22" x14ac:dyDescent="0.2">
      <c r="A12" s="45">
        <f>'Monthly Data'!A12</f>
        <v>40483</v>
      </c>
      <c r="B12" s="29">
        <f t="shared" si="4"/>
        <v>2010</v>
      </c>
      <c r="C12" s="29">
        <f t="shared" si="5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K12" s="46">
        <f>'Monthly Data'!O12</f>
        <v>1007</v>
      </c>
      <c r="L12" s="46">
        <f>'Monthly Data'!BH12</f>
        <v>30</v>
      </c>
      <c r="N12" s="29">
        <f>'GS&gt;50 PW (2)'!$B$6</f>
        <v>-65109283.238350697</v>
      </c>
      <c r="O12" s="29">
        <f ca="1">F12*'GS&gt;50 PW (2)'!$B$7</f>
        <v>3755974.8842155398</v>
      </c>
      <c r="P12" s="29">
        <f ca="1">G12*'GS&gt;50 PW (2)'!$B$8</f>
        <v>33304.042339998203</v>
      </c>
      <c r="Q12" s="29">
        <f>H12*'GS&gt;50 PW (2)'!$B$9</f>
        <v>25190226.621844739</v>
      </c>
      <c r="R12" s="29">
        <f>I12*'GS&gt;50 PW (2)'!$B$10</f>
        <v>-544146.09325597296</v>
      </c>
      <c r="S12" s="29">
        <f>J12*'GS&gt;50 PW (2)'!$B$11</f>
        <v>0</v>
      </c>
      <c r="T12" s="29">
        <f>K12*'GS&gt;50 PW (2)'!$B$12</f>
        <v>52335966.135165162</v>
      </c>
      <c r="U12" s="29">
        <f>L12*'GS&gt;50 PW (2)'!$B$13</f>
        <v>57669394.935252905</v>
      </c>
      <c r="V12" s="28">
        <f t="shared" ca="1" si="6"/>
        <v>73331437.287211671</v>
      </c>
    </row>
    <row r="13" spans="1:22" x14ac:dyDescent="0.2">
      <c r="A13" s="45">
        <f>'Monthly Data'!A13</f>
        <v>40513</v>
      </c>
      <c r="B13" s="29">
        <f t="shared" si="4"/>
        <v>2010</v>
      </c>
      <c r="C13" s="29">
        <f t="shared" si="5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K13" s="46">
        <f>'Monthly Data'!O13</f>
        <v>1013</v>
      </c>
      <c r="L13" s="46">
        <f>'Monthly Data'!BH13</f>
        <v>31</v>
      </c>
      <c r="N13" s="29">
        <f>'GS&gt;50 PW (2)'!$B$6</f>
        <v>-65109283.238350697</v>
      </c>
      <c r="O13" s="29">
        <f ca="1">F13*'GS&gt;50 PW (2)'!$B$7</f>
        <v>5865520.2765620584</v>
      </c>
      <c r="P13" s="29">
        <f ca="1">G13*'GS&gt;50 PW (2)'!$B$8</f>
        <v>0</v>
      </c>
      <c r="Q13" s="29">
        <f>H13*'GS&gt;50 PW (2)'!$B$9</f>
        <v>25190226.621844739</v>
      </c>
      <c r="R13" s="29">
        <f>I13*'GS&gt;50 PW (2)'!$B$10</f>
        <v>-593613.91991560685</v>
      </c>
      <c r="S13" s="29">
        <f>J13*'GS&gt;50 PW (2)'!$B$11</f>
        <v>-3192226.1883302699</v>
      </c>
      <c r="T13" s="29">
        <f>K13*'GS&gt;50 PW (2)'!$B$12</f>
        <v>52647799.101213813</v>
      </c>
      <c r="U13" s="29">
        <f>L13*'GS&gt;50 PW (2)'!$B$13</f>
        <v>59591708.09976133</v>
      </c>
      <c r="V13" s="28">
        <f t="shared" ca="1" si="6"/>
        <v>74400130.752785355</v>
      </c>
    </row>
    <row r="14" spans="1:22" x14ac:dyDescent="0.2">
      <c r="A14" s="45">
        <f>'Monthly Data'!A14</f>
        <v>40544</v>
      </c>
      <c r="B14" s="29">
        <f t="shared" si="4"/>
        <v>2011</v>
      </c>
      <c r="C14" s="29">
        <f t="shared" si="5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7">F2</f>
        <v>539.1400000000001</v>
      </c>
      <c r="G14" s="46">
        <f t="shared" ca="1" si="7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K14" s="46">
        <f>'Monthly Data'!O14</f>
        <v>1021</v>
      </c>
      <c r="L14" s="46">
        <f>'Monthly Data'!BH14</f>
        <v>31</v>
      </c>
      <c r="N14" s="29">
        <f>'GS&gt;50 PW (2)'!$B$6</f>
        <v>-65109283.238350697</v>
      </c>
      <c r="O14" s="29">
        <f ca="1">F14*'GS&gt;50 PW (2)'!$B$7</f>
        <v>7644957.3356839577</v>
      </c>
      <c r="P14" s="29">
        <f ca="1">G14*'GS&gt;50 PW (2)'!$B$8</f>
        <v>0</v>
      </c>
      <c r="Q14" s="29">
        <f>H14*'GS&gt;50 PW (2)'!$B$9</f>
        <v>25858085.187118769</v>
      </c>
      <c r="R14" s="29">
        <f>I14*'GS&gt;50 PW (2)'!$B$10</f>
        <v>-643081.74657524074</v>
      </c>
      <c r="S14" s="29">
        <f>J14*'GS&gt;50 PW (2)'!$B$11</f>
        <v>0</v>
      </c>
      <c r="T14" s="29">
        <f>K14*'GS&gt;50 PW (2)'!$B$12</f>
        <v>53063576.38927868</v>
      </c>
      <c r="U14" s="29">
        <f>L14*'GS&gt;50 PW (2)'!$B$13</f>
        <v>59591708.09976133</v>
      </c>
      <c r="V14" s="28">
        <f t="shared" ca="1" si="6"/>
        <v>80405962.026916802</v>
      </c>
    </row>
    <row r="15" spans="1:22" x14ac:dyDescent="0.2">
      <c r="A15" s="45">
        <f>'Monthly Data'!A15</f>
        <v>40575</v>
      </c>
      <c r="B15" s="29">
        <f t="shared" si="4"/>
        <v>2011</v>
      </c>
      <c r="C15" s="29">
        <f t="shared" si="5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7"/>
        <v>473.45</v>
      </c>
      <c r="G15" s="46">
        <f t="shared" ca="1" si="7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K15" s="46">
        <f>'Monthly Data'!O15</f>
        <v>977</v>
      </c>
      <c r="L15" s="46">
        <f>'Monthly Data'!BH15</f>
        <v>28</v>
      </c>
      <c r="N15" s="29">
        <f>'GS&gt;50 PW (2)'!$B$6</f>
        <v>-65109283.238350697</v>
      </c>
      <c r="O15" s="29">
        <f ca="1">F15*'GS&gt;50 PW (2)'!$B$7</f>
        <v>6713478.9675771948</v>
      </c>
      <c r="P15" s="29">
        <f ca="1">G15*'GS&gt;50 PW (2)'!$B$8</f>
        <v>0</v>
      </c>
      <c r="Q15" s="29">
        <f>H15*'GS&gt;50 PW (2)'!$B$9</f>
        <v>25858085.187118769</v>
      </c>
      <c r="R15" s="29">
        <f>I15*'GS&gt;50 PW (2)'!$B$10</f>
        <v>-692549.57323487464</v>
      </c>
      <c r="S15" s="29">
        <f>J15*'GS&gt;50 PW (2)'!$B$11</f>
        <v>0</v>
      </c>
      <c r="T15" s="29">
        <f>K15*'GS&gt;50 PW (2)'!$B$12</f>
        <v>50776801.30492191</v>
      </c>
      <c r="U15" s="29">
        <f>L15*'GS&gt;50 PW (2)'!$B$13</f>
        <v>53824768.606236041</v>
      </c>
      <c r="V15" s="28">
        <f t="shared" ca="1" si="6"/>
        <v>71371301.254268348</v>
      </c>
    </row>
    <row r="16" spans="1:22" x14ac:dyDescent="0.2">
      <c r="A16" s="45">
        <f>'Monthly Data'!A16</f>
        <v>40603</v>
      </c>
      <c r="B16" s="29">
        <f t="shared" si="4"/>
        <v>2011</v>
      </c>
      <c r="C16" s="29">
        <f t="shared" si="5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7"/>
        <v>394.31999999999988</v>
      </c>
      <c r="G16" s="46">
        <f t="shared" ca="1" si="7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K16" s="46">
        <f>'Monthly Data'!O16</f>
        <v>979</v>
      </c>
      <c r="L16" s="46">
        <f>'Monthly Data'!BH16</f>
        <v>31</v>
      </c>
      <c r="N16" s="29">
        <f>'GS&gt;50 PW (2)'!$B$6</f>
        <v>-65109283.238350697</v>
      </c>
      <c r="O16" s="29">
        <f ca="1">F16*'GS&gt;50 PW (2)'!$B$7</f>
        <v>5591422.5926603414</v>
      </c>
      <c r="P16" s="29">
        <f ca="1">G16*'GS&gt;50 PW (2)'!$B$8</f>
        <v>1448.0018408694905</v>
      </c>
      <c r="Q16" s="29">
        <f>H16*'GS&gt;50 PW (2)'!$B$9</f>
        <v>25858085.187118769</v>
      </c>
      <c r="R16" s="29">
        <f>I16*'GS&gt;50 PW (2)'!$B$10</f>
        <v>-742017.39989450853</v>
      </c>
      <c r="S16" s="29">
        <f>J16*'GS&gt;50 PW (2)'!$B$11</f>
        <v>0</v>
      </c>
      <c r="T16" s="29">
        <f>K16*'GS&gt;50 PW (2)'!$B$12</f>
        <v>50880745.626938127</v>
      </c>
      <c r="U16" s="29">
        <f>L16*'GS&gt;50 PW (2)'!$B$13</f>
        <v>59591708.09976133</v>
      </c>
      <c r="V16" s="28">
        <f t="shared" ca="1" si="6"/>
        <v>76072108.870074242</v>
      </c>
    </row>
    <row r="17" spans="1:24" x14ac:dyDescent="0.2">
      <c r="A17" s="45">
        <f>'Monthly Data'!A17</f>
        <v>40634</v>
      </c>
      <c r="B17" s="29">
        <f t="shared" si="4"/>
        <v>2011</v>
      </c>
      <c r="C17" s="29">
        <f t="shared" si="5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7"/>
        <v>220.23999999999995</v>
      </c>
      <c r="G17" s="46">
        <f t="shared" ca="1" si="7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K17" s="46">
        <f>'Monthly Data'!O17</f>
        <v>980</v>
      </c>
      <c r="L17" s="46">
        <f>'Monthly Data'!BH17</f>
        <v>30</v>
      </c>
      <c r="N17" s="29">
        <f>'GS&gt;50 PW (2)'!$B$6</f>
        <v>-65109283.238350697</v>
      </c>
      <c r="O17" s="29">
        <f ca="1">F17*'GS&gt;50 PW (2)'!$B$7</f>
        <v>3122983.647310595</v>
      </c>
      <c r="P17" s="29">
        <f ca="1">G17*'GS&gt;50 PW (2)'!$B$8</f>
        <v>69986.755642025208</v>
      </c>
      <c r="Q17" s="29">
        <f>H17*'GS&gt;50 PW (2)'!$B$9</f>
        <v>25858085.187118769</v>
      </c>
      <c r="R17" s="29">
        <f>I17*'GS&gt;50 PW (2)'!$B$10</f>
        <v>-791485.22655414243</v>
      </c>
      <c r="S17" s="29">
        <f>J17*'GS&gt;50 PW (2)'!$B$11</f>
        <v>0</v>
      </c>
      <c r="T17" s="29">
        <f>K17*'GS&gt;50 PW (2)'!$B$12</f>
        <v>50932717.787946232</v>
      </c>
      <c r="U17" s="29">
        <f>L17*'GS&gt;50 PW (2)'!$B$13</f>
        <v>57669394.935252905</v>
      </c>
      <c r="V17" s="28">
        <f t="shared" ca="1" si="6"/>
        <v>71752399.848365694</v>
      </c>
    </row>
    <row r="18" spans="1:24" x14ac:dyDescent="0.2">
      <c r="A18" s="45">
        <f>'Monthly Data'!A18</f>
        <v>40664</v>
      </c>
      <c r="B18" s="29">
        <f t="shared" si="4"/>
        <v>2011</v>
      </c>
      <c r="C18" s="29">
        <f t="shared" si="5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7"/>
        <v>68.61</v>
      </c>
      <c r="G18" s="46">
        <f t="shared" ca="1" si="7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K18" s="46">
        <f>'Monthly Data'!O18</f>
        <v>982</v>
      </c>
      <c r="L18" s="46">
        <f>'Monthly Data'!BH18</f>
        <v>31</v>
      </c>
      <c r="N18" s="29">
        <f>'GS&gt;50 PW (2)'!$B$6</f>
        <v>-65109283.238350697</v>
      </c>
      <c r="O18" s="29">
        <f ca="1">F18*'GS&gt;50 PW (2)'!$B$7</f>
        <v>972883.70887204853</v>
      </c>
      <c r="P18" s="29">
        <f ca="1">G18*'GS&gt;50 PW (2)'!$B$8</f>
        <v>2446640.4437891431</v>
      </c>
      <c r="Q18" s="29">
        <f>H18*'GS&gt;50 PW (2)'!$B$9</f>
        <v>25858085.187118769</v>
      </c>
      <c r="R18" s="29">
        <f>I18*'GS&gt;50 PW (2)'!$B$10</f>
        <v>-840953.05321377632</v>
      </c>
      <c r="S18" s="29">
        <f>J18*'GS&gt;50 PW (2)'!$B$11</f>
        <v>0</v>
      </c>
      <c r="T18" s="29">
        <f>K18*'GS&gt;50 PW (2)'!$B$12</f>
        <v>51036662.109962448</v>
      </c>
      <c r="U18" s="29">
        <f>L18*'GS&gt;50 PW (2)'!$B$13</f>
        <v>59591708.09976133</v>
      </c>
      <c r="V18" s="28">
        <f t="shared" ca="1" si="6"/>
        <v>73955743.257939279</v>
      </c>
    </row>
    <row r="19" spans="1:24" x14ac:dyDescent="0.2">
      <c r="A19" s="45">
        <f>'Monthly Data'!A19</f>
        <v>40695</v>
      </c>
      <c r="B19" s="29">
        <f t="shared" si="4"/>
        <v>2011</v>
      </c>
      <c r="C19" s="29">
        <f t="shared" si="5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7"/>
        <v>2.7299999999999995</v>
      </c>
      <c r="G19" s="46">
        <f t="shared" ca="1" si="7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K19" s="46">
        <f>'Monthly Data'!O19</f>
        <v>985</v>
      </c>
      <c r="L19" s="46">
        <f>'Monthly Data'!BH19</f>
        <v>30</v>
      </c>
      <c r="N19" s="29">
        <f>'GS&gt;50 PW (2)'!$B$6</f>
        <v>-65109283.238350697</v>
      </c>
      <c r="O19" s="29">
        <f ca="1">F19*'GS&gt;50 PW (2)'!$B$7</f>
        <v>38711.157633299692</v>
      </c>
      <c r="P19" s="29">
        <f ca="1">G19*'GS&gt;50 PW (2)'!$B$8</f>
        <v>7007363.5752477366</v>
      </c>
      <c r="Q19" s="29">
        <f>H19*'GS&gt;50 PW (2)'!$B$9</f>
        <v>25858085.187118769</v>
      </c>
      <c r="R19" s="29">
        <f>I19*'GS&gt;50 PW (2)'!$B$10</f>
        <v>-890420.87987341022</v>
      </c>
      <c r="S19" s="29">
        <f>J19*'GS&gt;50 PW (2)'!$B$11</f>
        <v>0</v>
      </c>
      <c r="T19" s="29">
        <f>K19*'GS&gt;50 PW (2)'!$B$12</f>
        <v>51192578.592986777</v>
      </c>
      <c r="U19" s="29">
        <f>L19*'GS&gt;50 PW (2)'!$B$13</f>
        <v>57669394.935252905</v>
      </c>
      <c r="V19" s="28">
        <f t="shared" ca="1" si="6"/>
        <v>75766429.330015376</v>
      </c>
    </row>
    <row r="20" spans="1:24" x14ac:dyDescent="0.2">
      <c r="A20" s="45">
        <f>'Monthly Data'!A20</f>
        <v>40725</v>
      </c>
      <c r="B20" s="29">
        <f t="shared" si="4"/>
        <v>2011</v>
      </c>
      <c r="C20" s="29">
        <f t="shared" si="5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7"/>
        <v>0</v>
      </c>
      <c r="G20" s="46">
        <f t="shared" ca="1" si="7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K20" s="46">
        <f>'Monthly Data'!O20</f>
        <v>983</v>
      </c>
      <c r="L20" s="46">
        <f>'Monthly Data'!BH20</f>
        <v>31</v>
      </c>
      <c r="N20" s="29">
        <f>'GS&gt;50 PW (2)'!$B$6</f>
        <v>-65109283.238350697</v>
      </c>
      <c r="O20" s="29">
        <f ca="1">F20*'GS&gt;50 PW (2)'!$B$7</f>
        <v>0</v>
      </c>
      <c r="P20" s="29">
        <f ca="1">G20*'GS&gt;50 PW (2)'!$B$8</f>
        <v>12944653.790092921</v>
      </c>
      <c r="Q20" s="29">
        <f>H20*'GS&gt;50 PW (2)'!$B$9</f>
        <v>25858085.187118769</v>
      </c>
      <c r="R20" s="29">
        <f>I20*'GS&gt;50 PW (2)'!$B$10</f>
        <v>-939888.70653304411</v>
      </c>
      <c r="S20" s="29">
        <f>J20*'GS&gt;50 PW (2)'!$B$11</f>
        <v>0</v>
      </c>
      <c r="T20" s="29">
        <f>K20*'GS&gt;50 PW (2)'!$B$12</f>
        <v>51088634.270970561</v>
      </c>
      <c r="U20" s="29">
        <f>L20*'GS&gt;50 PW (2)'!$B$13</f>
        <v>59591708.09976133</v>
      </c>
      <c r="V20" s="28">
        <f t="shared" ca="1" si="6"/>
        <v>83433909.40305984</v>
      </c>
    </row>
    <row r="21" spans="1:24" x14ac:dyDescent="0.2">
      <c r="A21" s="45">
        <f>'Monthly Data'!A21</f>
        <v>40756</v>
      </c>
      <c r="B21" s="29">
        <f t="shared" si="4"/>
        <v>2011</v>
      </c>
      <c r="C21" s="29">
        <f t="shared" si="5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7"/>
        <v>0</v>
      </c>
      <c r="G21" s="46">
        <f t="shared" ca="1" si="7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K21" s="46">
        <f>'Monthly Data'!O21</f>
        <v>983</v>
      </c>
      <c r="L21" s="46">
        <f>'Monthly Data'!BH21</f>
        <v>31</v>
      </c>
      <c r="N21" s="29">
        <f>'GS&gt;50 PW (2)'!$B$6</f>
        <v>-65109283.238350697</v>
      </c>
      <c r="O21" s="29">
        <f ca="1">F21*'GS&gt;50 PW (2)'!$B$7</f>
        <v>0</v>
      </c>
      <c r="P21" s="29">
        <f ca="1">G21*'GS&gt;50 PW (2)'!$B$8</f>
        <v>11564225.368464015</v>
      </c>
      <c r="Q21" s="29">
        <f>H21*'GS&gt;50 PW (2)'!$B$9</f>
        <v>25858085.187118769</v>
      </c>
      <c r="R21" s="29">
        <f>I21*'GS&gt;50 PW (2)'!$B$10</f>
        <v>-989356.53319267801</v>
      </c>
      <c r="S21" s="29">
        <f>J21*'GS&gt;50 PW (2)'!$B$11</f>
        <v>0</v>
      </c>
      <c r="T21" s="29">
        <f>K21*'GS&gt;50 PW (2)'!$B$12</f>
        <v>51088634.270970561</v>
      </c>
      <c r="U21" s="29">
        <f>L21*'GS&gt;50 PW (2)'!$B$13</f>
        <v>59591708.09976133</v>
      </c>
      <c r="V21" s="28">
        <f t="shared" ca="1" si="6"/>
        <v>82004013.154771298</v>
      </c>
    </row>
    <row r="22" spans="1:24" x14ac:dyDescent="0.2">
      <c r="A22" s="45">
        <f>'Monthly Data'!A22</f>
        <v>40787</v>
      </c>
      <c r="B22" s="29">
        <f t="shared" si="4"/>
        <v>2011</v>
      </c>
      <c r="C22" s="29">
        <f t="shared" si="5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7"/>
        <v>5.2099999999999991</v>
      </c>
      <c r="G22" s="46">
        <f t="shared" ca="1" si="7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K22" s="46">
        <f>'Monthly Data'!O22</f>
        <v>984</v>
      </c>
      <c r="L22" s="46">
        <f>'Monthly Data'!BH22</f>
        <v>30</v>
      </c>
      <c r="N22" s="29">
        <f>'GS&gt;50 PW (2)'!$B$6</f>
        <v>-65109283.238350697</v>
      </c>
      <c r="O22" s="29">
        <f ca="1">F22*'GS&gt;50 PW (2)'!$B$7</f>
        <v>73877.337461352159</v>
      </c>
      <c r="P22" s="29">
        <f ca="1">G22*'GS&gt;50 PW (2)'!$B$8</f>
        <v>6417061.4914532769</v>
      </c>
      <c r="Q22" s="29">
        <f>H22*'GS&gt;50 PW (2)'!$B$9</f>
        <v>25858085.187118769</v>
      </c>
      <c r="R22" s="29">
        <f>I22*'GS&gt;50 PW (2)'!$B$10</f>
        <v>-1038824.3598523119</v>
      </c>
      <c r="S22" s="29">
        <f>J22*'GS&gt;50 PW (2)'!$B$11</f>
        <v>0</v>
      </c>
      <c r="T22" s="29">
        <f>K22*'GS&gt;50 PW (2)'!$B$12</f>
        <v>51140606.431978665</v>
      </c>
      <c r="U22" s="29">
        <f>L22*'GS&gt;50 PW (2)'!$B$13</f>
        <v>57669394.935252905</v>
      </c>
      <c r="V22" s="28">
        <f t="shared" ca="1" si="6"/>
        <v>75010917.785061955</v>
      </c>
    </row>
    <row r="23" spans="1:24" x14ac:dyDescent="0.2">
      <c r="A23" s="45">
        <f>'Monthly Data'!A23</f>
        <v>40817</v>
      </c>
      <c r="B23" s="29">
        <f t="shared" si="4"/>
        <v>2011</v>
      </c>
      <c r="C23" s="29">
        <f t="shared" si="5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7"/>
        <v>90.66</v>
      </c>
      <c r="G23" s="46">
        <f t="shared" ca="1" si="7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K23" s="46">
        <f>'Monthly Data'!O23</f>
        <v>983</v>
      </c>
      <c r="L23" s="46">
        <f>'Monthly Data'!BH23</f>
        <v>31</v>
      </c>
      <c r="N23" s="29">
        <f>'GS&gt;50 PW (2)'!$B$6</f>
        <v>-65109283.238350697</v>
      </c>
      <c r="O23" s="29">
        <f ca="1">F23*'GS&gt;50 PW (2)'!$B$7</f>
        <v>1285550.7512948536</v>
      </c>
      <c r="P23" s="29">
        <f ca="1">G23*'GS&gt;50 PW (2)'!$B$8</f>
        <v>1346641.7120086229</v>
      </c>
      <c r="Q23" s="29">
        <f>H23*'GS&gt;50 PW (2)'!$B$9</f>
        <v>25858085.187118769</v>
      </c>
      <c r="R23" s="29">
        <f>I23*'GS&gt;50 PW (2)'!$B$10</f>
        <v>-1088292.1865119459</v>
      </c>
      <c r="S23" s="29">
        <f>J23*'GS&gt;50 PW (2)'!$B$11</f>
        <v>0</v>
      </c>
      <c r="T23" s="29">
        <f>K23*'GS&gt;50 PW (2)'!$B$12</f>
        <v>51088634.270970561</v>
      </c>
      <c r="U23" s="29">
        <f>L23*'GS&gt;50 PW (2)'!$B$13</f>
        <v>59591708.09976133</v>
      </c>
      <c r="V23" s="28">
        <f t="shared" ca="1" si="6"/>
        <v>72973044.596291482</v>
      </c>
    </row>
    <row r="24" spans="1:24" x14ac:dyDescent="0.2">
      <c r="A24" s="45">
        <f>'Monthly Data'!A24</f>
        <v>40848</v>
      </c>
      <c r="B24" s="29">
        <f t="shared" si="4"/>
        <v>2011</v>
      </c>
      <c r="C24" s="29">
        <f t="shared" si="5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7"/>
        <v>264.88</v>
      </c>
      <c r="G24" s="46">
        <f t="shared" ca="1" si="7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K24" s="46">
        <f>'Monthly Data'!O24</f>
        <v>991</v>
      </c>
      <c r="L24" s="46">
        <f>'Monthly Data'!BH24</f>
        <v>30</v>
      </c>
      <c r="N24" s="29">
        <f>'GS&gt;50 PW (2)'!$B$6</f>
        <v>-65109283.238350697</v>
      </c>
      <c r="O24" s="29">
        <f ca="1">F24*'GS&gt;50 PW (2)'!$B$7</f>
        <v>3755974.8842155398</v>
      </c>
      <c r="P24" s="29">
        <f ca="1">G24*'GS&gt;50 PW (2)'!$B$8</f>
        <v>33304.042339998203</v>
      </c>
      <c r="Q24" s="29">
        <f>H24*'GS&gt;50 PW (2)'!$B$9</f>
        <v>25858085.187118769</v>
      </c>
      <c r="R24" s="29">
        <f>I24*'GS&gt;50 PW (2)'!$B$10</f>
        <v>-1137760.0131715797</v>
      </c>
      <c r="S24" s="29">
        <f>J24*'GS&gt;50 PW (2)'!$B$11</f>
        <v>0</v>
      </c>
      <c r="T24" s="29">
        <f>K24*'GS&gt;50 PW (2)'!$B$12</f>
        <v>51504411.559035428</v>
      </c>
      <c r="U24" s="29">
        <f>L24*'GS&gt;50 PW (2)'!$B$13</f>
        <v>57669394.935252905</v>
      </c>
      <c r="V24" s="28">
        <f t="shared" ca="1" si="6"/>
        <v>72574127.356440365</v>
      </c>
    </row>
    <row r="25" spans="1:24" x14ac:dyDescent="0.2">
      <c r="A25" s="45">
        <f>'Monthly Data'!A25</f>
        <v>40878</v>
      </c>
      <c r="B25" s="29">
        <f t="shared" si="4"/>
        <v>2011</v>
      </c>
      <c r="C25" s="29">
        <f t="shared" si="5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7"/>
        <v>413.65</v>
      </c>
      <c r="G25" s="46">
        <f t="shared" ca="1" si="7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K25" s="46">
        <f>'Monthly Data'!O25</f>
        <v>995</v>
      </c>
      <c r="L25" s="46">
        <f>'Monthly Data'!BH25</f>
        <v>31</v>
      </c>
      <c r="N25" s="29">
        <f>'GS&gt;50 PW (2)'!$B$6</f>
        <v>-65109283.238350697</v>
      </c>
      <c r="O25" s="29">
        <f ca="1">F25*'GS&gt;50 PW (2)'!$B$7</f>
        <v>5865520.2765620584</v>
      </c>
      <c r="P25" s="29">
        <f ca="1">G25*'GS&gt;50 PW (2)'!$B$8</f>
        <v>0</v>
      </c>
      <c r="Q25" s="29">
        <f>H25*'GS&gt;50 PW (2)'!$B$9</f>
        <v>25858085.187118769</v>
      </c>
      <c r="R25" s="29">
        <f>I25*'GS&gt;50 PW (2)'!$B$10</f>
        <v>-1187227.8398312137</v>
      </c>
      <c r="S25" s="29">
        <f>J25*'GS&gt;50 PW (2)'!$B$11</f>
        <v>-3192226.1883302699</v>
      </c>
      <c r="T25" s="29">
        <f>K25*'GS&gt;50 PW (2)'!$B$12</f>
        <v>51712300.203067861</v>
      </c>
      <c r="U25" s="29">
        <f>L25*'GS&gt;50 PW (2)'!$B$13</f>
        <v>59591708.09976133</v>
      </c>
      <c r="V25" s="28">
        <f t="shared" ca="1" si="6"/>
        <v>73538876.499997839</v>
      </c>
    </row>
    <row r="26" spans="1:24" x14ac:dyDescent="0.2">
      <c r="A26" s="45">
        <f>'Monthly Data'!A26</f>
        <v>40909</v>
      </c>
      <c r="B26" s="29">
        <f t="shared" si="4"/>
        <v>2012</v>
      </c>
      <c r="C26" s="29">
        <f t="shared" si="5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7"/>
        <v>539.1400000000001</v>
      </c>
      <c r="G26" s="46">
        <f t="shared" ca="1" si="7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K26" s="46">
        <f>'Monthly Data'!O26</f>
        <v>996</v>
      </c>
      <c r="L26" s="46">
        <f>'Monthly Data'!BH26</f>
        <v>31</v>
      </c>
      <c r="N26" s="29">
        <f>'GS&gt;50 PW (2)'!$B$6</f>
        <v>-65109283.238350697</v>
      </c>
      <c r="O26" s="29">
        <f ca="1">F26*'GS&gt;50 PW (2)'!$B$7</f>
        <v>7644957.3356839577</v>
      </c>
      <c r="P26" s="29">
        <f ca="1">G26*'GS&gt;50 PW (2)'!$B$8</f>
        <v>0</v>
      </c>
      <c r="Q26" s="29">
        <f>H26*'GS&gt;50 PW (2)'!$B$9</f>
        <v>26230189.973582793</v>
      </c>
      <c r="R26" s="29">
        <f>I26*'GS&gt;50 PW (2)'!$B$10</f>
        <v>-1236695.6664908475</v>
      </c>
      <c r="S26" s="29">
        <f>J26*'GS&gt;50 PW (2)'!$B$11</f>
        <v>0</v>
      </c>
      <c r="T26" s="29">
        <f>K26*'GS&gt;50 PW (2)'!$B$12</f>
        <v>51764272.364075966</v>
      </c>
      <c r="U26" s="29">
        <f>L26*'GS&gt;50 PW (2)'!$B$13</f>
        <v>59591708.09976133</v>
      </c>
      <c r="V26" s="28">
        <f t="shared" ca="1" si="6"/>
        <v>78885148.8682625</v>
      </c>
    </row>
    <row r="27" spans="1:24" x14ac:dyDescent="0.2">
      <c r="A27" s="45">
        <f>'Monthly Data'!A27</f>
        <v>40940</v>
      </c>
      <c r="B27" s="29">
        <f t="shared" si="4"/>
        <v>2012</v>
      </c>
      <c r="C27" s="29">
        <f t="shared" si="5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7"/>
        <v>473.45</v>
      </c>
      <c r="G27" s="46">
        <f t="shared" ca="1" si="7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K27" s="46">
        <f>'Monthly Data'!O27</f>
        <v>995</v>
      </c>
      <c r="L27" s="46">
        <f>'Monthly Data'!BH27</f>
        <v>29</v>
      </c>
      <c r="N27" s="29">
        <f>'GS&gt;50 PW (2)'!$B$6</f>
        <v>-65109283.238350697</v>
      </c>
      <c r="O27" s="29">
        <f ca="1">F27*'GS&gt;50 PW (2)'!$B$7</f>
        <v>6713478.9675771948</v>
      </c>
      <c r="P27" s="29">
        <f ca="1">G27*'GS&gt;50 PW (2)'!$B$8</f>
        <v>0</v>
      </c>
      <c r="Q27" s="29">
        <f>H27*'GS&gt;50 PW (2)'!$B$9</f>
        <v>26230189.973582793</v>
      </c>
      <c r="R27" s="29">
        <f>I27*'GS&gt;50 PW (2)'!$B$10</f>
        <v>-1286163.4931504815</v>
      </c>
      <c r="S27" s="29">
        <f>J27*'GS&gt;50 PW (2)'!$B$11</f>
        <v>0</v>
      </c>
      <c r="T27" s="29">
        <f>K27*'GS&gt;50 PW (2)'!$B$12</f>
        <v>51712300.203067861</v>
      </c>
      <c r="U27" s="29">
        <f>L27*'GS&gt;50 PW (2)'!$B$13</f>
        <v>55747081.770744473</v>
      </c>
      <c r="V27" s="28">
        <f t="shared" ca="1" si="6"/>
        <v>74007604.183471143</v>
      </c>
    </row>
    <row r="28" spans="1:24" x14ac:dyDescent="0.2">
      <c r="A28" s="45">
        <f>'Monthly Data'!A28</f>
        <v>40969</v>
      </c>
      <c r="B28" s="29">
        <f t="shared" si="4"/>
        <v>2012</v>
      </c>
      <c r="C28" s="29">
        <f t="shared" si="5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7"/>
        <v>394.31999999999988</v>
      </c>
      <c r="G28" s="46">
        <f t="shared" ca="1" si="7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K28" s="46">
        <f>'Monthly Data'!O28</f>
        <v>996</v>
      </c>
      <c r="L28" s="46">
        <f>'Monthly Data'!BH28</f>
        <v>31</v>
      </c>
      <c r="N28" s="29">
        <f>'GS&gt;50 PW (2)'!$B$6</f>
        <v>-65109283.238350697</v>
      </c>
      <c r="O28" s="29">
        <f ca="1">F28*'GS&gt;50 PW (2)'!$B$7</f>
        <v>5591422.5926603414</v>
      </c>
      <c r="P28" s="29">
        <f ca="1">G28*'GS&gt;50 PW (2)'!$B$8</f>
        <v>1448.0018408694905</v>
      </c>
      <c r="Q28" s="29">
        <f>H28*'GS&gt;50 PW (2)'!$B$9</f>
        <v>26230189.973582793</v>
      </c>
      <c r="R28" s="29">
        <f>I28*'GS&gt;50 PW (2)'!$B$10</f>
        <v>-1335631.3198101153</v>
      </c>
      <c r="S28" s="29">
        <f>J28*'GS&gt;50 PW (2)'!$B$11</f>
        <v>0</v>
      </c>
      <c r="T28" s="29">
        <f>K28*'GS&gt;50 PW (2)'!$B$12</f>
        <v>51764272.364075966</v>
      </c>
      <c r="U28" s="29">
        <f>L28*'GS&gt;50 PW (2)'!$B$13</f>
        <v>59591708.09976133</v>
      </c>
      <c r="V28" s="28">
        <f t="shared" ca="1" si="6"/>
        <v>76734126.473760486</v>
      </c>
    </row>
    <row r="29" spans="1:24" x14ac:dyDescent="0.2">
      <c r="A29" s="45">
        <f>'Monthly Data'!A29</f>
        <v>41000</v>
      </c>
      <c r="B29" s="29">
        <f t="shared" si="4"/>
        <v>2012</v>
      </c>
      <c r="C29" s="29">
        <f t="shared" si="5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7"/>
        <v>220.23999999999995</v>
      </c>
      <c r="G29" s="46">
        <f t="shared" ca="1" si="7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K29" s="46">
        <f>'Monthly Data'!O29</f>
        <v>996</v>
      </c>
      <c r="L29" s="46">
        <f>'Monthly Data'!BH29</f>
        <v>30</v>
      </c>
      <c r="N29" s="29">
        <f>'GS&gt;50 PW (2)'!$B$6</f>
        <v>-65109283.238350697</v>
      </c>
      <c r="O29" s="29">
        <f ca="1">F29*'GS&gt;50 PW (2)'!$B$7</f>
        <v>3122983.647310595</v>
      </c>
      <c r="P29" s="29">
        <f ca="1">G29*'GS&gt;50 PW (2)'!$B$8</f>
        <v>69986.755642025208</v>
      </c>
      <c r="Q29" s="29">
        <f>H29*'GS&gt;50 PW (2)'!$B$9</f>
        <v>26230189.973582793</v>
      </c>
      <c r="R29" s="29">
        <f>I29*'GS&gt;50 PW (2)'!$B$10</f>
        <v>-1385099.1464697493</v>
      </c>
      <c r="S29" s="29">
        <f>J29*'GS&gt;50 PW (2)'!$B$11</f>
        <v>0</v>
      </c>
      <c r="T29" s="29">
        <f>K29*'GS&gt;50 PW (2)'!$B$12</f>
        <v>51764272.364075966</v>
      </c>
      <c r="U29" s="29">
        <f>L29*'GS&gt;50 PW (2)'!$B$13</f>
        <v>57669394.935252905</v>
      </c>
      <c r="V29" s="28">
        <f t="shared" ca="1" si="6"/>
        <v>72362445.291043833</v>
      </c>
    </row>
    <row r="30" spans="1:24" x14ac:dyDescent="0.2">
      <c r="A30" s="45">
        <f>'Monthly Data'!A30</f>
        <v>41030</v>
      </c>
      <c r="B30" s="29">
        <f t="shared" si="4"/>
        <v>2012</v>
      </c>
      <c r="C30" s="29">
        <f t="shared" si="5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8">F18</f>
        <v>68.61</v>
      </c>
      <c r="G30" s="46">
        <f t="shared" ca="1" si="8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K30" s="46">
        <f>'Monthly Data'!O30</f>
        <v>998</v>
      </c>
      <c r="L30" s="46">
        <f>'Monthly Data'!BH30</f>
        <v>31</v>
      </c>
      <c r="N30" s="29">
        <f>'GS&gt;50 PW (2)'!$B$6</f>
        <v>-65109283.238350697</v>
      </c>
      <c r="O30" s="29">
        <f ca="1">F30*'GS&gt;50 PW (2)'!$B$7</f>
        <v>972883.70887204853</v>
      </c>
      <c r="P30" s="29">
        <f ca="1">G30*'GS&gt;50 PW (2)'!$B$8</f>
        <v>2446640.4437891431</v>
      </c>
      <c r="Q30" s="29">
        <f>H30*'GS&gt;50 PW (2)'!$B$9</f>
        <v>26230189.973582793</v>
      </c>
      <c r="R30" s="29">
        <f>I30*'GS&gt;50 PW (2)'!$B$10</f>
        <v>-1434566.9731293831</v>
      </c>
      <c r="S30" s="29">
        <f>J30*'GS&gt;50 PW (2)'!$B$11</f>
        <v>0</v>
      </c>
      <c r="T30" s="29">
        <f>K30*'GS&gt;50 PW (2)'!$B$12</f>
        <v>51868216.686092183</v>
      </c>
      <c r="U30" s="29">
        <f>L30*'GS&gt;50 PW (2)'!$B$13</f>
        <v>59591708.09976133</v>
      </c>
      <c r="V30" s="28">
        <f t="shared" ca="1" si="6"/>
        <v>74565788.700617418</v>
      </c>
    </row>
    <row r="31" spans="1:24" x14ac:dyDescent="0.2">
      <c r="A31" s="45">
        <f>'Monthly Data'!A31</f>
        <v>41061</v>
      </c>
      <c r="B31" s="29">
        <f t="shared" si="4"/>
        <v>2012</v>
      </c>
      <c r="C31" s="29">
        <f t="shared" si="5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8"/>
        <v>2.7299999999999995</v>
      </c>
      <c r="G31" s="46">
        <f t="shared" ca="1" si="8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K31" s="46">
        <f>'Monthly Data'!O31</f>
        <v>999</v>
      </c>
      <c r="L31" s="46">
        <f>'Monthly Data'!BH31</f>
        <v>30</v>
      </c>
      <c r="N31" s="29">
        <f>'GS&gt;50 PW (2)'!$B$6</f>
        <v>-65109283.238350697</v>
      </c>
      <c r="O31" s="29">
        <f ca="1">F31*'GS&gt;50 PW (2)'!$B$7</f>
        <v>38711.157633299692</v>
      </c>
      <c r="P31" s="29">
        <f ca="1">G31*'GS&gt;50 PW (2)'!$B$8</f>
        <v>7007363.5752477366</v>
      </c>
      <c r="Q31" s="29">
        <f>H31*'GS&gt;50 PW (2)'!$B$9</f>
        <v>26230189.973582793</v>
      </c>
      <c r="R31" s="29">
        <f>I31*'GS&gt;50 PW (2)'!$B$10</f>
        <v>-1484034.7997890171</v>
      </c>
      <c r="S31" s="29">
        <f>J31*'GS&gt;50 PW (2)'!$B$11</f>
        <v>0</v>
      </c>
      <c r="T31" s="29">
        <f>K31*'GS&gt;50 PW (2)'!$B$12</f>
        <v>51920188.847100295</v>
      </c>
      <c r="U31" s="29">
        <f>L31*'GS&gt;50 PW (2)'!$B$13</f>
        <v>57669394.935252905</v>
      </c>
      <c r="V31" s="28">
        <f t="shared" ca="1" si="6"/>
        <v>76272530.450677305</v>
      </c>
      <c r="X31" s="188"/>
    </row>
    <row r="32" spans="1:24" x14ac:dyDescent="0.2">
      <c r="A32" s="45">
        <f>'Monthly Data'!A32</f>
        <v>41091</v>
      </c>
      <c r="B32" s="29">
        <f t="shared" si="4"/>
        <v>2012</v>
      </c>
      <c r="C32" s="29">
        <f t="shared" si="5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8"/>
        <v>0</v>
      </c>
      <c r="G32" s="46">
        <f t="shared" ca="1" si="8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K32" s="46">
        <f>'Monthly Data'!O32</f>
        <v>1000</v>
      </c>
      <c r="L32" s="46">
        <f>'Monthly Data'!BH32</f>
        <v>31</v>
      </c>
      <c r="N32" s="29">
        <f>'GS&gt;50 PW (2)'!$B$6</f>
        <v>-65109283.238350697</v>
      </c>
      <c r="O32" s="29">
        <f ca="1">F32*'GS&gt;50 PW (2)'!$B$7</f>
        <v>0</v>
      </c>
      <c r="P32" s="29">
        <f ca="1">G32*'GS&gt;50 PW (2)'!$B$8</f>
        <v>12944653.790092921</v>
      </c>
      <c r="Q32" s="29">
        <f>H32*'GS&gt;50 PW (2)'!$B$9</f>
        <v>26230189.973582793</v>
      </c>
      <c r="R32" s="29">
        <f>I32*'GS&gt;50 PW (2)'!$B$10</f>
        <v>-1533502.6264486508</v>
      </c>
      <c r="S32" s="29">
        <f>J32*'GS&gt;50 PW (2)'!$B$11</f>
        <v>0</v>
      </c>
      <c r="T32" s="29">
        <f>K32*'GS&gt;50 PW (2)'!$B$12</f>
        <v>51972161.0081084</v>
      </c>
      <c r="U32" s="29">
        <f>L32*'GS&gt;50 PW (2)'!$B$13</f>
        <v>59591708.09976133</v>
      </c>
      <c r="V32" s="28">
        <f t="shared" ca="1" si="6"/>
        <v>84095927.006746098</v>
      </c>
    </row>
    <row r="33" spans="1:22" x14ac:dyDescent="0.2">
      <c r="A33" s="45">
        <f>'Monthly Data'!A33</f>
        <v>41122</v>
      </c>
      <c r="B33" s="29">
        <f t="shared" si="4"/>
        <v>2012</v>
      </c>
      <c r="C33" s="29">
        <f t="shared" si="5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8"/>
        <v>0</v>
      </c>
      <c r="G33" s="46">
        <f t="shared" ca="1" si="8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K33" s="46">
        <f>'Monthly Data'!O33</f>
        <v>999</v>
      </c>
      <c r="L33" s="46">
        <f>'Monthly Data'!BH33</f>
        <v>31</v>
      </c>
      <c r="N33" s="29">
        <f>'GS&gt;50 PW (2)'!$B$6</f>
        <v>-65109283.238350697</v>
      </c>
      <c r="O33" s="29">
        <f ca="1">F33*'GS&gt;50 PW (2)'!$B$7</f>
        <v>0</v>
      </c>
      <c r="P33" s="29">
        <f ca="1">G33*'GS&gt;50 PW (2)'!$B$8</f>
        <v>11564225.368464015</v>
      </c>
      <c r="Q33" s="29">
        <f>H33*'GS&gt;50 PW (2)'!$B$9</f>
        <v>26230189.973582793</v>
      </c>
      <c r="R33" s="29">
        <f>I33*'GS&gt;50 PW (2)'!$B$10</f>
        <v>-1582970.4531082849</v>
      </c>
      <c r="S33" s="29">
        <f>J33*'GS&gt;50 PW (2)'!$B$11</f>
        <v>0</v>
      </c>
      <c r="T33" s="29">
        <f>K33*'GS&gt;50 PW (2)'!$B$12</f>
        <v>51920188.847100295</v>
      </c>
      <c r="U33" s="29">
        <f>L33*'GS&gt;50 PW (2)'!$B$13</f>
        <v>59591708.09976133</v>
      </c>
      <c r="V33" s="28">
        <f t="shared" ca="1" si="6"/>
        <v>82614058.597449452</v>
      </c>
    </row>
    <row r="34" spans="1:22" x14ac:dyDescent="0.2">
      <c r="A34" s="45">
        <f>'Monthly Data'!A34</f>
        <v>41153</v>
      </c>
      <c r="B34" s="29">
        <f t="shared" si="4"/>
        <v>2012</v>
      </c>
      <c r="C34" s="29">
        <f t="shared" si="5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8"/>
        <v>5.2099999999999991</v>
      </c>
      <c r="G34" s="46">
        <f t="shared" ca="1" si="8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K34" s="46">
        <f>'Monthly Data'!O34</f>
        <v>999</v>
      </c>
      <c r="L34" s="46">
        <f>'Monthly Data'!BH34</f>
        <v>30</v>
      </c>
      <c r="N34" s="29">
        <f>'GS&gt;50 PW (2)'!$B$6</f>
        <v>-65109283.238350697</v>
      </c>
      <c r="O34" s="29">
        <f ca="1">F34*'GS&gt;50 PW (2)'!$B$7</f>
        <v>73877.337461352159</v>
      </c>
      <c r="P34" s="29">
        <f ca="1">G34*'GS&gt;50 PW (2)'!$B$8</f>
        <v>6417061.4914532769</v>
      </c>
      <c r="Q34" s="29">
        <f>H34*'GS&gt;50 PW (2)'!$B$9</f>
        <v>26230189.973582793</v>
      </c>
      <c r="R34" s="29">
        <f>I34*'GS&gt;50 PW (2)'!$B$10</f>
        <v>-1632438.2797679189</v>
      </c>
      <c r="S34" s="29">
        <f>J34*'GS&gt;50 PW (2)'!$B$11</f>
        <v>0</v>
      </c>
      <c r="T34" s="29">
        <f>K34*'GS&gt;50 PW (2)'!$B$12</f>
        <v>51920188.847100295</v>
      </c>
      <c r="U34" s="29">
        <f>L34*'GS&gt;50 PW (2)'!$B$13</f>
        <v>57669394.935252905</v>
      </c>
      <c r="V34" s="28">
        <f t="shared" ca="1" si="6"/>
        <v>75568991.066732004</v>
      </c>
    </row>
    <row r="35" spans="1:22" x14ac:dyDescent="0.2">
      <c r="A35" s="45">
        <f>'Monthly Data'!A35</f>
        <v>41183</v>
      </c>
      <c r="B35" s="29">
        <f t="shared" si="4"/>
        <v>2012</v>
      </c>
      <c r="C35" s="29">
        <f t="shared" si="5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8"/>
        <v>90.66</v>
      </c>
      <c r="G35" s="46">
        <f t="shared" ca="1" si="8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K35" s="46">
        <f>'Monthly Data'!O35</f>
        <v>998</v>
      </c>
      <c r="L35" s="46">
        <f>'Monthly Data'!BH35</f>
        <v>31</v>
      </c>
      <c r="N35" s="29">
        <f>'GS&gt;50 PW (2)'!$B$6</f>
        <v>-65109283.238350697</v>
      </c>
      <c r="O35" s="29">
        <f ca="1">F35*'GS&gt;50 PW (2)'!$B$7</f>
        <v>1285550.7512948536</v>
      </c>
      <c r="P35" s="29">
        <f ca="1">G35*'GS&gt;50 PW (2)'!$B$8</f>
        <v>1346641.7120086229</v>
      </c>
      <c r="Q35" s="29">
        <f>H35*'GS&gt;50 PW (2)'!$B$9</f>
        <v>26230189.973582793</v>
      </c>
      <c r="R35" s="29">
        <f>I35*'GS&gt;50 PW (2)'!$B$10</f>
        <v>-1681906.1064275526</v>
      </c>
      <c r="S35" s="29">
        <f>J35*'GS&gt;50 PW (2)'!$B$11</f>
        <v>0</v>
      </c>
      <c r="T35" s="29">
        <f>K35*'GS&gt;50 PW (2)'!$B$12</f>
        <v>51868216.686092183</v>
      </c>
      <c r="U35" s="29">
        <f>L35*'GS&gt;50 PW (2)'!$B$13</f>
        <v>59591708.09976133</v>
      </c>
      <c r="V35" s="28">
        <f t="shared" ca="1" si="6"/>
        <v>73531117.877961546</v>
      </c>
    </row>
    <row r="36" spans="1:22" x14ac:dyDescent="0.2">
      <c r="A36" s="45">
        <f>'Monthly Data'!A36</f>
        <v>41214</v>
      </c>
      <c r="B36" s="29">
        <f t="shared" si="4"/>
        <v>2012</v>
      </c>
      <c r="C36" s="29">
        <f t="shared" si="5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8"/>
        <v>264.88</v>
      </c>
      <c r="G36" s="46">
        <f t="shared" ca="1" si="8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K36" s="46">
        <f>'Monthly Data'!O36</f>
        <v>1000</v>
      </c>
      <c r="L36" s="46">
        <f>'Monthly Data'!BH36</f>
        <v>30</v>
      </c>
      <c r="N36" s="29">
        <f>'GS&gt;50 PW (2)'!$B$6</f>
        <v>-65109283.238350697</v>
      </c>
      <c r="O36" s="29">
        <f ca="1">F36*'GS&gt;50 PW (2)'!$B$7</f>
        <v>3755974.8842155398</v>
      </c>
      <c r="P36" s="29">
        <f ca="1">G36*'GS&gt;50 PW (2)'!$B$8</f>
        <v>33304.042339998203</v>
      </c>
      <c r="Q36" s="29">
        <f>H36*'GS&gt;50 PW (2)'!$B$9</f>
        <v>26230189.973582793</v>
      </c>
      <c r="R36" s="29">
        <f>I36*'GS&gt;50 PW (2)'!$B$10</f>
        <v>-1731373.9330871867</v>
      </c>
      <c r="S36" s="29">
        <f>J36*'GS&gt;50 PW (2)'!$B$11</f>
        <v>0</v>
      </c>
      <c r="T36" s="29">
        <f>K36*'GS&gt;50 PW (2)'!$B$12</f>
        <v>51972161.0081084</v>
      </c>
      <c r="U36" s="29">
        <f>L36*'GS&gt;50 PW (2)'!$B$13</f>
        <v>57669394.935252905</v>
      </c>
      <c r="V36" s="28">
        <f t="shared" ca="1" si="6"/>
        <v>72820367.672061741</v>
      </c>
    </row>
    <row r="37" spans="1:22" x14ac:dyDescent="0.2">
      <c r="A37" s="45">
        <f>'Monthly Data'!A37</f>
        <v>41244</v>
      </c>
      <c r="B37" s="29">
        <f t="shared" si="4"/>
        <v>2012</v>
      </c>
      <c r="C37" s="29">
        <f t="shared" si="5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8"/>
        <v>413.65</v>
      </c>
      <c r="G37" s="46">
        <f t="shared" ca="1" si="8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K37" s="46">
        <f>'Monthly Data'!O37</f>
        <v>1004</v>
      </c>
      <c r="L37" s="46">
        <f>'Monthly Data'!BH37</f>
        <v>31</v>
      </c>
      <c r="N37" s="29">
        <f>'GS&gt;50 PW (2)'!$B$6</f>
        <v>-65109283.238350697</v>
      </c>
      <c r="O37" s="29">
        <f ca="1">F37*'GS&gt;50 PW (2)'!$B$7</f>
        <v>5865520.2765620584</v>
      </c>
      <c r="P37" s="29">
        <f ca="1">G37*'GS&gt;50 PW (2)'!$B$8</f>
        <v>0</v>
      </c>
      <c r="Q37" s="29">
        <f>H37*'GS&gt;50 PW (2)'!$B$9</f>
        <v>26230189.973582793</v>
      </c>
      <c r="R37" s="29">
        <f>I37*'GS&gt;50 PW (2)'!$B$10</f>
        <v>-1780841.7597468204</v>
      </c>
      <c r="S37" s="29">
        <f>J37*'GS&gt;50 PW (2)'!$B$11</f>
        <v>-3192226.1883302699</v>
      </c>
      <c r="T37" s="29">
        <f>K37*'GS&gt;50 PW (2)'!$B$12</f>
        <v>52180049.652140833</v>
      </c>
      <c r="U37" s="29">
        <f>L37*'GS&gt;50 PW (2)'!$B$13</f>
        <v>59591708.09976133</v>
      </c>
      <c r="V37" s="28">
        <f t="shared" ca="1" si="6"/>
        <v>73785116.81561923</v>
      </c>
    </row>
    <row r="38" spans="1:22" x14ac:dyDescent="0.2">
      <c r="A38" s="45">
        <f>'Monthly Data'!A38</f>
        <v>41275</v>
      </c>
      <c r="B38" s="29">
        <f t="shared" si="4"/>
        <v>2013</v>
      </c>
      <c r="C38" s="29">
        <f t="shared" si="5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8"/>
        <v>539.1400000000001</v>
      </c>
      <c r="G38" s="46">
        <f t="shared" ca="1" si="8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K38" s="46">
        <f>'Monthly Data'!O38</f>
        <v>1001</v>
      </c>
      <c r="L38" s="46">
        <f>'Monthly Data'!BH38</f>
        <v>31</v>
      </c>
      <c r="N38" s="29">
        <f>'GS&gt;50 PW (2)'!$B$6</f>
        <v>-65109283.238350697</v>
      </c>
      <c r="O38" s="29">
        <f ca="1">F38*'GS&gt;50 PW (2)'!$B$7</f>
        <v>7644957.3356839577</v>
      </c>
      <c r="P38" s="29">
        <f ca="1">G38*'GS&gt;50 PW (2)'!$B$8</f>
        <v>0</v>
      </c>
      <c r="Q38" s="29">
        <f>H38*'GS&gt;50 PW (2)'!$B$9</f>
        <v>26601687.488207992</v>
      </c>
      <c r="R38" s="29">
        <f>I38*'GS&gt;50 PW (2)'!$B$10</f>
        <v>-1830309.5864064544</v>
      </c>
      <c r="S38" s="29">
        <f>J38*'GS&gt;50 PW (2)'!$B$11</f>
        <v>0</v>
      </c>
      <c r="T38" s="29">
        <f>K38*'GS&gt;50 PW (2)'!$B$12</f>
        <v>52024133.169116512</v>
      </c>
      <c r="U38" s="29">
        <f>L38*'GS&gt;50 PW (2)'!$B$13</f>
        <v>59591708.09976133</v>
      </c>
      <c r="V38" s="28">
        <f t="shared" ca="1" si="6"/>
        <v>78922893.268012643</v>
      </c>
    </row>
    <row r="39" spans="1:22" x14ac:dyDescent="0.2">
      <c r="A39" s="45">
        <f>'Monthly Data'!A39</f>
        <v>41306</v>
      </c>
      <c r="B39" s="29">
        <f t="shared" si="4"/>
        <v>2013</v>
      </c>
      <c r="C39" s="29">
        <f t="shared" si="5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8"/>
        <v>473.45</v>
      </c>
      <c r="G39" s="46">
        <f t="shared" ca="1" si="8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K39" s="46">
        <f>'Monthly Data'!O39</f>
        <v>1002</v>
      </c>
      <c r="L39" s="46">
        <f>'Monthly Data'!BH39</f>
        <v>28</v>
      </c>
      <c r="N39" s="29">
        <f>'GS&gt;50 PW (2)'!$B$6</f>
        <v>-65109283.238350697</v>
      </c>
      <c r="O39" s="29">
        <f ca="1">F39*'GS&gt;50 PW (2)'!$B$7</f>
        <v>6713478.9675771948</v>
      </c>
      <c r="P39" s="29">
        <f ca="1">G39*'GS&gt;50 PW (2)'!$B$8</f>
        <v>0</v>
      </c>
      <c r="Q39" s="29">
        <f>H39*'GS&gt;50 PW (2)'!$B$9</f>
        <v>26601687.488207992</v>
      </c>
      <c r="R39" s="29">
        <f>I39*'GS&gt;50 PW (2)'!$B$10</f>
        <v>-1879777.4130660882</v>
      </c>
      <c r="S39" s="29">
        <f>J39*'GS&gt;50 PW (2)'!$B$11</f>
        <v>0</v>
      </c>
      <c r="T39" s="29">
        <f>K39*'GS&gt;50 PW (2)'!$B$12</f>
        <v>52076105.330124617</v>
      </c>
      <c r="U39" s="29">
        <f>L39*'GS&gt;50 PW (2)'!$B$13</f>
        <v>53824768.606236041</v>
      </c>
      <c r="V39" s="28">
        <f t="shared" ca="1" si="6"/>
        <v>72226979.740729064</v>
      </c>
    </row>
    <row r="40" spans="1:22" x14ac:dyDescent="0.2">
      <c r="A40" s="45">
        <f>'Monthly Data'!A40</f>
        <v>41334</v>
      </c>
      <c r="B40" s="29">
        <f t="shared" si="4"/>
        <v>2013</v>
      </c>
      <c r="C40" s="29">
        <f t="shared" si="5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8"/>
        <v>394.31999999999988</v>
      </c>
      <c r="G40" s="46">
        <f t="shared" ca="1" si="8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K40" s="46">
        <f>'Monthly Data'!O40</f>
        <v>1004</v>
      </c>
      <c r="L40" s="46">
        <f>'Monthly Data'!BH40</f>
        <v>31</v>
      </c>
      <c r="N40" s="29">
        <f>'GS&gt;50 PW (2)'!$B$6</f>
        <v>-65109283.238350697</v>
      </c>
      <c r="O40" s="29">
        <f ca="1">F40*'GS&gt;50 PW (2)'!$B$7</f>
        <v>5591422.5926603414</v>
      </c>
      <c r="P40" s="29">
        <f ca="1">G40*'GS&gt;50 PW (2)'!$B$8</f>
        <v>1448.0018408694905</v>
      </c>
      <c r="Q40" s="29">
        <f>H40*'GS&gt;50 PW (2)'!$B$9</f>
        <v>26601687.488207992</v>
      </c>
      <c r="R40" s="29">
        <f>I40*'GS&gt;50 PW (2)'!$B$10</f>
        <v>-1929245.2397257222</v>
      </c>
      <c r="S40" s="29">
        <f>J40*'GS&gt;50 PW (2)'!$B$11</f>
        <v>0</v>
      </c>
      <c r="T40" s="29">
        <f>K40*'GS&gt;50 PW (2)'!$B$12</f>
        <v>52180049.652140833</v>
      </c>
      <c r="U40" s="29">
        <f>L40*'GS&gt;50 PW (2)'!$B$13</f>
        <v>59591708.09976133</v>
      </c>
      <c r="V40" s="28">
        <f t="shared" ca="1" si="6"/>
        <v>76927787.356534958</v>
      </c>
    </row>
    <row r="41" spans="1:22" x14ac:dyDescent="0.2">
      <c r="A41" s="45">
        <f>'Monthly Data'!A41</f>
        <v>41365</v>
      </c>
      <c r="B41" s="29">
        <f t="shared" si="4"/>
        <v>2013</v>
      </c>
      <c r="C41" s="29">
        <f t="shared" si="5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8"/>
        <v>220.23999999999995</v>
      </c>
      <c r="G41" s="46">
        <f t="shared" ca="1" si="8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K41" s="46">
        <f>'Monthly Data'!O41</f>
        <v>1006</v>
      </c>
      <c r="L41" s="46">
        <f>'Monthly Data'!BH41</f>
        <v>30</v>
      </c>
      <c r="N41" s="29">
        <f>'GS&gt;50 PW (2)'!$B$6</f>
        <v>-65109283.238350697</v>
      </c>
      <c r="O41" s="29">
        <f ca="1">F41*'GS&gt;50 PW (2)'!$B$7</f>
        <v>3122983.647310595</v>
      </c>
      <c r="P41" s="29">
        <f ca="1">G41*'GS&gt;50 PW (2)'!$B$8</f>
        <v>69986.755642025208</v>
      </c>
      <c r="Q41" s="29">
        <f>H41*'GS&gt;50 PW (2)'!$B$9</f>
        <v>26601687.488207992</v>
      </c>
      <c r="R41" s="29">
        <f>I41*'GS&gt;50 PW (2)'!$B$10</f>
        <v>-1978713.066385356</v>
      </c>
      <c r="S41" s="29">
        <f>J41*'GS&gt;50 PW (2)'!$B$11</f>
        <v>0</v>
      </c>
      <c r="T41" s="29">
        <f>K41*'GS&gt;50 PW (2)'!$B$12</f>
        <v>52283993.97415705</v>
      </c>
      <c r="U41" s="29">
        <f>L41*'GS&gt;50 PW (2)'!$B$13</f>
        <v>57669394.935252905</v>
      </c>
      <c r="V41" s="28">
        <f t="shared" ca="1" si="6"/>
        <v>72660050.495834514</v>
      </c>
    </row>
    <row r="42" spans="1:22" x14ac:dyDescent="0.2">
      <c r="A42" s="45">
        <f>'Monthly Data'!A42</f>
        <v>41395</v>
      </c>
      <c r="B42" s="29">
        <f t="shared" si="4"/>
        <v>2013</v>
      </c>
      <c r="C42" s="29">
        <f t="shared" si="5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8"/>
        <v>68.61</v>
      </c>
      <c r="G42" s="46">
        <f t="shared" ca="1" si="8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K42" s="46">
        <f>'Monthly Data'!O42</f>
        <v>1006</v>
      </c>
      <c r="L42" s="46">
        <f>'Monthly Data'!BH42</f>
        <v>31</v>
      </c>
      <c r="N42" s="29">
        <f>'GS&gt;50 PW (2)'!$B$6</f>
        <v>-65109283.238350697</v>
      </c>
      <c r="O42" s="29">
        <f ca="1">F42*'GS&gt;50 PW (2)'!$B$7</f>
        <v>972883.70887204853</v>
      </c>
      <c r="P42" s="29">
        <f ca="1">G42*'GS&gt;50 PW (2)'!$B$8</f>
        <v>2446640.4437891431</v>
      </c>
      <c r="Q42" s="29">
        <f>H42*'GS&gt;50 PW (2)'!$B$9</f>
        <v>26601687.488207992</v>
      </c>
      <c r="R42" s="29">
        <f>I42*'GS&gt;50 PW (2)'!$B$10</f>
        <v>-2028180.89304499</v>
      </c>
      <c r="S42" s="29">
        <f>J42*'GS&gt;50 PW (2)'!$B$11</f>
        <v>0</v>
      </c>
      <c r="T42" s="29">
        <f>K42*'GS&gt;50 PW (2)'!$B$12</f>
        <v>52283993.97415705</v>
      </c>
      <c r="U42" s="29">
        <f>L42*'GS&gt;50 PW (2)'!$B$13</f>
        <v>59591708.09976133</v>
      </c>
      <c r="V42" s="28">
        <f t="shared" ca="1" si="6"/>
        <v>74759449.583391875</v>
      </c>
    </row>
    <row r="43" spans="1:22" x14ac:dyDescent="0.2">
      <c r="A43" s="45">
        <f>'Monthly Data'!A43</f>
        <v>41426</v>
      </c>
      <c r="B43" s="29">
        <f t="shared" si="4"/>
        <v>2013</v>
      </c>
      <c r="C43" s="29">
        <f t="shared" si="5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8"/>
        <v>2.7299999999999995</v>
      </c>
      <c r="G43" s="46">
        <f t="shared" ca="1" si="8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K43" s="46">
        <f>'Monthly Data'!O43</f>
        <v>1005</v>
      </c>
      <c r="L43" s="46">
        <f>'Monthly Data'!BH43</f>
        <v>30</v>
      </c>
      <c r="N43" s="29">
        <f>'GS&gt;50 PW (2)'!$B$6</f>
        <v>-65109283.238350697</v>
      </c>
      <c r="O43" s="29">
        <f ca="1">F43*'GS&gt;50 PW (2)'!$B$7</f>
        <v>38711.157633299692</v>
      </c>
      <c r="P43" s="29">
        <f ca="1">G43*'GS&gt;50 PW (2)'!$B$8</f>
        <v>7007363.5752477366</v>
      </c>
      <c r="Q43" s="29">
        <f>H43*'GS&gt;50 PW (2)'!$B$9</f>
        <v>26601687.488207992</v>
      </c>
      <c r="R43" s="29">
        <f>I43*'GS&gt;50 PW (2)'!$B$10</f>
        <v>-2077648.7197046238</v>
      </c>
      <c r="S43" s="29">
        <f>J43*'GS&gt;50 PW (2)'!$B$11</f>
        <v>0</v>
      </c>
      <c r="T43" s="29">
        <f>K43*'GS&gt;50 PW (2)'!$B$12</f>
        <v>52232021.813148946</v>
      </c>
      <c r="U43" s="29">
        <f>L43*'GS&gt;50 PW (2)'!$B$13</f>
        <v>57669394.935252905</v>
      </c>
      <c r="V43" s="28">
        <f t="shared" ca="1" si="6"/>
        <v>76362247.011435553</v>
      </c>
    </row>
    <row r="44" spans="1:22" x14ac:dyDescent="0.2">
      <c r="A44" s="45">
        <f>'Monthly Data'!A44</f>
        <v>41456</v>
      </c>
      <c r="B44" s="29">
        <f t="shared" si="4"/>
        <v>2013</v>
      </c>
      <c r="C44" s="29">
        <f t="shared" si="5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8"/>
        <v>0</v>
      </c>
      <c r="G44" s="46">
        <f t="shared" ca="1" si="8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K44" s="46">
        <f>'Monthly Data'!O44</f>
        <v>1007</v>
      </c>
      <c r="L44" s="46">
        <f>'Monthly Data'!BH44</f>
        <v>31</v>
      </c>
      <c r="N44" s="29">
        <f>'GS&gt;50 PW (2)'!$B$6</f>
        <v>-65109283.238350697</v>
      </c>
      <c r="O44" s="29">
        <f ca="1">F44*'GS&gt;50 PW (2)'!$B$7</f>
        <v>0</v>
      </c>
      <c r="P44" s="29">
        <f ca="1">G44*'GS&gt;50 PW (2)'!$B$8</f>
        <v>12944653.790092921</v>
      </c>
      <c r="Q44" s="29">
        <f>H44*'GS&gt;50 PW (2)'!$B$9</f>
        <v>26601687.488207992</v>
      </c>
      <c r="R44" s="29">
        <f>I44*'GS&gt;50 PW (2)'!$B$10</f>
        <v>-2127116.5463642576</v>
      </c>
      <c r="S44" s="29">
        <f>J44*'GS&gt;50 PW (2)'!$B$11</f>
        <v>0</v>
      </c>
      <c r="T44" s="29">
        <f>K44*'GS&gt;50 PW (2)'!$B$12</f>
        <v>52335966.135165162</v>
      </c>
      <c r="U44" s="29">
        <f>L44*'GS&gt;50 PW (2)'!$B$13</f>
        <v>59591708.09976133</v>
      </c>
      <c r="V44" s="28">
        <f t="shared" ca="1" si="6"/>
        <v>84237615.728512451</v>
      </c>
    </row>
    <row r="45" spans="1:22" x14ac:dyDescent="0.2">
      <c r="A45" s="45">
        <f>'Monthly Data'!A45</f>
        <v>41487</v>
      </c>
      <c r="B45" s="29">
        <f t="shared" si="4"/>
        <v>2013</v>
      </c>
      <c r="C45" s="29">
        <f t="shared" si="5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8"/>
        <v>0</v>
      </c>
      <c r="G45" s="46">
        <f t="shared" ca="1" si="8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K45" s="46">
        <f>'Monthly Data'!O45</f>
        <v>1008</v>
      </c>
      <c r="L45" s="46">
        <f>'Monthly Data'!BH45</f>
        <v>31</v>
      </c>
      <c r="N45" s="29">
        <f>'GS&gt;50 PW (2)'!$B$6</f>
        <v>-65109283.238350697</v>
      </c>
      <c r="O45" s="29">
        <f ca="1">F45*'GS&gt;50 PW (2)'!$B$7</f>
        <v>0</v>
      </c>
      <c r="P45" s="29">
        <f ca="1">G45*'GS&gt;50 PW (2)'!$B$8</f>
        <v>11564225.368464015</v>
      </c>
      <c r="Q45" s="29">
        <f>H45*'GS&gt;50 PW (2)'!$B$9</f>
        <v>26601687.488207992</v>
      </c>
      <c r="R45" s="29">
        <f>I45*'GS&gt;50 PW (2)'!$B$10</f>
        <v>-2176584.3730238918</v>
      </c>
      <c r="S45" s="29">
        <f>J45*'GS&gt;50 PW (2)'!$B$11</f>
        <v>0</v>
      </c>
      <c r="T45" s="29">
        <f>K45*'GS&gt;50 PW (2)'!$B$12</f>
        <v>52387938.296173267</v>
      </c>
      <c r="U45" s="29">
        <f>L45*'GS&gt;50 PW (2)'!$B$13</f>
        <v>59591708.09976133</v>
      </c>
      <c r="V45" s="28">
        <f t="shared" ca="1" si="6"/>
        <v>82859691.641232014</v>
      </c>
    </row>
    <row r="46" spans="1:22" x14ac:dyDescent="0.2">
      <c r="A46" s="45">
        <f>'Monthly Data'!A46</f>
        <v>41518</v>
      </c>
      <c r="B46" s="29">
        <f t="shared" si="4"/>
        <v>2013</v>
      </c>
      <c r="C46" s="29">
        <f t="shared" si="5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9">F34</f>
        <v>5.2099999999999991</v>
      </c>
      <c r="G46" s="46">
        <f t="shared" ca="1" si="9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K46" s="46">
        <f>'Monthly Data'!O46</f>
        <v>1009</v>
      </c>
      <c r="L46" s="46">
        <f>'Monthly Data'!BH46</f>
        <v>30</v>
      </c>
      <c r="N46" s="29">
        <f>'GS&gt;50 PW (2)'!$B$6</f>
        <v>-65109283.238350697</v>
      </c>
      <c r="O46" s="29">
        <f ca="1">F46*'GS&gt;50 PW (2)'!$B$7</f>
        <v>73877.337461352159</v>
      </c>
      <c r="P46" s="29">
        <f ca="1">G46*'GS&gt;50 PW (2)'!$B$8</f>
        <v>6417061.4914532769</v>
      </c>
      <c r="Q46" s="29">
        <f>H46*'GS&gt;50 PW (2)'!$B$9</f>
        <v>26601687.488207992</v>
      </c>
      <c r="R46" s="29">
        <f>I46*'GS&gt;50 PW (2)'!$B$10</f>
        <v>-2226052.1996835256</v>
      </c>
      <c r="S46" s="29">
        <f>J46*'GS&gt;50 PW (2)'!$B$11</f>
        <v>0</v>
      </c>
      <c r="T46" s="29">
        <f>K46*'GS&gt;50 PW (2)'!$B$12</f>
        <v>52439910.457181379</v>
      </c>
      <c r="U46" s="29">
        <f>L46*'GS&gt;50 PW (2)'!$B$13</f>
        <v>57669394.935252905</v>
      </c>
      <c r="V46" s="28">
        <f t="shared" ca="1" si="6"/>
        <v>75866596.271522671</v>
      </c>
    </row>
    <row r="47" spans="1:22" x14ac:dyDescent="0.2">
      <c r="A47" s="45">
        <f>'Monthly Data'!A47</f>
        <v>41548</v>
      </c>
      <c r="B47" s="29">
        <f t="shared" si="4"/>
        <v>2013</v>
      </c>
      <c r="C47" s="29">
        <f t="shared" si="5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9"/>
        <v>90.66</v>
      </c>
      <c r="G47" s="46">
        <f t="shared" ca="1" si="9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K47" s="46">
        <f>'Monthly Data'!O47</f>
        <v>1013</v>
      </c>
      <c r="L47" s="46">
        <f>'Monthly Data'!BH47</f>
        <v>31</v>
      </c>
      <c r="N47" s="29">
        <f>'GS&gt;50 PW (2)'!$B$6</f>
        <v>-65109283.238350697</v>
      </c>
      <c r="O47" s="29">
        <f ca="1">F47*'GS&gt;50 PW (2)'!$B$7</f>
        <v>1285550.7512948536</v>
      </c>
      <c r="P47" s="29">
        <f ca="1">G47*'GS&gt;50 PW (2)'!$B$8</f>
        <v>1346641.7120086229</v>
      </c>
      <c r="Q47" s="29">
        <f>H47*'GS&gt;50 PW (2)'!$B$9</f>
        <v>26601687.488207992</v>
      </c>
      <c r="R47" s="29">
        <f>I47*'GS&gt;50 PW (2)'!$B$10</f>
        <v>-2275520.0263431594</v>
      </c>
      <c r="S47" s="29">
        <f>J47*'GS&gt;50 PW (2)'!$B$11</f>
        <v>0</v>
      </c>
      <c r="T47" s="29">
        <f>K47*'GS&gt;50 PW (2)'!$B$12</f>
        <v>52647799.101213813</v>
      </c>
      <c r="U47" s="29">
        <f>L47*'GS&gt;50 PW (2)'!$B$13</f>
        <v>59591708.09976133</v>
      </c>
      <c r="V47" s="28">
        <f t="shared" ca="1" si="6"/>
        <v>74088583.887792751</v>
      </c>
    </row>
    <row r="48" spans="1:22" x14ac:dyDescent="0.2">
      <c r="A48" s="45">
        <f>'Monthly Data'!A48</f>
        <v>41579</v>
      </c>
      <c r="B48" s="29">
        <f t="shared" si="4"/>
        <v>2013</v>
      </c>
      <c r="C48" s="29">
        <f t="shared" si="5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9"/>
        <v>264.88</v>
      </c>
      <c r="G48" s="46">
        <f t="shared" ca="1" si="9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K48" s="46">
        <f>'Monthly Data'!O48</f>
        <v>1014</v>
      </c>
      <c r="L48" s="46">
        <f>'Monthly Data'!BH48</f>
        <v>30</v>
      </c>
      <c r="N48" s="29">
        <f>'GS&gt;50 PW (2)'!$B$6</f>
        <v>-65109283.238350697</v>
      </c>
      <c r="O48" s="29">
        <f ca="1">F48*'GS&gt;50 PW (2)'!$B$7</f>
        <v>3755974.8842155398</v>
      </c>
      <c r="P48" s="29">
        <f ca="1">G48*'GS&gt;50 PW (2)'!$B$8</f>
        <v>33304.042339998203</v>
      </c>
      <c r="Q48" s="29">
        <f>H48*'GS&gt;50 PW (2)'!$B$9</f>
        <v>26601687.488207992</v>
      </c>
      <c r="R48" s="29">
        <f>I48*'GS&gt;50 PW (2)'!$B$10</f>
        <v>-2324987.8530027932</v>
      </c>
      <c r="S48" s="29">
        <f>J48*'GS&gt;50 PW (2)'!$B$11</f>
        <v>0</v>
      </c>
      <c r="T48" s="29">
        <f>K48*'GS&gt;50 PW (2)'!$B$12</f>
        <v>52699771.262221918</v>
      </c>
      <c r="U48" s="29">
        <f>L48*'GS&gt;50 PW (2)'!$B$13</f>
        <v>57669394.935252905</v>
      </c>
      <c r="V48" s="28">
        <f t="shared" ca="1" si="6"/>
        <v>73325861.520884871</v>
      </c>
    </row>
    <row r="49" spans="1:22" x14ac:dyDescent="0.2">
      <c r="A49" s="45">
        <f>'Monthly Data'!A49</f>
        <v>41609</v>
      </c>
      <c r="B49" s="29">
        <f t="shared" si="4"/>
        <v>2013</v>
      </c>
      <c r="C49" s="29">
        <f t="shared" si="5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9"/>
        <v>413.65</v>
      </c>
      <c r="G49" s="46">
        <f t="shared" ca="1" si="9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K49" s="46">
        <f>'Monthly Data'!O49</f>
        <v>1015</v>
      </c>
      <c r="L49" s="46">
        <f>'Monthly Data'!BH49</f>
        <v>31</v>
      </c>
      <c r="N49" s="29">
        <f>'GS&gt;50 PW (2)'!$B$6</f>
        <v>-65109283.238350697</v>
      </c>
      <c r="O49" s="29">
        <f ca="1">F49*'GS&gt;50 PW (2)'!$B$7</f>
        <v>5865520.2765620584</v>
      </c>
      <c r="P49" s="29">
        <f ca="1">G49*'GS&gt;50 PW (2)'!$B$8</f>
        <v>0</v>
      </c>
      <c r="Q49" s="29">
        <f>H49*'GS&gt;50 PW (2)'!$B$9</f>
        <v>26601687.488207992</v>
      </c>
      <c r="R49" s="29">
        <f>I49*'GS&gt;50 PW (2)'!$B$10</f>
        <v>-2374455.6796624274</v>
      </c>
      <c r="S49" s="29">
        <f>J49*'GS&gt;50 PW (2)'!$B$11</f>
        <v>-3192226.1883302699</v>
      </c>
      <c r="T49" s="29">
        <f>K49*'GS&gt;50 PW (2)'!$B$12</f>
        <v>52751743.42323003</v>
      </c>
      <c r="U49" s="29">
        <f>L49*'GS&gt;50 PW (2)'!$B$13</f>
        <v>59591708.09976133</v>
      </c>
      <c r="V49" s="28">
        <f t="shared" ca="1" si="6"/>
        <v>74134694.181418017</v>
      </c>
    </row>
    <row r="50" spans="1:22" x14ac:dyDescent="0.2">
      <c r="A50" s="45">
        <f>'Monthly Data'!A50</f>
        <v>41640</v>
      </c>
      <c r="B50" s="29">
        <f t="shared" si="4"/>
        <v>2014</v>
      </c>
      <c r="C50" s="29">
        <f t="shared" si="5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9"/>
        <v>539.1400000000001</v>
      </c>
      <c r="G50" s="46">
        <f t="shared" ca="1" si="9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K50" s="46">
        <f>'Monthly Data'!O50</f>
        <v>1020</v>
      </c>
      <c r="L50" s="46">
        <f>'Monthly Data'!BH50</f>
        <v>31</v>
      </c>
      <c r="N50" s="29">
        <f>'GS&gt;50 PW (2)'!$B$6</f>
        <v>-65109283.238350697</v>
      </c>
      <c r="O50" s="29">
        <f ca="1">F50*'GS&gt;50 PW (2)'!$B$7</f>
        <v>7644957.3356839577</v>
      </c>
      <c r="P50" s="29">
        <f ca="1">G50*'GS&gt;50 PW (2)'!$B$8</f>
        <v>0</v>
      </c>
      <c r="Q50" s="29">
        <f>H50*'GS&gt;50 PW (2)'!$B$9</f>
        <v>27259532.264792845</v>
      </c>
      <c r="R50" s="29">
        <f>I50*'GS&gt;50 PW (2)'!$B$10</f>
        <v>-2423923.5063220612</v>
      </c>
      <c r="S50" s="29">
        <f>J50*'GS&gt;50 PW (2)'!$B$11</f>
        <v>0</v>
      </c>
      <c r="T50" s="29">
        <f>K50*'GS&gt;50 PW (2)'!$B$12</f>
        <v>53011604.228270568</v>
      </c>
      <c r="U50" s="29">
        <f>L50*'GS&gt;50 PW (2)'!$B$13</f>
        <v>59591708.09976133</v>
      </c>
      <c r="V50" s="28">
        <f t="shared" ca="1" si="6"/>
        <v>79974595.183835939</v>
      </c>
    </row>
    <row r="51" spans="1:22" x14ac:dyDescent="0.2">
      <c r="A51" s="45">
        <f>'Monthly Data'!A51</f>
        <v>41671</v>
      </c>
      <c r="B51" s="29">
        <f t="shared" si="4"/>
        <v>2014</v>
      </c>
      <c r="C51" s="29">
        <f t="shared" si="5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9"/>
        <v>473.45</v>
      </c>
      <c r="G51" s="46">
        <f t="shared" ca="1" si="9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K51" s="46">
        <f>'Monthly Data'!O51</f>
        <v>1020</v>
      </c>
      <c r="L51" s="46">
        <f>'Monthly Data'!BH51</f>
        <v>28</v>
      </c>
      <c r="N51" s="29">
        <f>'GS&gt;50 PW (2)'!$B$6</f>
        <v>-65109283.238350697</v>
      </c>
      <c r="O51" s="29">
        <f ca="1">F51*'GS&gt;50 PW (2)'!$B$7</f>
        <v>6713478.9675771948</v>
      </c>
      <c r="P51" s="29">
        <f ca="1">G51*'GS&gt;50 PW (2)'!$B$8</f>
        <v>0</v>
      </c>
      <c r="Q51" s="29">
        <f>H51*'GS&gt;50 PW (2)'!$B$9</f>
        <v>27259532.264792845</v>
      </c>
      <c r="R51" s="29">
        <f>I51*'GS&gt;50 PW (2)'!$B$10</f>
        <v>-2473391.332981695</v>
      </c>
      <c r="S51" s="29">
        <f>J51*'GS&gt;50 PW (2)'!$B$11</f>
        <v>0</v>
      </c>
      <c r="T51" s="29">
        <f>K51*'GS&gt;50 PW (2)'!$B$12</f>
        <v>53011604.228270568</v>
      </c>
      <c r="U51" s="29">
        <f>L51*'GS&gt;50 PW (2)'!$B$13</f>
        <v>53824768.606236041</v>
      </c>
      <c r="V51" s="28">
        <f t="shared" ca="1" si="6"/>
        <v>73226709.495544255</v>
      </c>
    </row>
    <row r="52" spans="1:22" x14ac:dyDescent="0.2">
      <c r="A52" s="45">
        <f>'Monthly Data'!A52</f>
        <v>41699</v>
      </c>
      <c r="B52" s="29">
        <f t="shared" si="4"/>
        <v>2014</v>
      </c>
      <c r="C52" s="29">
        <f t="shared" si="5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9"/>
        <v>394.31999999999988</v>
      </c>
      <c r="G52" s="46">
        <f t="shared" ca="1" si="9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K52" s="46">
        <f>'Monthly Data'!O52</f>
        <v>1020</v>
      </c>
      <c r="L52" s="46">
        <f>'Monthly Data'!BH52</f>
        <v>31</v>
      </c>
      <c r="N52" s="29">
        <f>'GS&gt;50 PW (2)'!$B$6</f>
        <v>-65109283.238350697</v>
      </c>
      <c r="O52" s="29">
        <f ca="1">F52*'GS&gt;50 PW (2)'!$B$7</f>
        <v>5591422.5926603414</v>
      </c>
      <c r="P52" s="29">
        <f ca="1">G52*'GS&gt;50 PW (2)'!$B$8</f>
        <v>1448.0018408694905</v>
      </c>
      <c r="Q52" s="29">
        <f>H52*'GS&gt;50 PW (2)'!$B$9</f>
        <v>27259532.264792845</v>
      </c>
      <c r="R52" s="29">
        <f>I52*'GS&gt;50 PW (2)'!$B$10</f>
        <v>-2522859.1596413292</v>
      </c>
      <c r="S52" s="29">
        <f>J52*'GS&gt;50 PW (2)'!$B$11</f>
        <v>0</v>
      </c>
      <c r="T52" s="29">
        <f>K52*'GS&gt;50 PW (2)'!$B$12</f>
        <v>53011604.228270568</v>
      </c>
      <c r="U52" s="29">
        <f>L52*'GS&gt;50 PW (2)'!$B$13</f>
        <v>59591708.09976133</v>
      </c>
      <c r="V52" s="28">
        <f t="shared" ca="1" si="6"/>
        <v>77823572.789333925</v>
      </c>
    </row>
    <row r="53" spans="1:22" x14ac:dyDescent="0.2">
      <c r="A53" s="45">
        <f>'Monthly Data'!A53</f>
        <v>41730</v>
      </c>
      <c r="B53" s="29">
        <f t="shared" si="4"/>
        <v>2014</v>
      </c>
      <c r="C53" s="29">
        <f t="shared" si="5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9"/>
        <v>220.23999999999995</v>
      </c>
      <c r="G53" s="46">
        <f t="shared" ca="1" si="9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K53" s="46">
        <f>'Monthly Data'!O53</f>
        <v>1019</v>
      </c>
      <c r="L53" s="46">
        <f>'Monthly Data'!BH53</f>
        <v>30</v>
      </c>
      <c r="N53" s="29">
        <f>'GS&gt;50 PW (2)'!$B$6</f>
        <v>-65109283.238350697</v>
      </c>
      <c r="O53" s="29">
        <f ca="1">F53*'GS&gt;50 PW (2)'!$B$7</f>
        <v>3122983.647310595</v>
      </c>
      <c r="P53" s="29">
        <f ca="1">G53*'GS&gt;50 PW (2)'!$B$8</f>
        <v>69986.755642025208</v>
      </c>
      <c r="Q53" s="29">
        <f>H53*'GS&gt;50 PW (2)'!$B$9</f>
        <v>27259532.264792845</v>
      </c>
      <c r="R53" s="29">
        <f>I53*'GS&gt;50 PW (2)'!$B$10</f>
        <v>-2572326.986300963</v>
      </c>
      <c r="S53" s="29">
        <f>J53*'GS&gt;50 PW (2)'!$B$11</f>
        <v>0</v>
      </c>
      <c r="T53" s="29">
        <f>K53*'GS&gt;50 PW (2)'!$B$12</f>
        <v>52959632.067262463</v>
      </c>
      <c r="U53" s="29">
        <f>L53*'GS&gt;50 PW (2)'!$B$13</f>
        <v>57669394.935252905</v>
      </c>
      <c r="V53" s="28">
        <f t="shared" ca="1" si="6"/>
        <v>73399919.445609182</v>
      </c>
    </row>
    <row r="54" spans="1:22" x14ac:dyDescent="0.2">
      <c r="A54" s="45">
        <f>'Monthly Data'!A54</f>
        <v>41760</v>
      </c>
      <c r="B54" s="29">
        <f t="shared" si="4"/>
        <v>2014</v>
      </c>
      <c r="C54" s="29">
        <f t="shared" si="5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9"/>
        <v>68.61</v>
      </c>
      <c r="G54" s="46">
        <f t="shared" ca="1" si="9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K54" s="46">
        <f>'Monthly Data'!O54</f>
        <v>1017</v>
      </c>
      <c r="L54" s="46">
        <f>'Monthly Data'!BH54</f>
        <v>31</v>
      </c>
      <c r="N54" s="29">
        <f>'GS&gt;50 PW (2)'!$B$6</f>
        <v>-65109283.238350697</v>
      </c>
      <c r="O54" s="29">
        <f ca="1">F54*'GS&gt;50 PW (2)'!$B$7</f>
        <v>972883.70887204853</v>
      </c>
      <c r="P54" s="29">
        <f ca="1">G54*'GS&gt;50 PW (2)'!$B$8</f>
        <v>2446640.4437891431</v>
      </c>
      <c r="Q54" s="29">
        <f>H54*'GS&gt;50 PW (2)'!$B$9</f>
        <v>27259532.264792845</v>
      </c>
      <c r="R54" s="29">
        <f>I54*'GS&gt;50 PW (2)'!$B$10</f>
        <v>-2621794.8129605968</v>
      </c>
      <c r="S54" s="29">
        <f>J54*'GS&gt;50 PW (2)'!$B$11</f>
        <v>0</v>
      </c>
      <c r="T54" s="29">
        <f>K54*'GS&gt;50 PW (2)'!$B$12</f>
        <v>52855687.745246246</v>
      </c>
      <c r="U54" s="29">
        <f>L54*'GS&gt;50 PW (2)'!$B$13</f>
        <v>59591708.09976133</v>
      </c>
      <c r="V54" s="28">
        <f t="shared" ca="1" si="6"/>
        <v>75395374.211150318</v>
      </c>
    </row>
    <row r="55" spans="1:22" x14ac:dyDescent="0.2">
      <c r="A55" s="45">
        <f>'Monthly Data'!A55</f>
        <v>41791</v>
      </c>
      <c r="B55" s="29">
        <f t="shared" si="4"/>
        <v>2014</v>
      </c>
      <c r="C55" s="29">
        <f t="shared" si="5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9"/>
        <v>2.7299999999999995</v>
      </c>
      <c r="G55" s="46">
        <f t="shared" ca="1" si="9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K55" s="46">
        <f>'Monthly Data'!O55</f>
        <v>1016.5</v>
      </c>
      <c r="L55" s="46">
        <f>'Monthly Data'!BH55</f>
        <v>30</v>
      </c>
      <c r="N55" s="29">
        <f>'GS&gt;50 PW (2)'!$B$6</f>
        <v>-65109283.238350697</v>
      </c>
      <c r="O55" s="29">
        <f ca="1">F55*'GS&gt;50 PW (2)'!$B$7</f>
        <v>38711.157633299692</v>
      </c>
      <c r="P55" s="29">
        <f ca="1">G55*'GS&gt;50 PW (2)'!$B$8</f>
        <v>7007363.5752477366</v>
      </c>
      <c r="Q55" s="29">
        <f>H55*'GS&gt;50 PW (2)'!$B$9</f>
        <v>27259532.264792845</v>
      </c>
      <c r="R55" s="29">
        <f>I55*'GS&gt;50 PW (2)'!$B$10</f>
        <v>-2671262.6396202305</v>
      </c>
      <c r="S55" s="29">
        <f>J55*'GS&gt;50 PW (2)'!$B$11</f>
        <v>0</v>
      </c>
      <c r="T55" s="29">
        <f>K55*'GS&gt;50 PW (2)'!$B$12</f>
        <v>52829701.664742187</v>
      </c>
      <c r="U55" s="29">
        <f>L55*'GS&gt;50 PW (2)'!$B$13</f>
        <v>57669394.935252905</v>
      </c>
      <c r="V55" s="28">
        <f t="shared" ca="1" si="6"/>
        <v>77024157.719698042</v>
      </c>
    </row>
    <row r="56" spans="1:22" x14ac:dyDescent="0.2">
      <c r="A56" s="45">
        <f>'Monthly Data'!A56</f>
        <v>41821</v>
      </c>
      <c r="B56" s="29">
        <f t="shared" si="4"/>
        <v>2014</v>
      </c>
      <c r="C56" s="29">
        <f t="shared" si="5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9"/>
        <v>0</v>
      </c>
      <c r="G56" s="46">
        <f t="shared" ca="1" si="9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K56" s="46">
        <f>'Monthly Data'!O56</f>
        <v>1016</v>
      </c>
      <c r="L56" s="46">
        <f>'Monthly Data'!BH56</f>
        <v>31</v>
      </c>
      <c r="N56" s="29">
        <f>'GS&gt;50 PW (2)'!$B$6</f>
        <v>-65109283.238350697</v>
      </c>
      <c r="O56" s="29">
        <f ca="1">F56*'GS&gt;50 PW (2)'!$B$7</f>
        <v>0</v>
      </c>
      <c r="P56" s="29">
        <f ca="1">G56*'GS&gt;50 PW (2)'!$B$8</f>
        <v>12944653.790092921</v>
      </c>
      <c r="Q56" s="29">
        <f>H56*'GS&gt;50 PW (2)'!$B$9</f>
        <v>27259532.264792845</v>
      </c>
      <c r="R56" s="29">
        <f>I56*'GS&gt;50 PW (2)'!$B$10</f>
        <v>-2720730.4662798648</v>
      </c>
      <c r="S56" s="29">
        <f>J56*'GS&gt;50 PW (2)'!$B$11</f>
        <v>0</v>
      </c>
      <c r="T56" s="29">
        <f>K56*'GS&gt;50 PW (2)'!$B$12</f>
        <v>52803715.584238134</v>
      </c>
      <c r="U56" s="29">
        <f>L56*'GS&gt;50 PW (2)'!$B$13</f>
        <v>59591708.09976133</v>
      </c>
      <c r="V56" s="28">
        <f t="shared" ca="1" si="6"/>
        <v>84769596.03425467</v>
      </c>
    </row>
    <row r="57" spans="1:22" x14ac:dyDescent="0.2">
      <c r="A57" s="45">
        <f>'Monthly Data'!A57</f>
        <v>41852</v>
      </c>
      <c r="B57" s="29">
        <f t="shared" si="4"/>
        <v>2014</v>
      </c>
      <c r="C57" s="29">
        <f t="shared" si="5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9"/>
        <v>0</v>
      </c>
      <c r="G57" s="46">
        <f t="shared" ca="1" si="9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K57" s="46">
        <f>'Monthly Data'!O57</f>
        <v>1016</v>
      </c>
      <c r="L57" s="46">
        <f>'Monthly Data'!BH57</f>
        <v>31</v>
      </c>
      <c r="N57" s="29">
        <f>'GS&gt;50 PW (2)'!$B$6</f>
        <v>-65109283.238350697</v>
      </c>
      <c r="O57" s="29">
        <f ca="1">F57*'GS&gt;50 PW (2)'!$B$7</f>
        <v>0</v>
      </c>
      <c r="P57" s="29">
        <f ca="1">G57*'GS&gt;50 PW (2)'!$B$8</f>
        <v>11564225.368464015</v>
      </c>
      <c r="Q57" s="29">
        <f>H57*'GS&gt;50 PW (2)'!$B$9</f>
        <v>27259532.264792845</v>
      </c>
      <c r="R57" s="29">
        <f>I57*'GS&gt;50 PW (2)'!$B$10</f>
        <v>-2770198.2929394986</v>
      </c>
      <c r="S57" s="29">
        <f>J57*'GS&gt;50 PW (2)'!$B$11</f>
        <v>0</v>
      </c>
      <c r="T57" s="29">
        <f>K57*'GS&gt;50 PW (2)'!$B$12</f>
        <v>52803715.584238134</v>
      </c>
      <c r="U57" s="29">
        <f>L57*'GS&gt;50 PW (2)'!$B$13</f>
        <v>59591708.09976133</v>
      </c>
      <c r="V57" s="28">
        <f t="shared" ca="1" si="6"/>
        <v>83339699.785966128</v>
      </c>
    </row>
    <row r="58" spans="1:22" x14ac:dyDescent="0.2">
      <c r="A58" s="45">
        <f>'Monthly Data'!A58</f>
        <v>41883</v>
      </c>
      <c r="B58" s="29">
        <f t="shared" si="4"/>
        <v>2014</v>
      </c>
      <c r="C58" s="29">
        <f t="shared" si="5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9"/>
        <v>5.2099999999999991</v>
      </c>
      <c r="G58" s="46">
        <f t="shared" ca="1" si="9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K58" s="46">
        <f>'Monthly Data'!O58</f>
        <v>1025</v>
      </c>
      <c r="L58" s="46">
        <f>'Monthly Data'!BH58</f>
        <v>30</v>
      </c>
      <c r="N58" s="29">
        <f>'GS&gt;50 PW (2)'!$B$6</f>
        <v>-65109283.238350697</v>
      </c>
      <c r="O58" s="29">
        <f ca="1">F58*'GS&gt;50 PW (2)'!$B$7</f>
        <v>73877.337461352159</v>
      </c>
      <c r="P58" s="29">
        <f ca="1">G58*'GS&gt;50 PW (2)'!$B$8</f>
        <v>6417061.4914532769</v>
      </c>
      <c r="Q58" s="29">
        <f>H58*'GS&gt;50 PW (2)'!$B$9</f>
        <v>27259532.264792845</v>
      </c>
      <c r="R58" s="29">
        <f>I58*'GS&gt;50 PW (2)'!$B$10</f>
        <v>-2819666.1195991323</v>
      </c>
      <c r="S58" s="29">
        <f>J58*'GS&gt;50 PW (2)'!$B$11</f>
        <v>0</v>
      </c>
      <c r="T58" s="29">
        <f>K58*'GS&gt;50 PW (2)'!$B$12</f>
        <v>53271465.033311106</v>
      </c>
      <c r="U58" s="29">
        <f>L58*'GS&gt;50 PW (2)'!$B$13</f>
        <v>57669394.935252905</v>
      </c>
      <c r="V58" s="28">
        <f t="shared" ca="1" si="6"/>
        <v>76762381.704321653</v>
      </c>
    </row>
    <row r="59" spans="1:22" x14ac:dyDescent="0.2">
      <c r="A59" s="45">
        <f>'Monthly Data'!A59</f>
        <v>41913</v>
      </c>
      <c r="B59" s="29">
        <f t="shared" si="4"/>
        <v>2014</v>
      </c>
      <c r="C59" s="29">
        <f t="shared" si="5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9"/>
        <v>90.66</v>
      </c>
      <c r="G59" s="46">
        <f t="shared" ca="1" si="9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K59" s="46">
        <f>'Monthly Data'!O59</f>
        <v>1028</v>
      </c>
      <c r="L59" s="46">
        <f>'Monthly Data'!BH59</f>
        <v>31</v>
      </c>
      <c r="N59" s="29">
        <f>'GS&gt;50 PW (2)'!$B$6</f>
        <v>-65109283.238350697</v>
      </c>
      <c r="O59" s="29">
        <f ca="1">F59*'GS&gt;50 PW (2)'!$B$7</f>
        <v>1285550.7512948536</v>
      </c>
      <c r="P59" s="29">
        <f ca="1">G59*'GS&gt;50 PW (2)'!$B$8</f>
        <v>1346641.7120086229</v>
      </c>
      <c r="Q59" s="29">
        <f>H59*'GS&gt;50 PW (2)'!$B$9</f>
        <v>27259532.264792845</v>
      </c>
      <c r="R59" s="29">
        <f>I59*'GS&gt;50 PW (2)'!$B$10</f>
        <v>-2869133.9462587661</v>
      </c>
      <c r="S59" s="29">
        <f>J59*'GS&gt;50 PW (2)'!$B$11</f>
        <v>0</v>
      </c>
      <c r="T59" s="29">
        <f>K59*'GS&gt;50 PW (2)'!$B$12</f>
        <v>53427381.516335435</v>
      </c>
      <c r="U59" s="29">
        <f>L59*'GS&gt;50 PW (2)'!$B$13</f>
        <v>59591708.09976133</v>
      </c>
      <c r="V59" s="28">
        <f t="shared" ca="1" si="6"/>
        <v>74932397.159583628</v>
      </c>
    </row>
    <row r="60" spans="1:22" x14ac:dyDescent="0.2">
      <c r="A60" s="45">
        <f>'Monthly Data'!A60</f>
        <v>41944</v>
      </c>
      <c r="B60" s="29">
        <f t="shared" si="4"/>
        <v>2014</v>
      </c>
      <c r="C60" s="29">
        <f t="shared" si="5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9"/>
        <v>264.88</v>
      </c>
      <c r="G60" s="46">
        <f t="shared" ca="1" si="9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K60" s="46">
        <f>'Monthly Data'!O60</f>
        <v>1029</v>
      </c>
      <c r="L60" s="46">
        <f>'Monthly Data'!BH60</f>
        <v>30</v>
      </c>
      <c r="N60" s="29">
        <f>'GS&gt;50 PW (2)'!$B$6</f>
        <v>-65109283.238350697</v>
      </c>
      <c r="O60" s="29">
        <f ca="1">F60*'GS&gt;50 PW (2)'!$B$7</f>
        <v>3755974.8842155398</v>
      </c>
      <c r="P60" s="29">
        <f ca="1">G60*'GS&gt;50 PW (2)'!$B$8</f>
        <v>33304.042339998203</v>
      </c>
      <c r="Q60" s="29">
        <f>H60*'GS&gt;50 PW (2)'!$B$9</f>
        <v>27259532.264792845</v>
      </c>
      <c r="R60" s="29">
        <f>I60*'GS&gt;50 PW (2)'!$B$10</f>
        <v>-2918601.7729184004</v>
      </c>
      <c r="S60" s="29">
        <f>J60*'GS&gt;50 PW (2)'!$B$11</f>
        <v>0</v>
      </c>
      <c r="T60" s="29">
        <f>K60*'GS&gt;50 PW (2)'!$B$12</f>
        <v>53479353.67734354</v>
      </c>
      <c r="U60" s="29">
        <f>L60*'GS&gt;50 PW (2)'!$B$13</f>
        <v>57669394.935252905</v>
      </c>
      <c r="V60" s="28">
        <f t="shared" ca="1" si="6"/>
        <v>74169674.792675734</v>
      </c>
    </row>
    <row r="61" spans="1:22" x14ac:dyDescent="0.2">
      <c r="A61" s="45">
        <f>'Monthly Data'!A61</f>
        <v>41974</v>
      </c>
      <c r="B61" s="29">
        <f t="shared" si="4"/>
        <v>2014</v>
      </c>
      <c r="C61" s="29">
        <f t="shared" si="5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9"/>
        <v>413.65</v>
      </c>
      <c r="G61" s="46">
        <f t="shared" ca="1" si="9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K61" s="46">
        <f>'Monthly Data'!O61</f>
        <v>1028</v>
      </c>
      <c r="L61" s="46">
        <f>'Monthly Data'!BH61</f>
        <v>31</v>
      </c>
      <c r="N61" s="29">
        <f>'GS&gt;50 PW (2)'!$B$6</f>
        <v>-65109283.238350697</v>
      </c>
      <c r="O61" s="29">
        <f ca="1">F61*'GS&gt;50 PW (2)'!$B$7</f>
        <v>5865520.2765620584</v>
      </c>
      <c r="P61" s="29">
        <f ca="1">G61*'GS&gt;50 PW (2)'!$B$8</f>
        <v>0</v>
      </c>
      <c r="Q61" s="29">
        <f>H61*'GS&gt;50 PW (2)'!$B$9</f>
        <v>27259532.264792845</v>
      </c>
      <c r="R61" s="29">
        <f>I61*'GS&gt;50 PW (2)'!$B$10</f>
        <v>-2968069.5995780341</v>
      </c>
      <c r="S61" s="29">
        <f>J61*'GS&gt;50 PW (2)'!$B$11</f>
        <v>-3192226.1883302699</v>
      </c>
      <c r="T61" s="29">
        <f>K61*'GS&gt;50 PW (2)'!$B$12</f>
        <v>53427381.516335435</v>
      </c>
      <c r="U61" s="29">
        <f>L61*'GS&gt;50 PW (2)'!$B$13</f>
        <v>59591708.09976133</v>
      </c>
      <c r="V61" s="28">
        <f t="shared" ca="1" si="6"/>
        <v>74874563.131192654</v>
      </c>
    </row>
    <row r="62" spans="1:22" x14ac:dyDescent="0.2">
      <c r="A62" s="45">
        <f>'Monthly Data'!A62</f>
        <v>42005</v>
      </c>
      <c r="B62" s="29">
        <f t="shared" si="4"/>
        <v>2015</v>
      </c>
      <c r="C62" s="29">
        <f t="shared" si="5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10">F50</f>
        <v>539.1400000000001</v>
      </c>
      <c r="G62" s="46">
        <f t="shared" ca="1" si="10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K62" s="46">
        <f>'Monthly Data'!O62</f>
        <v>1028</v>
      </c>
      <c r="L62" s="46">
        <f>'Monthly Data'!BH62</f>
        <v>31</v>
      </c>
      <c r="N62" s="29">
        <f>'GS&gt;50 PW (2)'!$B$6</f>
        <v>-65109283.238350697</v>
      </c>
      <c r="O62" s="29">
        <f ca="1">F62*'GS&gt;50 PW (2)'!$B$7</f>
        <v>7644957.3356839577</v>
      </c>
      <c r="P62" s="29">
        <f ca="1">G62*'GS&gt;50 PW (2)'!$B$8</f>
        <v>0</v>
      </c>
      <c r="Q62" s="29">
        <f>H62*'GS&gt;50 PW (2)'!$B$9</f>
        <v>27983416.821074549</v>
      </c>
      <c r="R62" s="29">
        <f>I62*'GS&gt;50 PW (2)'!$B$10</f>
        <v>-3017537.4262376679</v>
      </c>
      <c r="S62" s="29">
        <f>J62*'GS&gt;50 PW (2)'!$B$11</f>
        <v>0</v>
      </c>
      <c r="T62" s="29">
        <f>K62*'GS&gt;50 PW (2)'!$B$12</f>
        <v>53427381.516335435</v>
      </c>
      <c r="U62" s="29">
        <f>L62*'GS&gt;50 PW (2)'!$B$13</f>
        <v>59591708.09976133</v>
      </c>
      <c r="V62" s="28">
        <f t="shared" ca="1" si="6"/>
        <v>80520643.108266905</v>
      </c>
    </row>
    <row r="63" spans="1:22" x14ac:dyDescent="0.2">
      <c r="A63" s="45">
        <f>'Monthly Data'!A63</f>
        <v>42036</v>
      </c>
      <c r="B63" s="29">
        <f t="shared" si="4"/>
        <v>2015</v>
      </c>
      <c r="C63" s="29">
        <f t="shared" si="5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10"/>
        <v>473.45</v>
      </c>
      <c r="G63" s="46">
        <f t="shared" ca="1" si="10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K63" s="46">
        <f>'Monthly Data'!O63</f>
        <v>1027</v>
      </c>
      <c r="L63" s="46">
        <f>'Monthly Data'!BH63</f>
        <v>28</v>
      </c>
      <c r="N63" s="29">
        <f>'GS&gt;50 PW (2)'!$B$6</f>
        <v>-65109283.238350697</v>
      </c>
      <c r="O63" s="29">
        <f ca="1">F63*'GS&gt;50 PW (2)'!$B$7</f>
        <v>6713478.9675771948</v>
      </c>
      <c r="P63" s="29">
        <f ca="1">G63*'GS&gt;50 PW (2)'!$B$8</f>
        <v>0</v>
      </c>
      <c r="Q63" s="29">
        <f>H63*'GS&gt;50 PW (2)'!$B$9</f>
        <v>27983416.821074549</v>
      </c>
      <c r="R63" s="29">
        <f>I63*'GS&gt;50 PW (2)'!$B$10</f>
        <v>-3067005.2528973017</v>
      </c>
      <c r="S63" s="29">
        <f>J63*'GS&gt;50 PW (2)'!$B$11</f>
        <v>0</v>
      </c>
      <c r="T63" s="29">
        <f>K63*'GS&gt;50 PW (2)'!$B$12</f>
        <v>53375409.355327323</v>
      </c>
      <c r="U63" s="29">
        <f>L63*'GS&gt;50 PW (2)'!$B$13</f>
        <v>53824768.606236041</v>
      </c>
      <c r="V63" s="28">
        <f t="shared" ca="1" si="6"/>
        <v>73720785.258967102</v>
      </c>
    </row>
    <row r="64" spans="1:22" x14ac:dyDescent="0.2">
      <c r="A64" s="45">
        <f>'Monthly Data'!A64</f>
        <v>42064</v>
      </c>
      <c r="B64" s="29">
        <f t="shared" si="4"/>
        <v>2015</v>
      </c>
      <c r="C64" s="29">
        <f t="shared" si="5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10"/>
        <v>394.31999999999988</v>
      </c>
      <c r="G64" s="46">
        <f t="shared" ca="1" si="10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K64" s="46">
        <f>'Monthly Data'!O64</f>
        <v>1030</v>
      </c>
      <c r="L64" s="46">
        <f>'Monthly Data'!BH64</f>
        <v>31</v>
      </c>
      <c r="N64" s="29">
        <f>'GS&gt;50 PW (2)'!$B$6</f>
        <v>-65109283.238350697</v>
      </c>
      <c r="O64" s="29">
        <f ca="1">F64*'GS&gt;50 PW (2)'!$B$7</f>
        <v>5591422.5926603414</v>
      </c>
      <c r="P64" s="29">
        <f ca="1">G64*'GS&gt;50 PW (2)'!$B$8</f>
        <v>1448.0018408694905</v>
      </c>
      <c r="Q64" s="29">
        <f>H64*'GS&gt;50 PW (2)'!$B$9</f>
        <v>27983416.821074549</v>
      </c>
      <c r="R64" s="29">
        <f>I64*'GS&gt;50 PW (2)'!$B$10</f>
        <v>-3116473.0795569359</v>
      </c>
      <c r="S64" s="29">
        <f>J64*'GS&gt;50 PW (2)'!$B$11</f>
        <v>0</v>
      </c>
      <c r="T64" s="29">
        <f>K64*'GS&gt;50 PW (2)'!$B$12</f>
        <v>53531325.838351652</v>
      </c>
      <c r="U64" s="29">
        <f>L64*'GS&gt;50 PW (2)'!$B$13</f>
        <v>59591708.09976133</v>
      </c>
      <c r="V64" s="28">
        <f t="shared" ca="1" si="6"/>
        <v>78473565.035781115</v>
      </c>
    </row>
    <row r="65" spans="1:22" x14ac:dyDescent="0.2">
      <c r="A65" s="45">
        <f>'Monthly Data'!A65</f>
        <v>42095</v>
      </c>
      <c r="B65" s="29">
        <f t="shared" si="4"/>
        <v>2015</v>
      </c>
      <c r="C65" s="29">
        <f t="shared" si="5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10"/>
        <v>220.23999999999995</v>
      </c>
      <c r="G65" s="46">
        <f t="shared" ca="1" si="10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K65" s="46">
        <f>'Monthly Data'!O65</f>
        <v>1028</v>
      </c>
      <c r="L65" s="46">
        <f>'Monthly Data'!BH65</f>
        <v>30</v>
      </c>
      <c r="N65" s="29">
        <f>'GS&gt;50 PW (2)'!$B$6</f>
        <v>-65109283.238350697</v>
      </c>
      <c r="O65" s="29">
        <f ca="1">F65*'GS&gt;50 PW (2)'!$B$7</f>
        <v>3122983.647310595</v>
      </c>
      <c r="P65" s="29">
        <f ca="1">G65*'GS&gt;50 PW (2)'!$B$8</f>
        <v>69986.755642025208</v>
      </c>
      <c r="Q65" s="29">
        <f>H65*'GS&gt;50 PW (2)'!$B$9</f>
        <v>27983416.821074549</v>
      </c>
      <c r="R65" s="29">
        <f>I65*'GS&gt;50 PW (2)'!$B$10</f>
        <v>-3165940.9062165697</v>
      </c>
      <c r="S65" s="29">
        <f>J65*'GS&gt;50 PW (2)'!$B$11</f>
        <v>0</v>
      </c>
      <c r="T65" s="29">
        <f>K65*'GS&gt;50 PW (2)'!$B$12</f>
        <v>53427381.516335435</v>
      </c>
      <c r="U65" s="29">
        <f>L65*'GS&gt;50 PW (2)'!$B$13</f>
        <v>57669394.935252905</v>
      </c>
      <c r="V65" s="28">
        <f t="shared" ca="1" si="6"/>
        <v>73997939.531048238</v>
      </c>
    </row>
    <row r="66" spans="1:22" x14ac:dyDescent="0.2">
      <c r="A66" s="45">
        <f>'Monthly Data'!A66</f>
        <v>42125</v>
      </c>
      <c r="B66" s="29">
        <f t="shared" ref="B66:B129" si="11">YEAR(A66)</f>
        <v>2015</v>
      </c>
      <c r="C66" s="29">
        <f t="shared" ref="C66:C129" si="12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10"/>
        <v>68.61</v>
      </c>
      <c r="G66" s="46">
        <f t="shared" ca="1" si="10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K66" s="46">
        <f>'Monthly Data'!O66</f>
        <v>1028</v>
      </c>
      <c r="L66" s="46">
        <f>'Monthly Data'!BH66</f>
        <v>31</v>
      </c>
      <c r="N66" s="29">
        <f>'GS&gt;50 PW (2)'!$B$6</f>
        <v>-65109283.238350697</v>
      </c>
      <c r="O66" s="29">
        <f ca="1">F66*'GS&gt;50 PW (2)'!$B$7</f>
        <v>972883.70887204853</v>
      </c>
      <c r="P66" s="29">
        <f ca="1">G66*'GS&gt;50 PW (2)'!$B$8</f>
        <v>2446640.4437891431</v>
      </c>
      <c r="Q66" s="29">
        <f>H66*'GS&gt;50 PW (2)'!$B$9</f>
        <v>27983416.821074549</v>
      </c>
      <c r="R66" s="29">
        <f>I66*'GS&gt;50 PW (2)'!$B$10</f>
        <v>-3215408.7328762035</v>
      </c>
      <c r="S66" s="29">
        <f>J66*'GS&gt;50 PW (2)'!$B$11</f>
        <v>0</v>
      </c>
      <c r="T66" s="29">
        <f>K66*'GS&gt;50 PW (2)'!$B$12</f>
        <v>53427381.516335435</v>
      </c>
      <c r="U66" s="29">
        <f>L66*'GS&gt;50 PW (2)'!$B$13</f>
        <v>59591708.09976133</v>
      </c>
      <c r="V66" s="28">
        <f t="shared" ca="1" si="6"/>
        <v>76097338.618605614</v>
      </c>
    </row>
    <row r="67" spans="1:22" x14ac:dyDescent="0.2">
      <c r="A67" s="45">
        <f>'Monthly Data'!A67</f>
        <v>42156</v>
      </c>
      <c r="B67" s="29">
        <f t="shared" si="11"/>
        <v>2015</v>
      </c>
      <c r="C67" s="29">
        <f t="shared" si="12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10"/>
        <v>2.7299999999999995</v>
      </c>
      <c r="G67" s="46">
        <f t="shared" ca="1" si="10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K67" s="46">
        <f>'Monthly Data'!O67</f>
        <v>1027</v>
      </c>
      <c r="L67" s="46">
        <f>'Monthly Data'!BH67</f>
        <v>30</v>
      </c>
      <c r="N67" s="29">
        <f>'GS&gt;50 PW (2)'!$B$6</f>
        <v>-65109283.238350697</v>
      </c>
      <c r="O67" s="29">
        <f ca="1">F67*'GS&gt;50 PW (2)'!$B$7</f>
        <v>38711.157633299692</v>
      </c>
      <c r="P67" s="29">
        <f ca="1">G67*'GS&gt;50 PW (2)'!$B$8</f>
        <v>7007363.5752477366</v>
      </c>
      <c r="Q67" s="29">
        <f>H67*'GS&gt;50 PW (2)'!$B$9</f>
        <v>27983416.821074549</v>
      </c>
      <c r="R67" s="29">
        <f>I67*'GS&gt;50 PW (2)'!$B$10</f>
        <v>-3264876.5595358377</v>
      </c>
      <c r="S67" s="29">
        <f>J67*'GS&gt;50 PW (2)'!$B$11</f>
        <v>0</v>
      </c>
      <c r="T67" s="29">
        <f>K67*'GS&gt;50 PW (2)'!$B$12</f>
        <v>53375409.355327323</v>
      </c>
      <c r="U67" s="29">
        <f>L67*'GS&gt;50 PW (2)'!$B$13</f>
        <v>57669394.935252905</v>
      </c>
      <c r="V67" s="28">
        <f t="shared" ref="V67:V130" ca="1" si="13">SUM(N67:U67)</f>
        <v>77700136.046649277</v>
      </c>
    </row>
    <row r="68" spans="1:22" x14ac:dyDescent="0.2">
      <c r="A68" s="45">
        <f>'Monthly Data'!A68</f>
        <v>42186</v>
      </c>
      <c r="B68" s="29">
        <f t="shared" si="11"/>
        <v>2015</v>
      </c>
      <c r="C68" s="29">
        <f t="shared" si="12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10"/>
        <v>0</v>
      </c>
      <c r="G68" s="46">
        <f t="shared" ca="1" si="10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K68" s="46">
        <f>'Monthly Data'!O68</f>
        <v>1027</v>
      </c>
      <c r="L68" s="46">
        <f>'Monthly Data'!BH68</f>
        <v>31</v>
      </c>
      <c r="N68" s="29">
        <f>'GS&gt;50 PW (2)'!$B$6</f>
        <v>-65109283.238350697</v>
      </c>
      <c r="O68" s="29">
        <f ca="1">F68*'GS&gt;50 PW (2)'!$B$7</f>
        <v>0</v>
      </c>
      <c r="P68" s="29">
        <f ca="1">G68*'GS&gt;50 PW (2)'!$B$8</f>
        <v>12944653.790092921</v>
      </c>
      <c r="Q68" s="29">
        <f>H68*'GS&gt;50 PW (2)'!$B$9</f>
        <v>27983416.821074549</v>
      </c>
      <c r="R68" s="29">
        <f>I68*'GS&gt;50 PW (2)'!$B$10</f>
        <v>-3314344.3861954715</v>
      </c>
      <c r="S68" s="29">
        <f>J68*'GS&gt;50 PW (2)'!$B$11</f>
        <v>0</v>
      </c>
      <c r="T68" s="29">
        <f>K68*'GS&gt;50 PW (2)'!$B$12</f>
        <v>53375409.355327323</v>
      </c>
      <c r="U68" s="29">
        <f>L68*'GS&gt;50 PW (2)'!$B$13</f>
        <v>59591708.09976133</v>
      </c>
      <c r="V68" s="28">
        <f t="shared" ca="1" si="13"/>
        <v>85471560.441709965</v>
      </c>
    </row>
    <row r="69" spans="1:22" x14ac:dyDescent="0.2">
      <c r="A69" s="45">
        <f>'Monthly Data'!A69</f>
        <v>42217</v>
      </c>
      <c r="B69" s="29">
        <f t="shared" si="11"/>
        <v>2015</v>
      </c>
      <c r="C69" s="29">
        <f t="shared" si="12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10"/>
        <v>0</v>
      </c>
      <c r="G69" s="46">
        <f t="shared" ca="1" si="10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K69" s="46">
        <f>'Monthly Data'!O69</f>
        <v>1029</v>
      </c>
      <c r="L69" s="46">
        <f>'Monthly Data'!BH69</f>
        <v>31</v>
      </c>
      <c r="N69" s="29">
        <f>'GS&gt;50 PW (2)'!$B$6</f>
        <v>-65109283.238350697</v>
      </c>
      <c r="O69" s="29">
        <f ca="1">F69*'GS&gt;50 PW (2)'!$B$7</f>
        <v>0</v>
      </c>
      <c r="P69" s="29">
        <f ca="1">G69*'GS&gt;50 PW (2)'!$B$8</f>
        <v>11564225.368464015</v>
      </c>
      <c r="Q69" s="29">
        <f>H69*'GS&gt;50 PW (2)'!$B$9</f>
        <v>27983416.821074549</v>
      </c>
      <c r="R69" s="29">
        <f>I69*'GS&gt;50 PW (2)'!$B$10</f>
        <v>-3363812.2128551053</v>
      </c>
      <c r="S69" s="29">
        <f>J69*'GS&gt;50 PW (2)'!$B$11</f>
        <v>0</v>
      </c>
      <c r="T69" s="29">
        <f>K69*'GS&gt;50 PW (2)'!$B$12</f>
        <v>53479353.67734354</v>
      </c>
      <c r="U69" s="29">
        <f>L69*'GS&gt;50 PW (2)'!$B$13</f>
        <v>59591708.09976133</v>
      </c>
      <c r="V69" s="28">
        <f t="shared" ca="1" si="13"/>
        <v>84145608.515437633</v>
      </c>
    </row>
    <row r="70" spans="1:22" x14ac:dyDescent="0.2">
      <c r="A70" s="45">
        <f>'Monthly Data'!A70</f>
        <v>42248</v>
      </c>
      <c r="B70" s="29">
        <f t="shared" si="11"/>
        <v>2015</v>
      </c>
      <c r="C70" s="29">
        <f t="shared" si="12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10"/>
        <v>5.2099999999999991</v>
      </c>
      <c r="G70" s="46">
        <f t="shared" ca="1" si="10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K70" s="46">
        <f>'Monthly Data'!O70</f>
        <v>1028</v>
      </c>
      <c r="L70" s="46">
        <f>'Monthly Data'!BH70</f>
        <v>30</v>
      </c>
      <c r="N70" s="29">
        <f>'GS&gt;50 PW (2)'!$B$6</f>
        <v>-65109283.238350697</v>
      </c>
      <c r="O70" s="29">
        <f ca="1">F70*'GS&gt;50 PW (2)'!$B$7</f>
        <v>73877.337461352159</v>
      </c>
      <c r="P70" s="29">
        <f ca="1">G70*'GS&gt;50 PW (2)'!$B$8</f>
        <v>6417061.4914532769</v>
      </c>
      <c r="Q70" s="29">
        <f>H70*'GS&gt;50 PW (2)'!$B$9</f>
        <v>27983416.821074549</v>
      </c>
      <c r="R70" s="29">
        <f>I70*'GS&gt;50 PW (2)'!$B$10</f>
        <v>-3413280.0395147391</v>
      </c>
      <c r="S70" s="29">
        <f>J70*'GS&gt;50 PW (2)'!$B$11</f>
        <v>0</v>
      </c>
      <c r="T70" s="29">
        <f>K70*'GS&gt;50 PW (2)'!$B$12</f>
        <v>53427381.516335435</v>
      </c>
      <c r="U70" s="29">
        <f>L70*'GS&gt;50 PW (2)'!$B$13</f>
        <v>57669394.935252905</v>
      </c>
      <c r="V70" s="28">
        <f t="shared" ca="1" si="13"/>
        <v>77048568.823712081</v>
      </c>
    </row>
    <row r="71" spans="1:22" x14ac:dyDescent="0.2">
      <c r="A71" s="45">
        <f>'Monthly Data'!A71</f>
        <v>42278</v>
      </c>
      <c r="B71" s="29">
        <f t="shared" si="11"/>
        <v>2015</v>
      </c>
      <c r="C71" s="29">
        <f t="shared" si="12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10"/>
        <v>90.66</v>
      </c>
      <c r="G71" s="46">
        <f t="shared" ca="1" si="10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K71" s="46">
        <f>'Monthly Data'!O71</f>
        <v>1024</v>
      </c>
      <c r="L71" s="46">
        <f>'Monthly Data'!BH71</f>
        <v>31</v>
      </c>
      <c r="N71" s="29">
        <f>'GS&gt;50 PW (2)'!$B$6</f>
        <v>-65109283.238350697</v>
      </c>
      <c r="O71" s="29">
        <f ca="1">F71*'GS&gt;50 PW (2)'!$B$7</f>
        <v>1285550.7512948536</v>
      </c>
      <c r="P71" s="29">
        <f ca="1">G71*'GS&gt;50 PW (2)'!$B$8</f>
        <v>1346641.7120086229</v>
      </c>
      <c r="Q71" s="29">
        <f>H71*'GS&gt;50 PW (2)'!$B$9</f>
        <v>27983416.821074549</v>
      </c>
      <c r="R71" s="29">
        <f>I71*'GS&gt;50 PW (2)'!$B$10</f>
        <v>-3462747.8661743733</v>
      </c>
      <c r="S71" s="29">
        <f>J71*'GS&gt;50 PW (2)'!$B$11</f>
        <v>0</v>
      </c>
      <c r="T71" s="29">
        <f>K71*'GS&gt;50 PW (2)'!$B$12</f>
        <v>53219492.872303002</v>
      </c>
      <c r="U71" s="29">
        <f>L71*'GS&gt;50 PW (2)'!$B$13</f>
        <v>59591708.09976133</v>
      </c>
      <c r="V71" s="28">
        <f t="shared" ca="1" si="13"/>
        <v>74854779.151917294</v>
      </c>
    </row>
    <row r="72" spans="1:22" x14ac:dyDescent="0.2">
      <c r="A72" s="45">
        <f>'Monthly Data'!A72</f>
        <v>42309</v>
      </c>
      <c r="B72" s="29">
        <f t="shared" si="11"/>
        <v>2015</v>
      </c>
      <c r="C72" s="29">
        <f t="shared" si="12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10"/>
        <v>264.88</v>
      </c>
      <c r="G72" s="46">
        <f t="shared" ca="1" si="10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K72" s="46">
        <f>'Monthly Data'!O72</f>
        <v>1027</v>
      </c>
      <c r="L72" s="46">
        <f>'Monthly Data'!BH72</f>
        <v>30</v>
      </c>
      <c r="N72" s="29">
        <f>'GS&gt;50 PW (2)'!$B$6</f>
        <v>-65109283.238350697</v>
      </c>
      <c r="O72" s="29">
        <f ca="1">F72*'GS&gt;50 PW (2)'!$B$7</f>
        <v>3755974.8842155398</v>
      </c>
      <c r="P72" s="29">
        <f ca="1">G72*'GS&gt;50 PW (2)'!$B$8</f>
        <v>33304.042339998203</v>
      </c>
      <c r="Q72" s="29">
        <f>H72*'GS&gt;50 PW (2)'!$B$9</f>
        <v>27983416.821074549</v>
      </c>
      <c r="R72" s="29">
        <f>I72*'GS&gt;50 PW (2)'!$B$10</f>
        <v>-3512215.6928340071</v>
      </c>
      <c r="S72" s="29">
        <f>J72*'GS&gt;50 PW (2)'!$B$11</f>
        <v>0</v>
      </c>
      <c r="T72" s="29">
        <f>K72*'GS&gt;50 PW (2)'!$B$12</f>
        <v>53375409.355327323</v>
      </c>
      <c r="U72" s="29">
        <f>L72*'GS&gt;50 PW (2)'!$B$13</f>
        <v>57669394.935252905</v>
      </c>
      <c r="V72" s="28">
        <f t="shared" ca="1" si="13"/>
        <v>74196001.107025608</v>
      </c>
    </row>
    <row r="73" spans="1:22" x14ac:dyDescent="0.2">
      <c r="A73" s="45">
        <f>'Monthly Data'!A73</f>
        <v>42339</v>
      </c>
      <c r="B73" s="29">
        <f t="shared" si="11"/>
        <v>2015</v>
      </c>
      <c r="C73" s="29">
        <f t="shared" si="12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10"/>
        <v>413.65</v>
      </c>
      <c r="G73" s="46">
        <f t="shared" ca="1" si="10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K73" s="46">
        <f>'Monthly Data'!O73</f>
        <v>1029</v>
      </c>
      <c r="L73" s="46">
        <f>'Monthly Data'!BH73</f>
        <v>31</v>
      </c>
      <c r="N73" s="29">
        <f>'GS&gt;50 PW (2)'!$B$6</f>
        <v>-65109283.238350697</v>
      </c>
      <c r="O73" s="29">
        <f ca="1">F73*'GS&gt;50 PW (2)'!$B$7</f>
        <v>5865520.2765620584</v>
      </c>
      <c r="P73" s="29">
        <f ca="1">G73*'GS&gt;50 PW (2)'!$B$8</f>
        <v>0</v>
      </c>
      <c r="Q73" s="29">
        <f>H73*'GS&gt;50 PW (2)'!$B$9</f>
        <v>27983416.821074549</v>
      </c>
      <c r="R73" s="29">
        <f>I73*'GS&gt;50 PW (2)'!$B$10</f>
        <v>-3561683.5194936409</v>
      </c>
      <c r="S73" s="29">
        <f>J73*'GS&gt;50 PW (2)'!$B$11</f>
        <v>-3192226.1883302699</v>
      </c>
      <c r="T73" s="29">
        <f>K73*'GS&gt;50 PW (2)'!$B$12</f>
        <v>53479353.67734354</v>
      </c>
      <c r="U73" s="29">
        <f>L73*'GS&gt;50 PW (2)'!$B$13</f>
        <v>59591708.09976133</v>
      </c>
      <c r="V73" s="28">
        <f t="shared" ca="1" si="13"/>
        <v>75056805.928566873</v>
      </c>
    </row>
    <row r="74" spans="1:22" x14ac:dyDescent="0.2">
      <c r="A74" s="45">
        <f>'Monthly Data'!A74</f>
        <v>42370</v>
      </c>
      <c r="B74" s="29">
        <f t="shared" si="11"/>
        <v>2016</v>
      </c>
      <c r="C74" s="29">
        <f t="shared" si="12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10"/>
        <v>539.1400000000001</v>
      </c>
      <c r="G74" s="46">
        <f t="shared" ca="1" si="10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K74" s="46">
        <f>'Monthly Data'!O74</f>
        <v>1031</v>
      </c>
      <c r="L74" s="46">
        <f>'Monthly Data'!BH74</f>
        <v>31</v>
      </c>
      <c r="N74" s="29">
        <f>'GS&gt;50 PW (2)'!$B$6</f>
        <v>-65109283.238350697</v>
      </c>
      <c r="O74" s="29">
        <f ca="1">F74*'GS&gt;50 PW (2)'!$B$7</f>
        <v>7644957.3356839577</v>
      </c>
      <c r="P74" s="29">
        <f ca="1">G74*'GS&gt;50 PW (2)'!$B$8</f>
        <v>0</v>
      </c>
      <c r="Q74" s="29">
        <f>H74*'GS&gt;50 PW (2)'!$B$9</f>
        <v>28612864.409767743</v>
      </c>
      <c r="R74" s="29">
        <f>I74*'GS&gt;50 PW (2)'!$B$10</f>
        <v>-3611151.3461532746</v>
      </c>
      <c r="S74" s="29">
        <f>J74*'GS&gt;50 PW (2)'!$B$11</f>
        <v>0</v>
      </c>
      <c r="T74" s="29">
        <f>K74*'GS&gt;50 PW (2)'!$B$12</f>
        <v>53583297.999359757</v>
      </c>
      <c r="U74" s="29">
        <f>L74*'GS&gt;50 PW (2)'!$B$13</f>
        <v>59591708.09976133</v>
      </c>
      <c r="V74" s="28">
        <f t="shared" ca="1" si="13"/>
        <v>80712393.260068819</v>
      </c>
    </row>
    <row r="75" spans="1:22" x14ac:dyDescent="0.2">
      <c r="A75" s="45">
        <f>'Monthly Data'!A75</f>
        <v>42401</v>
      </c>
      <c r="B75" s="29">
        <f t="shared" si="11"/>
        <v>2016</v>
      </c>
      <c r="C75" s="29">
        <f t="shared" si="12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10"/>
        <v>473.45</v>
      </c>
      <c r="G75" s="46">
        <f t="shared" ca="1" si="10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K75" s="46">
        <f>'Monthly Data'!O75</f>
        <v>1033</v>
      </c>
      <c r="L75" s="46">
        <f>'Monthly Data'!BH75</f>
        <v>29</v>
      </c>
      <c r="N75" s="29">
        <f>'GS&gt;50 PW (2)'!$B$6</f>
        <v>-65109283.238350697</v>
      </c>
      <c r="O75" s="29">
        <f ca="1">F75*'GS&gt;50 PW (2)'!$B$7</f>
        <v>6713478.9675771948</v>
      </c>
      <c r="P75" s="29">
        <f ca="1">G75*'GS&gt;50 PW (2)'!$B$8</f>
        <v>0</v>
      </c>
      <c r="Q75" s="29">
        <f>H75*'GS&gt;50 PW (2)'!$B$9</f>
        <v>28612864.409767743</v>
      </c>
      <c r="R75" s="29">
        <f>I75*'GS&gt;50 PW (2)'!$B$10</f>
        <v>-3660619.1728129089</v>
      </c>
      <c r="S75" s="29">
        <f>J75*'GS&gt;50 PW (2)'!$B$11</f>
        <v>0</v>
      </c>
      <c r="T75" s="29">
        <f>K75*'GS&gt;50 PW (2)'!$B$12</f>
        <v>53687242.321375974</v>
      </c>
      <c r="U75" s="29">
        <f>L75*'GS&gt;50 PW (2)'!$B$13</f>
        <v>55747081.770744473</v>
      </c>
      <c r="V75" s="28">
        <f t="shared" ca="1" si="13"/>
        <v>75990765.058301777</v>
      </c>
    </row>
    <row r="76" spans="1:22" x14ac:dyDescent="0.2">
      <c r="A76" s="45">
        <f>'Monthly Data'!A76</f>
        <v>42430</v>
      </c>
      <c r="B76" s="29">
        <f t="shared" si="11"/>
        <v>2016</v>
      </c>
      <c r="C76" s="29">
        <f t="shared" si="12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10"/>
        <v>394.31999999999988</v>
      </c>
      <c r="G76" s="46">
        <f t="shared" ca="1" si="10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K76" s="46">
        <f>'Monthly Data'!O76</f>
        <v>1034</v>
      </c>
      <c r="L76" s="46">
        <f>'Monthly Data'!BH76</f>
        <v>31</v>
      </c>
      <c r="N76" s="29">
        <f>'GS&gt;50 PW (2)'!$B$6</f>
        <v>-65109283.238350697</v>
      </c>
      <c r="O76" s="29">
        <f ca="1">F76*'GS&gt;50 PW (2)'!$B$7</f>
        <v>5591422.5926603414</v>
      </c>
      <c r="P76" s="29">
        <f ca="1">G76*'GS&gt;50 PW (2)'!$B$8</f>
        <v>1448.0018408694905</v>
      </c>
      <c r="Q76" s="29">
        <f>H76*'GS&gt;50 PW (2)'!$B$9</f>
        <v>28612864.409767743</v>
      </c>
      <c r="R76" s="29">
        <f>I76*'GS&gt;50 PW (2)'!$B$10</f>
        <v>-3710086.9994725427</v>
      </c>
      <c r="S76" s="29">
        <f>J76*'GS&gt;50 PW (2)'!$B$11</f>
        <v>0</v>
      </c>
      <c r="T76" s="29">
        <f>K76*'GS&gt;50 PW (2)'!$B$12</f>
        <v>53739214.482384086</v>
      </c>
      <c r="U76" s="29">
        <f>L76*'GS&gt;50 PW (2)'!$B$13</f>
        <v>59591708.09976133</v>
      </c>
      <c r="V76" s="28">
        <f t="shared" ca="1" si="13"/>
        <v>78717287.348591134</v>
      </c>
    </row>
    <row r="77" spans="1:22" x14ac:dyDescent="0.2">
      <c r="A77" s="45">
        <f>'Monthly Data'!A77</f>
        <v>42461</v>
      </c>
      <c r="B77" s="29">
        <f t="shared" si="11"/>
        <v>2016</v>
      </c>
      <c r="C77" s="29">
        <f t="shared" si="12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10"/>
        <v>220.23999999999995</v>
      </c>
      <c r="G77" s="46">
        <f t="shared" ca="1" si="10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K77" s="46">
        <f>'Monthly Data'!O77</f>
        <v>1035</v>
      </c>
      <c r="L77" s="46">
        <f>'Monthly Data'!BH77</f>
        <v>30</v>
      </c>
      <c r="N77" s="29">
        <f>'GS&gt;50 PW (2)'!$B$6</f>
        <v>-65109283.238350697</v>
      </c>
      <c r="O77" s="29">
        <f ca="1">F77*'GS&gt;50 PW (2)'!$B$7</f>
        <v>3122983.647310595</v>
      </c>
      <c r="P77" s="29">
        <f ca="1">G77*'GS&gt;50 PW (2)'!$B$8</f>
        <v>69986.755642025208</v>
      </c>
      <c r="Q77" s="29">
        <f>H77*'GS&gt;50 PW (2)'!$B$9</f>
        <v>28612864.409767743</v>
      </c>
      <c r="R77" s="29">
        <f>I77*'GS&gt;50 PW (2)'!$B$10</f>
        <v>-3759554.8261321764</v>
      </c>
      <c r="S77" s="29">
        <f>J77*'GS&gt;50 PW (2)'!$B$11</f>
        <v>0</v>
      </c>
      <c r="T77" s="29">
        <f>K77*'GS&gt;50 PW (2)'!$B$12</f>
        <v>53791186.64339219</v>
      </c>
      <c r="U77" s="29">
        <f>L77*'GS&gt;50 PW (2)'!$B$13</f>
        <v>57669394.935252905</v>
      </c>
      <c r="V77" s="28">
        <f t="shared" ca="1" si="13"/>
        <v>74397578.326882586</v>
      </c>
    </row>
    <row r="78" spans="1:22" x14ac:dyDescent="0.2">
      <c r="A78" s="45">
        <f>'Monthly Data'!A78</f>
        <v>42491</v>
      </c>
      <c r="B78" s="29">
        <f t="shared" si="11"/>
        <v>2016</v>
      </c>
      <c r="C78" s="29">
        <f t="shared" si="12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4">F66</f>
        <v>68.61</v>
      </c>
      <c r="G78" s="46">
        <f t="shared" ca="1" si="14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K78" s="46">
        <f>'Monthly Data'!O78</f>
        <v>1035</v>
      </c>
      <c r="L78" s="46">
        <f>'Monthly Data'!BH78</f>
        <v>31</v>
      </c>
      <c r="N78" s="29">
        <f>'GS&gt;50 PW (2)'!$B$6</f>
        <v>-65109283.238350697</v>
      </c>
      <c r="O78" s="29">
        <f ca="1">F78*'GS&gt;50 PW (2)'!$B$7</f>
        <v>972883.70887204853</v>
      </c>
      <c r="P78" s="29">
        <f ca="1">G78*'GS&gt;50 PW (2)'!$B$8</f>
        <v>2446640.4437891431</v>
      </c>
      <c r="Q78" s="29">
        <f>H78*'GS&gt;50 PW (2)'!$B$9</f>
        <v>28612864.409767743</v>
      </c>
      <c r="R78" s="29">
        <f>I78*'GS&gt;50 PW (2)'!$B$10</f>
        <v>-3809022.6527918102</v>
      </c>
      <c r="S78" s="29">
        <f>J78*'GS&gt;50 PW (2)'!$B$11</f>
        <v>0</v>
      </c>
      <c r="T78" s="29">
        <f>K78*'GS&gt;50 PW (2)'!$B$12</f>
        <v>53791186.64339219</v>
      </c>
      <c r="U78" s="29">
        <f>L78*'GS&gt;50 PW (2)'!$B$13</f>
        <v>59591708.09976133</v>
      </c>
      <c r="V78" s="28">
        <f t="shared" ca="1" si="13"/>
        <v>76496977.414439946</v>
      </c>
    </row>
    <row r="79" spans="1:22" x14ac:dyDescent="0.2">
      <c r="A79" s="45">
        <f>'Monthly Data'!A79</f>
        <v>42522</v>
      </c>
      <c r="B79" s="29">
        <f t="shared" si="11"/>
        <v>2016</v>
      </c>
      <c r="C79" s="29">
        <f t="shared" si="12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4"/>
        <v>2.7299999999999995</v>
      </c>
      <c r="G79" s="46">
        <f t="shared" ca="1" si="14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K79" s="46">
        <f>'Monthly Data'!O79</f>
        <v>1033</v>
      </c>
      <c r="L79" s="46">
        <f>'Monthly Data'!BH79</f>
        <v>30</v>
      </c>
      <c r="N79" s="29">
        <f>'GS&gt;50 PW (2)'!$B$6</f>
        <v>-65109283.238350697</v>
      </c>
      <c r="O79" s="29">
        <f ca="1">F79*'GS&gt;50 PW (2)'!$B$7</f>
        <v>38711.157633299692</v>
      </c>
      <c r="P79" s="29">
        <f ca="1">G79*'GS&gt;50 PW (2)'!$B$8</f>
        <v>7007363.5752477366</v>
      </c>
      <c r="Q79" s="29">
        <f>H79*'GS&gt;50 PW (2)'!$B$9</f>
        <v>28612864.409767743</v>
      </c>
      <c r="R79" s="29">
        <f>I79*'GS&gt;50 PW (2)'!$B$10</f>
        <v>-3858490.4794514445</v>
      </c>
      <c r="S79" s="29">
        <f>J79*'GS&gt;50 PW (2)'!$B$11</f>
        <v>0</v>
      </c>
      <c r="T79" s="29">
        <f>K79*'GS&gt;50 PW (2)'!$B$12</f>
        <v>53687242.321375974</v>
      </c>
      <c r="U79" s="29">
        <f>L79*'GS&gt;50 PW (2)'!$B$13</f>
        <v>57669394.935252905</v>
      </c>
      <c r="V79" s="28">
        <f t="shared" ca="1" si="13"/>
        <v>78047802.68147552</v>
      </c>
    </row>
    <row r="80" spans="1:22" x14ac:dyDescent="0.2">
      <c r="A80" s="45">
        <f>'Monthly Data'!A80</f>
        <v>42552</v>
      </c>
      <c r="B80" s="29">
        <f t="shared" si="11"/>
        <v>2016</v>
      </c>
      <c r="C80" s="29">
        <f t="shared" si="12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4"/>
        <v>0</v>
      </c>
      <c r="G80" s="46">
        <f t="shared" ca="1" si="14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K80" s="46">
        <f>'Monthly Data'!O80</f>
        <v>1034</v>
      </c>
      <c r="L80" s="46">
        <f>'Monthly Data'!BH80</f>
        <v>31</v>
      </c>
      <c r="N80" s="29">
        <f>'GS&gt;50 PW (2)'!$B$6</f>
        <v>-65109283.238350697</v>
      </c>
      <c r="O80" s="29">
        <f ca="1">F80*'GS&gt;50 PW (2)'!$B$7</f>
        <v>0</v>
      </c>
      <c r="P80" s="29">
        <f ca="1">G80*'GS&gt;50 PW (2)'!$B$8</f>
        <v>12944653.790092921</v>
      </c>
      <c r="Q80" s="29">
        <f>H80*'GS&gt;50 PW (2)'!$B$9</f>
        <v>28612864.409767743</v>
      </c>
      <c r="R80" s="29">
        <f>I80*'GS&gt;50 PW (2)'!$B$10</f>
        <v>-3907958.3061110782</v>
      </c>
      <c r="S80" s="29">
        <f>J80*'GS&gt;50 PW (2)'!$B$11</f>
        <v>0</v>
      </c>
      <c r="T80" s="29">
        <f>K80*'GS&gt;50 PW (2)'!$B$12</f>
        <v>53739214.482384086</v>
      </c>
      <c r="U80" s="29">
        <f>L80*'GS&gt;50 PW (2)'!$B$13</f>
        <v>59591708.09976133</v>
      </c>
      <c r="V80" s="28">
        <f t="shared" ca="1" si="13"/>
        <v>85871199.237544298</v>
      </c>
    </row>
    <row r="81" spans="1:22" x14ac:dyDescent="0.2">
      <c r="A81" s="45">
        <f>'Monthly Data'!A81</f>
        <v>42583</v>
      </c>
      <c r="B81" s="29">
        <f t="shared" si="11"/>
        <v>2016</v>
      </c>
      <c r="C81" s="29">
        <f t="shared" si="12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4"/>
        <v>0</v>
      </c>
      <c r="G81" s="46">
        <f t="shared" ca="1" si="14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K81" s="46">
        <f>'Monthly Data'!O81</f>
        <v>1034</v>
      </c>
      <c r="L81" s="46">
        <f>'Monthly Data'!BH81</f>
        <v>31</v>
      </c>
      <c r="N81" s="29">
        <f>'GS&gt;50 PW (2)'!$B$6</f>
        <v>-65109283.238350697</v>
      </c>
      <c r="O81" s="29">
        <f ca="1">F81*'GS&gt;50 PW (2)'!$B$7</f>
        <v>0</v>
      </c>
      <c r="P81" s="29">
        <f ca="1">G81*'GS&gt;50 PW (2)'!$B$8</f>
        <v>11564225.368464015</v>
      </c>
      <c r="Q81" s="29">
        <f>H81*'GS&gt;50 PW (2)'!$B$9</f>
        <v>28612864.409767743</v>
      </c>
      <c r="R81" s="29">
        <f>I81*'GS&gt;50 PW (2)'!$B$10</f>
        <v>-3957426.132770712</v>
      </c>
      <c r="S81" s="29">
        <f>J81*'GS&gt;50 PW (2)'!$B$11</f>
        <v>0</v>
      </c>
      <c r="T81" s="29">
        <f>K81*'GS&gt;50 PW (2)'!$B$12</f>
        <v>53739214.482384086</v>
      </c>
      <c r="U81" s="29">
        <f>L81*'GS&gt;50 PW (2)'!$B$13</f>
        <v>59591708.09976133</v>
      </c>
      <c r="V81" s="28">
        <f t="shared" ca="1" si="13"/>
        <v>84441302.989255756</v>
      </c>
    </row>
    <row r="82" spans="1:22" x14ac:dyDescent="0.2">
      <c r="A82" s="45">
        <f>'Monthly Data'!A82</f>
        <v>42614</v>
      </c>
      <c r="B82" s="29">
        <f t="shared" si="11"/>
        <v>2016</v>
      </c>
      <c r="C82" s="29">
        <f t="shared" si="12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4"/>
        <v>5.2099999999999991</v>
      </c>
      <c r="G82" s="46">
        <f t="shared" ca="1" si="14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K82" s="46">
        <f>'Monthly Data'!O82</f>
        <v>1033</v>
      </c>
      <c r="L82" s="46">
        <f>'Monthly Data'!BH82</f>
        <v>30</v>
      </c>
      <c r="N82" s="29">
        <f>'GS&gt;50 PW (2)'!$B$6</f>
        <v>-65109283.238350697</v>
      </c>
      <c r="O82" s="29">
        <f ca="1">F82*'GS&gt;50 PW (2)'!$B$7</f>
        <v>73877.337461352159</v>
      </c>
      <c r="P82" s="29">
        <f ca="1">G82*'GS&gt;50 PW (2)'!$B$8</f>
        <v>6417061.4914532769</v>
      </c>
      <c r="Q82" s="29">
        <f>H82*'GS&gt;50 PW (2)'!$B$9</f>
        <v>28612864.409767743</v>
      </c>
      <c r="R82" s="29">
        <f>I82*'GS&gt;50 PW (2)'!$B$10</f>
        <v>-4006893.9594303463</v>
      </c>
      <c r="S82" s="29">
        <f>J82*'GS&gt;50 PW (2)'!$B$11</f>
        <v>0</v>
      </c>
      <c r="T82" s="29">
        <f>K82*'GS&gt;50 PW (2)'!$B$12</f>
        <v>53687242.321375974</v>
      </c>
      <c r="U82" s="29">
        <f>L82*'GS&gt;50 PW (2)'!$B$13</f>
        <v>57669394.935252905</v>
      </c>
      <c r="V82" s="28">
        <f t="shared" ca="1" si="13"/>
        <v>77344263.297530204</v>
      </c>
    </row>
    <row r="83" spans="1:22" x14ac:dyDescent="0.2">
      <c r="A83" s="45">
        <f>'Monthly Data'!A83</f>
        <v>42644</v>
      </c>
      <c r="B83" s="29">
        <f t="shared" si="11"/>
        <v>2016</v>
      </c>
      <c r="C83" s="29">
        <f t="shared" si="12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4"/>
        <v>90.66</v>
      </c>
      <c r="G83" s="46">
        <f t="shared" ca="1" si="14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K83" s="46">
        <f>'Monthly Data'!O83</f>
        <v>1036</v>
      </c>
      <c r="L83" s="46">
        <f>'Monthly Data'!BH83</f>
        <v>31</v>
      </c>
      <c r="N83" s="29">
        <f>'GS&gt;50 PW (2)'!$B$6</f>
        <v>-65109283.238350697</v>
      </c>
      <c r="O83" s="29">
        <f ca="1">F83*'GS&gt;50 PW (2)'!$B$7</f>
        <v>1285550.7512948536</v>
      </c>
      <c r="P83" s="29">
        <f ca="1">G83*'GS&gt;50 PW (2)'!$B$8</f>
        <v>1346641.7120086229</v>
      </c>
      <c r="Q83" s="29">
        <f>H83*'GS&gt;50 PW (2)'!$B$9</f>
        <v>28612864.409767743</v>
      </c>
      <c r="R83" s="29">
        <f>I83*'GS&gt;50 PW (2)'!$B$10</f>
        <v>-4056361.78608998</v>
      </c>
      <c r="S83" s="29">
        <f>J83*'GS&gt;50 PW (2)'!$B$11</f>
        <v>0</v>
      </c>
      <c r="T83" s="29">
        <f>K83*'GS&gt;50 PW (2)'!$B$12</f>
        <v>53843158.804400302</v>
      </c>
      <c r="U83" s="29">
        <f>L83*'GS&gt;50 PW (2)'!$B$13</f>
        <v>59591708.09976133</v>
      </c>
      <c r="V83" s="28">
        <f t="shared" ca="1" si="13"/>
        <v>75514278.75279218</v>
      </c>
    </row>
    <row r="84" spans="1:22" x14ac:dyDescent="0.2">
      <c r="A84" s="45">
        <f>'Monthly Data'!A84</f>
        <v>42675</v>
      </c>
      <c r="B84" s="29">
        <f t="shared" si="11"/>
        <v>2016</v>
      </c>
      <c r="C84" s="29">
        <f t="shared" si="12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4"/>
        <v>264.88</v>
      </c>
      <c r="G84" s="46">
        <f t="shared" ca="1" si="14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K84" s="46">
        <f>'Monthly Data'!O84</f>
        <v>1036</v>
      </c>
      <c r="L84" s="46">
        <f>'Monthly Data'!BH84</f>
        <v>30</v>
      </c>
      <c r="N84" s="29">
        <f>'GS&gt;50 PW (2)'!$B$6</f>
        <v>-65109283.238350697</v>
      </c>
      <c r="O84" s="29">
        <f ca="1">F84*'GS&gt;50 PW (2)'!$B$7</f>
        <v>3755974.8842155398</v>
      </c>
      <c r="P84" s="29">
        <f ca="1">G84*'GS&gt;50 PW (2)'!$B$8</f>
        <v>33304.042339998203</v>
      </c>
      <c r="Q84" s="29">
        <f>H84*'GS&gt;50 PW (2)'!$B$9</f>
        <v>28612864.409767743</v>
      </c>
      <c r="R84" s="29">
        <f>I84*'GS&gt;50 PW (2)'!$B$10</f>
        <v>-4105829.6127496138</v>
      </c>
      <c r="S84" s="29">
        <f>J84*'GS&gt;50 PW (2)'!$B$11</f>
        <v>0</v>
      </c>
      <c r="T84" s="29">
        <f>K84*'GS&gt;50 PW (2)'!$B$12</f>
        <v>53843158.804400302</v>
      </c>
      <c r="U84" s="29">
        <f>L84*'GS&gt;50 PW (2)'!$B$13</f>
        <v>57669394.935252905</v>
      </c>
      <c r="V84" s="28">
        <f t="shared" ca="1" si="13"/>
        <v>74699584.224876165</v>
      </c>
    </row>
    <row r="85" spans="1:22" x14ac:dyDescent="0.2">
      <c r="A85" s="45">
        <f>'Monthly Data'!A85</f>
        <v>42705</v>
      </c>
      <c r="B85" s="29">
        <f t="shared" si="11"/>
        <v>2016</v>
      </c>
      <c r="C85" s="29">
        <f t="shared" si="12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4"/>
        <v>413.65</v>
      </c>
      <c r="G85" s="46">
        <f t="shared" ca="1" si="14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K85" s="46">
        <f>'Monthly Data'!O85</f>
        <v>1036</v>
      </c>
      <c r="L85" s="46">
        <f>'Monthly Data'!BH85</f>
        <v>31</v>
      </c>
      <c r="N85" s="29">
        <f>'GS&gt;50 PW (2)'!$B$6</f>
        <v>-65109283.238350697</v>
      </c>
      <c r="O85" s="29">
        <f ca="1">F85*'GS&gt;50 PW (2)'!$B$7</f>
        <v>5865520.2765620584</v>
      </c>
      <c r="P85" s="29">
        <f ca="1">G85*'GS&gt;50 PW (2)'!$B$8</f>
        <v>0</v>
      </c>
      <c r="Q85" s="29">
        <f>H85*'GS&gt;50 PW (2)'!$B$9</f>
        <v>28612864.409767743</v>
      </c>
      <c r="R85" s="29">
        <f>I85*'GS&gt;50 PW (2)'!$B$10</f>
        <v>-4155297.4394092476</v>
      </c>
      <c r="S85" s="29">
        <f>J85*'GS&gt;50 PW (2)'!$B$11</f>
        <v>-3192226.1883302699</v>
      </c>
      <c r="T85" s="29">
        <f>K85*'GS&gt;50 PW (2)'!$B$12</f>
        <v>53843158.804400302</v>
      </c>
      <c r="U85" s="29">
        <f>L85*'GS&gt;50 PW (2)'!$B$13</f>
        <v>59591708.09976133</v>
      </c>
      <c r="V85" s="28">
        <f t="shared" ca="1" si="13"/>
        <v>75456444.724401221</v>
      </c>
    </row>
    <row r="86" spans="1:22" x14ac:dyDescent="0.2">
      <c r="A86" s="45">
        <f>'Monthly Data'!A86</f>
        <v>42736</v>
      </c>
      <c r="B86" s="29">
        <f t="shared" si="11"/>
        <v>2017</v>
      </c>
      <c r="C86" s="29">
        <f t="shared" si="12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4"/>
        <v>539.1400000000001</v>
      </c>
      <c r="G86" s="46">
        <f t="shared" ca="1" si="14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K86" s="46">
        <f>'Monthly Data'!O86</f>
        <v>1035</v>
      </c>
      <c r="L86" s="46">
        <f>'Monthly Data'!BH86</f>
        <v>31</v>
      </c>
      <c r="N86" s="29">
        <f>'GS&gt;50 PW (2)'!$B$6</f>
        <v>-65109283.238350697</v>
      </c>
      <c r="O86" s="29">
        <f ca="1">F86*'GS&gt;50 PW (2)'!$B$7</f>
        <v>7644957.3356839577</v>
      </c>
      <c r="P86" s="29">
        <f ca="1">G86*'GS&gt;50 PW (2)'!$B$8</f>
        <v>0</v>
      </c>
      <c r="Q86" s="29">
        <f>H86*'GS&gt;50 PW (2)'!$B$9</f>
        <v>29465246.860924363</v>
      </c>
      <c r="R86" s="29">
        <f>I86*'GS&gt;50 PW (2)'!$B$10</f>
        <v>-4204765.2660688814</v>
      </c>
      <c r="S86" s="29">
        <f>J86*'GS&gt;50 PW (2)'!$B$11</f>
        <v>0</v>
      </c>
      <c r="T86" s="29">
        <f>K86*'GS&gt;50 PW (2)'!$B$12</f>
        <v>53791186.64339219</v>
      </c>
      <c r="U86" s="29">
        <f>L86*'GS&gt;50 PW (2)'!$B$13</f>
        <v>59591708.09976133</v>
      </c>
      <c r="V86" s="28">
        <f t="shared" ca="1" si="13"/>
        <v>81179050.435342252</v>
      </c>
    </row>
    <row r="87" spans="1:22" x14ac:dyDescent="0.2">
      <c r="A87" s="45">
        <f>'Monthly Data'!A87</f>
        <v>42767</v>
      </c>
      <c r="B87" s="29">
        <f t="shared" si="11"/>
        <v>2017</v>
      </c>
      <c r="C87" s="29">
        <f t="shared" si="12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4"/>
        <v>473.45</v>
      </c>
      <c r="G87" s="46">
        <f t="shared" ca="1" si="14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K87" s="46">
        <f>'Monthly Data'!O87</f>
        <v>999</v>
      </c>
      <c r="L87" s="46">
        <f>'Monthly Data'!BH87</f>
        <v>28</v>
      </c>
      <c r="N87" s="29">
        <f>'GS&gt;50 PW (2)'!$B$6</f>
        <v>-65109283.238350697</v>
      </c>
      <c r="O87" s="29">
        <f ca="1">F87*'GS&gt;50 PW (2)'!$B$7</f>
        <v>6713478.9675771948</v>
      </c>
      <c r="P87" s="29">
        <f ca="1">G87*'GS&gt;50 PW (2)'!$B$8</f>
        <v>0</v>
      </c>
      <c r="Q87" s="29">
        <f>H87*'GS&gt;50 PW (2)'!$B$9</f>
        <v>29465246.860924363</v>
      </c>
      <c r="R87" s="29">
        <f>I87*'GS&gt;50 PW (2)'!$B$10</f>
        <v>-4254233.0927285152</v>
      </c>
      <c r="S87" s="29">
        <f>J87*'GS&gt;50 PW (2)'!$B$11</f>
        <v>0</v>
      </c>
      <c r="T87" s="29">
        <f>K87*'GS&gt;50 PW (2)'!$B$12</f>
        <v>51920188.847100295</v>
      </c>
      <c r="U87" s="29">
        <f>L87*'GS&gt;50 PW (2)'!$B$13</f>
        <v>53824768.606236041</v>
      </c>
      <c r="V87" s="28">
        <f t="shared" ca="1" si="13"/>
        <v>72560166.950758681</v>
      </c>
    </row>
    <row r="88" spans="1:22" x14ac:dyDescent="0.2">
      <c r="A88" s="45">
        <f>'Monthly Data'!A88</f>
        <v>42795</v>
      </c>
      <c r="B88" s="29">
        <f t="shared" si="11"/>
        <v>2017</v>
      </c>
      <c r="C88" s="29">
        <f t="shared" si="12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4"/>
        <v>394.31999999999988</v>
      </c>
      <c r="G88" s="46">
        <f t="shared" ca="1" si="14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K88" s="46">
        <f>'Monthly Data'!O88</f>
        <v>1000</v>
      </c>
      <c r="L88" s="46">
        <f>'Monthly Data'!BH88</f>
        <v>31</v>
      </c>
      <c r="N88" s="29">
        <f>'GS&gt;50 PW (2)'!$B$6</f>
        <v>-65109283.238350697</v>
      </c>
      <c r="O88" s="29">
        <f ca="1">F88*'GS&gt;50 PW (2)'!$B$7</f>
        <v>5591422.5926603414</v>
      </c>
      <c r="P88" s="29">
        <f ca="1">G88*'GS&gt;50 PW (2)'!$B$8</f>
        <v>1448.0018408694905</v>
      </c>
      <c r="Q88" s="29">
        <f>H88*'GS&gt;50 PW (2)'!$B$9</f>
        <v>29465246.860924363</v>
      </c>
      <c r="R88" s="29">
        <f>I88*'GS&gt;50 PW (2)'!$B$10</f>
        <v>-4303700.9193881499</v>
      </c>
      <c r="S88" s="29">
        <f>J88*'GS&gt;50 PW (2)'!$B$11</f>
        <v>0</v>
      </c>
      <c r="T88" s="29">
        <f>K88*'GS&gt;50 PW (2)'!$B$12</f>
        <v>51972161.0081084</v>
      </c>
      <c r="U88" s="29">
        <f>L88*'GS&gt;50 PW (2)'!$B$13</f>
        <v>59591708.09976133</v>
      </c>
      <c r="V88" s="28">
        <f t="shared" ca="1" si="13"/>
        <v>77209002.405556455</v>
      </c>
    </row>
    <row r="89" spans="1:22" x14ac:dyDescent="0.2">
      <c r="A89" s="45">
        <f>'Monthly Data'!A89</f>
        <v>42826</v>
      </c>
      <c r="B89" s="29">
        <f t="shared" si="11"/>
        <v>2017</v>
      </c>
      <c r="C89" s="29">
        <f t="shared" si="12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4"/>
        <v>220.23999999999995</v>
      </c>
      <c r="G89" s="46">
        <f t="shared" ca="1" si="14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K89" s="46">
        <f>'Monthly Data'!O89</f>
        <v>1000</v>
      </c>
      <c r="L89" s="46">
        <f>'Monthly Data'!BH89</f>
        <v>30</v>
      </c>
      <c r="N89" s="29">
        <f>'GS&gt;50 PW (2)'!$B$6</f>
        <v>-65109283.238350697</v>
      </c>
      <c r="O89" s="29">
        <f ca="1">F89*'GS&gt;50 PW (2)'!$B$7</f>
        <v>3122983.647310595</v>
      </c>
      <c r="P89" s="29">
        <f ca="1">G89*'GS&gt;50 PW (2)'!$B$8</f>
        <v>69986.755642025208</v>
      </c>
      <c r="Q89" s="29">
        <f>H89*'GS&gt;50 PW (2)'!$B$9</f>
        <v>29465246.860924363</v>
      </c>
      <c r="R89" s="29">
        <f>I89*'GS&gt;50 PW (2)'!$B$10</f>
        <v>-4353168.7460477836</v>
      </c>
      <c r="S89" s="29">
        <f>J89*'GS&gt;50 PW (2)'!$B$11</f>
        <v>0</v>
      </c>
      <c r="T89" s="29">
        <f>K89*'GS&gt;50 PW (2)'!$B$12</f>
        <v>51972161.0081084</v>
      </c>
      <c r="U89" s="29">
        <f>L89*'GS&gt;50 PW (2)'!$B$13</f>
        <v>57669394.935252905</v>
      </c>
      <c r="V89" s="28">
        <f t="shared" ca="1" si="13"/>
        <v>72837321.222839803</v>
      </c>
    </row>
    <row r="90" spans="1:22" x14ac:dyDescent="0.2">
      <c r="A90" s="45">
        <f>'Monthly Data'!A90</f>
        <v>42856</v>
      </c>
      <c r="B90" s="29">
        <f t="shared" si="11"/>
        <v>2017</v>
      </c>
      <c r="C90" s="29">
        <f t="shared" si="12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4"/>
        <v>68.61</v>
      </c>
      <c r="G90" s="46">
        <f t="shared" ca="1" si="14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K90" s="46">
        <f>'Monthly Data'!O90</f>
        <v>997</v>
      </c>
      <c r="L90" s="46">
        <f>'Monthly Data'!BH90</f>
        <v>31</v>
      </c>
      <c r="N90" s="29">
        <f>'GS&gt;50 PW (2)'!$B$6</f>
        <v>-65109283.238350697</v>
      </c>
      <c r="O90" s="29">
        <f ca="1">F90*'GS&gt;50 PW (2)'!$B$7</f>
        <v>972883.70887204853</v>
      </c>
      <c r="P90" s="29">
        <f ca="1">G90*'GS&gt;50 PW (2)'!$B$8</f>
        <v>2446640.4437891431</v>
      </c>
      <c r="Q90" s="29">
        <f>H90*'GS&gt;50 PW (2)'!$B$9</f>
        <v>29465246.860924363</v>
      </c>
      <c r="R90" s="29">
        <f>I90*'GS&gt;50 PW (2)'!$B$10</f>
        <v>-4402636.5727074174</v>
      </c>
      <c r="S90" s="29">
        <f>J90*'GS&gt;50 PW (2)'!$B$11</f>
        <v>0</v>
      </c>
      <c r="T90" s="29">
        <f>K90*'GS&gt;50 PW (2)'!$B$12</f>
        <v>51816244.525084078</v>
      </c>
      <c r="U90" s="29">
        <f>L90*'GS&gt;50 PW (2)'!$B$13</f>
        <v>59591708.09976133</v>
      </c>
      <c r="V90" s="28">
        <f t="shared" ca="1" si="13"/>
        <v>74780803.827372849</v>
      </c>
    </row>
    <row r="91" spans="1:22" x14ac:dyDescent="0.2">
      <c r="A91" s="45">
        <f>'Monthly Data'!A91</f>
        <v>42887</v>
      </c>
      <c r="B91" s="29">
        <f t="shared" si="11"/>
        <v>2017</v>
      </c>
      <c r="C91" s="29">
        <f t="shared" si="12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4"/>
        <v>2.7299999999999995</v>
      </c>
      <c r="G91" s="46">
        <f t="shared" ca="1" si="14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K91" s="46">
        <f>'Monthly Data'!O91</f>
        <v>1001</v>
      </c>
      <c r="L91" s="46">
        <f>'Monthly Data'!BH91</f>
        <v>30</v>
      </c>
      <c r="N91" s="29">
        <f>'GS&gt;50 PW (2)'!$B$6</f>
        <v>-65109283.238350697</v>
      </c>
      <c r="O91" s="29">
        <f ca="1">F91*'GS&gt;50 PW (2)'!$B$7</f>
        <v>38711.157633299692</v>
      </c>
      <c r="P91" s="29">
        <f ca="1">G91*'GS&gt;50 PW (2)'!$B$8</f>
        <v>7007363.5752477366</v>
      </c>
      <c r="Q91" s="29">
        <f>H91*'GS&gt;50 PW (2)'!$B$9</f>
        <v>29465246.860924363</v>
      </c>
      <c r="R91" s="29">
        <f>I91*'GS&gt;50 PW (2)'!$B$10</f>
        <v>-4452104.3993670512</v>
      </c>
      <c r="S91" s="29">
        <f>J91*'GS&gt;50 PW (2)'!$B$11</f>
        <v>0</v>
      </c>
      <c r="T91" s="29">
        <f>K91*'GS&gt;50 PW (2)'!$B$12</f>
        <v>52024133.169116512</v>
      </c>
      <c r="U91" s="29">
        <f>L91*'GS&gt;50 PW (2)'!$B$13</f>
        <v>57669394.935252905</v>
      </c>
      <c r="V91" s="28">
        <f t="shared" ca="1" si="13"/>
        <v>76643462.060457066</v>
      </c>
    </row>
    <row r="92" spans="1:22" x14ac:dyDescent="0.2">
      <c r="A92" s="45">
        <f>'Monthly Data'!A92</f>
        <v>42917</v>
      </c>
      <c r="B92" s="29">
        <f t="shared" si="11"/>
        <v>2017</v>
      </c>
      <c r="C92" s="29">
        <f t="shared" si="12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4"/>
        <v>0</v>
      </c>
      <c r="G92" s="46">
        <f t="shared" ca="1" si="14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K92" s="46">
        <f>'Monthly Data'!O92</f>
        <v>1001</v>
      </c>
      <c r="L92" s="46">
        <f>'Monthly Data'!BH92</f>
        <v>31</v>
      </c>
      <c r="N92" s="29">
        <f>'GS&gt;50 PW (2)'!$B$6</f>
        <v>-65109283.238350697</v>
      </c>
      <c r="O92" s="29">
        <f ca="1">F92*'GS&gt;50 PW (2)'!$B$7</f>
        <v>0</v>
      </c>
      <c r="P92" s="29">
        <f ca="1">G92*'GS&gt;50 PW (2)'!$B$8</f>
        <v>12944653.790092921</v>
      </c>
      <c r="Q92" s="29">
        <f>H92*'GS&gt;50 PW (2)'!$B$9</f>
        <v>29465246.860924363</v>
      </c>
      <c r="R92" s="29">
        <f>I92*'GS&gt;50 PW (2)'!$B$10</f>
        <v>-4501572.226026685</v>
      </c>
      <c r="S92" s="29">
        <f>J92*'GS&gt;50 PW (2)'!$B$11</f>
        <v>0</v>
      </c>
      <c r="T92" s="29">
        <f>K92*'GS&gt;50 PW (2)'!$B$12</f>
        <v>52024133.169116512</v>
      </c>
      <c r="U92" s="29">
        <f>L92*'GS&gt;50 PW (2)'!$B$13</f>
        <v>59591708.09976133</v>
      </c>
      <c r="V92" s="28">
        <f t="shared" ca="1" si="13"/>
        <v>84414886.455517739</v>
      </c>
    </row>
    <row r="93" spans="1:22" x14ac:dyDescent="0.2">
      <c r="A93" s="45">
        <f>'Monthly Data'!A93</f>
        <v>42948</v>
      </c>
      <c r="B93" s="29">
        <f t="shared" si="11"/>
        <v>2017</v>
      </c>
      <c r="C93" s="29">
        <f t="shared" si="12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4"/>
        <v>0</v>
      </c>
      <c r="G93" s="46">
        <f t="shared" ca="1" si="14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K93" s="46">
        <f>'Monthly Data'!O93</f>
        <v>1002</v>
      </c>
      <c r="L93" s="46">
        <f>'Monthly Data'!BH93</f>
        <v>31</v>
      </c>
      <c r="N93" s="29">
        <f>'GS&gt;50 PW (2)'!$B$6</f>
        <v>-65109283.238350697</v>
      </c>
      <c r="O93" s="29">
        <f ca="1">F93*'GS&gt;50 PW (2)'!$B$7</f>
        <v>0</v>
      </c>
      <c r="P93" s="29">
        <f ca="1">G93*'GS&gt;50 PW (2)'!$B$8</f>
        <v>11564225.368464015</v>
      </c>
      <c r="Q93" s="29">
        <f>H93*'GS&gt;50 PW (2)'!$B$9</f>
        <v>29465246.860924363</v>
      </c>
      <c r="R93" s="29">
        <f>I93*'GS&gt;50 PW (2)'!$B$10</f>
        <v>-4551040.0526863188</v>
      </c>
      <c r="S93" s="29">
        <f>J93*'GS&gt;50 PW (2)'!$B$11</f>
        <v>0</v>
      </c>
      <c r="T93" s="29">
        <f>K93*'GS&gt;50 PW (2)'!$B$12</f>
        <v>52076105.330124617</v>
      </c>
      <c r="U93" s="29">
        <f>L93*'GS&gt;50 PW (2)'!$B$13</f>
        <v>59591708.09976133</v>
      </c>
      <c r="V93" s="28">
        <f t="shared" ca="1" si="13"/>
        <v>83036962.368237317</v>
      </c>
    </row>
    <row r="94" spans="1:22" x14ac:dyDescent="0.2">
      <c r="A94" s="45">
        <f>'Monthly Data'!A94</f>
        <v>42979</v>
      </c>
      <c r="B94" s="29">
        <f t="shared" si="11"/>
        <v>2017</v>
      </c>
      <c r="C94" s="29">
        <f t="shared" si="12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5">F82</f>
        <v>5.2099999999999991</v>
      </c>
      <c r="G94" s="46">
        <f t="shared" ca="1" si="15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K94" s="46">
        <f>'Monthly Data'!O94</f>
        <v>1001</v>
      </c>
      <c r="L94" s="46">
        <f>'Monthly Data'!BH94</f>
        <v>30</v>
      </c>
      <c r="N94" s="29">
        <f>'GS&gt;50 PW (2)'!$B$6</f>
        <v>-65109283.238350697</v>
      </c>
      <c r="O94" s="29">
        <f ca="1">F94*'GS&gt;50 PW (2)'!$B$7</f>
        <v>73877.337461352159</v>
      </c>
      <c r="P94" s="29">
        <f ca="1">G94*'GS&gt;50 PW (2)'!$B$8</f>
        <v>6417061.4914532769</v>
      </c>
      <c r="Q94" s="29">
        <f>H94*'GS&gt;50 PW (2)'!$B$9</f>
        <v>29465246.860924363</v>
      </c>
      <c r="R94" s="29">
        <f>I94*'GS&gt;50 PW (2)'!$B$10</f>
        <v>-4600507.8793459525</v>
      </c>
      <c r="S94" s="29">
        <f>J94*'GS&gt;50 PW (2)'!$B$11</f>
        <v>0</v>
      </c>
      <c r="T94" s="29">
        <f>K94*'GS&gt;50 PW (2)'!$B$12</f>
        <v>52024133.169116512</v>
      </c>
      <c r="U94" s="29">
        <f>L94*'GS&gt;50 PW (2)'!$B$13</f>
        <v>57669394.935252905</v>
      </c>
      <c r="V94" s="28">
        <f t="shared" ca="1" si="13"/>
        <v>75939922.676511765</v>
      </c>
    </row>
    <row r="95" spans="1:22" x14ac:dyDescent="0.2">
      <c r="A95" s="45">
        <f>'Monthly Data'!A95</f>
        <v>43009</v>
      </c>
      <c r="B95" s="29">
        <f t="shared" si="11"/>
        <v>2017</v>
      </c>
      <c r="C95" s="29">
        <f t="shared" si="12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5"/>
        <v>90.66</v>
      </c>
      <c r="G95" s="46">
        <f t="shared" ca="1" si="15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K95" s="46">
        <f>'Monthly Data'!O95</f>
        <v>1002</v>
      </c>
      <c r="L95" s="46">
        <f>'Monthly Data'!BH95</f>
        <v>31</v>
      </c>
      <c r="N95" s="29">
        <f>'GS&gt;50 PW (2)'!$B$6</f>
        <v>-65109283.238350697</v>
      </c>
      <c r="O95" s="29">
        <f ca="1">F95*'GS&gt;50 PW (2)'!$B$7</f>
        <v>1285550.7512948536</v>
      </c>
      <c r="P95" s="29">
        <f ca="1">G95*'GS&gt;50 PW (2)'!$B$8</f>
        <v>1346641.7120086229</v>
      </c>
      <c r="Q95" s="29">
        <f>H95*'GS&gt;50 PW (2)'!$B$9</f>
        <v>29465246.860924363</v>
      </c>
      <c r="R95" s="29">
        <f>I95*'GS&gt;50 PW (2)'!$B$10</f>
        <v>-4649975.7060055863</v>
      </c>
      <c r="S95" s="29">
        <f>J95*'GS&gt;50 PW (2)'!$B$11</f>
        <v>0</v>
      </c>
      <c r="T95" s="29">
        <f>K95*'GS&gt;50 PW (2)'!$B$12</f>
        <v>52076105.330124617</v>
      </c>
      <c r="U95" s="29">
        <f>L95*'GS&gt;50 PW (2)'!$B$13</f>
        <v>59591708.09976133</v>
      </c>
      <c r="V95" s="28">
        <f t="shared" ca="1" si="13"/>
        <v>74005993.809757501</v>
      </c>
    </row>
    <row r="96" spans="1:22" x14ac:dyDescent="0.2">
      <c r="A96" s="45">
        <f>'Monthly Data'!A96</f>
        <v>43040</v>
      </c>
      <c r="B96" s="29">
        <f t="shared" si="11"/>
        <v>2017</v>
      </c>
      <c r="C96" s="29">
        <f t="shared" si="12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5"/>
        <v>264.88</v>
      </c>
      <c r="G96" s="46">
        <f t="shared" ca="1" si="15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K96" s="46">
        <f>'Monthly Data'!O96</f>
        <v>1003</v>
      </c>
      <c r="L96" s="46">
        <f>'Monthly Data'!BH96</f>
        <v>30</v>
      </c>
      <c r="N96" s="29">
        <f>'GS&gt;50 PW (2)'!$B$6</f>
        <v>-65109283.238350697</v>
      </c>
      <c r="O96" s="29">
        <f ca="1">F96*'GS&gt;50 PW (2)'!$B$7</f>
        <v>3755974.8842155398</v>
      </c>
      <c r="P96" s="29">
        <f ca="1">G96*'GS&gt;50 PW (2)'!$B$8</f>
        <v>33304.042339998203</v>
      </c>
      <c r="Q96" s="29">
        <f>H96*'GS&gt;50 PW (2)'!$B$9</f>
        <v>29465246.860924363</v>
      </c>
      <c r="R96" s="29">
        <f>I96*'GS&gt;50 PW (2)'!$B$10</f>
        <v>-4699443.532665221</v>
      </c>
      <c r="S96" s="29">
        <f>J96*'GS&gt;50 PW (2)'!$B$11</f>
        <v>0</v>
      </c>
      <c r="T96" s="29">
        <f>K96*'GS&gt;50 PW (2)'!$B$12</f>
        <v>52128077.491132729</v>
      </c>
      <c r="U96" s="29">
        <f>L96*'GS&gt;50 PW (2)'!$B$13</f>
        <v>57669394.935252905</v>
      </c>
      <c r="V96" s="28">
        <f t="shared" ca="1" si="13"/>
        <v>73243271.442849606</v>
      </c>
    </row>
    <row r="97" spans="1:26" x14ac:dyDescent="0.2">
      <c r="A97" s="45">
        <f>'Monthly Data'!A97</f>
        <v>43070</v>
      </c>
      <c r="B97" s="29">
        <f t="shared" si="11"/>
        <v>2017</v>
      </c>
      <c r="C97" s="29">
        <f t="shared" si="12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5"/>
        <v>413.65</v>
      </c>
      <c r="G97" s="46">
        <f t="shared" ca="1" si="15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K97" s="46">
        <f>'Monthly Data'!O97</f>
        <v>1003</v>
      </c>
      <c r="L97" s="46">
        <f>'Monthly Data'!BH97</f>
        <v>31</v>
      </c>
      <c r="N97" s="29">
        <f>'GS&gt;50 PW (2)'!$B$6</f>
        <v>-65109283.238350697</v>
      </c>
      <c r="O97" s="29">
        <f ca="1">F97*'GS&gt;50 PW (2)'!$B$7</f>
        <v>5865520.2765620584</v>
      </c>
      <c r="P97" s="29">
        <f ca="1">G97*'GS&gt;50 PW (2)'!$B$8</f>
        <v>0</v>
      </c>
      <c r="Q97" s="29">
        <f>H97*'GS&gt;50 PW (2)'!$B$9</f>
        <v>29465246.860924363</v>
      </c>
      <c r="R97" s="29">
        <f>I97*'GS&gt;50 PW (2)'!$B$10</f>
        <v>-4748911.3593248548</v>
      </c>
      <c r="S97" s="29">
        <f>J97*'GS&gt;50 PW (2)'!$B$11</f>
        <v>-3192226.1883302699</v>
      </c>
      <c r="T97" s="29">
        <f>K97*'GS&gt;50 PW (2)'!$B$12</f>
        <v>52128077.491132729</v>
      </c>
      <c r="U97" s="29">
        <f>L97*'GS&gt;50 PW (2)'!$B$13</f>
        <v>59591708.09976133</v>
      </c>
      <c r="V97" s="28">
        <f t="shared" ca="1" si="13"/>
        <v>74000131.942374647</v>
      </c>
    </row>
    <row r="98" spans="1:26" x14ac:dyDescent="0.2">
      <c r="A98" s="45">
        <f>'Monthly Data'!A98</f>
        <v>43101</v>
      </c>
      <c r="B98" s="29">
        <f t="shared" si="11"/>
        <v>2018</v>
      </c>
      <c r="C98" s="29">
        <f t="shared" si="12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5"/>
        <v>539.1400000000001</v>
      </c>
      <c r="G98" s="46">
        <f t="shared" ca="1" si="15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K98" s="46">
        <f>'Monthly Data'!O98</f>
        <v>1002</v>
      </c>
      <c r="L98" s="46">
        <f>'Monthly Data'!BH98</f>
        <v>31</v>
      </c>
      <c r="N98" s="29">
        <f>'GS&gt;50 PW (2)'!$B$6</f>
        <v>-65109283.238350697</v>
      </c>
      <c r="O98" s="29">
        <f ca="1">F98*'GS&gt;50 PW (2)'!$B$7</f>
        <v>7644957.3356839577</v>
      </c>
      <c r="P98" s="29">
        <f ca="1">G98*'GS&gt;50 PW (2)'!$B$8</f>
        <v>0</v>
      </c>
      <c r="Q98" s="29">
        <f>H98*'GS&gt;50 PW (2)'!$B$9</f>
        <v>30168446.994777557</v>
      </c>
      <c r="R98" s="29">
        <f>I98*'GS&gt;50 PW (2)'!$B$10</f>
        <v>-4798379.1859844886</v>
      </c>
      <c r="S98" s="29">
        <f>J98*'GS&gt;50 PW (2)'!$B$11</f>
        <v>0</v>
      </c>
      <c r="T98" s="29">
        <f>K98*'GS&gt;50 PW (2)'!$B$12</f>
        <v>52076105.330124617</v>
      </c>
      <c r="U98" s="29">
        <f>L98*'GS&gt;50 PW (2)'!$B$13</f>
        <v>59591708.09976133</v>
      </c>
      <c r="V98" s="28">
        <f t="shared" ca="1" si="13"/>
        <v>79573555.336012274</v>
      </c>
    </row>
    <row r="99" spans="1:26" x14ac:dyDescent="0.2">
      <c r="A99" s="45">
        <f>'Monthly Data'!A99</f>
        <v>43132</v>
      </c>
      <c r="B99" s="29">
        <f t="shared" si="11"/>
        <v>2018</v>
      </c>
      <c r="C99" s="29">
        <f t="shared" si="12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5"/>
        <v>473.45</v>
      </c>
      <c r="G99" s="46">
        <f t="shared" ca="1" si="15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K99" s="46">
        <f>'Monthly Data'!O99</f>
        <v>1004</v>
      </c>
      <c r="L99" s="46">
        <f>'Monthly Data'!BH99</f>
        <v>28</v>
      </c>
      <c r="N99" s="29">
        <f>'GS&gt;50 PW (2)'!$B$6</f>
        <v>-65109283.238350697</v>
      </c>
      <c r="O99" s="29">
        <f ca="1">F99*'GS&gt;50 PW (2)'!$B$7</f>
        <v>6713478.9675771948</v>
      </c>
      <c r="P99" s="29">
        <f ca="1">G99*'GS&gt;50 PW (2)'!$B$8</f>
        <v>0</v>
      </c>
      <c r="Q99" s="29">
        <f>H99*'GS&gt;50 PW (2)'!$B$9</f>
        <v>30168446.994777557</v>
      </c>
      <c r="R99" s="29">
        <f>I99*'GS&gt;50 PW (2)'!$B$10</f>
        <v>-4847847.0126441224</v>
      </c>
      <c r="S99" s="29">
        <f>J99*'GS&gt;50 PW (2)'!$B$11</f>
        <v>0</v>
      </c>
      <c r="T99" s="29">
        <f>K99*'GS&gt;50 PW (2)'!$B$12</f>
        <v>52180049.652140833</v>
      </c>
      <c r="U99" s="29">
        <f>L99*'GS&gt;50 PW (2)'!$B$13</f>
        <v>53824768.606236041</v>
      </c>
      <c r="V99" s="28">
        <f t="shared" ca="1" si="13"/>
        <v>72929613.969736814</v>
      </c>
    </row>
    <row r="100" spans="1:26" x14ac:dyDescent="0.2">
      <c r="A100" s="45">
        <f>'Monthly Data'!A100</f>
        <v>43160</v>
      </c>
      <c r="B100" s="29">
        <f t="shared" si="11"/>
        <v>2018</v>
      </c>
      <c r="C100" s="29">
        <f t="shared" si="12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5"/>
        <v>394.31999999999988</v>
      </c>
      <c r="G100" s="46">
        <f t="shared" ca="1" si="15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K100" s="46">
        <f>'Monthly Data'!O100</f>
        <v>1008</v>
      </c>
      <c r="L100" s="46">
        <f>'Monthly Data'!BH100</f>
        <v>31</v>
      </c>
      <c r="N100" s="29">
        <f>'GS&gt;50 PW (2)'!$B$6</f>
        <v>-65109283.238350697</v>
      </c>
      <c r="O100" s="29">
        <f ca="1">F100*'GS&gt;50 PW (2)'!$B$7</f>
        <v>5591422.5926603414</v>
      </c>
      <c r="P100" s="29">
        <f ca="1">G100*'GS&gt;50 PW (2)'!$B$8</f>
        <v>1448.0018408694905</v>
      </c>
      <c r="Q100" s="29">
        <f>H100*'GS&gt;50 PW (2)'!$B$9</f>
        <v>30168446.994777557</v>
      </c>
      <c r="R100" s="29">
        <f>I100*'GS&gt;50 PW (2)'!$B$10</f>
        <v>-4897314.8393037561</v>
      </c>
      <c r="S100" s="29">
        <f>J100*'GS&gt;50 PW (2)'!$B$11</f>
        <v>0</v>
      </c>
      <c r="T100" s="29">
        <f>K100*'GS&gt;50 PW (2)'!$B$12</f>
        <v>52387938.296173267</v>
      </c>
      <c r="U100" s="29">
        <f>L100*'GS&gt;50 PW (2)'!$B$13</f>
        <v>59591708.09976133</v>
      </c>
      <c r="V100" s="28">
        <f t="shared" ca="1" si="13"/>
        <v>77734365.907558918</v>
      </c>
    </row>
    <row r="101" spans="1:26" x14ac:dyDescent="0.2">
      <c r="A101" s="45">
        <f>'Monthly Data'!A101</f>
        <v>43191</v>
      </c>
      <c r="B101" s="29">
        <f t="shared" si="11"/>
        <v>2018</v>
      </c>
      <c r="C101" s="29">
        <f t="shared" si="12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5"/>
        <v>220.23999999999995</v>
      </c>
      <c r="G101" s="46">
        <f t="shared" ca="1" si="15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K101" s="46">
        <f>'Monthly Data'!O101</f>
        <v>1006</v>
      </c>
      <c r="L101" s="46">
        <f>'Monthly Data'!BH101</f>
        <v>30</v>
      </c>
      <c r="N101" s="29">
        <f>'GS&gt;50 PW (2)'!$B$6</f>
        <v>-65109283.238350697</v>
      </c>
      <c r="O101" s="29">
        <f ca="1">F101*'GS&gt;50 PW (2)'!$B$7</f>
        <v>3122983.647310595</v>
      </c>
      <c r="P101" s="29">
        <f ca="1">G101*'GS&gt;50 PW (2)'!$B$8</f>
        <v>69986.755642025208</v>
      </c>
      <c r="Q101" s="29">
        <f>H101*'GS&gt;50 PW (2)'!$B$9</f>
        <v>30168446.994777557</v>
      </c>
      <c r="R101" s="29">
        <f>I101*'GS&gt;50 PW (2)'!$B$10</f>
        <v>-4946782.6659633899</v>
      </c>
      <c r="S101" s="29">
        <f>J101*'GS&gt;50 PW (2)'!$B$11</f>
        <v>0</v>
      </c>
      <c r="T101" s="29">
        <f>K101*'GS&gt;50 PW (2)'!$B$12</f>
        <v>52283993.97415705</v>
      </c>
      <c r="U101" s="29">
        <f>L101*'GS&gt;50 PW (2)'!$B$13</f>
        <v>57669394.935252905</v>
      </c>
      <c r="V101" s="28">
        <f t="shared" ca="1" si="13"/>
        <v>73258740.402826041</v>
      </c>
    </row>
    <row r="102" spans="1:26" x14ac:dyDescent="0.2">
      <c r="A102" s="45">
        <f>'Monthly Data'!A102</f>
        <v>43221</v>
      </c>
      <c r="B102" s="29">
        <f t="shared" si="11"/>
        <v>2018</v>
      </c>
      <c r="C102" s="29">
        <f t="shared" si="12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5"/>
        <v>68.61</v>
      </c>
      <c r="G102" s="46">
        <f t="shared" ca="1" si="15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K102" s="46">
        <f>'Monthly Data'!O102</f>
        <v>1008</v>
      </c>
      <c r="L102" s="46">
        <f>'Monthly Data'!BH102</f>
        <v>31</v>
      </c>
      <c r="N102" s="29">
        <f>'GS&gt;50 PW (2)'!$B$6</f>
        <v>-65109283.238350697</v>
      </c>
      <c r="O102" s="29">
        <f ca="1">F102*'GS&gt;50 PW (2)'!$B$7</f>
        <v>972883.70887204853</v>
      </c>
      <c r="P102" s="29">
        <f ca="1">G102*'GS&gt;50 PW (2)'!$B$8</f>
        <v>2446640.4437891431</v>
      </c>
      <c r="Q102" s="29">
        <f>H102*'GS&gt;50 PW (2)'!$B$9</f>
        <v>30168446.994777557</v>
      </c>
      <c r="R102" s="29">
        <f>I102*'GS&gt;50 PW (2)'!$B$10</f>
        <v>-4996250.4926230237</v>
      </c>
      <c r="S102" s="29">
        <f>J102*'GS&gt;50 PW (2)'!$B$11</f>
        <v>0</v>
      </c>
      <c r="T102" s="29">
        <f>K102*'GS&gt;50 PW (2)'!$B$12</f>
        <v>52387938.296173267</v>
      </c>
      <c r="U102" s="29">
        <f>L102*'GS&gt;50 PW (2)'!$B$13</f>
        <v>59591708.09976133</v>
      </c>
      <c r="V102" s="28">
        <f t="shared" ca="1" si="13"/>
        <v>75462083.812399626</v>
      </c>
    </row>
    <row r="103" spans="1:26" x14ac:dyDescent="0.2">
      <c r="A103" s="45">
        <f>'Monthly Data'!A103</f>
        <v>43252</v>
      </c>
      <c r="B103" s="29">
        <f t="shared" si="11"/>
        <v>2018</v>
      </c>
      <c r="C103" s="29">
        <f t="shared" si="12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5"/>
        <v>2.7299999999999995</v>
      </c>
      <c r="G103" s="46">
        <f t="shared" ca="1" si="15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K103" s="46">
        <f>'Monthly Data'!O103</f>
        <v>970</v>
      </c>
      <c r="L103" s="46">
        <f>'Monthly Data'!BH103</f>
        <v>30</v>
      </c>
      <c r="N103" s="29">
        <f>'GS&gt;50 PW (2)'!$B$6</f>
        <v>-65109283.238350697</v>
      </c>
      <c r="O103" s="29">
        <f ca="1">F103*'GS&gt;50 PW (2)'!$B$7</f>
        <v>38711.157633299692</v>
      </c>
      <c r="P103" s="29">
        <f ca="1">G103*'GS&gt;50 PW (2)'!$B$8</f>
        <v>7007363.5752477366</v>
      </c>
      <c r="Q103" s="29">
        <f>H103*'GS&gt;50 PW (2)'!$B$9</f>
        <v>30168446.994777557</v>
      </c>
      <c r="R103" s="29">
        <f>I103*'GS&gt;50 PW (2)'!$B$10</f>
        <v>-5045718.3192826584</v>
      </c>
      <c r="S103" s="29">
        <f>J103*'GS&gt;50 PW (2)'!$B$11</f>
        <v>0</v>
      </c>
      <c r="T103" s="29">
        <f>K103*'GS&gt;50 PW (2)'!$B$12</f>
        <v>50412996.177865148</v>
      </c>
      <c r="U103" s="29">
        <f>L103*'GS&gt;50 PW (2)'!$B$13</f>
        <v>57669394.935252905</v>
      </c>
      <c r="V103" s="28">
        <f t="shared" ca="1" si="13"/>
        <v>75141911.283143282</v>
      </c>
    </row>
    <row r="104" spans="1:26" x14ac:dyDescent="0.2">
      <c r="A104" s="45">
        <f>'Monthly Data'!A104</f>
        <v>43282</v>
      </c>
      <c r="B104" s="29">
        <f t="shared" si="11"/>
        <v>2018</v>
      </c>
      <c r="C104" s="29">
        <f t="shared" si="12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5"/>
        <v>0</v>
      </c>
      <c r="G104" s="46">
        <f t="shared" ca="1" si="15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K104" s="46">
        <f>'Monthly Data'!O104</f>
        <v>970</v>
      </c>
      <c r="L104" s="46">
        <f>'Monthly Data'!BH104</f>
        <v>31</v>
      </c>
      <c r="N104" s="29">
        <f>'GS&gt;50 PW (2)'!$B$6</f>
        <v>-65109283.238350697</v>
      </c>
      <c r="O104" s="29">
        <f ca="1">F104*'GS&gt;50 PW (2)'!$B$7</f>
        <v>0</v>
      </c>
      <c r="P104" s="29">
        <f ca="1">G104*'GS&gt;50 PW (2)'!$B$8</f>
        <v>12944653.790092921</v>
      </c>
      <c r="Q104" s="29">
        <f>H104*'GS&gt;50 PW (2)'!$B$9</f>
        <v>30168446.994777557</v>
      </c>
      <c r="R104" s="29">
        <f>I104*'GS&gt;50 PW (2)'!$B$10</f>
        <v>-5095186.1459422922</v>
      </c>
      <c r="S104" s="29">
        <f>J104*'GS&gt;50 PW (2)'!$B$11</f>
        <v>0</v>
      </c>
      <c r="T104" s="29">
        <f>K104*'GS&gt;50 PW (2)'!$B$12</f>
        <v>50412996.177865148</v>
      </c>
      <c r="U104" s="29">
        <f>L104*'GS&gt;50 PW (2)'!$B$13</f>
        <v>59591708.09976133</v>
      </c>
      <c r="V104" s="28">
        <f t="shared" ca="1" si="13"/>
        <v>82913335.67820397</v>
      </c>
    </row>
    <row r="105" spans="1:26" x14ac:dyDescent="0.2">
      <c r="A105" s="45">
        <f>'Monthly Data'!A105</f>
        <v>43313</v>
      </c>
      <c r="B105" s="29">
        <f t="shared" si="11"/>
        <v>2018</v>
      </c>
      <c r="C105" s="29">
        <f t="shared" si="12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5"/>
        <v>0</v>
      </c>
      <c r="G105" s="46">
        <f t="shared" ca="1" si="15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K105" s="46">
        <f>'Monthly Data'!O105</f>
        <v>970</v>
      </c>
      <c r="L105" s="46">
        <f>'Monthly Data'!BH105</f>
        <v>31</v>
      </c>
      <c r="N105" s="29">
        <f>'GS&gt;50 PW (2)'!$B$6</f>
        <v>-65109283.238350697</v>
      </c>
      <c r="O105" s="29">
        <f ca="1">F105*'GS&gt;50 PW (2)'!$B$7</f>
        <v>0</v>
      </c>
      <c r="P105" s="29">
        <f ca="1">G105*'GS&gt;50 PW (2)'!$B$8</f>
        <v>11564225.368464015</v>
      </c>
      <c r="Q105" s="29">
        <f>H105*'GS&gt;50 PW (2)'!$B$9</f>
        <v>30168446.994777557</v>
      </c>
      <c r="R105" s="29">
        <f>I105*'GS&gt;50 PW (2)'!$B$10</f>
        <v>-5144653.972601926</v>
      </c>
      <c r="S105" s="29">
        <f>J105*'GS&gt;50 PW (2)'!$B$11</f>
        <v>0</v>
      </c>
      <c r="T105" s="29">
        <f>K105*'GS&gt;50 PW (2)'!$B$12</f>
        <v>50412996.177865148</v>
      </c>
      <c r="U105" s="29">
        <f>L105*'GS&gt;50 PW (2)'!$B$13</f>
        <v>59591708.09976133</v>
      </c>
      <c r="V105" s="28">
        <f t="shared" ca="1" si="13"/>
        <v>81483439.429915428</v>
      </c>
    </row>
    <row r="106" spans="1:26" x14ac:dyDescent="0.2">
      <c r="A106" s="45">
        <f>'Monthly Data'!A106</f>
        <v>43344</v>
      </c>
      <c r="B106" s="29">
        <f t="shared" si="11"/>
        <v>2018</v>
      </c>
      <c r="C106" s="29">
        <f t="shared" si="12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5"/>
        <v>5.2099999999999991</v>
      </c>
      <c r="G106" s="46">
        <f t="shared" ca="1" si="15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K106" s="46">
        <f>'Monthly Data'!O106</f>
        <v>974</v>
      </c>
      <c r="L106" s="46">
        <f>'Monthly Data'!BH106</f>
        <v>30</v>
      </c>
      <c r="N106" s="29">
        <f>'GS&gt;50 PW (2)'!$B$6</f>
        <v>-65109283.238350697</v>
      </c>
      <c r="O106" s="29">
        <f ca="1">F106*'GS&gt;50 PW (2)'!$B$7</f>
        <v>73877.337461352159</v>
      </c>
      <c r="P106" s="29">
        <f ca="1">G106*'GS&gt;50 PW (2)'!$B$8</f>
        <v>6417061.4914532769</v>
      </c>
      <c r="Q106" s="29">
        <f>H106*'GS&gt;50 PW (2)'!$B$9</f>
        <v>30168446.994777557</v>
      </c>
      <c r="R106" s="29">
        <f>I106*'GS&gt;50 PW (2)'!$B$10</f>
        <v>-5194121.7992615597</v>
      </c>
      <c r="S106" s="29">
        <f>J106*'GS&gt;50 PW (2)'!$B$11</f>
        <v>0</v>
      </c>
      <c r="T106" s="29">
        <f>K106*'GS&gt;50 PW (2)'!$B$12</f>
        <v>50620884.821897581</v>
      </c>
      <c r="U106" s="29">
        <f>L106*'GS&gt;50 PW (2)'!$B$13</f>
        <v>57669394.935252905</v>
      </c>
      <c r="V106" s="28">
        <f t="shared" ca="1" si="13"/>
        <v>74646260.543230414</v>
      </c>
    </row>
    <row r="107" spans="1:26" x14ac:dyDescent="0.2">
      <c r="A107" s="45">
        <v>43374</v>
      </c>
      <c r="B107" s="29">
        <f t="shared" si="11"/>
        <v>2018</v>
      </c>
      <c r="C107" s="29">
        <f t="shared" si="12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5"/>
        <v>90.66</v>
      </c>
      <c r="G107" s="46">
        <f t="shared" ca="1" si="15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K107" s="46">
        <f>'Monthly Data'!O107</f>
        <v>972</v>
      </c>
      <c r="L107" s="46">
        <f>'Monthly Data'!BH107</f>
        <v>31</v>
      </c>
      <c r="N107" s="29">
        <f>'GS&gt;50 PW (2)'!$B$6</f>
        <v>-65109283.238350697</v>
      </c>
      <c r="O107" s="29">
        <f ca="1">F107*'GS&gt;50 PW (2)'!$B$7</f>
        <v>1285550.7512948536</v>
      </c>
      <c r="P107" s="29">
        <f ca="1">G107*'GS&gt;50 PW (2)'!$B$8</f>
        <v>1346641.7120086229</v>
      </c>
      <c r="Q107" s="29">
        <f>H107*'GS&gt;50 PW (2)'!$B$9</f>
        <v>30168446.994777557</v>
      </c>
      <c r="R107" s="29">
        <f>I107*'GS&gt;50 PW (2)'!$B$10</f>
        <v>-5243589.6259211935</v>
      </c>
      <c r="S107" s="29">
        <f>J107*'GS&gt;50 PW (2)'!$B$11</f>
        <v>0</v>
      </c>
      <c r="T107" s="29">
        <f>K107*'GS&gt;50 PW (2)'!$B$12</f>
        <v>50516940.499881364</v>
      </c>
      <c r="U107" s="29">
        <f>L107*'GS&gt;50 PW (2)'!$B$13</f>
        <v>59591708.09976133</v>
      </c>
      <c r="V107" s="28">
        <f t="shared" ca="1" si="13"/>
        <v>72556415.193451837</v>
      </c>
    </row>
    <row r="108" spans="1:26" x14ac:dyDescent="0.2">
      <c r="A108" s="45">
        <v>43405</v>
      </c>
      <c r="B108" s="29">
        <f t="shared" si="11"/>
        <v>2018</v>
      </c>
      <c r="C108" s="29">
        <f t="shared" si="12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5"/>
        <v>264.88</v>
      </c>
      <c r="G108" s="46">
        <f t="shared" ca="1" si="15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K108" s="46">
        <f>'Monthly Data'!O108</f>
        <v>972</v>
      </c>
      <c r="L108" s="46">
        <f>'Monthly Data'!BH108</f>
        <v>30</v>
      </c>
      <c r="N108" s="29">
        <f>'GS&gt;50 PW (2)'!$B$6</f>
        <v>-65109283.238350697</v>
      </c>
      <c r="O108" s="29">
        <f ca="1">F108*'GS&gt;50 PW (2)'!$B$7</f>
        <v>3755974.8842155398</v>
      </c>
      <c r="P108" s="29">
        <f ca="1">G108*'GS&gt;50 PW (2)'!$B$8</f>
        <v>33304.042339998203</v>
      </c>
      <c r="Q108" s="29">
        <f>H108*'GS&gt;50 PW (2)'!$B$9</f>
        <v>30168446.994777557</v>
      </c>
      <c r="R108" s="29">
        <f>I108*'GS&gt;50 PW (2)'!$B$10</f>
        <v>-5293057.4525808273</v>
      </c>
      <c r="S108" s="29">
        <f>J108*'GS&gt;50 PW (2)'!$B$11</f>
        <v>0</v>
      </c>
      <c r="T108" s="29">
        <f>K108*'GS&gt;50 PW (2)'!$B$12</f>
        <v>50516940.499881364</v>
      </c>
      <c r="U108" s="29">
        <f>L108*'GS&gt;50 PW (2)'!$B$13</f>
        <v>57669394.935252905</v>
      </c>
      <c r="V108" s="28">
        <f t="shared" ca="1" si="13"/>
        <v>71741720.665535837</v>
      </c>
    </row>
    <row r="109" spans="1:26" x14ac:dyDescent="0.2">
      <c r="A109" s="45">
        <v>43435</v>
      </c>
      <c r="B109" s="29">
        <f t="shared" si="11"/>
        <v>2018</v>
      </c>
      <c r="C109" s="29">
        <f t="shared" si="12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5"/>
        <v>413.65</v>
      </c>
      <c r="G109" s="46">
        <f t="shared" ca="1" si="15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K109" s="46">
        <f>'Monthly Data'!O109</f>
        <v>974</v>
      </c>
      <c r="L109" s="46">
        <f>'Monthly Data'!BH109</f>
        <v>31</v>
      </c>
      <c r="N109" s="29">
        <f>'GS&gt;50 PW (2)'!$B$6</f>
        <v>-65109283.238350697</v>
      </c>
      <c r="O109" s="29">
        <f ca="1">F109*'GS&gt;50 PW (2)'!$B$7</f>
        <v>5865520.2765620584</v>
      </c>
      <c r="P109" s="29">
        <f ca="1">G109*'GS&gt;50 PW (2)'!$B$8</f>
        <v>0</v>
      </c>
      <c r="Q109" s="29">
        <f>H109*'GS&gt;50 PW (2)'!$B$9</f>
        <v>30168446.994777557</v>
      </c>
      <c r="R109" s="29">
        <f>I109*'GS&gt;50 PW (2)'!$B$10</f>
        <v>-5342525.2792404611</v>
      </c>
      <c r="S109" s="29">
        <f>J109*'GS&gt;50 PW (2)'!$B$11</f>
        <v>-3192226.1883302699</v>
      </c>
      <c r="T109" s="29">
        <f>K109*'GS&gt;50 PW (2)'!$B$12</f>
        <v>50620884.821897581</v>
      </c>
      <c r="U109" s="29">
        <f>L109*'GS&gt;50 PW (2)'!$B$13</f>
        <v>59591708.09976133</v>
      </c>
      <c r="V109" s="28">
        <f t="shared" ca="1" si="13"/>
        <v>72602525.487077087</v>
      </c>
    </row>
    <row r="110" spans="1:26" x14ac:dyDescent="0.2">
      <c r="A110" s="45">
        <v>43466</v>
      </c>
      <c r="B110" s="29">
        <f t="shared" si="11"/>
        <v>2019</v>
      </c>
      <c r="C110" s="29">
        <f t="shared" si="12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5" ca="1" si="16">F98</f>
        <v>539.1400000000001</v>
      </c>
      <c r="G110" s="46">
        <f t="shared" ca="1" si="16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K110" s="46">
        <f>'Monthly Data'!O110</f>
        <v>974</v>
      </c>
      <c r="L110" s="46">
        <f>'Monthly Data'!BH110</f>
        <v>31</v>
      </c>
      <c r="N110" s="29">
        <f>'GS&gt;50 PW (2)'!$B$6</f>
        <v>-65109283.238350697</v>
      </c>
      <c r="O110" s="29">
        <f ca="1">F110*'GS&gt;50 PW (2)'!$B$7</f>
        <v>7644957.3356839577</v>
      </c>
      <c r="P110" s="29">
        <f ca="1">G110*'GS&gt;50 PW (2)'!$B$8</f>
        <v>0</v>
      </c>
      <c r="Q110" s="29">
        <f>H110*'GS&gt;50 PW (2)'!$B$9</f>
        <v>30753551.345933784</v>
      </c>
      <c r="R110" s="29">
        <f>I110*'GS&gt;50 PW (2)'!$B$10</f>
        <v>-5391993.1059000948</v>
      </c>
      <c r="S110" s="29">
        <f>J110*'GS&gt;50 PW (2)'!$B$11</f>
        <v>0</v>
      </c>
      <c r="T110" s="29">
        <f>K110*'GS&gt;50 PW (2)'!$B$12</f>
        <v>50620884.821897581</v>
      </c>
      <c r="U110" s="29">
        <f>L110*'GS&gt;50 PW (2)'!$B$13</f>
        <v>59591708.09976133</v>
      </c>
      <c r="V110" s="28">
        <f t="shared" ca="1" si="13"/>
        <v>78109825.259025857</v>
      </c>
    </row>
    <row r="111" spans="1:26" x14ac:dyDescent="0.2">
      <c r="A111" s="45">
        <v>43497</v>
      </c>
      <c r="B111" s="29">
        <f t="shared" si="11"/>
        <v>2019</v>
      </c>
      <c r="C111" s="29">
        <f t="shared" si="12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6"/>
        <v>473.45</v>
      </c>
      <c r="G111" s="46">
        <f t="shared" ca="1" si="16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K111" s="46">
        <f>'Monthly Data'!O111</f>
        <v>972</v>
      </c>
      <c r="L111" s="46">
        <f>'Monthly Data'!BH111</f>
        <v>28</v>
      </c>
      <c r="N111" s="29">
        <f>'GS&gt;50 PW (2)'!$B$6</f>
        <v>-65109283.238350697</v>
      </c>
      <c r="O111" s="29">
        <f ca="1">F111*'GS&gt;50 PW (2)'!$B$7</f>
        <v>6713478.9675771948</v>
      </c>
      <c r="P111" s="29">
        <f ca="1">G111*'GS&gt;50 PW (2)'!$B$8</f>
        <v>0</v>
      </c>
      <c r="Q111" s="29">
        <f>H111*'GS&gt;50 PW (2)'!$B$9</f>
        <v>30753551.345933784</v>
      </c>
      <c r="R111" s="29">
        <f>I111*'GS&gt;50 PW (2)'!$B$10</f>
        <v>-5441460.9325597296</v>
      </c>
      <c r="S111" s="29">
        <f>J111*'GS&gt;50 PW (2)'!$B$11</f>
        <v>0</v>
      </c>
      <c r="T111" s="29">
        <f>K111*'GS&gt;50 PW (2)'!$B$12</f>
        <v>50516940.499881364</v>
      </c>
      <c r="U111" s="29">
        <f>L111*'GS&gt;50 PW (2)'!$B$13</f>
        <v>53824768.606236041</v>
      </c>
      <c r="V111" s="28">
        <f t="shared" ca="1" si="13"/>
        <v>71257995.248717964</v>
      </c>
    </row>
    <row r="112" spans="1:26" x14ac:dyDescent="0.2">
      <c r="A112" s="45">
        <v>43525</v>
      </c>
      <c r="B112" s="29">
        <f t="shared" si="11"/>
        <v>2019</v>
      </c>
      <c r="C112" s="29">
        <f t="shared" si="12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6"/>
        <v>394.31999999999988</v>
      </c>
      <c r="G112" s="46">
        <f t="shared" ca="1" si="16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K112" s="46">
        <f>'Monthly Data'!O112</f>
        <v>972</v>
      </c>
      <c r="L112" s="46">
        <f>'Monthly Data'!BH112</f>
        <v>31</v>
      </c>
      <c r="N112" s="29">
        <f>'GS&gt;50 PW (2)'!$B$6</f>
        <v>-65109283.238350697</v>
      </c>
      <c r="O112" s="29">
        <f ca="1">F112*'GS&gt;50 PW (2)'!$B$7</f>
        <v>5591422.5926603414</v>
      </c>
      <c r="P112" s="29">
        <f ca="1">G112*'GS&gt;50 PW (2)'!$B$8</f>
        <v>1448.0018408694905</v>
      </c>
      <c r="Q112" s="29">
        <f>H112*'GS&gt;50 PW (2)'!$B$9</f>
        <v>30753551.345933784</v>
      </c>
      <c r="R112" s="29">
        <f>I112*'GS&gt;50 PW (2)'!$B$10</f>
        <v>-5490928.7592193633</v>
      </c>
      <c r="S112" s="29">
        <f>J112*'GS&gt;50 PW (2)'!$B$11</f>
        <v>0</v>
      </c>
      <c r="T112" s="29">
        <f>K112*'GS&gt;50 PW (2)'!$B$12</f>
        <v>50516940.499881364</v>
      </c>
      <c r="U112" s="29">
        <f>L112*'GS&gt;50 PW (2)'!$B$13</f>
        <v>59591708.09976133</v>
      </c>
      <c r="V112" s="28">
        <f t="shared" ca="1" si="13"/>
        <v>75854858.542507634</v>
      </c>
      <c r="Y112" s="26"/>
      <c r="Z112" s="47"/>
    </row>
    <row r="113" spans="1:26" x14ac:dyDescent="0.2">
      <c r="A113" s="45">
        <v>43556</v>
      </c>
      <c r="B113" s="29">
        <f t="shared" si="11"/>
        <v>2019</v>
      </c>
      <c r="C113" s="29">
        <f t="shared" si="12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6"/>
        <v>220.23999999999995</v>
      </c>
      <c r="G113" s="46">
        <f t="shared" ca="1" si="16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K113" s="46">
        <f>'Monthly Data'!O113</f>
        <v>973</v>
      </c>
      <c r="L113" s="46">
        <f>'Monthly Data'!BH113</f>
        <v>30</v>
      </c>
      <c r="N113" s="29">
        <f>'GS&gt;50 PW (2)'!$B$6</f>
        <v>-65109283.238350697</v>
      </c>
      <c r="O113" s="29">
        <f ca="1">F113*'GS&gt;50 PW (2)'!$B$7</f>
        <v>3122983.647310595</v>
      </c>
      <c r="P113" s="29">
        <f ca="1">G113*'GS&gt;50 PW (2)'!$B$8</f>
        <v>69986.755642025208</v>
      </c>
      <c r="Q113" s="29">
        <f>H113*'GS&gt;50 PW (2)'!$B$9</f>
        <v>30753551.345933784</v>
      </c>
      <c r="R113" s="29">
        <f>I113*'GS&gt;50 PW (2)'!$B$10</f>
        <v>-5540396.5858789971</v>
      </c>
      <c r="S113" s="29">
        <f>J113*'GS&gt;50 PW (2)'!$B$11</f>
        <v>0</v>
      </c>
      <c r="T113" s="29">
        <f>K113*'GS&gt;50 PW (2)'!$B$12</f>
        <v>50568912.660889477</v>
      </c>
      <c r="U113" s="29">
        <f>L113*'GS&gt;50 PW (2)'!$B$13</f>
        <v>57669394.935252905</v>
      </c>
      <c r="V113" s="28">
        <f t="shared" ca="1" si="13"/>
        <v>71535149.5207991</v>
      </c>
      <c r="Y113" s="26"/>
      <c r="Z113" s="47"/>
    </row>
    <row r="114" spans="1:26" x14ac:dyDescent="0.2">
      <c r="A114" s="45">
        <v>43586</v>
      </c>
      <c r="B114" s="29">
        <f t="shared" si="11"/>
        <v>2019</v>
      </c>
      <c r="C114" s="29">
        <f t="shared" si="12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6"/>
        <v>68.61</v>
      </c>
      <c r="G114" s="46">
        <f t="shared" ca="1" si="16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K114" s="46">
        <f>'Monthly Data'!O114</f>
        <v>977</v>
      </c>
      <c r="L114" s="46">
        <f>'Monthly Data'!BH114</f>
        <v>31</v>
      </c>
      <c r="N114" s="29">
        <f>'GS&gt;50 PW (2)'!$B$6</f>
        <v>-65109283.238350697</v>
      </c>
      <c r="O114" s="29">
        <f ca="1">F114*'GS&gt;50 PW (2)'!$B$7</f>
        <v>972883.70887204853</v>
      </c>
      <c r="P114" s="29">
        <f ca="1">G114*'GS&gt;50 PW (2)'!$B$8</f>
        <v>2446640.4437891431</v>
      </c>
      <c r="Q114" s="29">
        <f>H114*'GS&gt;50 PW (2)'!$B$9</f>
        <v>30753551.345933784</v>
      </c>
      <c r="R114" s="29">
        <f>I114*'GS&gt;50 PW (2)'!$B$10</f>
        <v>-5589864.4125386309</v>
      </c>
      <c r="S114" s="29">
        <f>J114*'GS&gt;50 PW (2)'!$B$11</f>
        <v>0</v>
      </c>
      <c r="T114" s="29">
        <f>K114*'GS&gt;50 PW (2)'!$B$12</f>
        <v>50776801.30492191</v>
      </c>
      <c r="U114" s="29">
        <f>L114*'GS&gt;50 PW (2)'!$B$13</f>
        <v>59591708.09976133</v>
      </c>
      <c r="V114" s="28">
        <f t="shared" ca="1" si="13"/>
        <v>73842437.252388895</v>
      </c>
      <c r="Y114" s="26"/>
      <c r="Z114" s="47"/>
    </row>
    <row r="115" spans="1:26" x14ac:dyDescent="0.2">
      <c r="A115" s="45">
        <v>43617</v>
      </c>
      <c r="B115" s="29">
        <f t="shared" si="11"/>
        <v>2019</v>
      </c>
      <c r="C115" s="29">
        <f t="shared" si="12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6"/>
        <v>2.7299999999999995</v>
      </c>
      <c r="G115" s="46">
        <f t="shared" ca="1" si="16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K115" s="46">
        <f>'Monthly Data'!O115</f>
        <v>982</v>
      </c>
      <c r="L115" s="46">
        <f>'Monthly Data'!BH115</f>
        <v>30</v>
      </c>
      <c r="N115" s="29">
        <f>'GS&gt;50 PW (2)'!$B$6</f>
        <v>-65109283.238350697</v>
      </c>
      <c r="O115" s="29">
        <f ca="1">F115*'GS&gt;50 PW (2)'!$B$7</f>
        <v>38711.157633299692</v>
      </c>
      <c r="P115" s="29">
        <f ca="1">G115*'GS&gt;50 PW (2)'!$B$8</f>
        <v>7007363.5752477366</v>
      </c>
      <c r="Q115" s="29">
        <f>H115*'GS&gt;50 PW (2)'!$B$9</f>
        <v>30753551.345933784</v>
      </c>
      <c r="R115" s="29">
        <f>I115*'GS&gt;50 PW (2)'!$B$10</f>
        <v>-5639332.2391982647</v>
      </c>
      <c r="S115" s="29">
        <f>J115*'GS&gt;50 PW (2)'!$B$11</f>
        <v>0</v>
      </c>
      <c r="T115" s="29">
        <f>K115*'GS&gt;50 PW (2)'!$B$12</f>
        <v>51036662.109962448</v>
      </c>
      <c r="U115" s="29">
        <f>L115*'GS&gt;50 PW (2)'!$B$13</f>
        <v>57669394.935252905</v>
      </c>
      <c r="V115" s="28">
        <f t="shared" ca="1" si="13"/>
        <v>75757067.646481216</v>
      </c>
      <c r="Y115" s="26"/>
      <c r="Z115" s="47"/>
    </row>
    <row r="116" spans="1:26" x14ac:dyDescent="0.2">
      <c r="A116" s="45">
        <v>43647</v>
      </c>
      <c r="B116" s="29">
        <f t="shared" si="11"/>
        <v>2019</v>
      </c>
      <c r="C116" s="29">
        <f t="shared" si="12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6"/>
        <v>0</v>
      </c>
      <c r="G116" s="46">
        <f t="shared" ca="1" si="16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K116" s="46">
        <f>'Monthly Data'!O116</f>
        <v>982</v>
      </c>
      <c r="L116" s="46">
        <f>'Monthly Data'!BH116</f>
        <v>31</v>
      </c>
      <c r="N116" s="29">
        <f>'GS&gt;50 PW (2)'!$B$6</f>
        <v>-65109283.238350697</v>
      </c>
      <c r="O116" s="29">
        <f ca="1">F116*'GS&gt;50 PW (2)'!$B$7</f>
        <v>0</v>
      </c>
      <c r="P116" s="29">
        <f ca="1">G116*'GS&gt;50 PW (2)'!$B$8</f>
        <v>12944653.790092921</v>
      </c>
      <c r="Q116" s="29">
        <f>H116*'GS&gt;50 PW (2)'!$B$9</f>
        <v>30753551.345933784</v>
      </c>
      <c r="R116" s="29">
        <f>I116*'GS&gt;50 PW (2)'!$B$10</f>
        <v>-5688800.0658578984</v>
      </c>
      <c r="S116" s="29">
        <f>J116*'GS&gt;50 PW (2)'!$B$11</f>
        <v>0</v>
      </c>
      <c r="T116" s="29">
        <f>K116*'GS&gt;50 PW (2)'!$B$12</f>
        <v>51036662.109962448</v>
      </c>
      <c r="U116" s="29">
        <f>L116*'GS&gt;50 PW (2)'!$B$13</f>
        <v>59591708.09976133</v>
      </c>
      <c r="V116" s="28">
        <f t="shared" ca="1" si="13"/>
        <v>83528492.041541889</v>
      </c>
      <c r="Y116" s="26"/>
      <c r="Z116" s="47"/>
    </row>
    <row r="117" spans="1:26" x14ac:dyDescent="0.2">
      <c r="A117" s="45">
        <v>43678</v>
      </c>
      <c r="B117" s="29">
        <f t="shared" si="11"/>
        <v>2019</v>
      </c>
      <c r="C117" s="29">
        <f t="shared" si="12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6"/>
        <v>0</v>
      </c>
      <c r="G117" s="46">
        <f t="shared" ca="1" si="16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K117" s="46">
        <f>'Monthly Data'!O117</f>
        <v>983</v>
      </c>
      <c r="L117" s="46">
        <f>'Monthly Data'!BH117</f>
        <v>31</v>
      </c>
      <c r="N117" s="29">
        <f>'GS&gt;50 PW (2)'!$B$6</f>
        <v>-65109283.238350697</v>
      </c>
      <c r="O117" s="29">
        <f ca="1">F117*'GS&gt;50 PW (2)'!$B$7</f>
        <v>0</v>
      </c>
      <c r="P117" s="29">
        <f ca="1">G117*'GS&gt;50 PW (2)'!$B$8</f>
        <v>11564225.368464015</v>
      </c>
      <c r="Q117" s="29">
        <f>H117*'GS&gt;50 PW (2)'!$B$9</f>
        <v>30753551.345933784</v>
      </c>
      <c r="R117" s="29">
        <f>I117*'GS&gt;50 PW (2)'!$B$10</f>
        <v>-5738267.8925175322</v>
      </c>
      <c r="S117" s="29">
        <f>J117*'GS&gt;50 PW (2)'!$B$11</f>
        <v>0</v>
      </c>
      <c r="T117" s="29">
        <f>K117*'GS&gt;50 PW (2)'!$B$12</f>
        <v>51088634.270970561</v>
      </c>
      <c r="U117" s="29">
        <f>L117*'GS&gt;50 PW (2)'!$B$13</f>
        <v>59591708.09976133</v>
      </c>
      <c r="V117" s="28">
        <f t="shared" ca="1" si="13"/>
        <v>82150567.954261452</v>
      </c>
      <c r="Y117" s="26"/>
      <c r="Z117" s="47"/>
    </row>
    <row r="118" spans="1:26" x14ac:dyDescent="0.2">
      <c r="A118" s="45">
        <v>43709</v>
      </c>
      <c r="B118" s="29">
        <f t="shared" si="11"/>
        <v>2019</v>
      </c>
      <c r="C118" s="29">
        <f t="shared" si="12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6"/>
        <v>5.2099999999999991</v>
      </c>
      <c r="G118" s="46">
        <f t="shared" ca="1" si="16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K118" s="46">
        <f>'Monthly Data'!O118</f>
        <v>981</v>
      </c>
      <c r="L118" s="46">
        <f>'Monthly Data'!BH118</f>
        <v>30</v>
      </c>
      <c r="N118" s="29">
        <f>'GS&gt;50 PW (2)'!$B$6</f>
        <v>-65109283.238350697</v>
      </c>
      <c r="O118" s="29">
        <f ca="1">F118*'GS&gt;50 PW (2)'!$B$7</f>
        <v>73877.337461352159</v>
      </c>
      <c r="P118" s="29">
        <f ca="1">G118*'GS&gt;50 PW (2)'!$B$8</f>
        <v>6417061.4914532769</v>
      </c>
      <c r="Q118" s="29">
        <f>H118*'GS&gt;50 PW (2)'!$B$9</f>
        <v>30753551.345933784</v>
      </c>
      <c r="R118" s="29">
        <f>I118*'GS&gt;50 PW (2)'!$B$10</f>
        <v>-5787735.7191771669</v>
      </c>
      <c r="S118" s="29">
        <f>J118*'GS&gt;50 PW (2)'!$B$11</f>
        <v>0</v>
      </c>
      <c r="T118" s="29">
        <f>K118*'GS&gt;50 PW (2)'!$B$12</f>
        <v>50984689.948954344</v>
      </c>
      <c r="U118" s="29">
        <f>L118*'GS&gt;50 PW (2)'!$B$13</f>
        <v>57669394.935252905</v>
      </c>
      <c r="V118" s="28">
        <f t="shared" ca="1" si="13"/>
        <v>75001556.101527795</v>
      </c>
      <c r="Y118" s="26"/>
      <c r="Z118" s="47"/>
    </row>
    <row r="119" spans="1:26" x14ac:dyDescent="0.2">
      <c r="A119" s="45">
        <v>43739</v>
      </c>
      <c r="B119" s="29">
        <f t="shared" si="11"/>
        <v>2019</v>
      </c>
      <c r="C119" s="29">
        <f t="shared" si="12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6"/>
        <v>90.66</v>
      </c>
      <c r="G119" s="46">
        <f t="shared" ca="1" si="16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K119" s="46">
        <f>'Monthly Data'!O119</f>
        <v>980</v>
      </c>
      <c r="L119" s="46">
        <f>'Monthly Data'!BH119</f>
        <v>31</v>
      </c>
      <c r="N119" s="29">
        <f>'GS&gt;50 PW (2)'!$B$6</f>
        <v>-65109283.238350697</v>
      </c>
      <c r="O119" s="29">
        <f ca="1">F119*'GS&gt;50 PW (2)'!$B$7</f>
        <v>1285550.7512948536</v>
      </c>
      <c r="P119" s="29">
        <f ca="1">G119*'GS&gt;50 PW (2)'!$B$8</f>
        <v>1346641.7120086229</v>
      </c>
      <c r="Q119" s="29">
        <f>H119*'GS&gt;50 PW (2)'!$B$9</f>
        <v>30753551.345933784</v>
      </c>
      <c r="R119" s="29">
        <f>I119*'GS&gt;50 PW (2)'!$B$10</f>
        <v>-5837203.5458368007</v>
      </c>
      <c r="S119" s="29">
        <f>J119*'GS&gt;50 PW (2)'!$B$11</f>
        <v>0</v>
      </c>
      <c r="T119" s="29">
        <f>K119*'GS&gt;50 PW (2)'!$B$12</f>
        <v>50932717.787946232</v>
      </c>
      <c r="U119" s="29">
        <f>L119*'GS&gt;50 PW (2)'!$B$13</f>
        <v>59591708.09976133</v>
      </c>
      <c r="V119" s="28">
        <f t="shared" ca="1" si="13"/>
        <v>72963682.912757322</v>
      </c>
      <c r="Y119" s="26"/>
      <c r="Z119" s="47"/>
    </row>
    <row r="120" spans="1:26" x14ac:dyDescent="0.2">
      <c r="A120" s="45">
        <v>43770</v>
      </c>
      <c r="B120" s="29">
        <f t="shared" si="11"/>
        <v>2019</v>
      </c>
      <c r="C120" s="29">
        <f t="shared" si="12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6"/>
        <v>264.88</v>
      </c>
      <c r="G120" s="46">
        <f t="shared" ca="1" si="16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K120" s="46">
        <f>'Monthly Data'!O120</f>
        <v>1020</v>
      </c>
      <c r="L120" s="46">
        <f>'Monthly Data'!BH120</f>
        <v>30</v>
      </c>
      <c r="N120" s="29">
        <f>'GS&gt;50 PW (2)'!$B$6</f>
        <v>-65109283.238350697</v>
      </c>
      <c r="O120" s="29">
        <f ca="1">F120*'GS&gt;50 PW (2)'!$B$7</f>
        <v>3755974.8842155398</v>
      </c>
      <c r="P120" s="29">
        <f ca="1">G120*'GS&gt;50 PW (2)'!$B$8</f>
        <v>33304.042339998203</v>
      </c>
      <c r="Q120" s="29">
        <f>H120*'GS&gt;50 PW (2)'!$B$9</f>
        <v>30753551.345933784</v>
      </c>
      <c r="R120" s="29">
        <f>I120*'GS&gt;50 PW (2)'!$B$10</f>
        <v>-5886671.3724964345</v>
      </c>
      <c r="S120" s="29">
        <f>J120*'GS&gt;50 PW (2)'!$B$11</f>
        <v>0</v>
      </c>
      <c r="T120" s="29">
        <f>K120*'GS&gt;50 PW (2)'!$B$12</f>
        <v>53011604.228270568</v>
      </c>
      <c r="U120" s="29">
        <f>L120*'GS&gt;50 PW (2)'!$B$13</f>
        <v>57669394.935252905</v>
      </c>
      <c r="V120" s="28">
        <f t="shared" ca="1" si="13"/>
        <v>74227874.825165659</v>
      </c>
      <c r="Y120" s="26"/>
      <c r="Z120" s="47"/>
    </row>
    <row r="121" spans="1:26" x14ac:dyDescent="0.2">
      <c r="A121" s="45">
        <v>43800</v>
      </c>
      <c r="B121" s="29">
        <f t="shared" si="11"/>
        <v>2019</v>
      </c>
      <c r="C121" s="29">
        <f t="shared" si="12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6"/>
        <v>413.65</v>
      </c>
      <c r="G121" s="46">
        <f t="shared" ca="1" si="16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K121" s="46">
        <f>'Monthly Data'!O121</f>
        <v>1022</v>
      </c>
      <c r="L121" s="46">
        <f>'Monthly Data'!BH121</f>
        <v>31</v>
      </c>
      <c r="N121" s="29">
        <f>'GS&gt;50 PW (2)'!$B$6</f>
        <v>-65109283.238350697</v>
      </c>
      <c r="O121" s="29">
        <f ca="1">F121*'GS&gt;50 PW (2)'!$B$7</f>
        <v>5865520.2765620584</v>
      </c>
      <c r="P121" s="29">
        <f ca="1">G121*'GS&gt;50 PW (2)'!$B$8</f>
        <v>0</v>
      </c>
      <c r="Q121" s="29">
        <f>H121*'GS&gt;50 PW (2)'!$B$9</f>
        <v>30753551.345933784</v>
      </c>
      <c r="R121" s="29">
        <f>I121*'GS&gt;50 PW (2)'!$B$10</f>
        <v>-5936139.1991560683</v>
      </c>
      <c r="S121" s="29">
        <f>J121*'GS&gt;50 PW (2)'!$B$11</f>
        <v>-3192226.1883302699</v>
      </c>
      <c r="T121" s="29">
        <f>K121*'GS&gt;50 PW (2)'!$B$12</f>
        <v>53115548.550286785</v>
      </c>
      <c r="U121" s="29">
        <f>L121*'GS&gt;50 PW (2)'!$B$13</f>
        <v>59591708.09976133</v>
      </c>
      <c r="V121" s="28">
        <f t="shared" ca="1" si="13"/>
        <v>75088679.646706924</v>
      </c>
      <c r="X121" s="44"/>
      <c r="Y121" s="26"/>
      <c r="Z121" s="47"/>
    </row>
    <row r="122" spans="1:26" x14ac:dyDescent="0.2">
      <c r="A122" s="45">
        <v>43831</v>
      </c>
      <c r="B122" s="29">
        <f t="shared" si="11"/>
        <v>2020</v>
      </c>
      <c r="C122" s="29">
        <f t="shared" si="12"/>
        <v>1</v>
      </c>
      <c r="D122" s="190">
        <f>'Monthly Data (to June 2020)'!M122</f>
        <v>75861625.05477725</v>
      </c>
      <c r="E122" s="44"/>
      <c r="F122" s="46">
        <f t="shared" ca="1" si="16"/>
        <v>539.1400000000001</v>
      </c>
      <c r="G122" s="46">
        <f t="shared" ca="1" si="16"/>
        <v>0</v>
      </c>
      <c r="H122" s="221">
        <f>Economic!C134</f>
        <v>756722.85339999991</v>
      </c>
      <c r="I122" s="46">
        <f>I121+1</f>
        <v>121</v>
      </c>
      <c r="J122" s="46">
        <f>J110</f>
        <v>0</v>
      </c>
      <c r="K122" s="162">
        <f>'Customer Count'!K37</f>
        <v>1006</v>
      </c>
      <c r="L122" s="46">
        <f>L74</f>
        <v>31</v>
      </c>
      <c r="N122" s="29">
        <f>'GS&gt;50 PW (2)'!$B$6</f>
        <v>-65109283.238350697</v>
      </c>
      <c r="O122" s="29">
        <f ca="1">F122*'GS&gt;50 PW (2)'!$B$7</f>
        <v>7644957.3356839577</v>
      </c>
      <c r="P122" s="29">
        <f ca="1">G122*'GS&gt;50 PW (2)'!$B$8</f>
        <v>0</v>
      </c>
      <c r="Q122" s="29">
        <f>H122*'GS&gt;50 PW (2)'!$B$9</f>
        <v>31260984.943141688</v>
      </c>
      <c r="R122" s="29">
        <f>I122*'GS&gt;50 PW (2)'!$B$10</f>
        <v>-5985607.025815702</v>
      </c>
      <c r="S122" s="29">
        <f>J122*'GS&gt;50 PW (2)'!$B$11</f>
        <v>0</v>
      </c>
      <c r="T122" s="29">
        <f>K122*'GS&gt;50 PW (2)'!$B$12</f>
        <v>52283993.97415705</v>
      </c>
      <c r="U122" s="29">
        <f>L122*'GS&gt;50 PW (2)'!$B$13</f>
        <v>59591708.09976133</v>
      </c>
      <c r="V122" s="28">
        <f t="shared" ca="1" si="13"/>
        <v>79686754.088577628</v>
      </c>
      <c r="X122" s="44"/>
      <c r="Y122" s="26"/>
      <c r="Z122" s="47"/>
    </row>
    <row r="123" spans="1:26" x14ac:dyDescent="0.2">
      <c r="A123" s="45">
        <v>43862</v>
      </c>
      <c r="B123" s="29">
        <f t="shared" si="11"/>
        <v>2020</v>
      </c>
      <c r="C123" s="29">
        <f t="shared" si="12"/>
        <v>2</v>
      </c>
      <c r="D123" s="190">
        <f>'Monthly Data (to June 2020)'!M123</f>
        <v>70798878.05477725</v>
      </c>
      <c r="E123" s="44"/>
      <c r="F123" s="46">
        <f t="shared" ca="1" si="16"/>
        <v>473.45</v>
      </c>
      <c r="G123" s="46">
        <f t="shared" ca="1" si="16"/>
        <v>0</v>
      </c>
      <c r="H123" s="221">
        <f>Economic!C135</f>
        <v>756722.85339999991</v>
      </c>
      <c r="I123" s="46">
        <f t="shared" ref="I123:I145" si="17">I122+1</f>
        <v>122</v>
      </c>
      <c r="J123" s="46">
        <f t="shared" ref="J123:J145" si="18">J111</f>
        <v>0</v>
      </c>
      <c r="K123" s="162">
        <f>'Customer Count'!K38</f>
        <v>996</v>
      </c>
      <c r="L123" s="46">
        <f t="shared" ref="L123:L145" si="19">L75</f>
        <v>29</v>
      </c>
      <c r="N123" s="29">
        <f>'GS&gt;50 PW (2)'!$B$6</f>
        <v>-65109283.238350697</v>
      </c>
      <c r="O123" s="29">
        <f ca="1">F123*'GS&gt;50 PW (2)'!$B$7</f>
        <v>6713478.9675771948</v>
      </c>
      <c r="P123" s="29">
        <f ca="1">G123*'GS&gt;50 PW (2)'!$B$8</f>
        <v>0</v>
      </c>
      <c r="Q123" s="29">
        <f>H123*'GS&gt;50 PW (2)'!$B$9</f>
        <v>31260984.943141688</v>
      </c>
      <c r="R123" s="29">
        <f>I123*'GS&gt;50 PW (2)'!$B$10</f>
        <v>-6035074.8524753358</v>
      </c>
      <c r="S123" s="29">
        <f>J123*'GS&gt;50 PW (2)'!$B$11</f>
        <v>0</v>
      </c>
      <c r="T123" s="29">
        <f>K123*'GS&gt;50 PW (2)'!$B$12</f>
        <v>51764272.364075966</v>
      </c>
      <c r="U123" s="29">
        <f>L123*'GS&gt;50 PW (2)'!$B$13</f>
        <v>55747081.770744473</v>
      </c>
      <c r="V123" s="28">
        <f t="shared" ca="1" si="13"/>
        <v>74341459.954713285</v>
      </c>
      <c r="X123" s="44"/>
      <c r="Y123" s="26"/>
      <c r="Z123" s="47"/>
    </row>
    <row r="124" spans="1:26" x14ac:dyDescent="0.2">
      <c r="A124" s="45">
        <v>43891</v>
      </c>
      <c r="B124" s="29">
        <f t="shared" si="11"/>
        <v>2020</v>
      </c>
      <c r="C124" s="29">
        <f t="shared" si="12"/>
        <v>3</v>
      </c>
      <c r="D124" s="190">
        <f>'Monthly Data (to June 2020)'!M124</f>
        <v>70545164.05477725</v>
      </c>
      <c r="E124" s="44"/>
      <c r="F124" s="46">
        <f t="shared" ca="1" si="16"/>
        <v>394.31999999999988</v>
      </c>
      <c r="G124" s="46">
        <f t="shared" ca="1" si="16"/>
        <v>3.0000000000000072E-2</v>
      </c>
      <c r="H124" s="221">
        <f>Economic!C136</f>
        <v>756722.85339999991</v>
      </c>
      <c r="I124" s="46">
        <f t="shared" si="17"/>
        <v>123</v>
      </c>
      <c r="J124" s="46">
        <f t="shared" si="18"/>
        <v>0</v>
      </c>
      <c r="K124" s="162">
        <f>'Customer Count'!K39</f>
        <v>1008</v>
      </c>
      <c r="L124" s="46">
        <f t="shared" si="19"/>
        <v>31</v>
      </c>
      <c r="N124" s="29">
        <f>'GS&gt;50 PW (2)'!$B$6</f>
        <v>-65109283.238350697</v>
      </c>
      <c r="O124" s="29">
        <f ca="1">F124*'GS&gt;50 PW (2)'!$B$7</f>
        <v>5591422.5926603414</v>
      </c>
      <c r="P124" s="29">
        <f ca="1">G124*'GS&gt;50 PW (2)'!$B$8</f>
        <v>1448.0018408694905</v>
      </c>
      <c r="Q124" s="29">
        <f>H124*'GS&gt;50 PW (2)'!$B$9</f>
        <v>31260984.943141688</v>
      </c>
      <c r="R124" s="29">
        <f>I124*'GS&gt;50 PW (2)'!$B$10</f>
        <v>-6084542.6791349696</v>
      </c>
      <c r="S124" s="29">
        <f>J124*'GS&gt;50 PW (2)'!$B$11</f>
        <v>0</v>
      </c>
      <c r="T124" s="29">
        <f>K124*'GS&gt;50 PW (2)'!$B$12</f>
        <v>52387938.296173267</v>
      </c>
      <c r="U124" s="29">
        <f>L124*'GS&gt;50 PW (2)'!$B$13</f>
        <v>59591708.09976133</v>
      </c>
      <c r="V124" s="28">
        <f t="shared" ca="1" si="13"/>
        <v>77639676.016091824</v>
      </c>
      <c r="X124" s="44"/>
    </row>
    <row r="125" spans="1:26" x14ac:dyDescent="0.2">
      <c r="A125" s="45">
        <v>43922</v>
      </c>
      <c r="B125" s="29">
        <f t="shared" si="11"/>
        <v>2020</v>
      </c>
      <c r="C125" s="29">
        <f t="shared" si="12"/>
        <v>4</v>
      </c>
      <c r="D125" s="190">
        <f>'Monthly Data (to June 2020)'!M125</f>
        <v>60747838.054777242</v>
      </c>
      <c r="E125" s="44"/>
      <c r="F125" s="46">
        <f t="shared" ca="1" si="16"/>
        <v>220.23999999999995</v>
      </c>
      <c r="G125" s="46">
        <f t="shared" ca="1" si="16"/>
        <v>1.45</v>
      </c>
      <c r="H125" s="221">
        <f>Economic!C137</f>
        <v>756722.85339999991</v>
      </c>
      <c r="I125" s="46">
        <f t="shared" si="17"/>
        <v>124</v>
      </c>
      <c r="J125" s="46">
        <f t="shared" si="18"/>
        <v>0</v>
      </c>
      <c r="K125" s="162">
        <f>'Customer Count'!K40</f>
        <v>1008</v>
      </c>
      <c r="L125" s="46">
        <f t="shared" si="19"/>
        <v>30</v>
      </c>
      <c r="N125" s="29">
        <f>'GS&gt;50 PW (2)'!$B$6</f>
        <v>-65109283.238350697</v>
      </c>
      <c r="O125" s="29">
        <f ca="1">F125*'GS&gt;50 PW (2)'!$B$7</f>
        <v>3122983.647310595</v>
      </c>
      <c r="P125" s="29">
        <f ca="1">G125*'GS&gt;50 PW (2)'!$B$8</f>
        <v>69986.755642025208</v>
      </c>
      <c r="Q125" s="29">
        <f>H125*'GS&gt;50 PW (2)'!$B$9</f>
        <v>31260984.943141688</v>
      </c>
      <c r="R125" s="29">
        <f>I125*'GS&gt;50 PW (2)'!$B$10</f>
        <v>-6134010.5057946034</v>
      </c>
      <c r="S125" s="29">
        <f>J125*'GS&gt;50 PW (2)'!$B$11</f>
        <v>0</v>
      </c>
      <c r="T125" s="29">
        <f>K125*'GS&gt;50 PW (2)'!$B$12</f>
        <v>52387938.296173267</v>
      </c>
      <c r="U125" s="29">
        <f>L125*'GS&gt;50 PW (2)'!$B$13</f>
        <v>57669394.935252905</v>
      </c>
      <c r="V125" s="28">
        <f t="shared" ca="1" si="13"/>
        <v>73267994.833375186</v>
      </c>
      <c r="X125" s="44"/>
      <c r="Y125" s="26"/>
    </row>
    <row r="126" spans="1:26" x14ac:dyDescent="0.2">
      <c r="A126" s="45">
        <v>43952</v>
      </c>
      <c r="B126" s="29">
        <f t="shared" si="11"/>
        <v>2020</v>
      </c>
      <c r="C126" s="29">
        <f t="shared" si="12"/>
        <v>5</v>
      </c>
      <c r="D126" s="190">
        <f>'Monthly Data (to June 2020)'!M126</f>
        <v>63619784.054777242</v>
      </c>
      <c r="E126" s="44"/>
      <c r="F126" s="46">
        <f t="shared" ref="F126:G141" ca="1" si="20">F114</f>
        <v>68.61</v>
      </c>
      <c r="G126" s="46">
        <f t="shared" ca="1" si="20"/>
        <v>50.69</v>
      </c>
      <c r="H126" s="221">
        <f>Economic!C138</f>
        <v>756722.85339999991</v>
      </c>
      <c r="I126" s="46">
        <f t="shared" si="17"/>
        <v>125</v>
      </c>
      <c r="J126" s="46">
        <f t="shared" si="18"/>
        <v>0</v>
      </c>
      <c r="K126" s="162">
        <f>'Customer Count'!K41</f>
        <v>1006</v>
      </c>
      <c r="L126" s="46">
        <f t="shared" si="19"/>
        <v>31</v>
      </c>
      <c r="N126" s="29">
        <f>'GS&gt;50 PW (2)'!$B$6</f>
        <v>-65109283.238350697</v>
      </c>
      <c r="O126" s="29">
        <f ca="1">F126*'GS&gt;50 PW (2)'!$B$7</f>
        <v>972883.70887204853</v>
      </c>
      <c r="P126" s="29">
        <f ca="1">G126*'GS&gt;50 PW (2)'!$B$8</f>
        <v>2446640.4437891431</v>
      </c>
      <c r="Q126" s="29">
        <f>H126*'GS&gt;50 PW (2)'!$B$9</f>
        <v>31260984.943141688</v>
      </c>
      <c r="R126" s="29">
        <f>I126*'GS&gt;50 PW (2)'!$B$10</f>
        <v>-6183478.3324542381</v>
      </c>
      <c r="S126" s="29">
        <f>J126*'GS&gt;50 PW (2)'!$B$11</f>
        <v>0</v>
      </c>
      <c r="T126" s="29">
        <f>K126*'GS&gt;50 PW (2)'!$B$12</f>
        <v>52283993.97415705</v>
      </c>
      <c r="U126" s="29">
        <f>L126*'GS&gt;50 PW (2)'!$B$13</f>
        <v>59591708.09976133</v>
      </c>
      <c r="V126" s="28">
        <f t="shared" ca="1" si="13"/>
        <v>75263449.598916322</v>
      </c>
      <c r="X126" s="44"/>
      <c r="Y126" s="26"/>
    </row>
    <row r="127" spans="1:26" x14ac:dyDescent="0.2">
      <c r="A127" s="45">
        <v>43983</v>
      </c>
      <c r="B127" s="29">
        <f t="shared" si="11"/>
        <v>2020</v>
      </c>
      <c r="C127" s="29">
        <f t="shared" si="12"/>
        <v>6</v>
      </c>
      <c r="D127" s="190">
        <f>'Monthly Data (to June 2020)'!M127</f>
        <v>70107012.05477725</v>
      </c>
      <c r="E127" s="44"/>
      <c r="F127" s="46">
        <f t="shared" ca="1" si="20"/>
        <v>2.7299999999999995</v>
      </c>
      <c r="G127" s="46">
        <f t="shared" ca="1" si="20"/>
        <v>145.17999999999998</v>
      </c>
      <c r="H127" s="221">
        <f>Economic!C139</f>
        <v>756722.85339999991</v>
      </c>
      <c r="I127" s="46">
        <f t="shared" si="17"/>
        <v>126</v>
      </c>
      <c r="J127" s="46">
        <f t="shared" si="18"/>
        <v>0</v>
      </c>
      <c r="K127" s="162">
        <f>'Customer Count'!K42</f>
        <v>1005</v>
      </c>
      <c r="L127" s="46">
        <f t="shared" si="19"/>
        <v>30</v>
      </c>
      <c r="N127" s="29">
        <f>'GS&gt;50 PW (2)'!$B$6</f>
        <v>-65109283.238350697</v>
      </c>
      <c r="O127" s="29">
        <f ca="1">F127*'GS&gt;50 PW (2)'!$B$7</f>
        <v>38711.157633299692</v>
      </c>
      <c r="P127" s="29">
        <f ca="1">G127*'GS&gt;50 PW (2)'!$B$8</f>
        <v>7007363.5752477366</v>
      </c>
      <c r="Q127" s="29">
        <f>H127*'GS&gt;50 PW (2)'!$B$9</f>
        <v>31260984.943141688</v>
      </c>
      <c r="R127" s="29">
        <f>I127*'GS&gt;50 PW (2)'!$B$10</f>
        <v>-6232946.1591138719</v>
      </c>
      <c r="S127" s="29">
        <f>J127*'GS&gt;50 PW (2)'!$B$11</f>
        <v>0</v>
      </c>
      <c r="T127" s="29">
        <f>K127*'GS&gt;50 PW (2)'!$B$12</f>
        <v>52232021.813148946</v>
      </c>
      <c r="U127" s="29">
        <f>L127*'GS&gt;50 PW (2)'!$B$13</f>
        <v>57669394.935252905</v>
      </c>
      <c r="V127" s="28">
        <f t="shared" ca="1" si="13"/>
        <v>76866247.02696</v>
      </c>
      <c r="X127" s="44"/>
      <c r="Y127" s="26"/>
    </row>
    <row r="128" spans="1:26" x14ac:dyDescent="0.2">
      <c r="A128" s="45">
        <v>44013</v>
      </c>
      <c r="B128" s="29">
        <f t="shared" si="11"/>
        <v>2020</v>
      </c>
      <c r="C128" s="29">
        <f t="shared" si="12"/>
        <v>7</v>
      </c>
      <c r="E128" s="44"/>
      <c r="F128" s="46">
        <f t="shared" ca="1" si="20"/>
        <v>0</v>
      </c>
      <c r="G128" s="46">
        <f t="shared" ca="1" si="20"/>
        <v>268.18999999999994</v>
      </c>
      <c r="H128" s="221">
        <f>Economic!C140</f>
        <v>756722.85339999991</v>
      </c>
      <c r="I128" s="46">
        <f t="shared" si="17"/>
        <v>127</v>
      </c>
      <c r="J128" s="46">
        <f t="shared" si="18"/>
        <v>0</v>
      </c>
      <c r="K128" s="162">
        <f>'Customer Count'!K43</f>
        <v>1004</v>
      </c>
      <c r="L128" s="46">
        <f t="shared" si="19"/>
        <v>31</v>
      </c>
      <c r="N128" s="29">
        <f>'GS&gt;50 PW (2)'!$B$6</f>
        <v>-65109283.238350697</v>
      </c>
      <c r="O128" s="29">
        <f ca="1">F128*'GS&gt;50 PW (2)'!$B$7</f>
        <v>0</v>
      </c>
      <c r="P128" s="29">
        <f ca="1">G128*'GS&gt;50 PW (2)'!$B$8</f>
        <v>12944653.790092921</v>
      </c>
      <c r="Q128" s="29">
        <f>H128*'GS&gt;50 PW (2)'!$B$9</f>
        <v>31260984.943141688</v>
      </c>
      <c r="R128" s="29">
        <f>I128*'GS&gt;50 PW (2)'!$B$10</f>
        <v>-6282413.9857735056</v>
      </c>
      <c r="S128" s="29">
        <f>J128*'GS&gt;50 PW (2)'!$B$11</f>
        <v>0</v>
      </c>
      <c r="T128" s="29">
        <f>K128*'GS&gt;50 PW (2)'!$B$12</f>
        <v>52180049.652140833</v>
      </c>
      <c r="U128" s="29">
        <f>L128*'GS&gt;50 PW (2)'!$B$13</f>
        <v>59591708.09976133</v>
      </c>
      <c r="V128" s="28">
        <f t="shared" ca="1" si="13"/>
        <v>84585699.261012569</v>
      </c>
      <c r="X128" s="44"/>
      <c r="Y128" s="26"/>
    </row>
    <row r="129" spans="1:25" x14ac:dyDescent="0.2">
      <c r="A129" s="45">
        <v>44044</v>
      </c>
      <c r="B129" s="29">
        <f t="shared" si="11"/>
        <v>2020</v>
      </c>
      <c r="C129" s="29">
        <f t="shared" si="12"/>
        <v>8</v>
      </c>
      <c r="E129" s="44"/>
      <c r="F129" s="46">
        <f t="shared" ca="1" si="20"/>
        <v>0</v>
      </c>
      <c r="G129" s="46">
        <f t="shared" ca="1" si="20"/>
        <v>239.59000000000006</v>
      </c>
      <c r="H129" s="221">
        <f>Economic!C141</f>
        <v>756722.85339999991</v>
      </c>
      <c r="I129" s="46">
        <f t="shared" si="17"/>
        <v>128</v>
      </c>
      <c r="J129" s="46">
        <f t="shared" si="18"/>
        <v>0</v>
      </c>
      <c r="K129" s="162">
        <f>'Customer Count'!K44</f>
        <v>1003.8998587704867</v>
      </c>
      <c r="L129" s="46">
        <f t="shared" si="19"/>
        <v>31</v>
      </c>
      <c r="N129" s="29">
        <f>'GS&gt;50 PW (2)'!$B$6</f>
        <v>-65109283.238350697</v>
      </c>
      <c r="O129" s="29">
        <f ca="1">F129*'GS&gt;50 PW (2)'!$B$7</f>
        <v>0</v>
      </c>
      <c r="P129" s="29">
        <f ca="1">G129*'GS&gt;50 PW (2)'!$B$8</f>
        <v>11564225.368464015</v>
      </c>
      <c r="Q129" s="29">
        <f>H129*'GS&gt;50 PW (2)'!$B$9</f>
        <v>31260984.943141688</v>
      </c>
      <c r="R129" s="29">
        <f>I129*'GS&gt;50 PW (2)'!$B$10</f>
        <v>-6331881.8124331394</v>
      </c>
      <c r="S129" s="29">
        <f>J129*'GS&gt;50 PW (2)'!$B$11</f>
        <v>0</v>
      </c>
      <c r="T129" s="29">
        <f>K129*'GS&gt;50 PW (2)'!$B$12</f>
        <v>52174845.096037023</v>
      </c>
      <c r="U129" s="29">
        <f>L129*'GS&gt;50 PW (2)'!$B$13</f>
        <v>59591708.09976133</v>
      </c>
      <c r="V129" s="28">
        <f t="shared" ca="1" si="13"/>
        <v>83150598.456620216</v>
      </c>
      <c r="Y129" s="26"/>
    </row>
    <row r="130" spans="1:25" x14ac:dyDescent="0.2">
      <c r="A130" s="45">
        <v>44075</v>
      </c>
      <c r="B130" s="29">
        <f t="shared" ref="B130:B145" si="21">YEAR(A130)</f>
        <v>2020</v>
      </c>
      <c r="C130" s="29">
        <f t="shared" ref="C130:C145" si="22">MONTH(A130)</f>
        <v>9</v>
      </c>
      <c r="E130" s="44"/>
      <c r="F130" s="46">
        <f t="shared" ca="1" si="20"/>
        <v>5.2099999999999991</v>
      </c>
      <c r="G130" s="46">
        <f t="shared" ca="1" si="20"/>
        <v>132.95000000000002</v>
      </c>
      <c r="H130" s="221">
        <f>Economic!C142</f>
        <v>756722.85339999991</v>
      </c>
      <c r="I130" s="46">
        <f t="shared" si="17"/>
        <v>129</v>
      </c>
      <c r="J130" s="46">
        <f t="shared" si="18"/>
        <v>0</v>
      </c>
      <c r="K130" s="162">
        <f>'Customer Count'!K45</f>
        <v>1003.7997275292861</v>
      </c>
      <c r="L130" s="46">
        <f t="shared" si="19"/>
        <v>30</v>
      </c>
      <c r="N130" s="29">
        <f>'GS&gt;50 PW (2)'!$B$6</f>
        <v>-65109283.238350697</v>
      </c>
      <c r="O130" s="29">
        <f ca="1">F130*'GS&gt;50 PW (2)'!$B$7</f>
        <v>73877.337461352159</v>
      </c>
      <c r="P130" s="29">
        <f ca="1">G130*'GS&gt;50 PW (2)'!$B$8</f>
        <v>6417061.4914532769</v>
      </c>
      <c r="Q130" s="29">
        <f>H130*'GS&gt;50 PW (2)'!$B$9</f>
        <v>31260984.943141688</v>
      </c>
      <c r="R130" s="29">
        <f>I130*'GS&gt;50 PW (2)'!$B$10</f>
        <v>-6381349.6390927732</v>
      </c>
      <c r="S130" s="29">
        <f>J130*'GS&gt;50 PW (2)'!$B$11</f>
        <v>0</v>
      </c>
      <c r="T130" s="29">
        <f>K130*'GS&gt;50 PW (2)'!$B$12</f>
        <v>52169641.059047401</v>
      </c>
      <c r="U130" s="29">
        <f>L130*'GS&gt;50 PW (2)'!$B$13</f>
        <v>57669394.935252905</v>
      </c>
      <c r="V130" s="28">
        <f t="shared" ca="1" si="13"/>
        <v>76100326.888913155</v>
      </c>
      <c r="Y130" s="26"/>
    </row>
    <row r="131" spans="1:25" x14ac:dyDescent="0.2">
      <c r="A131" s="45">
        <v>44105</v>
      </c>
      <c r="B131" s="29">
        <f t="shared" si="21"/>
        <v>2020</v>
      </c>
      <c r="C131" s="29">
        <f t="shared" si="22"/>
        <v>10</v>
      </c>
      <c r="E131" s="44"/>
      <c r="F131" s="46">
        <f t="shared" ca="1" si="20"/>
        <v>90.66</v>
      </c>
      <c r="G131" s="46">
        <f t="shared" ca="1" si="20"/>
        <v>27.9</v>
      </c>
      <c r="H131" s="221">
        <f>Economic!C143</f>
        <v>756722.85339999991</v>
      </c>
      <c r="I131" s="46">
        <f t="shared" si="17"/>
        <v>130</v>
      </c>
      <c r="J131" s="46">
        <f t="shared" si="18"/>
        <v>0</v>
      </c>
      <c r="K131" s="162">
        <f>'Customer Count'!K46</f>
        <v>1003.6996062754017</v>
      </c>
      <c r="L131" s="46">
        <f t="shared" si="19"/>
        <v>31</v>
      </c>
      <c r="N131" s="29">
        <f>'GS&gt;50 PW (2)'!$B$6</f>
        <v>-65109283.238350697</v>
      </c>
      <c r="O131" s="29">
        <f ca="1">F131*'GS&gt;50 PW (2)'!$B$7</f>
        <v>1285550.7512948536</v>
      </c>
      <c r="P131" s="29">
        <f ca="1">G131*'GS&gt;50 PW (2)'!$B$8</f>
        <v>1346641.7120086229</v>
      </c>
      <c r="Q131" s="29">
        <f>H131*'GS&gt;50 PW (2)'!$B$9</f>
        <v>31260984.943141688</v>
      </c>
      <c r="R131" s="29">
        <f>I131*'GS&gt;50 PW (2)'!$B$10</f>
        <v>-6430817.465752407</v>
      </c>
      <c r="S131" s="29">
        <f>J131*'GS&gt;50 PW (2)'!$B$11</f>
        <v>0</v>
      </c>
      <c r="T131" s="29">
        <f>K131*'GS&gt;50 PW (2)'!$B$12</f>
        <v>52164437.541120186</v>
      </c>
      <c r="U131" s="29">
        <f>L131*'GS&gt;50 PW (2)'!$B$13</f>
        <v>59591708.09976133</v>
      </c>
      <c r="V131" s="28">
        <f t="shared" ref="V131:V145" ca="1" si="23">SUM(N131:U131)</f>
        <v>74109222.343223572</v>
      </c>
      <c r="Y131" s="26"/>
    </row>
    <row r="132" spans="1:25" x14ac:dyDescent="0.2">
      <c r="A132" s="45">
        <v>44136</v>
      </c>
      <c r="B132" s="29">
        <f t="shared" si="21"/>
        <v>2020</v>
      </c>
      <c r="C132" s="29">
        <f t="shared" si="22"/>
        <v>11</v>
      </c>
      <c r="E132" s="44"/>
      <c r="F132" s="46">
        <f t="shared" ca="1" si="20"/>
        <v>264.88</v>
      </c>
      <c r="G132" s="46">
        <f t="shared" ca="1" si="20"/>
        <v>0.69000000000000006</v>
      </c>
      <c r="H132" s="221">
        <f>Economic!C144</f>
        <v>756722.85339999991</v>
      </c>
      <c r="I132" s="46">
        <f t="shared" si="17"/>
        <v>131</v>
      </c>
      <c r="J132" s="46">
        <f t="shared" si="18"/>
        <v>0</v>
      </c>
      <c r="K132" s="162">
        <f>'Customer Count'!K47</f>
        <v>1003.5994950078376</v>
      </c>
      <c r="L132" s="46">
        <f t="shared" si="19"/>
        <v>30</v>
      </c>
      <c r="N132" s="29">
        <f>'GS&gt;50 PW (2)'!$B$6</f>
        <v>-65109283.238350697</v>
      </c>
      <c r="O132" s="29">
        <f ca="1">F132*'GS&gt;50 PW (2)'!$B$7</f>
        <v>3755974.8842155398</v>
      </c>
      <c r="P132" s="29">
        <f ca="1">G132*'GS&gt;50 PW (2)'!$B$8</f>
        <v>33304.042339998203</v>
      </c>
      <c r="Q132" s="29">
        <f>H132*'GS&gt;50 PW (2)'!$B$9</f>
        <v>31260984.943141688</v>
      </c>
      <c r="R132" s="29">
        <f>I132*'GS&gt;50 PW (2)'!$B$10</f>
        <v>-6480285.2924120408</v>
      </c>
      <c r="S132" s="29">
        <f>J132*'GS&gt;50 PW (2)'!$B$11</f>
        <v>0</v>
      </c>
      <c r="T132" s="29">
        <f>K132*'GS&gt;50 PW (2)'!$B$12</f>
        <v>52159234.54220362</v>
      </c>
      <c r="U132" s="29">
        <f>L132*'GS&gt;50 PW (2)'!$B$13</f>
        <v>57669394.935252905</v>
      </c>
      <c r="V132" s="28">
        <f t="shared" ca="1" si="23"/>
        <v>73289324.816391021</v>
      </c>
      <c r="Y132" s="26"/>
    </row>
    <row r="133" spans="1:25" x14ac:dyDescent="0.2">
      <c r="A133" s="45">
        <v>44166</v>
      </c>
      <c r="B133" s="29">
        <f t="shared" si="21"/>
        <v>2020</v>
      </c>
      <c r="C133" s="29">
        <f t="shared" si="22"/>
        <v>12</v>
      </c>
      <c r="E133" s="44"/>
      <c r="F133" s="46">
        <f t="shared" ca="1" si="20"/>
        <v>413.65</v>
      </c>
      <c r="G133" s="46">
        <f t="shared" ca="1" si="20"/>
        <v>0</v>
      </c>
      <c r="H133" s="221">
        <f>Economic!C145</f>
        <v>756722.85339999991</v>
      </c>
      <c r="I133" s="46">
        <f t="shared" si="17"/>
        <v>132</v>
      </c>
      <c r="J133" s="46">
        <f t="shared" si="18"/>
        <v>1</v>
      </c>
      <c r="K133" s="162">
        <f>'Customer Count'!K48</f>
        <v>1003.4993937255977</v>
      </c>
      <c r="L133" s="46">
        <f t="shared" si="19"/>
        <v>31</v>
      </c>
      <c r="N133" s="29">
        <f>'GS&gt;50 PW (2)'!$B$6</f>
        <v>-65109283.238350697</v>
      </c>
      <c r="O133" s="29">
        <f ca="1">F133*'GS&gt;50 PW (2)'!$B$7</f>
        <v>5865520.2765620584</v>
      </c>
      <c r="P133" s="29">
        <f ca="1">G133*'GS&gt;50 PW (2)'!$B$8</f>
        <v>0</v>
      </c>
      <c r="Q133" s="29">
        <f>H133*'GS&gt;50 PW (2)'!$B$9</f>
        <v>31260984.943141688</v>
      </c>
      <c r="R133" s="29">
        <f>I133*'GS&gt;50 PW (2)'!$B$10</f>
        <v>-6529753.1190716755</v>
      </c>
      <c r="S133" s="29">
        <f>J133*'GS&gt;50 PW (2)'!$B$11</f>
        <v>-3192226.1883302699</v>
      </c>
      <c r="T133" s="29">
        <f>K133*'GS&gt;50 PW (2)'!$B$12</f>
        <v>52154032.062245928</v>
      </c>
      <c r="U133" s="29">
        <f>L133*'GS&gt;50 PW (2)'!$B$13</f>
        <v>59591708.09976133</v>
      </c>
      <c r="V133" s="28">
        <f t="shared" ca="1" si="23"/>
        <v>74040982.835958362</v>
      </c>
      <c r="Y133" s="26"/>
    </row>
    <row r="134" spans="1:25" x14ac:dyDescent="0.2">
      <c r="A134" s="45">
        <v>44197</v>
      </c>
      <c r="B134" s="29">
        <f t="shared" si="21"/>
        <v>2021</v>
      </c>
      <c r="C134" s="29">
        <f t="shared" si="22"/>
        <v>1</v>
      </c>
      <c r="E134" s="44"/>
      <c r="F134" s="46">
        <f t="shared" ca="1" si="20"/>
        <v>539.1400000000001</v>
      </c>
      <c r="G134" s="46">
        <f t="shared" ca="1" si="20"/>
        <v>0</v>
      </c>
      <c r="H134" s="221">
        <f>Economic!C146</f>
        <v>769776.32262114994</v>
      </c>
      <c r="I134" s="46">
        <f t="shared" si="17"/>
        <v>133</v>
      </c>
      <c r="J134" s="46">
        <f t="shared" si="18"/>
        <v>0</v>
      </c>
      <c r="K134" s="162">
        <f>'Customer Count'!K49</f>
        <v>1003.6404693638781</v>
      </c>
      <c r="L134" s="46">
        <f t="shared" si="19"/>
        <v>31</v>
      </c>
      <c r="N134" s="29">
        <f>'GS&gt;50 PW (2)'!$B$6</f>
        <v>-65109283.238350697</v>
      </c>
      <c r="O134" s="29">
        <f ca="1">F134*'GS&gt;50 PW (2)'!$B$7</f>
        <v>7644957.3356839577</v>
      </c>
      <c r="P134" s="29">
        <f ca="1">G134*'GS&gt;50 PW (2)'!$B$8</f>
        <v>0</v>
      </c>
      <c r="Q134" s="29">
        <f>H134*'GS&gt;50 PW (2)'!$B$9</f>
        <v>31800236.933410883</v>
      </c>
      <c r="R134" s="29">
        <f>I134*'GS&gt;50 PW (2)'!$B$10</f>
        <v>-6579220.9457313092</v>
      </c>
      <c r="S134" s="29">
        <f>J134*'GS&gt;50 PW (2)'!$B$11</f>
        <v>0</v>
      </c>
      <c r="T134" s="29">
        <f>K134*'GS&gt;50 PW (2)'!$B$12</f>
        <v>52161364.068032958</v>
      </c>
      <c r="U134" s="29">
        <f>L134*'GS&gt;50 PW (2)'!$B$13</f>
        <v>59591708.09976133</v>
      </c>
      <c r="V134" s="28">
        <f ca="1">SUM(N134:U134)</f>
        <v>79509762.252807125</v>
      </c>
      <c r="Y134" s="26"/>
    </row>
    <row r="135" spans="1:25" x14ac:dyDescent="0.2">
      <c r="A135" s="45">
        <v>44228</v>
      </c>
      <c r="B135" s="29">
        <f t="shared" si="21"/>
        <v>2021</v>
      </c>
      <c r="C135" s="29">
        <f t="shared" si="22"/>
        <v>2</v>
      </c>
      <c r="E135" s="44"/>
      <c r="F135" s="46">
        <f t="shared" ca="1" si="20"/>
        <v>473.45</v>
      </c>
      <c r="G135" s="46">
        <f t="shared" ca="1" si="20"/>
        <v>0</v>
      </c>
      <c r="H135" s="221">
        <f>Economic!C147</f>
        <v>769776.32262114994</v>
      </c>
      <c r="I135" s="46">
        <f t="shared" si="17"/>
        <v>134</v>
      </c>
      <c r="J135" s="46">
        <f t="shared" si="18"/>
        <v>0</v>
      </c>
      <c r="K135" s="162">
        <f>'Customer Count'!K50</f>
        <v>1003.5403639947632</v>
      </c>
      <c r="L135" s="46">
        <f t="shared" si="19"/>
        <v>28</v>
      </c>
      <c r="N135" s="29">
        <f>'GS&gt;50 PW (2)'!$B$6</f>
        <v>-65109283.238350697</v>
      </c>
      <c r="O135" s="29">
        <f ca="1">F135*'GS&gt;50 PW (2)'!$B$7</f>
        <v>6713478.9675771948</v>
      </c>
      <c r="P135" s="29">
        <f ca="1">G135*'GS&gt;50 PW (2)'!$B$8</f>
        <v>0</v>
      </c>
      <c r="Q135" s="29">
        <f>H135*'GS&gt;50 PW (2)'!$B$9</f>
        <v>31800236.933410883</v>
      </c>
      <c r="R135" s="29">
        <f>I135*'GS&gt;50 PW (2)'!$B$10</f>
        <v>-6628688.772390943</v>
      </c>
      <c r="S135" s="29">
        <f>J135*'GS&gt;50 PW (2)'!$B$11</f>
        <v>0</v>
      </c>
      <c r="T135" s="29">
        <f>K135*'GS&gt;50 PW (2)'!$B$12</f>
        <v>52156161.375671543</v>
      </c>
      <c r="U135" s="29">
        <f>L135*'GS&gt;50 PW (2)'!$B$13</f>
        <v>53824768.606236041</v>
      </c>
      <c r="V135" s="28">
        <f t="shared" ca="1" si="23"/>
        <v>72756673.872154027</v>
      </c>
      <c r="Y135" s="26"/>
    </row>
    <row r="136" spans="1:25" x14ac:dyDescent="0.2">
      <c r="A136" s="45">
        <v>44256</v>
      </c>
      <c r="B136" s="29">
        <f t="shared" si="21"/>
        <v>2021</v>
      </c>
      <c r="C136" s="29">
        <f t="shared" si="22"/>
        <v>3</v>
      </c>
      <c r="E136" s="44"/>
      <c r="F136" s="46">
        <f t="shared" ca="1" si="20"/>
        <v>394.31999999999988</v>
      </c>
      <c r="G136" s="46">
        <f t="shared" ca="1" si="20"/>
        <v>3.0000000000000072E-2</v>
      </c>
      <c r="H136" s="221">
        <f>Economic!C148</f>
        <v>769776.32262114994</v>
      </c>
      <c r="I136" s="46">
        <f t="shared" si="17"/>
        <v>135</v>
      </c>
      <c r="J136" s="46">
        <f t="shared" si="18"/>
        <v>0</v>
      </c>
      <c r="K136" s="162">
        <f>'Customer Count'!K51</f>
        <v>1003.4402686103841</v>
      </c>
      <c r="L136" s="46">
        <f t="shared" si="19"/>
        <v>31</v>
      </c>
      <c r="N136" s="29">
        <f>'GS&gt;50 PW (2)'!$B$6</f>
        <v>-65109283.238350697</v>
      </c>
      <c r="O136" s="29">
        <f ca="1">F136*'GS&gt;50 PW (2)'!$B$7</f>
        <v>5591422.5926603414</v>
      </c>
      <c r="P136" s="29">
        <f ca="1">G136*'GS&gt;50 PW (2)'!$B$8</f>
        <v>1448.0018408694905</v>
      </c>
      <c r="Q136" s="29">
        <f>H136*'GS&gt;50 PW (2)'!$B$9</f>
        <v>31800236.933410883</v>
      </c>
      <c r="R136" s="29">
        <f>I136*'GS&gt;50 PW (2)'!$B$10</f>
        <v>-6678156.5990505768</v>
      </c>
      <c r="S136" s="29">
        <f>J136*'GS&gt;50 PW (2)'!$B$11</f>
        <v>0</v>
      </c>
      <c r="T136" s="29">
        <f>K136*'GS&gt;50 PW (2)'!$B$12</f>
        <v>52150959.202238426</v>
      </c>
      <c r="U136" s="29">
        <f>L136*'GS&gt;50 PW (2)'!$B$13</f>
        <v>59591708.09976133</v>
      </c>
      <c r="V136" s="28">
        <f t="shared" ca="1" si="23"/>
        <v>77348334.992510587</v>
      </c>
      <c r="Y136" s="26"/>
    </row>
    <row r="137" spans="1:25" x14ac:dyDescent="0.2">
      <c r="A137" s="45">
        <v>44287</v>
      </c>
      <c r="B137" s="29">
        <f t="shared" si="21"/>
        <v>2021</v>
      </c>
      <c r="C137" s="29">
        <f t="shared" si="22"/>
        <v>4</v>
      </c>
      <c r="E137" s="44"/>
      <c r="F137" s="46">
        <f t="shared" ca="1" si="20"/>
        <v>220.23999999999995</v>
      </c>
      <c r="G137" s="46">
        <f t="shared" ca="1" si="20"/>
        <v>1.45</v>
      </c>
      <c r="H137" s="221">
        <f>Economic!C149</f>
        <v>769776.32262114994</v>
      </c>
      <c r="I137" s="46">
        <f t="shared" si="17"/>
        <v>136</v>
      </c>
      <c r="J137" s="46">
        <f t="shared" si="18"/>
        <v>0</v>
      </c>
      <c r="K137" s="162">
        <f>'Customer Count'!K52</f>
        <v>1003.340183209745</v>
      </c>
      <c r="L137" s="46">
        <f t="shared" si="19"/>
        <v>30</v>
      </c>
      <c r="N137" s="29">
        <f>'GS&gt;50 PW (2)'!$B$6</f>
        <v>-65109283.238350697</v>
      </c>
      <c r="O137" s="29">
        <f ca="1">F137*'GS&gt;50 PW (2)'!$B$7</f>
        <v>3122983.647310595</v>
      </c>
      <c r="P137" s="29">
        <f ca="1">G137*'GS&gt;50 PW (2)'!$B$8</f>
        <v>69986.755642025208</v>
      </c>
      <c r="Q137" s="29">
        <f>H137*'GS&gt;50 PW (2)'!$B$9</f>
        <v>31800236.933410883</v>
      </c>
      <c r="R137" s="29">
        <f>I137*'GS&gt;50 PW (2)'!$B$10</f>
        <v>-6727624.4257102106</v>
      </c>
      <c r="S137" s="29">
        <f>J137*'GS&gt;50 PW (2)'!$B$11</f>
        <v>0</v>
      </c>
      <c r="T137" s="29">
        <f>K137*'GS&gt;50 PW (2)'!$B$12</f>
        <v>52145757.547681846</v>
      </c>
      <c r="U137" s="29">
        <f>L137*'GS&gt;50 PW (2)'!$B$13</f>
        <v>57669394.935252905</v>
      </c>
      <c r="V137" s="28">
        <f t="shared" ca="1" si="23"/>
        <v>72971452.155237347</v>
      </c>
    </row>
    <row r="138" spans="1:25" x14ac:dyDescent="0.2">
      <c r="A138" s="45">
        <v>44317</v>
      </c>
      <c r="B138" s="29">
        <f t="shared" si="21"/>
        <v>2021</v>
      </c>
      <c r="C138" s="29">
        <f t="shared" si="22"/>
        <v>5</v>
      </c>
      <c r="E138" s="44"/>
      <c r="F138" s="46">
        <f t="shared" ca="1" si="20"/>
        <v>68.61</v>
      </c>
      <c r="G138" s="46">
        <f t="shared" ca="1" si="20"/>
        <v>50.69</v>
      </c>
      <c r="H138" s="221">
        <f>Economic!C150</f>
        <v>769776.32262114994</v>
      </c>
      <c r="I138" s="46">
        <f t="shared" si="17"/>
        <v>137</v>
      </c>
      <c r="J138" s="46">
        <f t="shared" si="18"/>
        <v>0</v>
      </c>
      <c r="K138" s="162">
        <f>'Customer Count'!K53</f>
        <v>1003.2401077918498</v>
      </c>
      <c r="L138" s="46">
        <f t="shared" si="19"/>
        <v>31</v>
      </c>
      <c r="N138" s="29">
        <f>'GS&gt;50 PW (2)'!$B$6</f>
        <v>-65109283.238350697</v>
      </c>
      <c r="O138" s="29">
        <f ca="1">F138*'GS&gt;50 PW (2)'!$B$7</f>
        <v>972883.70887204853</v>
      </c>
      <c r="P138" s="29">
        <f ca="1">G138*'GS&gt;50 PW (2)'!$B$8</f>
        <v>2446640.4437891431</v>
      </c>
      <c r="Q138" s="29">
        <f>H138*'GS&gt;50 PW (2)'!$B$9</f>
        <v>31800236.933410883</v>
      </c>
      <c r="R138" s="29">
        <f>I138*'GS&gt;50 PW (2)'!$B$10</f>
        <v>-6777092.2523698444</v>
      </c>
      <c r="S138" s="29">
        <f>J138*'GS&gt;50 PW (2)'!$B$11</f>
        <v>0</v>
      </c>
      <c r="T138" s="29">
        <f>K138*'GS&gt;50 PW (2)'!$B$12</f>
        <v>52140556.411950044</v>
      </c>
      <c r="U138" s="29">
        <f>L138*'GS&gt;50 PW (2)'!$B$13</f>
        <v>59591708.09976133</v>
      </c>
      <c r="V138" s="28">
        <f t="shared" ca="1" si="23"/>
        <v>75065650.107062906</v>
      </c>
    </row>
    <row r="139" spans="1:25" x14ac:dyDescent="0.2">
      <c r="A139" s="45">
        <v>44348</v>
      </c>
      <c r="B139" s="29">
        <f t="shared" si="21"/>
        <v>2021</v>
      </c>
      <c r="C139" s="29">
        <f t="shared" si="22"/>
        <v>6</v>
      </c>
      <c r="E139" s="44"/>
      <c r="F139" s="46">
        <f t="shared" ca="1" si="20"/>
        <v>2.7299999999999995</v>
      </c>
      <c r="G139" s="46">
        <f t="shared" ca="1" si="20"/>
        <v>145.17999999999998</v>
      </c>
      <c r="H139" s="221">
        <f>Economic!C151</f>
        <v>769776.32262114994</v>
      </c>
      <c r="I139" s="46">
        <f t="shared" si="17"/>
        <v>138</v>
      </c>
      <c r="J139" s="46">
        <f t="shared" si="18"/>
        <v>0</v>
      </c>
      <c r="K139" s="162">
        <f>'Customer Count'!K54</f>
        <v>1003.1400423557031</v>
      </c>
      <c r="L139" s="46">
        <f t="shared" si="19"/>
        <v>30</v>
      </c>
      <c r="N139" s="29">
        <f>'GS&gt;50 PW (2)'!$B$6</f>
        <v>-65109283.238350697</v>
      </c>
      <c r="O139" s="29">
        <f ca="1">F139*'GS&gt;50 PW (2)'!$B$7</f>
        <v>38711.157633299692</v>
      </c>
      <c r="P139" s="29">
        <f ca="1">G139*'GS&gt;50 PW (2)'!$B$8</f>
        <v>7007363.5752477366</v>
      </c>
      <c r="Q139" s="29">
        <f>H139*'GS&gt;50 PW (2)'!$B$9</f>
        <v>31800236.933410883</v>
      </c>
      <c r="R139" s="29">
        <f>I139*'GS&gt;50 PW (2)'!$B$10</f>
        <v>-6826560.0790294781</v>
      </c>
      <c r="S139" s="29">
        <f>J139*'GS&gt;50 PW (2)'!$B$11</f>
        <v>0</v>
      </c>
      <c r="T139" s="29">
        <f>K139*'GS&gt;50 PW (2)'!$B$12</f>
        <v>52135355.794991285</v>
      </c>
      <c r="U139" s="29">
        <f>L139*'GS&gt;50 PW (2)'!$B$13</f>
        <v>57669394.935252905</v>
      </c>
      <c r="V139" s="28">
        <f t="shared" ca="1" si="23"/>
        <v>76715219.079155922</v>
      </c>
    </row>
    <row r="140" spans="1:25" x14ac:dyDescent="0.2">
      <c r="A140" s="45">
        <v>44378</v>
      </c>
      <c r="B140" s="29">
        <f t="shared" si="21"/>
        <v>2021</v>
      </c>
      <c r="C140" s="29">
        <f t="shared" si="22"/>
        <v>7</v>
      </c>
      <c r="E140" s="44"/>
      <c r="F140" s="46">
        <f t="shared" ca="1" si="20"/>
        <v>0</v>
      </c>
      <c r="G140" s="46">
        <f t="shared" ca="1" si="20"/>
        <v>268.18999999999994</v>
      </c>
      <c r="H140" s="221">
        <f>Economic!C152</f>
        <v>769776.32262114994</v>
      </c>
      <c r="I140" s="46">
        <f t="shared" si="17"/>
        <v>139</v>
      </c>
      <c r="J140" s="46">
        <f t="shared" si="18"/>
        <v>0</v>
      </c>
      <c r="K140" s="162">
        <f>'Customer Count'!K55</f>
        <v>1003.0399869003093</v>
      </c>
      <c r="L140" s="46">
        <f t="shared" si="19"/>
        <v>31</v>
      </c>
      <c r="N140" s="29">
        <f>'GS&gt;50 PW (2)'!$B$6</f>
        <v>-65109283.238350697</v>
      </c>
      <c r="O140" s="29">
        <f ca="1">F140*'GS&gt;50 PW (2)'!$B$7</f>
        <v>0</v>
      </c>
      <c r="P140" s="29">
        <f ca="1">G140*'GS&gt;50 PW (2)'!$B$8</f>
        <v>12944653.790092921</v>
      </c>
      <c r="Q140" s="29">
        <f>H140*'GS&gt;50 PW (2)'!$B$9</f>
        <v>31800236.933410883</v>
      </c>
      <c r="R140" s="29">
        <f>I140*'GS&gt;50 PW (2)'!$B$10</f>
        <v>-6876027.9056891119</v>
      </c>
      <c r="S140" s="29">
        <f>J140*'GS&gt;50 PW (2)'!$B$11</f>
        <v>0</v>
      </c>
      <c r="T140" s="29">
        <f>K140*'GS&gt;50 PW (2)'!$B$12</f>
        <v>52130155.696753815</v>
      </c>
      <c r="U140" s="29">
        <f>L140*'GS&gt;50 PW (2)'!$B$13</f>
        <v>59591708.09976133</v>
      </c>
      <c r="V140" s="28">
        <f t="shared" ca="1" si="23"/>
        <v>84481443.37597914</v>
      </c>
    </row>
    <row r="141" spans="1:25" x14ac:dyDescent="0.2">
      <c r="A141" s="45">
        <v>44409</v>
      </c>
      <c r="B141" s="29">
        <f t="shared" si="21"/>
        <v>2021</v>
      </c>
      <c r="C141" s="29">
        <f t="shared" si="22"/>
        <v>8</v>
      </c>
      <c r="E141" s="44"/>
      <c r="F141" s="46">
        <f t="shared" ca="1" si="20"/>
        <v>0</v>
      </c>
      <c r="G141" s="46">
        <f t="shared" ca="1" si="20"/>
        <v>239.59000000000006</v>
      </c>
      <c r="H141" s="221">
        <f>Economic!C153</f>
        <v>769776.32262114994</v>
      </c>
      <c r="I141" s="46">
        <f t="shared" si="17"/>
        <v>140</v>
      </c>
      <c r="J141" s="46">
        <f t="shared" si="18"/>
        <v>0</v>
      </c>
      <c r="K141" s="162">
        <f>'Customer Count'!K56</f>
        <v>1002.9399414246726</v>
      </c>
      <c r="L141" s="46">
        <f t="shared" si="19"/>
        <v>31</v>
      </c>
      <c r="N141" s="29">
        <f>'GS&gt;50 PW (2)'!$B$6</f>
        <v>-65109283.238350697</v>
      </c>
      <c r="O141" s="29">
        <f ca="1">F141*'GS&gt;50 PW (2)'!$B$7</f>
        <v>0</v>
      </c>
      <c r="P141" s="29">
        <f ca="1">G141*'GS&gt;50 PW (2)'!$B$8</f>
        <v>11564225.368464015</v>
      </c>
      <c r="Q141" s="29">
        <f>H141*'GS&gt;50 PW (2)'!$B$9</f>
        <v>31800236.933410883</v>
      </c>
      <c r="R141" s="29">
        <f>I141*'GS&gt;50 PW (2)'!$B$10</f>
        <v>-6925495.7323487466</v>
      </c>
      <c r="S141" s="29">
        <f>J141*'GS&gt;50 PW (2)'!$B$11</f>
        <v>0</v>
      </c>
      <c r="T141" s="29">
        <f>K141*'GS&gt;50 PW (2)'!$B$12</f>
        <v>52124956.117185891</v>
      </c>
      <c r="U141" s="29">
        <f>L141*'GS&gt;50 PW (2)'!$B$13</f>
        <v>59591708.09976133</v>
      </c>
      <c r="V141" s="28">
        <f t="shared" ca="1" si="23"/>
        <v>83046347.548122674</v>
      </c>
    </row>
    <row r="142" spans="1:25" x14ac:dyDescent="0.2">
      <c r="A142" s="45">
        <v>44440</v>
      </c>
      <c r="B142" s="29">
        <f t="shared" si="21"/>
        <v>2021</v>
      </c>
      <c r="C142" s="29">
        <f t="shared" si="22"/>
        <v>9</v>
      </c>
      <c r="E142" s="44"/>
      <c r="F142" s="46">
        <f t="shared" ref="F142:G145" ca="1" si="24">F130</f>
        <v>5.2099999999999991</v>
      </c>
      <c r="G142" s="46">
        <f t="shared" ca="1" si="24"/>
        <v>132.95000000000002</v>
      </c>
      <c r="H142" s="221">
        <f>Economic!C154</f>
        <v>769776.32262114994</v>
      </c>
      <c r="I142" s="46">
        <f t="shared" si="17"/>
        <v>141</v>
      </c>
      <c r="J142" s="46">
        <f t="shared" si="18"/>
        <v>0</v>
      </c>
      <c r="K142" s="162">
        <f>'Customer Count'!K57</f>
        <v>1002.8399059277979</v>
      </c>
      <c r="L142" s="46">
        <f t="shared" si="19"/>
        <v>30</v>
      </c>
      <c r="N142" s="29">
        <f>'GS&gt;50 PW (2)'!$B$6</f>
        <v>-65109283.238350697</v>
      </c>
      <c r="O142" s="29">
        <f ca="1">F142*'GS&gt;50 PW (2)'!$B$7</f>
        <v>73877.337461352159</v>
      </c>
      <c r="P142" s="29">
        <f ca="1">G142*'GS&gt;50 PW (2)'!$B$8</f>
        <v>6417061.4914532769</v>
      </c>
      <c r="Q142" s="29">
        <f>H142*'GS&gt;50 PW (2)'!$B$9</f>
        <v>31800236.933410883</v>
      </c>
      <c r="R142" s="29">
        <f>I142*'GS&gt;50 PW (2)'!$B$10</f>
        <v>-6974963.5590083804</v>
      </c>
      <c r="S142" s="29">
        <f>J142*'GS&gt;50 PW (2)'!$B$11</f>
        <v>0</v>
      </c>
      <c r="T142" s="29">
        <f>K142*'GS&gt;50 PW (2)'!$B$12</f>
        <v>52119757.05623579</v>
      </c>
      <c r="U142" s="29">
        <f>L142*'GS&gt;50 PW (2)'!$B$13</f>
        <v>57669394.935252905</v>
      </c>
      <c r="V142" s="28">
        <f t="shared" ca="1" si="23"/>
        <v>75996080.956455126</v>
      </c>
    </row>
    <row r="143" spans="1:25" x14ac:dyDescent="0.2">
      <c r="A143" s="45">
        <v>44470</v>
      </c>
      <c r="B143" s="29">
        <f t="shared" si="21"/>
        <v>2021</v>
      </c>
      <c r="C143" s="29">
        <f t="shared" si="22"/>
        <v>10</v>
      </c>
      <c r="E143" s="44"/>
      <c r="F143" s="46">
        <f t="shared" ca="1" si="24"/>
        <v>90.66</v>
      </c>
      <c r="G143" s="46">
        <f t="shared" ca="1" si="24"/>
        <v>27.9</v>
      </c>
      <c r="H143" s="221">
        <f>Economic!C155</f>
        <v>769776.32262114994</v>
      </c>
      <c r="I143" s="46">
        <f t="shared" si="17"/>
        <v>142</v>
      </c>
      <c r="J143" s="46">
        <f t="shared" si="18"/>
        <v>0</v>
      </c>
      <c r="K143" s="162">
        <f>'Customer Count'!K58</f>
        <v>1002.7398804086897</v>
      </c>
      <c r="L143" s="46">
        <f t="shared" si="19"/>
        <v>31</v>
      </c>
      <c r="N143" s="29">
        <f>'GS&gt;50 PW (2)'!$B$6</f>
        <v>-65109283.238350697</v>
      </c>
      <c r="O143" s="29">
        <f ca="1">F143*'GS&gt;50 PW (2)'!$B$7</f>
        <v>1285550.7512948536</v>
      </c>
      <c r="P143" s="29">
        <f ca="1">G143*'GS&gt;50 PW (2)'!$B$8</f>
        <v>1346641.7120086229</v>
      </c>
      <c r="Q143" s="29">
        <f>H143*'GS&gt;50 PW (2)'!$B$9</f>
        <v>31800236.933410883</v>
      </c>
      <c r="R143" s="29">
        <f>I143*'GS&gt;50 PW (2)'!$B$10</f>
        <v>-7024431.3856680142</v>
      </c>
      <c r="S143" s="29">
        <f>J143*'GS&gt;50 PW (2)'!$B$11</f>
        <v>0</v>
      </c>
      <c r="T143" s="29">
        <f>K143*'GS&gt;50 PW (2)'!$B$12</f>
        <v>52114558.513851784</v>
      </c>
      <c r="U143" s="29">
        <f>L143*'GS&gt;50 PW (2)'!$B$13</f>
        <v>59591708.09976133</v>
      </c>
      <c r="V143" s="28">
        <f t="shared" ca="1" si="23"/>
        <v>74004981.386308759</v>
      </c>
    </row>
    <row r="144" spans="1:25" x14ac:dyDescent="0.2">
      <c r="A144" s="45">
        <v>44501</v>
      </c>
      <c r="B144" s="29">
        <f t="shared" si="21"/>
        <v>2021</v>
      </c>
      <c r="C144" s="29">
        <f t="shared" si="22"/>
        <v>11</v>
      </c>
      <c r="E144" s="44"/>
      <c r="F144" s="46">
        <f t="shared" ca="1" si="24"/>
        <v>264.88</v>
      </c>
      <c r="G144" s="46">
        <f t="shared" ca="1" si="24"/>
        <v>0.69000000000000006</v>
      </c>
      <c r="H144" s="221">
        <f>Economic!C156</f>
        <v>769776.32262114994</v>
      </c>
      <c r="I144" s="46">
        <f t="shared" si="17"/>
        <v>143</v>
      </c>
      <c r="J144" s="46">
        <f t="shared" si="18"/>
        <v>0</v>
      </c>
      <c r="K144" s="162">
        <f>'Customer Count'!K59</f>
        <v>1002.6398648663529</v>
      </c>
      <c r="L144" s="46">
        <f t="shared" si="19"/>
        <v>30</v>
      </c>
      <c r="N144" s="29">
        <f>'GS&gt;50 PW (2)'!$B$6</f>
        <v>-65109283.238350697</v>
      </c>
      <c r="O144" s="29">
        <f ca="1">F144*'GS&gt;50 PW (2)'!$B$7</f>
        <v>3755974.8842155398</v>
      </c>
      <c r="P144" s="29">
        <f ca="1">G144*'GS&gt;50 PW (2)'!$B$8</f>
        <v>33304.042339998203</v>
      </c>
      <c r="Q144" s="29">
        <f>H144*'GS&gt;50 PW (2)'!$B$9</f>
        <v>31800236.933410883</v>
      </c>
      <c r="R144" s="29">
        <f>I144*'GS&gt;50 PW (2)'!$B$10</f>
        <v>-7073899.212327648</v>
      </c>
      <c r="S144" s="29">
        <f>J144*'GS&gt;50 PW (2)'!$B$11</f>
        <v>0</v>
      </c>
      <c r="T144" s="29">
        <f>K144*'GS&gt;50 PW (2)'!$B$12</f>
        <v>52109360.489982143</v>
      </c>
      <c r="U144" s="29">
        <f>L144*'GS&gt;50 PW (2)'!$B$13</f>
        <v>57669394.935252905</v>
      </c>
      <c r="V144" s="28">
        <f t="shared" ca="1" si="23"/>
        <v>73185088.834523126</v>
      </c>
    </row>
    <row r="145" spans="1:22" x14ac:dyDescent="0.2">
      <c r="A145" s="45">
        <v>44531</v>
      </c>
      <c r="B145" s="29">
        <f t="shared" si="21"/>
        <v>2021</v>
      </c>
      <c r="C145" s="29">
        <f t="shared" si="22"/>
        <v>12</v>
      </c>
      <c r="E145" s="44"/>
      <c r="F145" s="46">
        <f t="shared" ca="1" si="24"/>
        <v>413.65</v>
      </c>
      <c r="G145" s="46">
        <f t="shared" ca="1" si="24"/>
        <v>0</v>
      </c>
      <c r="H145" s="221">
        <f>Economic!C157</f>
        <v>769776.32262114994</v>
      </c>
      <c r="I145" s="46">
        <f t="shared" si="17"/>
        <v>144</v>
      </c>
      <c r="J145" s="46">
        <f t="shared" si="18"/>
        <v>1</v>
      </c>
      <c r="K145" s="162">
        <f>'Customer Count'!K60</f>
        <v>1002.5398592997924</v>
      </c>
      <c r="L145" s="46">
        <f t="shared" si="19"/>
        <v>31</v>
      </c>
      <c r="N145" s="29">
        <f>'GS&gt;50 PW (2)'!$B$6</f>
        <v>-65109283.238350697</v>
      </c>
      <c r="O145" s="29">
        <f ca="1">F145*'GS&gt;50 PW (2)'!$B$7</f>
        <v>5865520.2765620584</v>
      </c>
      <c r="P145" s="29">
        <f ca="1">G145*'GS&gt;50 PW (2)'!$B$8</f>
        <v>0</v>
      </c>
      <c r="Q145" s="29">
        <f>H145*'GS&gt;50 PW (2)'!$B$9</f>
        <v>31800236.933410883</v>
      </c>
      <c r="R145" s="29">
        <f>I145*'GS&gt;50 PW (2)'!$B$10</f>
        <v>-7123367.0389872817</v>
      </c>
      <c r="S145" s="29">
        <f>J145*'GS&gt;50 PW (2)'!$B$11</f>
        <v>-3192226.1883302699</v>
      </c>
      <c r="T145" s="29">
        <f>K145*'GS&gt;50 PW (2)'!$B$12</f>
        <v>52104162.984575152</v>
      </c>
      <c r="U145" s="29">
        <f>L145*'GS&gt;50 PW (2)'!$B$13</f>
        <v>59591708.09976133</v>
      </c>
      <c r="V145" s="28">
        <f t="shared" ca="1" si="23"/>
        <v>73936751.828641176</v>
      </c>
    </row>
    <row r="146" spans="1:22" x14ac:dyDescent="0.2">
      <c r="A146" s="45"/>
    </row>
    <row r="147" spans="1:22" x14ac:dyDescent="0.2">
      <c r="A147" s="45"/>
    </row>
    <row r="148" spans="1:22" x14ac:dyDescent="0.2">
      <c r="A148" s="45"/>
    </row>
    <row r="149" spans="1:22" x14ac:dyDescent="0.2">
      <c r="A149" s="45"/>
    </row>
    <row r="150" spans="1:22" x14ac:dyDescent="0.2">
      <c r="A150" s="45"/>
    </row>
    <row r="151" spans="1:22" x14ac:dyDescent="0.2">
      <c r="A151" s="45"/>
    </row>
    <row r="152" spans="1:22" x14ac:dyDescent="0.2">
      <c r="A152" s="45"/>
    </row>
    <row r="153" spans="1:22" x14ac:dyDescent="0.2">
      <c r="A153" s="45"/>
    </row>
    <row r="154" spans="1:22" x14ac:dyDescent="0.2">
      <c r="A154" s="45"/>
    </row>
    <row r="155" spans="1:22" x14ac:dyDescent="0.2">
      <c r="A155" s="45"/>
    </row>
    <row r="156" spans="1:22" x14ac:dyDescent="0.2">
      <c r="A156" s="45"/>
    </row>
    <row r="157" spans="1:22" x14ac:dyDescent="0.2">
      <c r="A157" s="45"/>
    </row>
    <row r="158" spans="1:22" x14ac:dyDescent="0.2">
      <c r="A158" s="45"/>
    </row>
    <row r="159" spans="1:22" x14ac:dyDescent="0.2">
      <c r="A159" s="45"/>
    </row>
    <row r="160" spans="1:22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workbookViewId="0">
      <selection activeCell="AO3" sqref="AO3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54" t="s">
        <v>111</v>
      </c>
      <c r="C2" s="254"/>
      <c r="D2" s="254"/>
      <c r="E2" s="254"/>
      <c r="F2" s="254"/>
      <c r="G2" s="254"/>
      <c r="H2" s="254"/>
      <c r="I2" s="254"/>
      <c r="K2" s="254" t="s">
        <v>124</v>
      </c>
      <c r="L2" s="254"/>
      <c r="M2" s="254"/>
      <c r="N2" s="254"/>
      <c r="O2" s="254"/>
      <c r="P2" s="254"/>
      <c r="Q2" s="254"/>
      <c r="R2" s="254"/>
      <c r="T2" s="254" t="s">
        <v>125</v>
      </c>
      <c r="U2" s="254"/>
      <c r="V2" s="254"/>
      <c r="W2" s="254"/>
      <c r="X2" s="254"/>
      <c r="Y2" s="254"/>
      <c r="Z2" s="254"/>
      <c r="AA2" s="254"/>
      <c r="AC2" s="254" t="s">
        <v>138</v>
      </c>
      <c r="AD2" s="254"/>
      <c r="AE2" s="254"/>
      <c r="AF2" s="254"/>
      <c r="AG2" s="254"/>
      <c r="AH2" s="254"/>
      <c r="AI2" s="254"/>
      <c r="AJ2" s="254"/>
      <c r="AK2" s="254"/>
      <c r="AM2" s="254" t="s">
        <v>45</v>
      </c>
      <c r="AN2" s="254"/>
      <c r="AO2" s="254"/>
      <c r="AP2" s="254"/>
      <c r="AQ2" s="254"/>
    </row>
    <row r="3" spans="1:43" ht="38.25" x14ac:dyDescent="0.2">
      <c r="B3" s="63" t="s">
        <v>0</v>
      </c>
      <c r="C3" s="63" t="s">
        <v>112</v>
      </c>
      <c r="D3" s="63" t="s">
        <v>113</v>
      </c>
      <c r="E3" s="63" t="s">
        <v>114</v>
      </c>
      <c r="F3" s="63"/>
      <c r="G3" s="63" t="s">
        <v>137</v>
      </c>
      <c r="H3" s="63" t="s">
        <v>113</v>
      </c>
      <c r="I3" s="63" t="s">
        <v>116</v>
      </c>
      <c r="K3" s="63" t="s">
        <v>0</v>
      </c>
      <c r="L3" s="63" t="s">
        <v>112</v>
      </c>
      <c r="M3" s="63" t="s">
        <v>113</v>
      </c>
      <c r="N3" s="63" t="s">
        <v>114</v>
      </c>
      <c r="O3" s="63"/>
      <c r="P3" s="63" t="s">
        <v>247</v>
      </c>
      <c r="Q3" s="63" t="s">
        <v>113</v>
      </c>
      <c r="R3" s="63" t="s">
        <v>116</v>
      </c>
      <c r="T3" s="63" t="s">
        <v>0</v>
      </c>
      <c r="U3" s="63" t="s">
        <v>112</v>
      </c>
      <c r="V3" s="63" t="s">
        <v>113</v>
      </c>
      <c r="W3" s="63" t="s">
        <v>114</v>
      </c>
      <c r="X3" s="63"/>
      <c r="Y3" s="63" t="s">
        <v>137</v>
      </c>
      <c r="Z3" s="63" t="s">
        <v>113</v>
      </c>
      <c r="AA3" s="63" t="s">
        <v>116</v>
      </c>
      <c r="AC3" s="64" t="s">
        <v>0</v>
      </c>
      <c r="AD3" s="63" t="s">
        <v>112</v>
      </c>
      <c r="AE3" s="63" t="s">
        <v>113</v>
      </c>
      <c r="AF3" s="63" t="s">
        <v>114</v>
      </c>
      <c r="AG3" s="63" t="s">
        <v>139</v>
      </c>
      <c r="AH3" s="63" t="s">
        <v>140</v>
      </c>
      <c r="AI3" s="63" t="s">
        <v>115</v>
      </c>
      <c r="AJ3" s="63" t="s">
        <v>113</v>
      </c>
      <c r="AK3" s="63" t="s">
        <v>116</v>
      </c>
      <c r="AM3" s="64" t="s">
        <v>0</v>
      </c>
      <c r="AN3" s="64" t="s">
        <v>112</v>
      </c>
      <c r="AO3" s="64" t="s">
        <v>145</v>
      </c>
      <c r="AP3" s="63" t="s">
        <v>140</v>
      </c>
      <c r="AQ3" s="63" t="s">
        <v>146</v>
      </c>
    </row>
    <row r="4" spans="1:43" x14ac:dyDescent="0.2">
      <c r="B4" s="64"/>
      <c r="C4" s="64" t="s">
        <v>117</v>
      </c>
      <c r="D4" s="64" t="s">
        <v>118</v>
      </c>
      <c r="E4" s="64" t="s">
        <v>119</v>
      </c>
      <c r="F4" s="64"/>
      <c r="G4" s="64" t="s">
        <v>120</v>
      </c>
      <c r="H4" s="64" t="s">
        <v>121</v>
      </c>
      <c r="I4" s="64" t="s">
        <v>122</v>
      </c>
      <c r="K4" s="64"/>
      <c r="L4" s="64" t="s">
        <v>117</v>
      </c>
      <c r="M4" s="64" t="s">
        <v>118</v>
      </c>
      <c r="N4" s="64" t="s">
        <v>119</v>
      </c>
      <c r="O4" s="64"/>
      <c r="P4" s="64" t="s">
        <v>120</v>
      </c>
      <c r="Q4" s="64" t="s">
        <v>121</v>
      </c>
      <c r="R4" s="64" t="s">
        <v>122</v>
      </c>
      <c r="T4" s="64"/>
      <c r="U4" s="64" t="s">
        <v>117</v>
      </c>
      <c r="V4" s="64" t="s">
        <v>118</v>
      </c>
      <c r="W4" s="64" t="s">
        <v>119</v>
      </c>
      <c r="X4" s="64"/>
      <c r="Y4" s="64" t="s">
        <v>120</v>
      </c>
      <c r="Z4" s="64" t="s">
        <v>121</v>
      </c>
      <c r="AA4" s="64" t="s">
        <v>122</v>
      </c>
      <c r="AC4" s="64"/>
      <c r="AD4" s="64" t="s">
        <v>117</v>
      </c>
      <c r="AE4" s="64" t="s">
        <v>118</v>
      </c>
      <c r="AF4" s="64" t="s">
        <v>119</v>
      </c>
      <c r="AG4" s="64" t="s">
        <v>120</v>
      </c>
      <c r="AH4" s="64" t="s">
        <v>141</v>
      </c>
      <c r="AI4" s="64" t="s">
        <v>142</v>
      </c>
      <c r="AJ4" s="64" t="s">
        <v>143</v>
      </c>
      <c r="AK4" s="64" t="s">
        <v>144</v>
      </c>
      <c r="AM4" s="64"/>
      <c r="AN4" s="64"/>
      <c r="AO4" s="64"/>
      <c r="AP4" s="64"/>
      <c r="AQ4" s="64"/>
    </row>
    <row r="5" spans="1:43" x14ac:dyDescent="0.2">
      <c r="B5" s="65">
        <v>2010</v>
      </c>
      <c r="C5" s="66">
        <f>SUMIF('Monthly Data'!$B:$B,B5,'Monthly Data'!C:C)</f>
        <v>556896336</v>
      </c>
      <c r="D5" s="66">
        <f>SUMIF('Monthly Data'!$B:$B,B5,'Monthly Data'!D:D)</f>
        <v>0</v>
      </c>
      <c r="E5" s="66">
        <f t="shared" ref="E5:E13" si="0">C5+D5</f>
        <v>556896336</v>
      </c>
      <c r="F5" s="66"/>
      <c r="G5" s="66">
        <f ca="1">SUMIF('Res Normalized Monthly'!$B:$B,B5,'Res Normalized Monthly'!$U:$U)</f>
        <v>552666654.15181673</v>
      </c>
      <c r="H5" s="66">
        <f t="shared" ref="H5:H14" si="1">D5</f>
        <v>0</v>
      </c>
      <c r="I5" s="66">
        <f t="shared" ref="I5:I13" ca="1" si="2">G5-H5</f>
        <v>552666654.15181673</v>
      </c>
      <c r="K5" s="65">
        <v>2010</v>
      </c>
      <c r="L5" s="66">
        <f>SUMIF('Monthly Data'!$B:$B,K5,'Monthly Data'!G:G)</f>
        <v>172200325</v>
      </c>
      <c r="M5" s="66">
        <f>SUMIF('Monthly Data'!$B:$B,K5,'Monthly Data'!I:I)</f>
        <v>0</v>
      </c>
      <c r="N5" s="66">
        <f t="shared" ref="N5:N13" si="3">L5+M5</f>
        <v>172200325</v>
      </c>
      <c r="O5" s="66"/>
      <c r="P5" s="66">
        <f ca="1">SUMIF('GS&lt;50 Normalized Monthly'!$B:$B,K5,'GS&lt;50 Normalized Monthly'!U:$U)</f>
        <v>172254403.19788444</v>
      </c>
      <c r="Q5" s="66">
        <f t="shared" ref="Q5:Q14" si="4">M5</f>
        <v>0</v>
      </c>
      <c r="R5" s="66">
        <f t="shared" ref="R5:R9" ca="1" si="5">P5-Q5</f>
        <v>172254403.19788444</v>
      </c>
      <c r="T5" s="65">
        <v>2010</v>
      </c>
      <c r="U5" s="66">
        <f>SUMIF('Monthly Data'!$B:$B,T5,'Monthly Data'!K:K)</f>
        <v>906197008</v>
      </c>
      <c r="V5" s="66">
        <f>SUMIF('Monthly Data'!$B:$B,T5,'Monthly Data'!L:L)</f>
        <v>0</v>
      </c>
      <c r="W5" s="66">
        <f t="shared" ref="W5:W13" si="6">U5+V5</f>
        <v>906197008</v>
      </c>
      <c r="X5" s="66"/>
      <c r="Y5" s="66">
        <f ca="1">SUMIF('GS&gt;50 Normalized Monthly'!$B:$B,T5,'GS&gt;50 Normalized Monthly'!$V:$V)</f>
        <v>913321030.22273648</v>
      </c>
      <c r="Z5" s="66">
        <f t="shared" ref="Z5:Z14" si="7">V5</f>
        <v>0</v>
      </c>
      <c r="AA5" s="66">
        <f t="shared" ref="AA5:AA13" ca="1" si="8">Y5-Z5</f>
        <v>913321030.22273648</v>
      </c>
      <c r="AC5" s="65">
        <v>2010</v>
      </c>
      <c r="AD5" s="66">
        <f>SUMIF('Monthly Data'!$B:$B,AC5,'Monthly Data'!P:P)</f>
        <v>9467387</v>
      </c>
      <c r="AE5" s="66">
        <f>SUMIF('Monthly Data'!$B:$B,U5,'Monthly Data'!W:W)</f>
        <v>0</v>
      </c>
      <c r="AF5" s="66">
        <f t="shared" ref="AF5:AF13" si="9">AD5+AE5</f>
        <v>9467387</v>
      </c>
      <c r="AG5" s="66">
        <f>'Customer Count'!O4</f>
        <v>14651.833333333334</v>
      </c>
      <c r="AH5" s="66">
        <f t="shared" ref="AH5:AH13" si="10">AF5/AG5</f>
        <v>646.15715894484197</v>
      </c>
      <c r="AI5" s="66">
        <f t="shared" ref="AI5:AI16" si="11">AH5*AG5</f>
        <v>9467387</v>
      </c>
      <c r="AJ5" s="66">
        <f t="shared" ref="AJ5:AJ12" si="12">AE5</f>
        <v>0</v>
      </c>
      <c r="AK5" s="66">
        <f t="shared" ref="AK5:AK16" si="13">AI5-AJ5</f>
        <v>9467387</v>
      </c>
      <c r="AM5" s="65">
        <v>2010</v>
      </c>
      <c r="AN5" s="66">
        <f>SUMIF('Monthly Data'!$B:$B,AM5,'Monthly Data'!S:S)</f>
        <v>3512551</v>
      </c>
      <c r="AO5" s="66">
        <f>'Customer Count'!S4</f>
        <v>603.58333333333337</v>
      </c>
      <c r="AP5" s="66">
        <f t="shared" ref="AP5:AP13" si="14">AN5/AO5</f>
        <v>5819.4963412950428</v>
      </c>
      <c r="AQ5" s="66">
        <f t="shared" ref="AQ5:AQ11" si="15">AP5*AO5</f>
        <v>3512551</v>
      </c>
    </row>
    <row r="6" spans="1:43" x14ac:dyDescent="0.2">
      <c r="B6" s="65">
        <f t="shared" ref="B6:B16" si="16">B5+1</f>
        <v>2011</v>
      </c>
      <c r="C6" s="66">
        <f>SUMIF('Monthly Data'!$B:$B,B6,'Monthly Data'!C:C)</f>
        <v>551353006</v>
      </c>
      <c r="D6" s="66">
        <f>SUMIF('Monthly Data'!$B:$B,B6,'Monthly Data'!D:D)</f>
        <v>1088909.7137678163</v>
      </c>
      <c r="E6" s="66">
        <f t="shared" si="0"/>
        <v>552441915.71376777</v>
      </c>
      <c r="F6" s="66"/>
      <c r="G6" s="66">
        <f ca="1">SUMIF('Res Normalized Monthly'!$B:$B,B6,'Res Normalized Monthly'!$U:$U)</f>
        <v>554261217.061836</v>
      </c>
      <c r="H6" s="66">
        <f t="shared" si="1"/>
        <v>1088909.7137678163</v>
      </c>
      <c r="I6" s="66">
        <f t="shared" ca="1" si="2"/>
        <v>553172307.34806824</v>
      </c>
      <c r="K6" s="65">
        <f t="shared" ref="K6:K16" si="17">K5+1</f>
        <v>2011</v>
      </c>
      <c r="L6" s="66">
        <f>SUMIF('Monthly Data'!$B:$B,K6,'Monthly Data'!G:G)</f>
        <v>174484065</v>
      </c>
      <c r="M6" s="66">
        <f>SUMIF('Monthly Data'!$B:$B,K6,'Monthly Data'!I:I)</f>
        <v>554800.01924330916</v>
      </c>
      <c r="N6" s="66">
        <f t="shared" si="3"/>
        <v>175038865.0192433</v>
      </c>
      <c r="O6" s="66"/>
      <c r="P6" s="66">
        <f ca="1">SUMIF('GS&lt;50 Normalized Monthly'!$B:$B,K6,'GS&lt;50 Normalized Monthly'!U:$U)</f>
        <v>176208645.98658574</v>
      </c>
      <c r="Q6" s="66">
        <f t="shared" si="4"/>
        <v>554800.01924330916</v>
      </c>
      <c r="R6" s="66">
        <f t="shared" ca="1" si="5"/>
        <v>175653845.96734244</v>
      </c>
      <c r="T6" s="65">
        <f t="shared" ref="T6:T16" si="18">T5+1</f>
        <v>2011</v>
      </c>
      <c r="U6" s="66">
        <f>SUMIF('Monthly Data'!$B:$B,T6,'Monthly Data'!K:K)</f>
        <v>908229110</v>
      </c>
      <c r="V6" s="66">
        <f>SUMIF('Monthly Data'!$B:$B,T6,'Monthly Data'!L:L)</f>
        <v>2219413.1132290224</v>
      </c>
      <c r="W6" s="66">
        <f t="shared" si="6"/>
        <v>910448523.11322904</v>
      </c>
      <c r="X6" s="66"/>
      <c r="Y6" s="66">
        <f ca="1">SUMIF('GS&gt;50 Normalized Monthly'!$B:$B,T6,'GS&gt;50 Normalized Monthly'!$V:$V)</f>
        <v>908858833.38320255</v>
      </c>
      <c r="Z6" s="66">
        <f t="shared" si="7"/>
        <v>2219413.1132290224</v>
      </c>
      <c r="AA6" s="66">
        <f t="shared" ca="1" si="8"/>
        <v>906639420.26997352</v>
      </c>
      <c r="AC6" s="65">
        <f t="shared" ref="AC6:AC16" si="19">AC5+1</f>
        <v>2011</v>
      </c>
      <c r="AD6" s="66">
        <f>SUMIF('Monthly Data'!$B:$B,AC6,'Monthly Data'!P:P)</f>
        <v>9847280</v>
      </c>
      <c r="AE6" s="66">
        <f>SUMIF('Monthly Data'!$B:$B,U6,'Monthly Data'!W:W)</f>
        <v>0</v>
      </c>
      <c r="AF6" s="66">
        <f t="shared" si="9"/>
        <v>9847280</v>
      </c>
      <c r="AG6" s="66">
        <f>'Customer Count'!O5</f>
        <v>15024</v>
      </c>
      <c r="AH6" s="66">
        <f t="shared" si="10"/>
        <v>655.43663471778484</v>
      </c>
      <c r="AI6" s="66">
        <f t="shared" si="11"/>
        <v>9847280</v>
      </c>
      <c r="AJ6" s="66">
        <f t="shared" si="12"/>
        <v>0</v>
      </c>
      <c r="AK6" s="66">
        <f t="shared" si="13"/>
        <v>9847280</v>
      </c>
      <c r="AL6" s="199"/>
      <c r="AM6" s="65">
        <f t="shared" ref="AM6:AM16" si="20">AM5+1</f>
        <v>2011</v>
      </c>
      <c r="AN6" s="66">
        <f>SUMIF('Monthly Data'!$B:$B,AM6,'Monthly Data'!S:S)</f>
        <v>3296779</v>
      </c>
      <c r="AO6" s="66">
        <f>'Customer Count'!S5</f>
        <v>603.83333333333337</v>
      </c>
      <c r="AP6" s="66">
        <f t="shared" si="14"/>
        <v>5459.7499309964114</v>
      </c>
      <c r="AQ6" s="66">
        <f t="shared" si="15"/>
        <v>3296779</v>
      </c>
    </row>
    <row r="7" spans="1:43" x14ac:dyDescent="0.2">
      <c r="B7" s="65">
        <f t="shared" si="16"/>
        <v>2012</v>
      </c>
      <c r="C7" s="66">
        <f>SUMIF('Monthly Data'!$B:$B,B7,'Monthly Data'!C:C)</f>
        <v>551839571</v>
      </c>
      <c r="D7" s="66">
        <f>SUMIF('Monthly Data'!$B:$B,B7,'Monthly Data'!D:D)</f>
        <v>2905438.7671886571</v>
      </c>
      <c r="E7" s="66">
        <f t="shared" si="0"/>
        <v>554745009.76718867</v>
      </c>
      <c r="F7" s="66"/>
      <c r="G7" s="66">
        <f ca="1">SUMIF('Res Normalized Monthly'!$B:$B,B7,'Res Normalized Monthly'!$U:$U)</f>
        <v>550777831.41843653</v>
      </c>
      <c r="H7" s="66">
        <f t="shared" si="1"/>
        <v>2905438.7671886571</v>
      </c>
      <c r="I7" s="66">
        <f t="shared" ca="1" si="2"/>
        <v>547872392.65124786</v>
      </c>
      <c r="K7" s="65">
        <f t="shared" si="17"/>
        <v>2012</v>
      </c>
      <c r="L7" s="66">
        <f>SUMIF('Monthly Data'!$B:$B,K7,'Monthly Data'!G:G)</f>
        <v>174704767</v>
      </c>
      <c r="M7" s="66">
        <f>SUMIF('Monthly Data'!$B:$B,K7,'Monthly Data'!I:I)</f>
        <v>1372275.3798865979</v>
      </c>
      <c r="N7" s="66">
        <f t="shared" si="3"/>
        <v>176077042.3798866</v>
      </c>
      <c r="O7" s="66"/>
      <c r="P7" s="66">
        <f ca="1">SUMIF('GS&lt;50 Normalized Monthly'!$B:$B,K7,'GS&lt;50 Normalized Monthly'!U:$U)</f>
        <v>176600061.49610144</v>
      </c>
      <c r="Q7" s="66">
        <f t="shared" si="4"/>
        <v>1372275.3798865979</v>
      </c>
      <c r="R7" s="66">
        <f t="shared" ca="1" si="5"/>
        <v>175227786.11621484</v>
      </c>
      <c r="T7" s="65">
        <f t="shared" si="18"/>
        <v>2012</v>
      </c>
      <c r="U7" s="66">
        <f>SUMIF('Monthly Data'!$B:$B,T7,'Monthly Data'!K:K)</f>
        <v>903337846</v>
      </c>
      <c r="V7" s="66">
        <f>SUMIF('Monthly Data'!$B:$B,T7,'Monthly Data'!L:L)</f>
        <v>7938587.5560582206</v>
      </c>
      <c r="W7" s="66">
        <f t="shared" si="6"/>
        <v>911276433.55605817</v>
      </c>
      <c r="X7" s="66"/>
      <c r="Y7" s="66">
        <f ca="1">SUMIF('GS&gt;50 Normalized Monthly'!$B:$B,T7,'GS&gt;50 Normalized Monthly'!$V:$V)</f>
        <v>915243223.00440264</v>
      </c>
      <c r="Z7" s="66">
        <f t="shared" si="7"/>
        <v>7938587.5560582206</v>
      </c>
      <c r="AA7" s="66">
        <f t="shared" ca="1" si="8"/>
        <v>907304635.44834447</v>
      </c>
      <c r="AC7" s="65">
        <f t="shared" si="19"/>
        <v>2012</v>
      </c>
      <c r="AD7" s="66">
        <f>SUMIF('Monthly Data'!$B:$B,AC7,'Monthly Data'!P:P)</f>
        <v>9866380</v>
      </c>
      <c r="AE7" s="66">
        <f>SUMIF('Monthly Data'!$B:$B,U7,'Monthly Data'!W:W)</f>
        <v>0</v>
      </c>
      <c r="AF7" s="66">
        <f t="shared" si="9"/>
        <v>9866380</v>
      </c>
      <c r="AG7" s="66">
        <f>'Customer Count'!O6</f>
        <v>15082.666666666666</v>
      </c>
      <c r="AH7" s="66">
        <f t="shared" si="10"/>
        <v>654.15355374823196</v>
      </c>
      <c r="AI7" s="66">
        <f t="shared" si="11"/>
        <v>9866380</v>
      </c>
      <c r="AJ7" s="66">
        <f t="shared" si="12"/>
        <v>0</v>
      </c>
      <c r="AK7" s="66">
        <f t="shared" si="13"/>
        <v>9866380</v>
      </c>
      <c r="AL7" s="199"/>
      <c r="AM7" s="65">
        <f t="shared" si="20"/>
        <v>2012</v>
      </c>
      <c r="AN7" s="66">
        <f>SUMIF('Monthly Data'!$B:$B,AM7,'Monthly Data'!S:S)</f>
        <v>3353868</v>
      </c>
      <c r="AO7" s="66">
        <f>'Customer Count'!S6</f>
        <v>604.5</v>
      </c>
      <c r="AP7" s="66">
        <f t="shared" si="14"/>
        <v>5548.1687344913153</v>
      </c>
      <c r="AQ7" s="66">
        <f t="shared" si="15"/>
        <v>3353868</v>
      </c>
    </row>
    <row r="8" spans="1:43" x14ac:dyDescent="0.2">
      <c r="B8" s="65">
        <f t="shared" si="16"/>
        <v>2013</v>
      </c>
      <c r="C8" s="66">
        <f>SUMIF('Monthly Data'!$B:$B,B8,'Monthly Data'!C:C)</f>
        <v>540087395</v>
      </c>
      <c r="D8" s="66">
        <f>SUMIF('Monthly Data'!$B:$B,B8,'Monthly Data'!D:D)</f>
        <v>4435088.6506171571</v>
      </c>
      <c r="E8" s="66">
        <f t="shared" si="0"/>
        <v>544522483.65061712</v>
      </c>
      <c r="F8" s="66"/>
      <c r="G8" s="66">
        <f ca="1">SUMIF('Res Normalized Monthly'!$B:$B,B8,'Res Normalized Monthly'!$U:$U)</f>
        <v>551893477.50026298</v>
      </c>
      <c r="H8" s="66">
        <f t="shared" si="1"/>
        <v>4435088.6506171571</v>
      </c>
      <c r="I8" s="66">
        <f t="shared" ca="1" si="2"/>
        <v>547458388.84964585</v>
      </c>
      <c r="K8" s="65">
        <f t="shared" si="17"/>
        <v>2013</v>
      </c>
      <c r="L8" s="66">
        <f>SUMIF('Monthly Data'!$B:$B,K8,'Monthly Data'!G:G)</f>
        <v>175467402</v>
      </c>
      <c r="M8" s="66">
        <f>SUMIF('Monthly Data'!$B:$B,K8,'Monthly Data'!I:I)</f>
        <v>2174491.4721336304</v>
      </c>
      <c r="N8" s="66">
        <f t="shared" si="3"/>
        <v>177641893.47213364</v>
      </c>
      <c r="O8" s="66"/>
      <c r="P8" s="66">
        <f ca="1">SUMIF('GS&lt;50 Normalized Monthly'!$B:$B,K8,'GS&lt;50 Normalized Monthly'!U:$U)</f>
        <v>176949692.29558292</v>
      </c>
      <c r="Q8" s="66">
        <f t="shared" si="4"/>
        <v>2174491.4721336304</v>
      </c>
      <c r="R8" s="66">
        <f t="shared" ca="1" si="5"/>
        <v>174775200.82344928</v>
      </c>
      <c r="T8" s="65">
        <f t="shared" si="18"/>
        <v>2013</v>
      </c>
      <c r="U8" s="66">
        <f>SUMIF('Monthly Data'!$B:$B,T8,'Monthly Data'!K:K)</f>
        <v>899933878</v>
      </c>
      <c r="V8" s="66">
        <f>SUMIF('Monthly Data'!$B:$B,T8,'Monthly Data'!L:L)</f>
        <v>14675098.739299668</v>
      </c>
      <c r="W8" s="66">
        <f t="shared" si="6"/>
        <v>914608976.73929965</v>
      </c>
      <c r="X8" s="66"/>
      <c r="Y8" s="66">
        <f ca="1">SUMIF('GS&gt;50 Normalized Monthly'!$B:$B,T8,'GS&gt;50 Normalized Monthly'!$V:$V)</f>
        <v>916372450.6873014</v>
      </c>
      <c r="Z8" s="66">
        <f t="shared" si="7"/>
        <v>14675098.739299668</v>
      </c>
      <c r="AA8" s="66">
        <f t="shared" ca="1" si="8"/>
        <v>901697351.94800174</v>
      </c>
      <c r="AC8" s="65">
        <f t="shared" si="19"/>
        <v>2013</v>
      </c>
      <c r="AD8" s="66">
        <f>SUMIF('Monthly Data'!$B:$B,AC8,'Monthly Data'!P:P)</f>
        <v>9864267</v>
      </c>
      <c r="AE8" s="66">
        <f>SUMIF('Monthly Data'!$B:$B,U8,'Monthly Data'!W:W)</f>
        <v>0</v>
      </c>
      <c r="AF8" s="66">
        <f t="shared" si="9"/>
        <v>9864267</v>
      </c>
      <c r="AG8" s="66">
        <f>'Customer Count'!O7</f>
        <v>15114.416666666666</v>
      </c>
      <c r="AH8" s="66">
        <f t="shared" si="10"/>
        <v>652.63961008529384</v>
      </c>
      <c r="AI8" s="66">
        <f t="shared" si="11"/>
        <v>9864267</v>
      </c>
      <c r="AJ8" s="66">
        <f t="shared" si="12"/>
        <v>0</v>
      </c>
      <c r="AK8" s="66">
        <f t="shared" si="13"/>
        <v>9864267</v>
      </c>
      <c r="AL8" s="199"/>
      <c r="AM8" s="65">
        <f t="shared" si="20"/>
        <v>2013</v>
      </c>
      <c r="AN8" s="66">
        <f>SUMIF('Monthly Data'!$B:$B,AM8,'Monthly Data'!S:S)</f>
        <v>3104444</v>
      </c>
      <c r="AO8" s="66">
        <f>'Customer Count'!S7</f>
        <v>568.58333333333337</v>
      </c>
      <c r="AP8" s="66">
        <f t="shared" si="14"/>
        <v>5459.9630660999555</v>
      </c>
      <c r="AQ8" s="66">
        <f t="shared" si="15"/>
        <v>3104444</v>
      </c>
    </row>
    <row r="9" spans="1:43" x14ac:dyDescent="0.2">
      <c r="B9" s="65">
        <f t="shared" si="16"/>
        <v>2014</v>
      </c>
      <c r="C9" s="66">
        <f>SUMIF('Monthly Data'!$B:$B,B9,'Monthly Data'!C:C)</f>
        <v>530303117</v>
      </c>
      <c r="D9" s="66">
        <f>SUMIF('Monthly Data'!$B:$B,B9,'Monthly Data'!D:D)</f>
        <v>6994830.8620939618</v>
      </c>
      <c r="E9" s="66">
        <f t="shared" si="0"/>
        <v>537297947.86209393</v>
      </c>
      <c r="F9" s="66"/>
      <c r="G9" s="66">
        <f ca="1">SUMIF('Res Normalized Monthly'!$B:$B,B9,'Res Normalized Monthly'!$U:$U)</f>
        <v>548304280.6618799</v>
      </c>
      <c r="H9" s="66">
        <f t="shared" si="1"/>
        <v>6994830.8620939618</v>
      </c>
      <c r="I9" s="66">
        <f t="shared" ca="1" si="2"/>
        <v>541309449.79978597</v>
      </c>
      <c r="K9" s="65">
        <f t="shared" si="17"/>
        <v>2014</v>
      </c>
      <c r="L9" s="66">
        <f>SUMIF('Monthly Data'!$B:$B,K9,'Monthly Data'!G:G)</f>
        <v>172644356</v>
      </c>
      <c r="M9" s="66">
        <f>SUMIF('Monthly Data'!$B:$B,K9,'Monthly Data'!I:I)</f>
        <v>3084511.7297402783</v>
      </c>
      <c r="N9" s="66">
        <f t="shared" si="3"/>
        <v>175728867.72974029</v>
      </c>
      <c r="O9" s="66"/>
      <c r="P9" s="66">
        <f ca="1">SUMIF('GS&lt;50 Normalized Monthly'!$B:$B,K9,'GS&lt;50 Normalized Monthly'!U:$U)</f>
        <v>176123642.82967871</v>
      </c>
      <c r="Q9" s="66">
        <f t="shared" si="4"/>
        <v>3084511.7297402783</v>
      </c>
      <c r="R9" s="66">
        <f t="shared" ca="1" si="5"/>
        <v>173039131.09993842</v>
      </c>
      <c r="T9" s="65">
        <f t="shared" si="18"/>
        <v>2014</v>
      </c>
      <c r="U9" s="66">
        <f>SUMIF('Monthly Data'!$B:$B,T9,'Monthly Data'!K:K)</f>
        <v>901672321</v>
      </c>
      <c r="V9" s="66">
        <f>SUMIF('Monthly Data'!$B:$B,T9,'Monthly Data'!L:L)</f>
        <v>20152767.537717268</v>
      </c>
      <c r="W9" s="66">
        <f t="shared" si="6"/>
        <v>921825088.53771722</v>
      </c>
      <c r="X9" s="66"/>
      <c r="Y9" s="66">
        <f ca="1">SUMIF('GS&gt;50 Normalized Monthly'!$B:$B,T9,'GS&gt;50 Normalized Monthly'!$V:$V)</f>
        <v>925692641.45316625</v>
      </c>
      <c r="Z9" s="66">
        <f t="shared" si="7"/>
        <v>20152767.537717268</v>
      </c>
      <c r="AA9" s="66">
        <f t="shared" ca="1" si="8"/>
        <v>905539873.91544902</v>
      </c>
      <c r="AC9" s="65">
        <f t="shared" si="19"/>
        <v>2014</v>
      </c>
      <c r="AD9" s="66">
        <f>SUMIF('Monthly Data'!$B:$B,AC9,'Monthly Data'!P:P)</f>
        <v>9908447</v>
      </c>
      <c r="AE9" s="66">
        <f>SUMIF('Monthly Data'!$B:$B,U9,'Monthly Data'!W:W)</f>
        <v>0</v>
      </c>
      <c r="AF9" s="66">
        <f t="shared" si="9"/>
        <v>9908447</v>
      </c>
      <c r="AG9" s="66">
        <f>'Customer Count'!O8</f>
        <v>15170.75</v>
      </c>
      <c r="AH9" s="66">
        <f t="shared" si="10"/>
        <v>653.12835555262598</v>
      </c>
      <c r="AI9" s="66">
        <f t="shared" si="11"/>
        <v>9908447</v>
      </c>
      <c r="AJ9" s="66">
        <f t="shared" si="12"/>
        <v>0</v>
      </c>
      <c r="AK9" s="66">
        <f t="shared" si="13"/>
        <v>9908447</v>
      </c>
      <c r="AL9" s="199"/>
      <c r="AM9" s="65">
        <f t="shared" si="20"/>
        <v>2014</v>
      </c>
      <c r="AN9" s="66">
        <f>SUMIF('Monthly Data'!$B:$B,AM9,'Monthly Data'!S:S)</f>
        <v>3098633</v>
      </c>
      <c r="AO9" s="66">
        <f>'Customer Count'!S8</f>
        <v>559</v>
      </c>
      <c r="AP9" s="70">
        <f t="shared" si="14"/>
        <v>5543.1717352415026</v>
      </c>
      <c r="AQ9" s="66">
        <f t="shared" si="15"/>
        <v>3098633</v>
      </c>
    </row>
    <row r="10" spans="1:43" x14ac:dyDescent="0.2">
      <c r="B10" s="65">
        <f t="shared" si="16"/>
        <v>2015</v>
      </c>
      <c r="C10" s="66">
        <f>SUMIF('Monthly Data'!$B:$B,B10,'Monthly Data'!C:C)</f>
        <v>530999846</v>
      </c>
      <c r="D10" s="66">
        <f>SUMIF('Monthly Data'!$B:$B,B10,'Monthly Data'!D:D)</f>
        <v>10177948.849656299</v>
      </c>
      <c r="E10" s="66">
        <f t="shared" si="0"/>
        <v>541177794.84965634</v>
      </c>
      <c r="F10" s="66"/>
      <c r="G10" s="66">
        <f ca="1">SUMIF('Res Normalized Monthly'!$B:$B,B10,'Res Normalized Monthly'!$U:$U)</f>
        <v>544582847.07300878</v>
      </c>
      <c r="H10" s="66">
        <f t="shared" si="1"/>
        <v>10177948.849656299</v>
      </c>
      <c r="I10" s="66">
        <f t="shared" ca="1" si="2"/>
        <v>534404898.22335249</v>
      </c>
      <c r="K10" s="65">
        <f t="shared" si="17"/>
        <v>2015</v>
      </c>
      <c r="L10" s="66">
        <f>SUMIF('Monthly Data'!$B:$B,K10,'Monthly Data'!G:G)</f>
        <v>170245509</v>
      </c>
      <c r="M10" s="66">
        <f>SUMIF('Monthly Data'!$B:$B,K10,'Monthly Data'!I:I)</f>
        <v>5514827.6730812127</v>
      </c>
      <c r="N10" s="66">
        <f t="shared" si="3"/>
        <v>175760336.67308122</v>
      </c>
      <c r="O10" s="66"/>
      <c r="P10" s="66">
        <f ca="1">SUMIF('GS&lt;50 Normalized Monthly'!$B:$B,K10,'GS&lt;50 Normalized Monthly'!U:$U)</f>
        <v>176764789.03538626</v>
      </c>
      <c r="Q10" s="66">
        <f t="shared" si="4"/>
        <v>5514827.6730812127</v>
      </c>
      <c r="R10" s="66">
        <f t="shared" ref="R10" ca="1" si="21">P10-Q10</f>
        <v>171249961.36230505</v>
      </c>
      <c r="T10" s="65">
        <f t="shared" si="18"/>
        <v>2015</v>
      </c>
      <c r="U10" s="66">
        <f>SUMIF('Monthly Data'!$B:$B,T10,'Monthly Data'!K:K)</f>
        <v>907051642</v>
      </c>
      <c r="V10" s="66">
        <f>SUMIF('Monthly Data'!$B:$B,T10,'Monthly Data'!L:L)</f>
        <v>25580543.031654906</v>
      </c>
      <c r="W10" s="66">
        <f t="shared" si="6"/>
        <v>932632185.03165495</v>
      </c>
      <c r="X10" s="66"/>
      <c r="Y10" s="66">
        <f ca="1">SUMIF('GS&gt;50 Normalized Monthly'!$B:$B,T10,'GS&gt;50 Normalized Monthly'!$V:$V)</f>
        <v>931283731.56768775</v>
      </c>
      <c r="Z10" s="66">
        <f t="shared" si="7"/>
        <v>25580543.031654906</v>
      </c>
      <c r="AA10" s="66">
        <f t="shared" ca="1" si="8"/>
        <v>905703188.5360328</v>
      </c>
      <c r="AC10" s="65">
        <f t="shared" si="19"/>
        <v>2015</v>
      </c>
      <c r="AD10" s="66">
        <f>SUMIF('Monthly Data'!$B:$B,AC10,'Monthly Data'!P:P)</f>
        <v>9918681</v>
      </c>
      <c r="AE10" s="66">
        <f>SUMIF('Monthly Data'!$B:$B,U10,'Monthly Data'!W:W)</f>
        <v>0</v>
      </c>
      <c r="AF10" s="66">
        <f t="shared" si="9"/>
        <v>9918681</v>
      </c>
      <c r="AG10" s="66">
        <f>'Customer Count'!O9</f>
        <v>15228.583333333334</v>
      </c>
      <c r="AH10" s="66">
        <f t="shared" si="10"/>
        <v>651.32000678548559</v>
      </c>
      <c r="AI10" s="66">
        <f t="shared" si="11"/>
        <v>9918681</v>
      </c>
      <c r="AJ10" s="66">
        <f t="shared" si="12"/>
        <v>0</v>
      </c>
      <c r="AK10" s="66">
        <f t="shared" si="13"/>
        <v>9918681</v>
      </c>
      <c r="AL10" s="199"/>
      <c r="AM10" s="65">
        <f t="shared" si="20"/>
        <v>2015</v>
      </c>
      <c r="AN10" s="66">
        <f>SUMIF('Monthly Data'!$B:$B,AM10,'Monthly Data'!S:S)</f>
        <v>3110148</v>
      </c>
      <c r="AO10" s="66">
        <f>'Customer Count'!S9</f>
        <v>556.75</v>
      </c>
      <c r="AP10" s="66">
        <f t="shared" si="14"/>
        <v>5586.2559497081274</v>
      </c>
      <c r="AQ10" s="66">
        <f t="shared" si="15"/>
        <v>3110148</v>
      </c>
    </row>
    <row r="11" spans="1:43" x14ac:dyDescent="0.2">
      <c r="B11" s="65">
        <f t="shared" si="16"/>
        <v>2016</v>
      </c>
      <c r="C11" s="66">
        <f>SUMIF('Monthly Data'!$B:$B,B11,'Monthly Data'!C:C)</f>
        <v>545123880</v>
      </c>
      <c r="D11" s="66">
        <f>SUMIF('Monthly Data'!$B:$B,B11,'Monthly Data'!D:D)</f>
        <v>15147695.810655469</v>
      </c>
      <c r="E11" s="66">
        <f t="shared" si="0"/>
        <v>560271575.81065547</v>
      </c>
      <c r="F11" s="66"/>
      <c r="G11" s="66">
        <f ca="1">SUMIF('Res Normalized Monthly'!$B:$B,B11,'Res Normalized Monthly'!$U:$U)</f>
        <v>545587925.11639607</v>
      </c>
      <c r="H11" s="66">
        <f t="shared" si="1"/>
        <v>15147695.810655469</v>
      </c>
      <c r="I11" s="66">
        <f t="shared" ca="1" si="2"/>
        <v>530440229.30574059</v>
      </c>
      <c r="K11" s="65">
        <f t="shared" si="17"/>
        <v>2016</v>
      </c>
      <c r="L11" s="66">
        <f>SUMIF('Monthly Data'!$B:$B,K11,'Monthly Data'!G:G)</f>
        <v>169905557</v>
      </c>
      <c r="M11" s="66">
        <f>SUMIF('Monthly Data'!$B:$B,K11,'Monthly Data'!I:I)</f>
        <v>8426195.4117080141</v>
      </c>
      <c r="N11" s="66">
        <f t="shared" si="3"/>
        <v>178331752.41170803</v>
      </c>
      <c r="O11" s="66"/>
      <c r="P11" s="66">
        <f ca="1">SUMIF('GS&lt;50 Normalized Monthly'!$B:$B,K11,'GS&lt;50 Normalized Monthly'!U:$U)</f>
        <v>176945161.77498111</v>
      </c>
      <c r="Q11" s="66">
        <f t="shared" si="4"/>
        <v>8426195.4117080141</v>
      </c>
      <c r="R11" s="66">
        <f t="shared" ref="R11:R16" ca="1" si="22">P11-Q11</f>
        <v>168518966.36327308</v>
      </c>
      <c r="T11" s="65">
        <f t="shared" si="18"/>
        <v>2016</v>
      </c>
      <c r="U11" s="66">
        <f>SUMIF('Monthly Data'!$B:$B,T11,'Monthly Data'!K:K)</f>
        <v>920835908</v>
      </c>
      <c r="V11" s="66">
        <f>SUMIF('Monthly Data'!$B:$B,T11,'Monthly Data'!L:L)</f>
        <v>33745989.659281261</v>
      </c>
      <c r="W11" s="66">
        <f t="shared" si="6"/>
        <v>954581897.65928125</v>
      </c>
      <c r="X11" s="66"/>
      <c r="Y11" s="66">
        <f ca="1">SUMIF('GS&gt;50 Normalized Monthly'!$B:$B,T11,'GS&gt;50 Normalized Monthly'!$V:$V)</f>
        <v>937689877.31615973</v>
      </c>
      <c r="Z11" s="66">
        <f t="shared" si="7"/>
        <v>33745989.659281261</v>
      </c>
      <c r="AA11" s="66">
        <f t="shared" ca="1" si="8"/>
        <v>903943887.65687847</v>
      </c>
      <c r="AC11" s="65">
        <f t="shared" si="19"/>
        <v>2016</v>
      </c>
      <c r="AD11" s="66">
        <f>SUMIF('Monthly Data'!$B:$B,AC11,'Monthly Data'!P:P)</f>
        <v>9945876</v>
      </c>
      <c r="AE11" s="66">
        <f>SUMIF('Monthly Data'!$B:$B,U11,'Monthly Data'!W:W)</f>
        <v>0</v>
      </c>
      <c r="AF11" s="66">
        <f t="shared" si="9"/>
        <v>9945876</v>
      </c>
      <c r="AG11" s="66">
        <f>'Customer Count'!O10</f>
        <v>15252.666666666666</v>
      </c>
      <c r="AH11" s="66">
        <f t="shared" si="10"/>
        <v>652.07456619607501</v>
      </c>
      <c r="AI11" s="66">
        <f t="shared" si="11"/>
        <v>9945876</v>
      </c>
      <c r="AJ11" s="66">
        <f t="shared" si="12"/>
        <v>0</v>
      </c>
      <c r="AK11" s="66">
        <f t="shared" si="13"/>
        <v>9945876</v>
      </c>
      <c r="AL11" s="199"/>
      <c r="AM11" s="65">
        <f t="shared" si="20"/>
        <v>2016</v>
      </c>
      <c r="AN11" s="66">
        <f>SUMIF('Monthly Data'!$B:$B,AM11,'Monthly Data'!S:S)</f>
        <v>3115033</v>
      </c>
      <c r="AO11" s="66">
        <f>'Customer Count'!S10</f>
        <v>559.08333333333337</v>
      </c>
      <c r="AP11" s="66">
        <f t="shared" si="14"/>
        <v>5571.6792368460274</v>
      </c>
      <c r="AQ11" s="66">
        <f t="shared" si="15"/>
        <v>3115033</v>
      </c>
    </row>
    <row r="12" spans="1:43" x14ac:dyDescent="0.2">
      <c r="B12" s="65">
        <f t="shared" si="16"/>
        <v>2017</v>
      </c>
      <c r="C12" s="66">
        <f>SUMIF('Monthly Data'!$B:$B,B12,'Monthly Data'!C:C)</f>
        <v>501428451</v>
      </c>
      <c r="D12" s="66">
        <f>SUMIF('Monthly Data'!$B:$B,B12,'Monthly Data'!D:D)</f>
        <v>28743827.923252661</v>
      </c>
      <c r="E12" s="66">
        <f t="shared" si="0"/>
        <v>530172278.92325264</v>
      </c>
      <c r="F12" s="66"/>
      <c r="G12" s="66">
        <f ca="1">SUMIF('Res Normalized Monthly'!$B:$B,B12,'Res Normalized Monthly'!$U:$U)</f>
        <v>547288912.24159443</v>
      </c>
      <c r="H12" s="66">
        <f t="shared" si="1"/>
        <v>28743827.923252661</v>
      </c>
      <c r="I12" s="66">
        <f t="shared" ca="1" si="2"/>
        <v>518545084.31834179</v>
      </c>
      <c r="K12" s="65">
        <f t="shared" si="17"/>
        <v>2017</v>
      </c>
      <c r="L12" s="66">
        <f>SUMIF('Monthly Data'!$B:$B,K12,'Monthly Data'!G:G)</f>
        <v>166894185</v>
      </c>
      <c r="M12" s="66">
        <f>SUMIF('Monthly Data'!$B:$B,K12,'Monthly Data'!I:I)</f>
        <v>9675825.938012518</v>
      </c>
      <c r="N12" s="66">
        <f t="shared" si="3"/>
        <v>176570010.93801251</v>
      </c>
      <c r="O12" s="66"/>
      <c r="P12" s="66">
        <f ca="1">SUMIF('GS&lt;50 Normalized Monthly'!$B:$B,K12,'GS&lt;50 Normalized Monthly'!U:$U)</f>
        <v>178668369.0930779</v>
      </c>
      <c r="Q12" s="66">
        <f t="shared" si="4"/>
        <v>9675825.938012518</v>
      </c>
      <c r="R12" s="66">
        <f t="shared" ca="1" si="22"/>
        <v>168992543.15506539</v>
      </c>
      <c r="T12" s="65">
        <f t="shared" si="18"/>
        <v>2017</v>
      </c>
      <c r="U12" s="66">
        <f>SUMIF('Monthly Data'!$B:$B,T12,'Monthly Data'!K:K)</f>
        <v>885596225</v>
      </c>
      <c r="V12" s="66">
        <f>SUMIF('Monthly Data'!$B:$B,T12,'Monthly Data'!L:L)</f>
        <v>40599462.655089587</v>
      </c>
      <c r="W12" s="66">
        <f t="shared" si="6"/>
        <v>926195687.65508962</v>
      </c>
      <c r="X12" s="66"/>
      <c r="Y12" s="66">
        <f ca="1">SUMIF('GS&gt;50 Normalized Monthly'!$B:$B,T12,'GS&gt;50 Normalized Monthly'!$V:$V)</f>
        <v>919850975.59757566</v>
      </c>
      <c r="Z12" s="66">
        <f t="shared" si="7"/>
        <v>40599462.655089587</v>
      </c>
      <c r="AA12" s="66">
        <f t="shared" ca="1" si="8"/>
        <v>879251512.94248605</v>
      </c>
      <c r="AC12" s="65">
        <f t="shared" si="19"/>
        <v>2017</v>
      </c>
      <c r="AD12" s="66">
        <f>SUMIF('Monthly Data'!$B:$B,AC12,'Monthly Data'!P:P)</f>
        <v>11286654.700000001</v>
      </c>
      <c r="AE12" s="66">
        <f>SUMIF('Monthly Data'!$B:$B,U12,'Monthly Data'!W:W)</f>
        <v>0</v>
      </c>
      <c r="AF12" s="66">
        <f t="shared" si="9"/>
        <v>11286654.700000001</v>
      </c>
      <c r="AG12" s="66">
        <f>'Customer Count'!O11</f>
        <v>17184</v>
      </c>
      <c r="AH12" s="66">
        <f t="shared" si="10"/>
        <v>656.81184241154574</v>
      </c>
      <c r="AI12" s="66">
        <f t="shared" si="11"/>
        <v>11286654.700000001</v>
      </c>
      <c r="AJ12" s="66">
        <f t="shared" si="12"/>
        <v>0</v>
      </c>
      <c r="AK12" s="66">
        <f t="shared" si="13"/>
        <v>11286654.700000001</v>
      </c>
      <c r="AL12" s="199"/>
      <c r="AM12" s="65">
        <f t="shared" si="20"/>
        <v>2017</v>
      </c>
      <c r="AN12" s="66">
        <f>SUMIF('Monthly Data'!$B:$B,AM12,'Monthly Data'!S:S)</f>
        <v>3130244</v>
      </c>
      <c r="AO12" s="66">
        <f>'Customer Count'!S11</f>
        <v>561.91666666666663</v>
      </c>
      <c r="AP12" s="66">
        <f t="shared" si="14"/>
        <v>5570.6551979830938</v>
      </c>
      <c r="AQ12" s="66">
        <f>AP12*AO12</f>
        <v>3130244</v>
      </c>
    </row>
    <row r="13" spans="1:43" x14ac:dyDescent="0.2">
      <c r="B13" s="65">
        <f t="shared" si="16"/>
        <v>2018</v>
      </c>
      <c r="C13" s="66">
        <f>SUMIF('Monthly Data'!$B:$B,B13,'Monthly Data'!C:C)</f>
        <v>536801589</v>
      </c>
      <c r="D13" s="66">
        <f>SUMIF('Monthly Data'!$B:$B,B13,'Monthly Data'!D:D)</f>
        <v>36452428.281016536</v>
      </c>
      <c r="E13" s="66">
        <f t="shared" si="0"/>
        <v>573254017.28101659</v>
      </c>
      <c r="F13" s="67"/>
      <c r="G13" s="66">
        <f ca="1">SUMIF('Res Normalized Monthly'!$B:$B,B13,'Res Normalized Monthly'!$U:$U)</f>
        <v>549448135.2320236</v>
      </c>
      <c r="H13" s="66">
        <f t="shared" si="1"/>
        <v>36452428.281016536</v>
      </c>
      <c r="I13" s="66">
        <f t="shared" ca="1" si="2"/>
        <v>512995706.95100707</v>
      </c>
      <c r="K13" s="65">
        <f t="shared" si="17"/>
        <v>2018</v>
      </c>
      <c r="L13" s="66">
        <f>SUMIF('Monthly Data'!$B:$B,K13,'Monthly Data'!G:G)</f>
        <v>174257110</v>
      </c>
      <c r="M13" s="66">
        <f>SUMIF('Monthly Data'!$B:$B,K13,'Monthly Data'!I:I)</f>
        <v>11923160.538035588</v>
      </c>
      <c r="N13" s="66">
        <f t="shared" si="3"/>
        <v>186180270.5380356</v>
      </c>
      <c r="O13" s="67"/>
      <c r="P13" s="66">
        <f ca="1">SUMIF('GS&lt;50 Normalized Monthly'!$B:$B,K13,'GS&lt;50 Normalized Monthly'!U:$U)</f>
        <v>182053669.70786053</v>
      </c>
      <c r="Q13" s="66">
        <f t="shared" si="4"/>
        <v>11923160.538035588</v>
      </c>
      <c r="R13" s="66">
        <f t="shared" ca="1" si="22"/>
        <v>170130509.16982493</v>
      </c>
      <c r="T13" s="65">
        <f t="shared" si="18"/>
        <v>2018</v>
      </c>
      <c r="U13" s="66">
        <f>SUMIF('Monthly Data'!$B:$B,T13,'Monthly Data'!K:K)</f>
        <v>874283086</v>
      </c>
      <c r="V13" s="66">
        <f>SUMIF('Monthly Data'!$B:$B,T13,'Monthly Data'!L:L)</f>
        <v>46858132.252147816</v>
      </c>
      <c r="W13" s="66">
        <f t="shared" si="6"/>
        <v>921141218.25214779</v>
      </c>
      <c r="X13" s="67"/>
      <c r="Y13" s="66">
        <f ca="1">SUMIF('GS&gt;50 Normalized Monthly'!$B:$B,T13,'GS&gt;50 Normalized Monthly'!$V:$V)</f>
        <v>910043967.70909154</v>
      </c>
      <c r="Z13" s="66">
        <f t="shared" si="7"/>
        <v>46858132.252147816</v>
      </c>
      <c r="AA13" s="66">
        <f t="shared" ca="1" si="8"/>
        <v>863185835.45694375</v>
      </c>
      <c r="AC13" s="65">
        <f t="shared" si="19"/>
        <v>2018</v>
      </c>
      <c r="AD13" s="66">
        <f>SUMIF('Monthly Data'!$B:$B,AC13,'Monthly Data'!P:P)</f>
        <v>6528022.6000000006</v>
      </c>
      <c r="AE13" s="66">
        <f>SUMIF('Monthly Data'!$B:$B,U13,'Monthly Data'!W:W)</f>
        <v>0</v>
      </c>
      <c r="AF13" s="66">
        <f t="shared" si="9"/>
        <v>6528022.6000000006</v>
      </c>
      <c r="AG13" s="66">
        <f>'Customer Count'!O12</f>
        <v>17184</v>
      </c>
      <c r="AH13" s="66">
        <f t="shared" si="10"/>
        <v>379.88958333333335</v>
      </c>
      <c r="AI13" s="66">
        <f t="shared" si="11"/>
        <v>6528022.6000000006</v>
      </c>
      <c r="AJ13" s="66">
        <f>CDM!K95</f>
        <v>0</v>
      </c>
      <c r="AK13" s="66">
        <f t="shared" si="13"/>
        <v>6528022.6000000006</v>
      </c>
      <c r="AL13" s="199"/>
      <c r="AM13" s="65">
        <f t="shared" si="20"/>
        <v>2018</v>
      </c>
      <c r="AN13" s="66">
        <f>SUMIF('Monthly Data'!$B:$B,AM13,'Monthly Data'!S:S)</f>
        <v>3138478</v>
      </c>
      <c r="AO13" s="66">
        <f>'Customer Count'!S12</f>
        <v>563.33333333333337</v>
      </c>
      <c r="AP13" s="66">
        <f t="shared" si="14"/>
        <v>5571.2627218934904</v>
      </c>
      <c r="AQ13" s="66">
        <f>AP13*AO13</f>
        <v>3138478</v>
      </c>
    </row>
    <row r="14" spans="1:43" x14ac:dyDescent="0.2">
      <c r="A14" s="168"/>
      <c r="B14" s="65">
        <f t="shared" si="16"/>
        <v>2019</v>
      </c>
      <c r="C14" s="66">
        <f>SUMIF('Monthly Data'!$B:$B,B14,'Monthly Data'!C:C)</f>
        <v>512580883</v>
      </c>
      <c r="D14" s="66">
        <f>SUMIF('Monthly Data'!$B:$B,B14,'Monthly Data'!D:D)</f>
        <v>38321392.421568617</v>
      </c>
      <c r="E14" s="66">
        <f t="shared" ref="E14" si="23">C14+D14</f>
        <v>550902275.42156863</v>
      </c>
      <c r="F14" s="67"/>
      <c r="G14" s="66">
        <f ca="1">SUMIF('Res Normalized Monthly'!$B:$B,B14,'Res Normalized Monthly'!$U:$U)</f>
        <v>557581712.89060116</v>
      </c>
      <c r="H14" s="66">
        <f t="shared" si="1"/>
        <v>38321392.421568617</v>
      </c>
      <c r="I14" s="66">
        <f t="shared" ref="I14" ca="1" si="24">G14-H14</f>
        <v>519260320.46903253</v>
      </c>
      <c r="J14" s="168"/>
      <c r="K14" s="65">
        <f t="shared" si="17"/>
        <v>2019</v>
      </c>
      <c r="L14" s="66">
        <f>SUMIF('Monthly Data'!$B:$B,K14,'Monthly Data'!G:G)</f>
        <v>170703484</v>
      </c>
      <c r="M14" s="66">
        <f>SUMIF('Monthly Data'!$B:$B,K14,'Monthly Data'!I:I)</f>
        <v>13423948.94712471</v>
      </c>
      <c r="N14" s="66">
        <f t="shared" ref="N14" si="25">L14+M14</f>
        <v>184127432.94712472</v>
      </c>
      <c r="O14" s="67"/>
      <c r="P14" s="66">
        <f ca="1">SUMIF('GS&lt;50 Normalized Monthly'!$B:$B,K14,'GS&lt;50 Normalized Monthly'!U:$U)</f>
        <v>185040895.59230319</v>
      </c>
      <c r="Q14" s="66">
        <f t="shared" si="4"/>
        <v>13423948.94712471</v>
      </c>
      <c r="R14" s="66">
        <f t="shared" ca="1" si="22"/>
        <v>171616946.64517847</v>
      </c>
      <c r="S14" s="168"/>
      <c r="T14" s="65">
        <f t="shared" si="18"/>
        <v>2019</v>
      </c>
      <c r="U14" s="66">
        <f>SUMIF('Monthly Data'!$B:$B,T14,'Monthly Data'!K:K)</f>
        <v>837536595</v>
      </c>
      <c r="V14" s="66">
        <f>SUMIF('Monthly Data'!$B:$B,T14,'Monthly Data'!L:L)</f>
        <v>52858417.796489678</v>
      </c>
      <c r="W14" s="66">
        <f t="shared" ref="W14" si="26">U14+V14</f>
        <v>890395012.79648972</v>
      </c>
      <c r="X14" s="67"/>
      <c r="Y14" s="66">
        <f ca="1">SUMIF('GS&gt;50 Normalized Monthly'!$B:$B,T14,'GS&gt;50 Normalized Monthly'!$V:$V)</f>
        <v>909318186.95188165</v>
      </c>
      <c r="Z14" s="66">
        <f t="shared" si="7"/>
        <v>52858417.796489678</v>
      </c>
      <c r="AA14" s="66">
        <f t="shared" ref="AA14" ca="1" si="27">Y14-Z14</f>
        <v>856459769.15539193</v>
      </c>
      <c r="AB14" s="168"/>
      <c r="AC14" s="65">
        <f t="shared" si="19"/>
        <v>2019</v>
      </c>
      <c r="AD14" s="66">
        <f>SUMIF('Monthly Data'!$B:$B,AC14,'Monthly Data'!P:P)</f>
        <v>5537652.8999999994</v>
      </c>
      <c r="AE14" s="66">
        <f>SUMIF('Monthly Data'!$B:$B,U14,'Monthly Data'!W:W)</f>
        <v>0</v>
      </c>
      <c r="AF14" s="66">
        <f t="shared" ref="AF14" si="28">AD14+AE14</f>
        <v>5537652.8999999994</v>
      </c>
      <c r="AG14" s="66">
        <f>'Customer Count'!O13</f>
        <v>17184</v>
      </c>
      <c r="AH14" s="66">
        <f t="shared" ref="AH14" si="29">AF14/AG14</f>
        <v>322.25633729050276</v>
      </c>
      <c r="AI14" s="66">
        <f t="shared" ref="AI14" si="30">AH14*AG14</f>
        <v>5537652.8999999994</v>
      </c>
      <c r="AJ14" s="66">
        <f>CDM!K96</f>
        <v>0</v>
      </c>
      <c r="AK14" s="66">
        <f t="shared" si="13"/>
        <v>5537652.8999999994</v>
      </c>
      <c r="AL14" s="199"/>
      <c r="AM14" s="65">
        <f t="shared" si="20"/>
        <v>2019</v>
      </c>
      <c r="AN14" s="66">
        <f>SUMIF('Monthly Data'!$B:$B,AM14,'Monthly Data'!S:S)</f>
        <v>3144191</v>
      </c>
      <c r="AO14" s="66">
        <f>'Customer Count'!S13</f>
        <v>561.5</v>
      </c>
      <c r="AP14" s="66">
        <f t="shared" ref="AP14" si="31">AN14/AO14</f>
        <v>5599.6277827248441</v>
      </c>
      <c r="AQ14" s="66">
        <f>AP14*AO14</f>
        <v>3144191</v>
      </c>
    </row>
    <row r="15" spans="1:43" x14ac:dyDescent="0.2">
      <c r="B15" s="68">
        <f t="shared" si="16"/>
        <v>2020</v>
      </c>
      <c r="C15" s="65"/>
      <c r="D15" s="65"/>
      <c r="E15" s="65"/>
      <c r="F15" s="65"/>
      <c r="G15" s="66">
        <f ca="1">SUMIF('Res Normalized Monthly'!$B:$B,B15,'Res Normalized Monthly'!$U:$U)</f>
        <v>564155676.85941052</v>
      </c>
      <c r="H15" s="67">
        <f>CDM!J22</f>
        <v>37931162.443312511</v>
      </c>
      <c r="I15" s="67">
        <f ca="1">G15-H15</f>
        <v>526224514.416098</v>
      </c>
      <c r="J15" s="208"/>
      <c r="K15" s="68">
        <f t="shared" si="17"/>
        <v>2020</v>
      </c>
      <c r="L15" s="65"/>
      <c r="M15" s="65"/>
      <c r="N15" s="65"/>
      <c r="O15" s="65"/>
      <c r="P15" s="66">
        <f ca="1">SUMIF('GS&lt;50 Normalized Monthly'!$B:$B,K15,'GS&lt;50 Normalized Monthly'!U:$U)</f>
        <v>168077483.12887174</v>
      </c>
      <c r="Q15" s="67">
        <f>CDM!K22</f>
        <v>13145851.529750062</v>
      </c>
      <c r="R15" s="67">
        <f t="shared" ca="1" si="22"/>
        <v>154931631.59912169</v>
      </c>
      <c r="T15" s="68">
        <f t="shared" si="18"/>
        <v>2020</v>
      </c>
      <c r="U15" s="65"/>
      <c r="V15" s="65"/>
      <c r="W15" s="65"/>
      <c r="X15" s="65"/>
      <c r="Y15" s="66">
        <f ca="1">SUMIF('GS&gt;50 Normalized Monthly'!$B:$B,T15,'GS&gt;50 Normalized Monthly'!$V:$V)</f>
        <v>922341736.12075305</v>
      </c>
      <c r="Z15" s="67">
        <f>CDM!L22</f>
        <v>52155213.536445975</v>
      </c>
      <c r="AA15" s="67">
        <f ca="1">Y15-Z15</f>
        <v>870186522.58430707</v>
      </c>
      <c r="AC15" s="68">
        <f t="shared" si="19"/>
        <v>2020</v>
      </c>
      <c r="AD15" s="65"/>
      <c r="AE15" s="65"/>
      <c r="AF15" s="65"/>
      <c r="AG15" s="67">
        <f>'Customer Count'!O18</f>
        <v>17196.600593685107</v>
      </c>
      <c r="AH15" s="237">
        <f>AH14</f>
        <v>322.25633729050276</v>
      </c>
      <c r="AI15" s="67">
        <f t="shared" si="11"/>
        <v>5541713.5211686473</v>
      </c>
      <c r="AJ15" s="67">
        <f>CDM!K97</f>
        <v>0</v>
      </c>
      <c r="AK15" s="66">
        <f t="shared" si="13"/>
        <v>5541713.5211686473</v>
      </c>
      <c r="AM15" s="68">
        <f t="shared" si="20"/>
        <v>2020</v>
      </c>
      <c r="AN15" s="65"/>
      <c r="AO15" s="67">
        <f>'Customer Count'!S18</f>
        <v>558.67964797739762</v>
      </c>
      <c r="AP15" s="67">
        <f>AP14</f>
        <v>5599.6277827248441</v>
      </c>
      <c r="AQ15" s="67">
        <f>AP15*AO15</f>
        <v>3128398.0784571716</v>
      </c>
    </row>
    <row r="16" spans="1:43" s="168" customFormat="1" x14ac:dyDescent="0.2">
      <c r="B16" s="68">
        <f t="shared" si="16"/>
        <v>2021</v>
      </c>
      <c r="C16" s="65"/>
      <c r="D16" s="65"/>
      <c r="E16" s="65"/>
      <c r="F16" s="65"/>
      <c r="G16" s="66">
        <f ca="1">SUMIF('Res Normalized Monthly'!$B:$B,B16,'Res Normalized Monthly'!$U:$U)</f>
        <v>562144443.55332744</v>
      </c>
      <c r="H16" s="67">
        <f>CDM!J23</f>
        <v>37472220.578895912</v>
      </c>
      <c r="I16" s="67">
        <f ca="1">G16-H16</f>
        <v>524672222.97443151</v>
      </c>
      <c r="K16" s="68">
        <f t="shared" si="17"/>
        <v>2021</v>
      </c>
      <c r="L16" s="65"/>
      <c r="M16" s="65"/>
      <c r="N16" s="65"/>
      <c r="O16" s="65"/>
      <c r="P16" s="66">
        <f ca="1">SUMIF('GS&lt;50 Normalized Monthly'!$B:$B,K16,'GS&lt;50 Normalized Monthly'!U:$U)</f>
        <v>183100851.02350521</v>
      </c>
      <c r="Q16" s="67">
        <f>CDM!K23</f>
        <v>12700385.897236729</v>
      </c>
      <c r="R16" s="67">
        <f t="shared" ca="1" si="22"/>
        <v>170400465.12626848</v>
      </c>
      <c r="T16" s="68">
        <f t="shared" si="18"/>
        <v>2021</v>
      </c>
      <c r="U16" s="65"/>
      <c r="V16" s="65"/>
      <c r="W16" s="65"/>
      <c r="X16" s="65"/>
      <c r="Y16" s="66">
        <f ca="1">SUMIF('GS&gt;50 Normalized Monthly'!$B:$B,T16,'GS&gt;50 Normalized Monthly'!$V:$V)</f>
        <v>919017786.38895786</v>
      </c>
      <c r="Z16" s="67">
        <f>CDM!L23</f>
        <v>49805696.497913301</v>
      </c>
      <c r="AA16" s="67">
        <f ca="1">Y16-Z16</f>
        <v>869212089.89104462</v>
      </c>
      <c r="AC16" s="68">
        <f t="shared" si="19"/>
        <v>2021</v>
      </c>
      <c r="AD16" s="65"/>
      <c r="AE16" s="65"/>
      <c r="AF16" s="65"/>
      <c r="AG16" s="67">
        <f>'Customer Count'!O19</f>
        <v>17283.271460677272</v>
      </c>
      <c r="AH16" s="237">
        <f>AH15</f>
        <v>322.25633729050276</v>
      </c>
      <c r="AI16" s="67">
        <f t="shared" si="11"/>
        <v>5569643.7573153349</v>
      </c>
      <c r="AJ16" s="67">
        <f>CDM!K98</f>
        <v>0</v>
      </c>
      <c r="AK16" s="66">
        <f t="shared" si="13"/>
        <v>5569643.7573153349</v>
      </c>
      <c r="AM16" s="68">
        <f t="shared" si="20"/>
        <v>2021</v>
      </c>
      <c r="AN16" s="65"/>
      <c r="AO16" s="67">
        <f>'Customer Count'!S19</f>
        <v>554.21021079357854</v>
      </c>
      <c r="AP16" s="67">
        <f>AP15</f>
        <v>5599.6277827248441</v>
      </c>
      <c r="AQ16" s="67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workbookViewId="0">
      <selection activeCell="S4" sqref="S4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55" t="s">
        <v>33</v>
      </c>
      <c r="C2" s="255"/>
      <c r="D2" s="256" t="s">
        <v>126</v>
      </c>
      <c r="E2" s="15"/>
      <c r="F2" s="255" t="s">
        <v>127</v>
      </c>
      <c r="G2" s="255"/>
      <c r="H2" s="256" t="s">
        <v>126</v>
      </c>
      <c r="I2" s="15"/>
      <c r="J2" s="255" t="s">
        <v>128</v>
      </c>
      <c r="K2" s="255"/>
      <c r="L2" s="256" t="s">
        <v>126</v>
      </c>
      <c r="M2" s="15"/>
      <c r="N2" s="255" t="s">
        <v>129</v>
      </c>
      <c r="O2" s="255"/>
      <c r="P2" s="256" t="s">
        <v>126</v>
      </c>
      <c r="Q2" s="15"/>
      <c r="R2" s="255" t="s">
        <v>45</v>
      </c>
      <c r="S2" s="255"/>
      <c r="T2" s="256" t="s">
        <v>126</v>
      </c>
      <c r="U2" s="15"/>
    </row>
    <row r="3" spans="2:22" x14ac:dyDescent="0.2">
      <c r="B3" s="69" t="s">
        <v>0</v>
      </c>
      <c r="C3" s="69" t="s">
        <v>130</v>
      </c>
      <c r="D3" s="256"/>
      <c r="E3" s="15"/>
      <c r="F3" s="69" t="s">
        <v>0</v>
      </c>
      <c r="G3" s="69" t="s">
        <v>130</v>
      </c>
      <c r="H3" s="256"/>
      <c r="I3" s="15"/>
      <c r="J3" s="69" t="s">
        <v>0</v>
      </c>
      <c r="K3" s="69" t="s">
        <v>130</v>
      </c>
      <c r="L3" s="256"/>
      <c r="M3" s="15"/>
      <c r="N3" s="69" t="s">
        <v>0</v>
      </c>
      <c r="O3" s="69" t="s">
        <v>262</v>
      </c>
      <c r="P3" s="256"/>
      <c r="Q3" s="15"/>
      <c r="R3" s="69" t="s">
        <v>0</v>
      </c>
      <c r="S3" s="69" t="s">
        <v>262</v>
      </c>
      <c r="T3" s="256"/>
      <c r="U3" s="15"/>
    </row>
    <row r="4" spans="2:22" x14ac:dyDescent="0.2">
      <c r="B4" s="15">
        <v>2010</v>
      </c>
      <c r="C4" s="70">
        <f>AVERAGEIF('Monthly Data'!B:B,B4,'Monthly Data'!F:F)</f>
        <v>57917.333333333336</v>
      </c>
      <c r="D4" s="71"/>
      <c r="E4" s="19"/>
      <c r="F4" s="15">
        <v>2010</v>
      </c>
      <c r="G4" s="70">
        <f>AVERAGEIF('Monthly Data'!B:B,B4,'Monthly Data'!H:H)</f>
        <v>4988.25</v>
      </c>
      <c r="H4" s="71"/>
      <c r="I4" s="19"/>
      <c r="J4" s="15">
        <v>2010</v>
      </c>
      <c r="K4" s="70">
        <f>AVERAGEIF('Monthly Data'!B:B,B4,'Monthly Data'!O:O)</f>
        <v>995.5</v>
      </c>
      <c r="L4" s="71"/>
      <c r="M4" s="19"/>
      <c r="N4" s="15">
        <v>2010</v>
      </c>
      <c r="O4" s="70">
        <f>AVERAGEIF('Monthly Data'!B:B,B4,'Monthly Data'!R:R)</f>
        <v>14651.833333333334</v>
      </c>
      <c r="P4" s="71"/>
      <c r="Q4" s="19"/>
      <c r="R4" s="15">
        <v>2010</v>
      </c>
      <c r="S4" s="70">
        <f>AVERAGEIF('Monthly Data'!B:B,B4,'Monthly Data'!U:U)</f>
        <v>603.58333333333337</v>
      </c>
      <c r="T4" s="71"/>
      <c r="U4" s="19"/>
    </row>
    <row r="5" spans="2:22" x14ac:dyDescent="0.2">
      <c r="B5" s="15">
        <f t="shared" ref="B5:B15" si="0">B4+1</f>
        <v>2011</v>
      </c>
      <c r="C5" s="70">
        <f>AVERAGEIF('Monthly Data'!B:B,B5,'Monthly Data'!F:F)</f>
        <v>58488.25</v>
      </c>
      <c r="D5" s="71">
        <f t="shared" ref="D5:D12" si="1">C5/C4</f>
        <v>1.0098574404898937</v>
      </c>
      <c r="E5" s="19"/>
      <c r="F5" s="15">
        <f t="shared" ref="F5:F15" si="2">F4+1</f>
        <v>2011</v>
      </c>
      <c r="G5" s="70">
        <f>AVERAGEIF('Monthly Data'!B:B,B5,'Monthly Data'!H:H)</f>
        <v>5090.583333333333</v>
      </c>
      <c r="H5" s="71">
        <f t="shared" ref="H5:H12" si="3">G5/G4</f>
        <v>1.0205148766267393</v>
      </c>
      <c r="I5" s="19"/>
      <c r="J5" s="15">
        <f t="shared" ref="J5:J15" si="4">J4+1</f>
        <v>2011</v>
      </c>
      <c r="K5" s="70">
        <f>AVERAGEIF('Monthly Data'!B:B,B5,'Monthly Data'!O:O)</f>
        <v>986.91666666666663</v>
      </c>
      <c r="L5" s="71">
        <f t="shared" ref="L5:L12" si="5">K5/K4</f>
        <v>0.99137786706847475</v>
      </c>
      <c r="M5" s="19"/>
      <c r="N5" s="15">
        <f t="shared" ref="N5:N15" si="6">N4+1</f>
        <v>2011</v>
      </c>
      <c r="O5" s="70">
        <f>AVERAGEIF('Monthly Data'!B:B,B5,'Monthly Data'!R:R)</f>
        <v>15024</v>
      </c>
      <c r="P5" s="71">
        <f t="shared" ref="P5:P12" si="7">O5/O4</f>
        <v>1.0254006893335306</v>
      </c>
      <c r="Q5" s="19"/>
      <c r="R5" s="15">
        <f t="shared" ref="R5:R15" si="8">R4+1</f>
        <v>2011</v>
      </c>
      <c r="S5" s="70">
        <f>AVERAGEIF('Monthly Data'!B:B,B5,'Monthly Data'!U:U)</f>
        <v>603.83333333333337</v>
      </c>
      <c r="T5" s="71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0">
        <f>AVERAGEIF('Monthly Data'!B:B,B6,'Monthly Data'!F:F)</f>
        <v>59068.083333333336</v>
      </c>
      <c r="D6" s="71">
        <f t="shared" si="1"/>
        <v>1.0099136721193289</v>
      </c>
      <c r="E6" s="19"/>
      <c r="F6" s="15">
        <f t="shared" si="2"/>
        <v>2012</v>
      </c>
      <c r="G6" s="70">
        <f>AVERAGEIF('Monthly Data'!B:B,B6,'Monthly Data'!H:H)</f>
        <v>5137.75</v>
      </c>
      <c r="H6" s="71">
        <f t="shared" si="3"/>
        <v>1.0092654738324029</v>
      </c>
      <c r="I6" s="19"/>
      <c r="J6" s="15">
        <f t="shared" si="4"/>
        <v>2012</v>
      </c>
      <c r="K6" s="70">
        <f>AVERAGEIF('Monthly Data'!B:B,B6,'Monthly Data'!O:O)</f>
        <v>998.33333333333337</v>
      </c>
      <c r="L6" s="71">
        <f t="shared" si="5"/>
        <v>1.0115680148610995</v>
      </c>
      <c r="M6" s="19"/>
      <c r="N6" s="15">
        <f t="shared" si="6"/>
        <v>2012</v>
      </c>
      <c r="O6" s="70">
        <f>AVERAGEIF('Monthly Data'!B:B,B6,'Monthly Data'!R:R)</f>
        <v>15082.666666666666</v>
      </c>
      <c r="P6" s="71">
        <f t="shared" si="7"/>
        <v>1.0039048633297833</v>
      </c>
      <c r="Q6" s="19"/>
      <c r="R6" s="15">
        <f t="shared" si="8"/>
        <v>2012</v>
      </c>
      <c r="S6" s="70">
        <f>AVERAGEIF('Monthly Data'!B:B,B6,'Monthly Data'!U:U)</f>
        <v>604.5</v>
      </c>
      <c r="T6" s="71">
        <f t="shared" si="9"/>
        <v>1.0011040574109853</v>
      </c>
      <c r="U6" s="19"/>
    </row>
    <row r="7" spans="2:22" x14ac:dyDescent="0.2">
      <c r="B7" s="15">
        <f t="shared" si="0"/>
        <v>2013</v>
      </c>
      <c r="C7" s="70">
        <f>AVERAGEIF('Monthly Data'!B:B,B7,'Monthly Data'!F:F)</f>
        <v>59319.416666666664</v>
      </c>
      <c r="D7" s="71">
        <f t="shared" si="1"/>
        <v>1.0042549769545595</v>
      </c>
      <c r="E7" s="19"/>
      <c r="F7" s="15">
        <f t="shared" si="2"/>
        <v>2013</v>
      </c>
      <c r="G7" s="70">
        <f>AVERAGEIF('Monthly Data'!B:B,B7,'Monthly Data'!H:H)</f>
        <v>5158.5</v>
      </c>
      <c r="H7" s="71">
        <f t="shared" si="3"/>
        <v>1.0040387329083742</v>
      </c>
      <c r="I7" s="19"/>
      <c r="J7" s="15">
        <f t="shared" si="4"/>
        <v>2013</v>
      </c>
      <c r="K7" s="70">
        <f>AVERAGEIF('Monthly Data'!B:B,B7,'Monthly Data'!O:O)</f>
        <v>1007.5</v>
      </c>
      <c r="L7" s="71">
        <f t="shared" si="5"/>
        <v>1.0091819699499165</v>
      </c>
      <c r="M7" s="19"/>
      <c r="N7" s="15">
        <f t="shared" si="6"/>
        <v>2013</v>
      </c>
      <c r="O7" s="70">
        <f>AVERAGEIF('Monthly Data'!B:B,B7,'Monthly Data'!R:R)</f>
        <v>15114.416666666666</v>
      </c>
      <c r="P7" s="71">
        <f t="shared" si="7"/>
        <v>1.0021050654172561</v>
      </c>
      <c r="Q7" s="19"/>
      <c r="R7" s="15">
        <f t="shared" si="8"/>
        <v>2013</v>
      </c>
      <c r="S7" s="238">
        <f>AVERAGEIF('Monthly Data'!B:B,B7,'Monthly Data'!U:U)</f>
        <v>568.58333333333337</v>
      </c>
      <c r="T7" s="239">
        <f t="shared" si="9"/>
        <v>0.94058450510063418</v>
      </c>
      <c r="U7" s="19"/>
    </row>
    <row r="8" spans="2:22" x14ac:dyDescent="0.2">
      <c r="B8" s="15">
        <f t="shared" si="0"/>
        <v>2014</v>
      </c>
      <c r="C8" s="70">
        <f>AVERAGEIF('Monthly Data'!B:B,B8,'Monthly Data'!F:F)</f>
        <v>59824.416666666664</v>
      </c>
      <c r="D8" s="71">
        <f t="shared" si="1"/>
        <v>1.0085132327385777</v>
      </c>
      <c r="E8" s="72"/>
      <c r="F8" s="15">
        <f t="shared" si="2"/>
        <v>2014</v>
      </c>
      <c r="G8" s="70">
        <f>AVERAGEIF('Monthly Data'!B:B,B8,'Monthly Data'!H:H)</f>
        <v>5198.458333333333</v>
      </c>
      <c r="H8" s="71">
        <f t="shared" si="3"/>
        <v>1.0077461148266615</v>
      </c>
      <c r="I8" s="72"/>
      <c r="J8" s="15">
        <f t="shared" si="4"/>
        <v>2014</v>
      </c>
      <c r="K8" s="70">
        <f>AVERAGEIF('Monthly Data'!B:B,B8,'Monthly Data'!O:O)</f>
        <v>1021.2083333333334</v>
      </c>
      <c r="L8" s="71">
        <f t="shared" si="5"/>
        <v>1.0136062861869315</v>
      </c>
      <c r="M8" s="72"/>
      <c r="N8" s="15">
        <f t="shared" si="6"/>
        <v>2014</v>
      </c>
      <c r="O8" s="70">
        <f>AVERAGEIF('Monthly Data'!B:B,B8,'Monthly Data'!R:R)</f>
        <v>15170.75</v>
      </c>
      <c r="P8" s="71">
        <f t="shared" si="7"/>
        <v>1.003727125867687</v>
      </c>
      <c r="Q8" s="72"/>
      <c r="R8" s="15">
        <f t="shared" si="8"/>
        <v>2014</v>
      </c>
      <c r="S8" s="70">
        <f>AVERAGEIF('Monthly Data'!B:B,B8,'Monthly Data'!U:U)</f>
        <v>559</v>
      </c>
      <c r="T8" s="71">
        <f t="shared" si="9"/>
        <v>0.98314524402755377</v>
      </c>
      <c r="U8" s="72"/>
    </row>
    <row r="9" spans="2:22" x14ac:dyDescent="0.2">
      <c r="B9" s="15">
        <f t="shared" si="0"/>
        <v>2015</v>
      </c>
      <c r="C9" s="70">
        <f>AVERAGEIF('Monthly Data'!B:B,B9,'Monthly Data'!F:F)</f>
        <v>60123.25</v>
      </c>
      <c r="D9" s="71">
        <f t="shared" si="1"/>
        <v>1.0049951733754194</v>
      </c>
      <c r="E9" s="72"/>
      <c r="F9" s="15">
        <f t="shared" si="2"/>
        <v>2015</v>
      </c>
      <c r="G9" s="70">
        <f>AVERAGEIF('Monthly Data'!B:B,B9,'Monthly Data'!H:H)</f>
        <v>5238.5</v>
      </c>
      <c r="H9" s="71">
        <f t="shared" si="3"/>
        <v>1.0077026041374446</v>
      </c>
      <c r="I9" s="72"/>
      <c r="J9" s="15">
        <f t="shared" si="4"/>
        <v>2015</v>
      </c>
      <c r="K9" s="70">
        <f>AVERAGEIF('Monthly Data'!B:B,B9,'Monthly Data'!O:O)</f>
        <v>1027.6666666666667</v>
      </c>
      <c r="L9" s="71">
        <f t="shared" si="5"/>
        <v>1.006324207434004</v>
      </c>
      <c r="M9" s="72"/>
      <c r="N9" s="15">
        <f t="shared" si="6"/>
        <v>2015</v>
      </c>
      <c r="O9" s="70">
        <f>AVERAGEIF('Monthly Data'!B:B,B9,'Monthly Data'!R:R)</f>
        <v>15228.583333333334</v>
      </c>
      <c r="P9" s="71">
        <f t="shared" si="7"/>
        <v>1.0038121604622932</v>
      </c>
      <c r="Q9" s="72"/>
      <c r="R9" s="15">
        <f t="shared" si="8"/>
        <v>2015</v>
      </c>
      <c r="S9" s="70">
        <f>AVERAGEIF('Monthly Data'!B:B,B9,'Monthly Data'!U:U)</f>
        <v>556.75</v>
      </c>
      <c r="T9" s="71">
        <f t="shared" si="9"/>
        <v>0.99597495527728086</v>
      </c>
      <c r="U9" s="72"/>
    </row>
    <row r="10" spans="2:22" x14ac:dyDescent="0.2">
      <c r="B10" s="15">
        <f t="shared" si="0"/>
        <v>2016</v>
      </c>
      <c r="C10" s="70">
        <f>AVERAGEIF('Monthly Data'!B:B,B10,'Monthly Data'!F:F)</f>
        <v>60318.833333333336</v>
      </c>
      <c r="D10" s="71">
        <f t="shared" si="1"/>
        <v>1.0032530399360204</v>
      </c>
      <c r="E10" s="72"/>
      <c r="F10" s="15">
        <f t="shared" si="2"/>
        <v>2016</v>
      </c>
      <c r="G10" s="70">
        <f>AVERAGEIF('Monthly Data'!B:B,B10,'Monthly Data'!H:H)</f>
        <v>5272.833333333333</v>
      </c>
      <c r="H10" s="71">
        <f t="shared" si="3"/>
        <v>1.0065540390060768</v>
      </c>
      <c r="I10" s="72"/>
      <c r="J10" s="15">
        <f t="shared" si="4"/>
        <v>2016</v>
      </c>
      <c r="K10" s="70">
        <f>AVERAGEIF('Monthly Data'!B:B,B10,'Monthly Data'!O:O)</f>
        <v>1034.1666666666667</v>
      </c>
      <c r="L10" s="71">
        <f t="shared" si="5"/>
        <v>1.0063250081089847</v>
      </c>
      <c r="M10" s="72"/>
      <c r="N10" s="15">
        <f t="shared" si="6"/>
        <v>2016</v>
      </c>
      <c r="O10" s="70">
        <f>AVERAGEIF('Monthly Data'!B:B,B10,'Monthly Data'!R:R)</f>
        <v>15252.666666666666</v>
      </c>
      <c r="P10" s="71">
        <f t="shared" si="7"/>
        <v>1.0015814559244403</v>
      </c>
      <c r="Q10" s="72"/>
      <c r="R10" s="15">
        <f t="shared" si="8"/>
        <v>2016</v>
      </c>
      <c r="S10" s="70">
        <f>AVERAGEIF('Monthly Data'!B:B,B10,'Monthly Data'!U:U)</f>
        <v>559.08333333333337</v>
      </c>
      <c r="T10" s="71">
        <f t="shared" si="9"/>
        <v>1.0041909893728485</v>
      </c>
      <c r="U10" s="72"/>
    </row>
    <row r="11" spans="2:22" x14ac:dyDescent="0.2">
      <c r="B11" s="15">
        <f t="shared" si="0"/>
        <v>2017</v>
      </c>
      <c r="C11" s="70">
        <f>AVERAGEIF('Monthly Data'!B:B,B11,'Monthly Data'!F:F)</f>
        <v>60502</v>
      </c>
      <c r="D11" s="71">
        <f t="shared" si="1"/>
        <v>1.003036641402768</v>
      </c>
      <c r="E11" s="72"/>
      <c r="F11" s="15">
        <f t="shared" si="2"/>
        <v>2017</v>
      </c>
      <c r="G11" s="70">
        <f>AVERAGEIF('Monthly Data'!B:B,B11,'Monthly Data'!H:H)</f>
        <v>5341.666666666667</v>
      </c>
      <c r="H11" s="71">
        <f t="shared" si="3"/>
        <v>1.0130543351139489</v>
      </c>
      <c r="I11" s="72"/>
      <c r="J11" s="15">
        <f t="shared" si="4"/>
        <v>2017</v>
      </c>
      <c r="K11" s="70">
        <f>AVERAGEIF('Monthly Data'!B:B,B11,'Monthly Data'!O:O)</f>
        <v>1003.6666666666666</v>
      </c>
      <c r="L11" s="71">
        <f t="shared" si="5"/>
        <v>0.97050765511684112</v>
      </c>
      <c r="M11" s="72"/>
      <c r="N11" s="15">
        <f t="shared" si="6"/>
        <v>2017</v>
      </c>
      <c r="O11" s="70">
        <f>AVERAGEIF('Monthly Data'!B:B,B11,'Monthly Data'!R:R)</f>
        <v>17184</v>
      </c>
      <c r="P11" s="76">
        <f t="shared" si="7"/>
        <v>1.12662266707461</v>
      </c>
      <c r="Q11" s="72"/>
      <c r="R11" s="15">
        <f t="shared" si="8"/>
        <v>2017</v>
      </c>
      <c r="S11" s="70">
        <f>AVERAGEIF('Monthly Data'!B:B,B11,'Monthly Data'!U:U)</f>
        <v>561.91666666666663</v>
      </c>
      <c r="T11" s="71">
        <f t="shared" si="9"/>
        <v>1.0050678193471454</v>
      </c>
      <c r="U11" s="72"/>
      <c r="V11" t="s">
        <v>227</v>
      </c>
    </row>
    <row r="12" spans="2:22" x14ac:dyDescent="0.2">
      <c r="B12" s="15">
        <f t="shared" si="0"/>
        <v>2018</v>
      </c>
      <c r="C12" s="70">
        <f>AVERAGEIF('Monthly Data'!B:B,B12,'Monthly Data'!F:F)</f>
        <v>60920.083333333336</v>
      </c>
      <c r="D12" s="71">
        <f t="shared" si="1"/>
        <v>1.0069102398818772</v>
      </c>
      <c r="E12" s="72"/>
      <c r="F12" s="15">
        <f t="shared" si="2"/>
        <v>2018</v>
      </c>
      <c r="G12" s="70">
        <f>AVERAGEIF('Monthly Data'!B:B,B12,'Monthly Data'!H:H)</f>
        <v>5427.75</v>
      </c>
      <c r="H12" s="71">
        <f t="shared" si="3"/>
        <v>1.0161154446177847</v>
      </c>
      <c r="I12" s="72"/>
      <c r="J12" s="15">
        <f t="shared" si="4"/>
        <v>2018</v>
      </c>
      <c r="K12" s="70">
        <f>AVERAGEIF('Monthly Data'!B:B,B12,'Monthly Data'!O:O)</f>
        <v>985.83333333333337</v>
      </c>
      <c r="L12" s="71">
        <f t="shared" si="5"/>
        <v>0.98223181667220205</v>
      </c>
      <c r="M12" s="72"/>
      <c r="N12" s="15">
        <f t="shared" si="6"/>
        <v>2018</v>
      </c>
      <c r="O12" s="70">
        <f>AVERAGEIF('Monthly Data'!B:B,B12,'Monthly Data'!R:R)</f>
        <v>17184</v>
      </c>
      <c r="P12" s="71">
        <f t="shared" si="7"/>
        <v>1</v>
      </c>
      <c r="Q12" s="72"/>
      <c r="R12" s="15">
        <f t="shared" si="8"/>
        <v>2018</v>
      </c>
      <c r="S12" s="70">
        <f>AVERAGEIF('Monthly Data'!B:B,B12,'Monthly Data'!U:U)</f>
        <v>563.33333333333337</v>
      </c>
      <c r="T12" s="71">
        <f t="shared" si="9"/>
        <v>1.0025211330268429</v>
      </c>
      <c r="U12" s="72"/>
    </row>
    <row r="13" spans="2:22" s="59" customFormat="1" ht="15" x14ac:dyDescent="0.25">
      <c r="B13" s="15">
        <f t="shared" si="0"/>
        <v>2019</v>
      </c>
      <c r="C13" s="70">
        <f>AVERAGEIF('Monthly Data'!B:B,B13,'Monthly Data'!F:F)</f>
        <v>61427.666666666664</v>
      </c>
      <c r="D13" s="71">
        <f t="shared" ref="D13" si="10">C13/C12</f>
        <v>1.0083319540217306</v>
      </c>
      <c r="E13" s="72"/>
      <c r="F13" s="15">
        <f t="shared" si="2"/>
        <v>2019</v>
      </c>
      <c r="G13" s="70">
        <f>AVERAGEIF('Monthly Data'!B:B,B13,'Monthly Data'!H:H)</f>
        <v>5489.5</v>
      </c>
      <c r="H13" s="71">
        <f t="shared" ref="H13" si="11">G13/G12</f>
        <v>1.0113767214775919</v>
      </c>
      <c r="I13" s="72"/>
      <c r="J13" s="15">
        <f t="shared" si="4"/>
        <v>2019</v>
      </c>
      <c r="K13" s="70">
        <f>AVERAGEIF('Monthly Data'!B:B,B13,'Monthly Data'!O:O)</f>
        <v>984.83333333333337</v>
      </c>
      <c r="L13" s="71">
        <f t="shared" ref="L13" si="12">K13/K12</f>
        <v>0.99898562975486049</v>
      </c>
      <c r="M13" s="72"/>
      <c r="N13" s="15">
        <f t="shared" si="6"/>
        <v>2019</v>
      </c>
      <c r="O13" s="70">
        <f>AVERAGEIF('Monthly Data'!B:B,B13,'Monthly Data'!R:R)</f>
        <v>17184</v>
      </c>
      <c r="P13" s="71">
        <f t="shared" ref="P13" si="13">O13/O12</f>
        <v>1</v>
      </c>
      <c r="Q13" s="72"/>
      <c r="R13" s="15">
        <f t="shared" si="8"/>
        <v>2019</v>
      </c>
      <c r="S13" s="70">
        <f>AVERAGEIF('Monthly Data'!B:B,B13,'Monthly Data'!U:U)</f>
        <v>561.5</v>
      </c>
      <c r="T13" s="71">
        <f t="shared" ref="T13" si="14">S13/S12</f>
        <v>0.9967455621301774</v>
      </c>
      <c r="U13" s="72"/>
    </row>
    <row r="14" spans="2:22" x14ac:dyDescent="0.2">
      <c r="B14" s="72">
        <f t="shared" si="0"/>
        <v>2020</v>
      </c>
      <c r="C14" s="73">
        <f>C13*D14</f>
        <v>61830.607652976963</v>
      </c>
      <c r="D14" s="74">
        <f>GEOMEAN(D5:D13)</f>
        <v>1.0065596010425861</v>
      </c>
      <c r="E14" s="72"/>
      <c r="F14" s="72">
        <f t="shared" si="2"/>
        <v>2020</v>
      </c>
      <c r="G14" s="237" cm="1">
        <f t="array" ref="G14">AVERAGE(G22:G31+G35,G32:G33)*H14</f>
        <v>5514.5253399964558</v>
      </c>
      <c r="H14" s="243">
        <f>GEOMEAN(H5:H13)</f>
        <v>1.0106959110480109</v>
      </c>
      <c r="I14" s="244"/>
      <c r="J14" s="244">
        <f t="shared" si="4"/>
        <v>2020</v>
      </c>
      <c r="K14" s="237" cm="1">
        <f t="array" ref="K14">AVERAGE(K22:K31+K35,K32:K33)*L14</f>
        <v>1016.9486840365047</v>
      </c>
      <c r="L14" s="74">
        <f>GEOMEAN(L5:L13)</f>
        <v>0.99880374925831206</v>
      </c>
      <c r="M14" s="72"/>
      <c r="N14" s="72">
        <f t="shared" si="6"/>
        <v>2020</v>
      </c>
      <c r="O14" s="73">
        <f>O13*P14</f>
        <v>17270.542913989404</v>
      </c>
      <c r="P14" s="74">
        <f>GEOMEAN(P5:P10,P12:P13)</f>
        <v>1.0050362496502214</v>
      </c>
      <c r="Q14" s="72"/>
      <c r="R14" s="72">
        <f t="shared" si="8"/>
        <v>2020</v>
      </c>
      <c r="S14" s="73">
        <f>S13*T14</f>
        <v>557.00906481752543</v>
      </c>
      <c r="T14" s="74">
        <f>GEOMEAN(T5:T13)</f>
        <v>0.9920018963802768</v>
      </c>
      <c r="U14" s="72"/>
    </row>
    <row r="15" spans="2:22" x14ac:dyDescent="0.2">
      <c r="B15" s="72">
        <f t="shared" si="0"/>
        <v>2021</v>
      </c>
      <c r="C15" s="73">
        <f>C14*D15</f>
        <v>62236.191771401165</v>
      </c>
      <c r="D15" s="213">
        <f>D14</f>
        <v>1.0065596010425861</v>
      </c>
      <c r="E15" s="72"/>
      <c r="F15" s="72">
        <f t="shared" si="2"/>
        <v>2021</v>
      </c>
      <c r="G15" s="73">
        <f>G14*H15</f>
        <v>5573.5082125050603</v>
      </c>
      <c r="H15" s="213">
        <f>H14</f>
        <v>1.0106959110480109</v>
      </c>
      <c r="I15" s="72"/>
      <c r="J15" s="72">
        <f t="shared" si="4"/>
        <v>2021</v>
      </c>
      <c r="K15" s="73">
        <f>K14*L15</f>
        <v>1015.7321584189674</v>
      </c>
      <c r="L15" s="74">
        <f>L14</f>
        <v>0.99880374925831206</v>
      </c>
      <c r="M15" s="72"/>
      <c r="N15" s="72">
        <f t="shared" si="6"/>
        <v>2021</v>
      </c>
      <c r="O15" s="73">
        <f>O14*P15</f>
        <v>17357.521679699119</v>
      </c>
      <c r="P15" s="213">
        <f>P14</f>
        <v>1.0050362496502214</v>
      </c>
      <c r="Q15" s="72"/>
      <c r="R15" s="72">
        <f t="shared" si="8"/>
        <v>2021</v>
      </c>
      <c r="S15" s="73">
        <f>S14*T15</f>
        <v>552.55404859998976</v>
      </c>
      <c r="T15" s="213">
        <f>T14</f>
        <v>0.9920018963802768</v>
      </c>
    </row>
    <row r="17" spans="1:22" s="172" customFormat="1" x14ac:dyDescent="0.2">
      <c r="A17" s="172" t="s">
        <v>257</v>
      </c>
      <c r="K17" s="41"/>
    </row>
    <row r="18" spans="1:22" s="172" customFormat="1" x14ac:dyDescent="0.2">
      <c r="B18" s="179">
        <f>B14</f>
        <v>2020</v>
      </c>
      <c r="C18" s="225">
        <f>AVERAGE(C37:C48)</f>
        <v>61651.285485351538</v>
      </c>
      <c r="D18" s="180">
        <f>C18/C13</f>
        <v>1.003640359968389</v>
      </c>
      <c r="F18" s="179">
        <f>F14</f>
        <v>2020</v>
      </c>
      <c r="G18" s="225">
        <f>AVERAGE(G37:G48)</f>
        <v>5505.5601358758804</v>
      </c>
      <c r="H18" s="180">
        <f>G18/G13</f>
        <v>1.0029256099600838</v>
      </c>
      <c r="J18" s="179">
        <f>J14</f>
        <v>2020</v>
      </c>
      <c r="K18" s="225">
        <f>AVERAGE(K37:K48)</f>
        <v>1004.2915067757176</v>
      </c>
      <c r="L18" s="180">
        <f>K18/K13</f>
        <v>1.0197578339235582</v>
      </c>
      <c r="M18" s="172" t="s">
        <v>258</v>
      </c>
      <c r="N18" s="179">
        <f>N14</f>
        <v>2020</v>
      </c>
      <c r="O18" s="225">
        <f>AVERAGE(O37:O48)</f>
        <v>17196.600593685107</v>
      </c>
      <c r="P18" s="180">
        <f>O18/O13</f>
        <v>1.000733274772178</v>
      </c>
      <c r="R18" s="179">
        <f>R14</f>
        <v>2020</v>
      </c>
      <c r="S18" s="225">
        <f>AVERAGE(S37:S48)</f>
        <v>558.67964797739762</v>
      </c>
      <c r="T18" s="180">
        <f>S18/S13</f>
        <v>0.99497711126874022</v>
      </c>
      <c r="V18" s="47" t="str">
        <f>"*GS&gt;50 2020 decline would be "&amp;ROUND((K18-K35)/K13,4)*100&amp;"% without Nov 19 reclassification"</f>
        <v>*GS&gt;50 2020 decline would be 97.91% without Nov 19 reclassification</v>
      </c>
    </row>
    <row r="19" spans="1:22" s="172" customFormat="1" x14ac:dyDescent="0.2">
      <c r="B19" s="179">
        <f>B15</f>
        <v>2021</v>
      </c>
      <c r="C19" s="225">
        <f>AVERAGE(C49:C60)</f>
        <v>62055.717918135437</v>
      </c>
      <c r="D19" s="180">
        <f>C19/C18</f>
        <v>1.0065599999999999</v>
      </c>
      <c r="F19" s="179">
        <f>F15</f>
        <v>2021</v>
      </c>
      <c r="G19" s="225">
        <f>AVERAGE(G49:G60)</f>
        <v>5564.469629329752</v>
      </c>
      <c r="H19" s="180">
        <f>G19/G18</f>
        <v>1.0106999999999999</v>
      </c>
      <c r="J19" s="179">
        <f>J15</f>
        <v>2021</v>
      </c>
      <c r="K19" s="225">
        <f>AVERAGE(K49:K60)</f>
        <v>1003.0900728461615</v>
      </c>
      <c r="L19" s="180">
        <f>K19/K18</f>
        <v>0.99880369999999974</v>
      </c>
      <c r="N19" s="179">
        <f>N15</f>
        <v>2021</v>
      </c>
      <c r="O19" s="225">
        <f>AVERAGE(O49:O60)</f>
        <v>17283.271460677272</v>
      </c>
      <c r="P19" s="180">
        <f>O19/O18</f>
        <v>1.0050399999999995</v>
      </c>
      <c r="R19" s="179">
        <f>R15</f>
        <v>2021</v>
      </c>
      <c r="S19" s="225">
        <f>AVERAGE(S49:S60)</f>
        <v>554.21021079357854</v>
      </c>
      <c r="T19" s="180">
        <f>S19/S18</f>
        <v>0.99200000000000021</v>
      </c>
    </row>
    <row r="20" spans="1:22" s="172" customFormat="1" x14ac:dyDescent="0.2"/>
    <row r="21" spans="1:22" x14ac:dyDescent="0.2">
      <c r="H21" s="176"/>
      <c r="L21" s="176"/>
      <c r="R21" s="172"/>
      <c r="S21" s="240"/>
    </row>
    <row r="22" spans="1:22" x14ac:dyDescent="0.2">
      <c r="A22">
        <v>2019</v>
      </c>
      <c r="B22" t="s">
        <v>54</v>
      </c>
      <c r="C22" s="174">
        <f>'Monthly Data'!F110</f>
        <v>61267</v>
      </c>
      <c r="G22" s="174">
        <f>'Monthly Data'!H110</f>
        <v>5499</v>
      </c>
      <c r="K22" s="174">
        <f>'Monthly Data'!O110</f>
        <v>974</v>
      </c>
      <c r="O22" s="174">
        <f>'Monthly Data'!R110</f>
        <v>17184</v>
      </c>
      <c r="S22" s="174">
        <f>'Monthly Data'!U110</f>
        <v>559</v>
      </c>
    </row>
    <row r="23" spans="1:22" x14ac:dyDescent="0.2">
      <c r="B23" t="s">
        <v>55</v>
      </c>
      <c r="C23" s="174">
        <f>'Monthly Data'!F111</f>
        <v>61283</v>
      </c>
      <c r="G23" s="174">
        <f>'Monthly Data'!H111</f>
        <v>5507</v>
      </c>
      <c r="K23" s="174">
        <f>'Monthly Data'!O111</f>
        <v>972</v>
      </c>
      <c r="O23" s="174">
        <f>'Monthly Data'!R111</f>
        <v>17184</v>
      </c>
      <c r="S23" s="174">
        <f>'Monthly Data'!U111</f>
        <v>563</v>
      </c>
    </row>
    <row r="24" spans="1:22" x14ac:dyDescent="0.2">
      <c r="B24" t="s">
        <v>56</v>
      </c>
      <c r="C24" s="174">
        <f>'Monthly Data'!F112</f>
        <v>61278</v>
      </c>
      <c r="D24" s="172"/>
      <c r="G24" s="174">
        <f>'Monthly Data'!H112</f>
        <v>5500</v>
      </c>
      <c r="K24" s="174">
        <f>'Monthly Data'!O112</f>
        <v>972</v>
      </c>
      <c r="O24" s="174">
        <f>'Monthly Data'!R112</f>
        <v>17184</v>
      </c>
      <c r="S24" s="174">
        <f>'Monthly Data'!U112</f>
        <v>563</v>
      </c>
    </row>
    <row r="25" spans="1:22" x14ac:dyDescent="0.2">
      <c r="B25" s="172" t="s">
        <v>57</v>
      </c>
      <c r="C25" s="174">
        <f>'Monthly Data'!F113</f>
        <v>61471</v>
      </c>
      <c r="D25" s="172"/>
      <c r="G25" s="174">
        <f>'Monthly Data'!H113</f>
        <v>5496</v>
      </c>
      <c r="K25" s="174">
        <f>'Monthly Data'!O113</f>
        <v>973</v>
      </c>
      <c r="O25" s="174">
        <f>'Monthly Data'!R113</f>
        <v>17184</v>
      </c>
      <c r="S25" s="174">
        <f>'Monthly Data'!U113</f>
        <v>563</v>
      </c>
    </row>
    <row r="26" spans="1:22" x14ac:dyDescent="0.2">
      <c r="B26" s="172" t="s">
        <v>58</v>
      </c>
      <c r="C26" s="174">
        <f>'Monthly Data'!F114</f>
        <v>61467</v>
      </c>
      <c r="D26" s="172"/>
      <c r="G26" s="174">
        <f>'Monthly Data'!H114</f>
        <v>5489</v>
      </c>
      <c r="K26" s="174">
        <f>'Monthly Data'!O114</f>
        <v>977</v>
      </c>
      <c r="O26" s="174">
        <f>'Monthly Data'!R114</f>
        <v>17184</v>
      </c>
      <c r="S26" s="174">
        <f>'Monthly Data'!U114</f>
        <v>563</v>
      </c>
    </row>
    <row r="27" spans="1:22" x14ac:dyDescent="0.2">
      <c r="B27" s="172" t="s">
        <v>59</v>
      </c>
      <c r="C27" s="174">
        <f>'Monthly Data'!F115</f>
        <v>61472</v>
      </c>
      <c r="D27" s="172"/>
      <c r="G27" s="174">
        <f>'Monthly Data'!H115</f>
        <v>5489</v>
      </c>
      <c r="K27" s="174">
        <f>'Monthly Data'!O115</f>
        <v>982</v>
      </c>
      <c r="O27" s="174">
        <f>'Monthly Data'!R115</f>
        <v>17184</v>
      </c>
      <c r="S27" s="174">
        <f>'Monthly Data'!U115</f>
        <v>561</v>
      </c>
    </row>
    <row r="28" spans="1:22" x14ac:dyDescent="0.2">
      <c r="B28" s="172" t="s">
        <v>60</v>
      </c>
      <c r="C28" s="174">
        <f>'Monthly Data'!F116</f>
        <v>61470</v>
      </c>
      <c r="D28" s="172"/>
      <c r="G28" s="174">
        <f>'Monthly Data'!H116</f>
        <v>5495</v>
      </c>
      <c r="K28" s="174">
        <f>'Monthly Data'!O116</f>
        <v>982</v>
      </c>
      <c r="O28" s="174">
        <f>'Monthly Data'!R116</f>
        <v>17184</v>
      </c>
      <c r="S28" s="174">
        <f>'Monthly Data'!U116</f>
        <v>561</v>
      </c>
    </row>
    <row r="29" spans="1:22" x14ac:dyDescent="0.2">
      <c r="B29" s="172" t="s">
        <v>61</v>
      </c>
      <c r="C29" s="174">
        <f>'Monthly Data'!F117</f>
        <v>61464</v>
      </c>
      <c r="D29" s="172"/>
      <c r="G29" s="174">
        <f>'Monthly Data'!H117</f>
        <v>5492</v>
      </c>
      <c r="K29" s="174">
        <f>'Monthly Data'!O117</f>
        <v>983</v>
      </c>
      <c r="O29" s="174">
        <f>'Monthly Data'!R117</f>
        <v>17184</v>
      </c>
      <c r="S29" s="174">
        <f>'Monthly Data'!U117</f>
        <v>561</v>
      </c>
    </row>
    <row r="30" spans="1:22" x14ac:dyDescent="0.2">
      <c r="B30" s="172" t="s">
        <v>214</v>
      </c>
      <c r="C30" s="174">
        <f>'Monthly Data'!F118</f>
        <v>61464</v>
      </c>
      <c r="D30" s="172"/>
      <c r="G30" s="174">
        <f>'Monthly Data'!H118</f>
        <v>5496</v>
      </c>
      <c r="K30" s="174">
        <f>'Monthly Data'!O118</f>
        <v>981</v>
      </c>
      <c r="O30" s="174">
        <f>'Monthly Data'!R118</f>
        <v>17184</v>
      </c>
      <c r="S30" s="174">
        <f>'Monthly Data'!U118</f>
        <v>561</v>
      </c>
    </row>
    <row r="31" spans="1:22" x14ac:dyDescent="0.2">
      <c r="B31" s="172" t="s">
        <v>63</v>
      </c>
      <c r="C31" s="174">
        <f>'Monthly Data'!F119</f>
        <v>61500</v>
      </c>
      <c r="D31" s="172"/>
      <c r="G31" s="163">
        <f>'Monthly Data'!H119</f>
        <v>5495</v>
      </c>
      <c r="K31" s="163">
        <f>'Monthly Data'!O119</f>
        <v>980</v>
      </c>
      <c r="O31" s="174">
        <f>'Monthly Data'!R119</f>
        <v>17184</v>
      </c>
      <c r="S31" s="174">
        <f>'Monthly Data'!U119</f>
        <v>561</v>
      </c>
    </row>
    <row r="32" spans="1:22" x14ac:dyDescent="0.2">
      <c r="B32" s="172" t="s">
        <v>64</v>
      </c>
      <c r="C32" s="174">
        <f>'Monthly Data'!F120</f>
        <v>61496</v>
      </c>
      <c r="D32" s="172"/>
      <c r="G32" s="163">
        <f>'Monthly Data'!H120</f>
        <v>5456</v>
      </c>
      <c r="K32" s="163">
        <f>'Monthly Data'!O120</f>
        <v>1020</v>
      </c>
      <c r="O32" s="174">
        <f>'Monthly Data'!R120</f>
        <v>17184</v>
      </c>
      <c r="S32" s="174">
        <f>'Monthly Data'!U120</f>
        <v>561</v>
      </c>
    </row>
    <row r="33" spans="1:20" x14ac:dyDescent="0.2">
      <c r="B33" s="172" t="s">
        <v>65</v>
      </c>
      <c r="C33" s="174">
        <f>'Monthly Data'!F121</f>
        <v>61500</v>
      </c>
      <c r="D33" s="172"/>
      <c r="G33" s="174">
        <f>'Monthly Data'!H121</f>
        <v>5460</v>
      </c>
      <c r="H33" s="174"/>
      <c r="K33" s="174">
        <f>'Monthly Data'!O121</f>
        <v>1022</v>
      </c>
      <c r="L33" s="174"/>
      <c r="O33" s="174">
        <f>'Monthly Data'!R121</f>
        <v>17184</v>
      </c>
      <c r="S33" s="174">
        <f>'Monthly Data'!U121</f>
        <v>561</v>
      </c>
    </row>
    <row r="35" spans="1:20" x14ac:dyDescent="0.2">
      <c r="A35" t="s">
        <v>217</v>
      </c>
      <c r="G35" s="163">
        <f>-K35</f>
        <v>-40</v>
      </c>
      <c r="K35" s="163">
        <f>K32-K31</f>
        <v>40</v>
      </c>
    </row>
    <row r="37" spans="1:20" x14ac:dyDescent="0.2">
      <c r="A37" s="172">
        <v>2020</v>
      </c>
      <c r="B37" s="172" t="s">
        <v>54</v>
      </c>
      <c r="C37" s="28">
        <f>'Monthly Data (to June 2020)'!F122</f>
        <v>61510</v>
      </c>
      <c r="D37" s="172"/>
      <c r="G37" s="28">
        <f>'Monthly Data (to June 2020)'!H122</f>
        <v>5491</v>
      </c>
      <c r="H37" s="199"/>
      <c r="K37" s="28">
        <f>'Monthly Data (to June 2020)'!O122</f>
        <v>1006</v>
      </c>
      <c r="L37" s="199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2"/>
      <c r="B38" s="172" t="s">
        <v>55</v>
      </c>
      <c r="C38" s="28">
        <f>'Monthly Data (to June 2020)'!F123</f>
        <v>61517</v>
      </c>
      <c r="D38" s="159">
        <f>C38/C37</f>
        <v>1.0001138026337182</v>
      </c>
      <c r="G38" s="28">
        <f>'Monthly Data (to June 2020)'!H123</f>
        <v>5489</v>
      </c>
      <c r="H38" s="159">
        <f>G38/G37</f>
        <v>0.99963576761974138</v>
      </c>
      <c r="K38" s="28">
        <f>'Monthly Data (to June 2020)'!O123</f>
        <v>996</v>
      </c>
      <c r="L38" s="159">
        <f>K38/K37</f>
        <v>0.99005964214711728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2"/>
      <c r="B39" s="172" t="s">
        <v>56</v>
      </c>
      <c r="C39" s="28">
        <f>'Monthly Data (to June 2020)'!F124</f>
        <v>61554</v>
      </c>
      <c r="D39" s="159">
        <f t="shared" ref="D39:D43" si="15">C39/C38</f>
        <v>1.0006014597590909</v>
      </c>
      <c r="G39" s="28">
        <f>'Monthly Data (to June 2020)'!H124</f>
        <v>5500</v>
      </c>
      <c r="H39" s="159">
        <f t="shared" ref="H39:H43" si="16">G39/G38</f>
        <v>1.002004008016032</v>
      </c>
      <c r="K39" s="28">
        <f>'Monthly Data (to June 2020)'!O124</f>
        <v>1008</v>
      </c>
      <c r="L39" s="159">
        <f t="shared" ref="L39:L43" si="17">K39/K38</f>
        <v>1.0120481927710843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2"/>
      <c r="B40" s="172" t="s">
        <v>57</v>
      </c>
      <c r="C40" s="28">
        <f>'Monthly Data (to June 2020)'!F125</f>
        <v>61567</v>
      </c>
      <c r="D40" s="159">
        <f t="shared" si="15"/>
        <v>1.0002111966728402</v>
      </c>
      <c r="G40" s="28">
        <f>'Monthly Data (to June 2020)'!H125</f>
        <v>5502</v>
      </c>
      <c r="H40" s="159">
        <f t="shared" si="16"/>
        <v>1.0003636363636363</v>
      </c>
      <c r="K40" s="28">
        <f>'Monthly Data (to June 2020)'!O125</f>
        <v>1008</v>
      </c>
      <c r="L40" s="159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2"/>
      <c r="B41" s="172" t="s">
        <v>58</v>
      </c>
      <c r="C41" s="28">
        <f>'Monthly Data (to June 2020)'!F126</f>
        <v>61593</v>
      </c>
      <c r="D41" s="159">
        <f t="shared" si="15"/>
        <v>1.0004223041564475</v>
      </c>
      <c r="G41" s="28">
        <f>'Monthly Data (to June 2020)'!H126</f>
        <v>5501</v>
      </c>
      <c r="H41" s="159">
        <f t="shared" si="16"/>
        <v>0.99981824790985097</v>
      </c>
      <c r="K41" s="28">
        <f>'Monthly Data (to June 2020)'!O126</f>
        <v>1006</v>
      </c>
      <c r="L41" s="159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2"/>
      <c r="B42" s="172" t="s">
        <v>59</v>
      </c>
      <c r="C42" s="28">
        <f>'Monthly Data (to June 2020)'!F127</f>
        <v>61616</v>
      </c>
      <c r="D42" s="159">
        <f t="shared" si="15"/>
        <v>1.0003734190573603</v>
      </c>
      <c r="G42" s="28">
        <f>'Monthly Data (to June 2020)'!H127</f>
        <v>5504</v>
      </c>
      <c r="H42" s="159">
        <f t="shared" si="16"/>
        <v>1.0005453553899291</v>
      </c>
      <c r="K42" s="28">
        <f>'Monthly Data (to June 2020)'!O127</f>
        <v>1005</v>
      </c>
      <c r="L42" s="159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2"/>
      <c r="B43" s="172" t="s">
        <v>60</v>
      </c>
      <c r="C43" s="28">
        <f>'Monthly Data (to June 2020)'!F128</f>
        <v>61659</v>
      </c>
      <c r="D43" s="159">
        <f t="shared" si="15"/>
        <v>1.0006978706829395</v>
      </c>
      <c r="G43" s="28">
        <f>'Monthly Data (to June 2020)'!H128</f>
        <v>5501</v>
      </c>
      <c r="H43" s="159">
        <f t="shared" si="16"/>
        <v>0.99945494186046513</v>
      </c>
      <c r="K43" s="28">
        <f>'Monthly Data (to June 2020)'!O128</f>
        <v>1004</v>
      </c>
      <c r="L43" s="159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0">
        <f>S42*T$14^(1/12)</f>
        <v>558.62604885630901</v>
      </c>
      <c r="T43" s="211">
        <f t="shared" si="19"/>
        <v>0.99933103552112523</v>
      </c>
    </row>
    <row r="44" spans="1:20" x14ac:dyDescent="0.2">
      <c r="A44" s="172"/>
      <c r="B44" s="172" t="s">
        <v>61</v>
      </c>
      <c r="C44" s="210">
        <f>C43*D$14^(1/12)</f>
        <v>61692.603959562686</v>
      </c>
      <c r="D44" s="211">
        <f>C44/C43</f>
        <v>1.0005449968303521</v>
      </c>
      <c r="E44" s="212"/>
      <c r="F44" s="212"/>
      <c r="G44" s="210">
        <f>(G43)*H$14^(1/12)</f>
        <v>5505.879310032994</v>
      </c>
      <c r="H44" s="211">
        <f>G44/G43</f>
        <v>1.0008869860085428</v>
      </c>
      <c r="I44" s="212"/>
      <c r="J44" s="212"/>
      <c r="K44" s="210">
        <f>(K43)*L$14^(1/12)</f>
        <v>1003.8998587704867</v>
      </c>
      <c r="L44" s="211">
        <f>K44/K43</f>
        <v>0.99990025773952862</v>
      </c>
      <c r="M44" s="212"/>
      <c r="N44" s="212"/>
      <c r="O44" s="210">
        <f t="shared" ref="O44:O48" si="20">O43*P$14^(1/12)</f>
        <v>17198.393644341097</v>
      </c>
      <c r="P44" s="211">
        <f t="shared" si="18"/>
        <v>1.0004187218198728</v>
      </c>
      <c r="Q44" s="212"/>
      <c r="R44" s="212"/>
      <c r="S44" s="210">
        <f>S43*T$14^(1/12)</f>
        <v>558.25234787265003</v>
      </c>
      <c r="T44" s="211">
        <f t="shared" si="19"/>
        <v>0.99933103552112534</v>
      </c>
    </row>
    <row r="45" spans="1:20" x14ac:dyDescent="0.2">
      <c r="A45" s="172"/>
      <c r="B45" s="172" t="s">
        <v>214</v>
      </c>
      <c r="C45" s="210">
        <f>C44*D$14^(1/12)</f>
        <v>61726.226233176814</v>
      </c>
      <c r="D45" s="211">
        <f t="shared" ref="D45:D60" si="21">C45/C44</f>
        <v>1.0005449968303521</v>
      </c>
      <c r="E45" s="212"/>
      <c r="F45" s="212"/>
      <c r="G45" s="210">
        <f t="shared" ref="G45:G47" si="22">(G44)*H$14^(1/12)</f>
        <v>5510.7629479457182</v>
      </c>
      <c r="H45" s="211">
        <f t="shared" ref="H45:H60" si="23">G45/G44</f>
        <v>1.0008869860085428</v>
      </c>
      <c r="I45" s="212"/>
      <c r="J45" s="212"/>
      <c r="K45" s="210">
        <f t="shared" ref="K45:K60" si="24">(K44)*L$14^(1/12)</f>
        <v>1003.7997275292861</v>
      </c>
      <c r="L45" s="211">
        <f t="shared" ref="L45:L60" si="25">K45/K44</f>
        <v>0.99990025773952862</v>
      </c>
      <c r="M45" s="212"/>
      <c r="N45" s="212"/>
      <c r="O45" s="210">
        <f t="shared" si="20"/>
        <v>17205.594987026743</v>
      </c>
      <c r="P45" s="211">
        <f t="shared" si="18"/>
        <v>1.0004187218198728</v>
      </c>
      <c r="Q45" s="212"/>
      <c r="R45" s="212"/>
      <c r="S45" s="210">
        <f t="shared" ref="S45:S48" si="26">S44*T$14^(1/12)</f>
        <v>557.87889688167479</v>
      </c>
      <c r="T45" s="211">
        <f t="shared" si="19"/>
        <v>0.99933103552112523</v>
      </c>
    </row>
    <row r="46" spans="1:20" x14ac:dyDescent="0.2">
      <c r="A46" s="172"/>
      <c r="B46" s="172" t="s">
        <v>63</v>
      </c>
      <c r="C46" s="210">
        <f t="shared" ref="C46:C47" si="27">C45*D$14^(1/12)</f>
        <v>61759.866830823492</v>
      </c>
      <c r="D46" s="211">
        <f t="shared" si="21"/>
        <v>1.0005449968303521</v>
      </c>
      <c r="E46" s="212"/>
      <c r="F46" s="212"/>
      <c r="G46" s="210">
        <f t="shared" si="22"/>
        <v>5515.6509175769415</v>
      </c>
      <c r="H46" s="211">
        <f t="shared" si="23"/>
        <v>1.0008869860085428</v>
      </c>
      <c r="I46" s="212"/>
      <c r="J46" s="212"/>
      <c r="K46" s="210">
        <f t="shared" si="24"/>
        <v>1003.6996062754017</v>
      </c>
      <c r="L46" s="211">
        <f t="shared" si="25"/>
        <v>0.99990025773952862</v>
      </c>
      <c r="M46" s="212"/>
      <c r="N46" s="212"/>
      <c r="O46" s="210">
        <f t="shared" si="20"/>
        <v>17212.799345071704</v>
      </c>
      <c r="P46" s="211">
        <f t="shared" si="18"/>
        <v>1.0004187218198728</v>
      </c>
      <c r="Q46" s="212"/>
      <c r="R46" s="212"/>
      <c r="S46" s="210">
        <f t="shared" si="26"/>
        <v>557.5056957161471</v>
      </c>
      <c r="T46" s="211">
        <f t="shared" si="19"/>
        <v>0.99933103552112523</v>
      </c>
    </row>
    <row r="47" spans="1:20" x14ac:dyDescent="0.2">
      <c r="A47" s="172"/>
      <c r="B47" s="172" t="s">
        <v>64</v>
      </c>
      <c r="C47" s="210">
        <f t="shared" si="27"/>
        <v>61793.525762489262</v>
      </c>
      <c r="D47" s="211">
        <f>C47/C46</f>
        <v>1.0005449968303521</v>
      </c>
      <c r="E47" s="212"/>
      <c r="F47" s="212"/>
      <c r="G47" s="210">
        <f t="shared" si="22"/>
        <v>5520.5432227688379</v>
      </c>
      <c r="H47" s="211">
        <f t="shared" si="23"/>
        <v>1.0008869860085428</v>
      </c>
      <c r="I47" s="212"/>
      <c r="J47" s="212"/>
      <c r="K47" s="210">
        <f t="shared" si="24"/>
        <v>1003.5994950078376</v>
      </c>
      <c r="L47" s="211">
        <f t="shared" si="25"/>
        <v>0.99990025773952862</v>
      </c>
      <c r="M47" s="212"/>
      <c r="N47" s="212"/>
      <c r="O47" s="210">
        <f t="shared" si="20"/>
        <v>17220.006719738576</v>
      </c>
      <c r="P47" s="211">
        <f t="shared" si="18"/>
        <v>1.0004187218198728</v>
      </c>
      <c r="Q47" s="212"/>
      <c r="R47" s="212"/>
      <c r="S47" s="210">
        <f t="shared" si="26"/>
        <v>557.13274420894265</v>
      </c>
      <c r="T47" s="211">
        <f t="shared" si="19"/>
        <v>0.99933103552112523</v>
      </c>
    </row>
    <row r="48" spans="1:20" x14ac:dyDescent="0.2">
      <c r="A48" s="172"/>
      <c r="B48" s="172" t="s">
        <v>65</v>
      </c>
      <c r="C48" s="210">
        <f>C47*D$14^(1/12)</f>
        <v>61827.203038166102</v>
      </c>
      <c r="D48" s="211">
        <f t="shared" si="21"/>
        <v>1.0005449968303521</v>
      </c>
      <c r="E48" s="212"/>
      <c r="F48" s="212"/>
      <c r="G48" s="210">
        <f>(G47)*H$14^(1/11)</f>
        <v>5525.8852321860777</v>
      </c>
      <c r="H48" s="211">
        <f t="shared" si="23"/>
        <v>1.0009676601018551</v>
      </c>
      <c r="I48" s="212"/>
      <c r="J48" s="212"/>
      <c r="K48" s="210">
        <f t="shared" si="24"/>
        <v>1003.4993937255977</v>
      </c>
      <c r="L48" s="211">
        <f t="shared" si="25"/>
        <v>0.99990025773952873</v>
      </c>
      <c r="M48" s="212"/>
      <c r="N48" s="212"/>
      <c r="O48" s="210">
        <f t="shared" si="20"/>
        <v>17227.217112290487</v>
      </c>
      <c r="P48" s="211">
        <f t="shared" si="18"/>
        <v>1.0004187218198728</v>
      </c>
      <c r="Q48" s="212"/>
      <c r="R48" s="212"/>
      <c r="S48" s="210">
        <f t="shared" si="26"/>
        <v>556.76004219304889</v>
      </c>
      <c r="T48" s="211">
        <f t="shared" si="19"/>
        <v>0.99933103552112534</v>
      </c>
    </row>
    <row r="49" spans="1:20" x14ac:dyDescent="0.2">
      <c r="A49" s="172">
        <v>2021</v>
      </c>
      <c r="B49" s="172" t="s">
        <v>54</v>
      </c>
      <c r="C49" s="210">
        <v>61869.926572140103</v>
      </c>
      <c r="D49" s="211">
        <f t="shared" si="21"/>
        <v>1.0006910151498787</v>
      </c>
      <c r="E49" s="212"/>
      <c r="F49" s="212"/>
      <c r="G49" s="210">
        <v>5537.3759381750942</v>
      </c>
      <c r="H49" s="211">
        <f t="shared" si="23"/>
        <v>1.0020794326168934</v>
      </c>
      <c r="I49" s="212"/>
      <c r="J49" s="212"/>
      <c r="K49" s="210">
        <v>1003.6404693638781</v>
      </c>
      <c r="L49" s="211">
        <f t="shared" si="25"/>
        <v>1.0001405836806305</v>
      </c>
      <c r="M49" s="212"/>
      <c r="N49" s="212"/>
      <c r="O49" s="210">
        <v>17243.504707636628</v>
      </c>
      <c r="P49" s="211">
        <f t="shared" si="18"/>
        <v>1.0009454571356462</v>
      </c>
      <c r="Q49" s="212"/>
      <c r="R49" s="212"/>
      <c r="S49" s="210">
        <v>556.25227550646707</v>
      </c>
      <c r="T49" s="211">
        <f t="shared" si="19"/>
        <v>0.99908799725536745</v>
      </c>
    </row>
    <row r="50" spans="1:20" x14ac:dyDescent="0.2">
      <c r="A50" s="172"/>
      <c r="B50" s="172" t="s">
        <v>55</v>
      </c>
      <c r="C50" s="210">
        <f>C49*D$15^(1/12)</f>
        <v>61903.645486016037</v>
      </c>
      <c r="D50" s="211">
        <f t="shared" si="21"/>
        <v>1.0005449968303521</v>
      </c>
      <c r="E50" s="212"/>
      <c r="F50" s="212"/>
      <c r="G50" s="210">
        <f t="shared" ref="G50:G60" si="28">(G49)*H$14^(1/12)</f>
        <v>5542.2875131562969</v>
      </c>
      <c r="H50" s="211">
        <f t="shared" si="23"/>
        <v>1.0008869860085428</v>
      </c>
      <c r="I50" s="212"/>
      <c r="J50" s="212"/>
      <c r="K50" s="210">
        <f t="shared" si="24"/>
        <v>1003.5403639947632</v>
      </c>
      <c r="L50" s="211">
        <f t="shared" si="25"/>
        <v>0.99990025773952862</v>
      </c>
      <c r="M50" s="212"/>
      <c r="N50" s="212"/>
      <c r="O50" s="210">
        <f t="shared" ref="O50:O60" si="29">O49*P$15^(1/12)</f>
        <v>17250.724939308795</v>
      </c>
      <c r="P50" s="211">
        <f t="shared" si="18"/>
        <v>1.0004187218198728</v>
      </c>
      <c r="Q50" s="212"/>
      <c r="R50" s="212"/>
      <c r="S50" s="210">
        <f t="shared" ref="S50:S60" si="30">S49*T$15^(1/12)</f>
        <v>555.88016249285999</v>
      </c>
      <c r="T50" s="211">
        <f t="shared" si="19"/>
        <v>0.99933103552112523</v>
      </c>
    </row>
    <row r="51" spans="1:20" x14ac:dyDescent="0.2">
      <c r="A51" s="172"/>
      <c r="B51" s="172" t="s">
        <v>56</v>
      </c>
      <c r="C51" s="210">
        <f t="shared" ref="C51:C60" si="31">C50*D$15^(1/12)</f>
        <v>61937.382776593156</v>
      </c>
      <c r="D51" s="211">
        <f t="shared" si="21"/>
        <v>1.0005449968303521</v>
      </c>
      <c r="E51" s="212"/>
      <c r="F51" s="212"/>
      <c r="G51" s="210">
        <f t="shared" si="28"/>
        <v>5547.2034446357875</v>
      </c>
      <c r="H51" s="211">
        <f t="shared" si="23"/>
        <v>1.0008869860085428</v>
      </c>
      <c r="I51" s="212"/>
      <c r="J51" s="212"/>
      <c r="K51" s="210">
        <f t="shared" si="24"/>
        <v>1003.4402686103841</v>
      </c>
      <c r="L51" s="211">
        <f t="shared" si="25"/>
        <v>0.99990025773952862</v>
      </c>
      <c r="M51" s="212"/>
      <c r="N51" s="212"/>
      <c r="O51" s="210">
        <f>O50*P$15^(1/12)</f>
        <v>17257.948194249508</v>
      </c>
      <c r="P51" s="211">
        <f t="shared" si="18"/>
        <v>1.0004187218198728</v>
      </c>
      <c r="Q51" s="212"/>
      <c r="R51" s="212"/>
      <c r="S51" s="210">
        <f t="shared" si="30"/>
        <v>555.50829840964116</v>
      </c>
      <c r="T51" s="211">
        <f t="shared" si="19"/>
        <v>0.99933103552112523</v>
      </c>
    </row>
    <row r="52" spans="1:20" x14ac:dyDescent="0.2">
      <c r="A52" s="172"/>
      <c r="B52" s="172" t="s">
        <v>57</v>
      </c>
      <c r="C52" s="210">
        <f t="shared" si="31"/>
        <v>61971.138453886706</v>
      </c>
      <c r="D52" s="211">
        <f t="shared" si="21"/>
        <v>1.0005449968303521</v>
      </c>
      <c r="E52" s="212"/>
      <c r="F52" s="212"/>
      <c r="G52" s="210">
        <f t="shared" si="28"/>
        <v>5552.1237364777198</v>
      </c>
      <c r="H52" s="211">
        <f t="shared" si="23"/>
        <v>1.0008869860085428</v>
      </c>
      <c r="I52" s="212"/>
      <c r="J52" s="212"/>
      <c r="K52" s="210">
        <f t="shared" si="24"/>
        <v>1003.340183209745</v>
      </c>
      <c r="L52" s="211">
        <f t="shared" si="25"/>
        <v>0.99990025773952862</v>
      </c>
      <c r="M52" s="212"/>
      <c r="N52" s="212"/>
      <c r="O52" s="210">
        <f t="shared" si="29"/>
        <v>17265.174473724674</v>
      </c>
      <c r="P52" s="211">
        <f t="shared" si="18"/>
        <v>1.0004187218198728</v>
      </c>
      <c r="Q52" s="212"/>
      <c r="R52" s="212"/>
      <c r="S52" s="210">
        <f t="shared" si="30"/>
        <v>555.13668309028492</v>
      </c>
      <c r="T52" s="211">
        <f t="shared" si="19"/>
        <v>0.99933103552112523</v>
      </c>
    </row>
    <row r="53" spans="1:20" x14ac:dyDescent="0.2">
      <c r="A53" s="172"/>
      <c r="B53" s="172" t="s">
        <v>58</v>
      </c>
      <c r="C53" s="210">
        <f t="shared" si="31"/>
        <v>62004.91252791739</v>
      </c>
      <c r="D53" s="211">
        <f t="shared" si="21"/>
        <v>1.0005449968303521</v>
      </c>
      <c r="E53" s="212"/>
      <c r="F53" s="212"/>
      <c r="G53" s="210">
        <f t="shared" si="28"/>
        <v>5557.0483925496737</v>
      </c>
      <c r="H53" s="211">
        <f t="shared" si="23"/>
        <v>1.0008869860085428</v>
      </c>
      <c r="I53" s="212"/>
      <c r="J53" s="212"/>
      <c r="K53" s="210">
        <f t="shared" si="24"/>
        <v>1003.2401077918498</v>
      </c>
      <c r="L53" s="211">
        <f t="shared" si="25"/>
        <v>0.99990025773952862</v>
      </c>
      <c r="M53" s="212"/>
      <c r="N53" s="212"/>
      <c r="O53" s="210">
        <f t="shared" si="29"/>
        <v>17272.403779000731</v>
      </c>
      <c r="P53" s="211">
        <f t="shared" si="18"/>
        <v>1.0004187218198728</v>
      </c>
      <c r="Q53" s="212"/>
      <c r="R53" s="212"/>
      <c r="S53" s="210">
        <f t="shared" si="30"/>
        <v>554.76531636837717</v>
      </c>
      <c r="T53" s="211">
        <f t="shared" si="19"/>
        <v>0.99933103552112523</v>
      </c>
    </row>
    <row r="54" spans="1:20" x14ac:dyDescent="0.2">
      <c r="A54" s="172"/>
      <c r="B54" s="172" t="s">
        <v>59</v>
      </c>
      <c r="C54" s="210">
        <f t="shared" si="31"/>
        <v>62038.705008711368</v>
      </c>
      <c r="D54" s="211">
        <f t="shared" si="21"/>
        <v>1.0005449968303521</v>
      </c>
      <c r="E54" s="212"/>
      <c r="F54" s="212"/>
      <c r="G54" s="210">
        <f t="shared" si="28"/>
        <v>5561.9774167226606</v>
      </c>
      <c r="H54" s="211">
        <f t="shared" si="23"/>
        <v>1.0008869860085428</v>
      </c>
      <c r="I54" s="212"/>
      <c r="J54" s="212"/>
      <c r="K54" s="210">
        <f t="shared" si="24"/>
        <v>1003.1400423557031</v>
      </c>
      <c r="L54" s="211">
        <f t="shared" si="25"/>
        <v>0.99990025773952862</v>
      </c>
      <c r="M54" s="212"/>
      <c r="N54" s="212"/>
      <c r="O54" s="210">
        <f t="shared" si="29"/>
        <v>17279.636111344651</v>
      </c>
      <c r="P54" s="211">
        <f t="shared" si="18"/>
        <v>1.0004187218198728</v>
      </c>
      <c r="Q54" s="212"/>
      <c r="R54" s="212"/>
      <c r="S54" s="210">
        <f t="shared" si="30"/>
        <v>554.39419807761499</v>
      </c>
      <c r="T54" s="211">
        <f t="shared" si="19"/>
        <v>0.99933103552112523</v>
      </c>
    </row>
    <row r="55" spans="1:20" x14ac:dyDescent="0.2">
      <c r="A55" s="172"/>
      <c r="B55" s="172" t="s">
        <v>60</v>
      </c>
      <c r="C55" s="210">
        <f t="shared" si="31"/>
        <v>62072.515906300265</v>
      </c>
      <c r="D55" s="211">
        <f t="shared" si="21"/>
        <v>1.0005449968303521</v>
      </c>
      <c r="E55" s="212"/>
      <c r="F55" s="212"/>
      <c r="G55" s="210">
        <f t="shared" si="28"/>
        <v>5566.9108128711241</v>
      </c>
      <c r="H55" s="211">
        <f t="shared" si="23"/>
        <v>1.0008869860085428</v>
      </c>
      <c r="I55" s="212"/>
      <c r="J55" s="212"/>
      <c r="K55" s="210">
        <f t="shared" si="24"/>
        <v>1003.0399869003093</v>
      </c>
      <c r="L55" s="211">
        <f t="shared" si="25"/>
        <v>0.99990025773952862</v>
      </c>
      <c r="M55" s="212"/>
      <c r="N55" s="212"/>
      <c r="O55" s="210">
        <f t="shared" si="29"/>
        <v>17286.871472023933</v>
      </c>
      <c r="P55" s="211">
        <f t="shared" si="18"/>
        <v>1.0004187218198728</v>
      </c>
      <c r="Q55" s="212"/>
      <c r="R55" s="212"/>
      <c r="S55" s="210">
        <f t="shared" si="30"/>
        <v>554.02332805180686</v>
      </c>
      <c r="T55" s="211">
        <f t="shared" si="19"/>
        <v>0.99933103552112534</v>
      </c>
    </row>
    <row r="56" spans="1:20" x14ac:dyDescent="0.2">
      <c r="A56" s="172"/>
      <c r="B56" s="172" t="s">
        <v>61</v>
      </c>
      <c r="C56" s="210">
        <f t="shared" si="31"/>
        <v>62106.345230721185</v>
      </c>
      <c r="D56" s="211">
        <f t="shared" si="21"/>
        <v>1.0005449968303521</v>
      </c>
      <c r="E56" s="212"/>
      <c r="F56" s="212"/>
      <c r="G56" s="210">
        <f t="shared" si="28"/>
        <v>5571.848584872946</v>
      </c>
      <c r="H56" s="211">
        <f t="shared" si="23"/>
        <v>1.0008869860085428</v>
      </c>
      <c r="I56" s="212"/>
      <c r="J56" s="212"/>
      <c r="K56" s="210">
        <f t="shared" si="24"/>
        <v>1002.9399414246726</v>
      </c>
      <c r="L56" s="211">
        <f t="shared" si="25"/>
        <v>0.99990025773952862</v>
      </c>
      <c r="M56" s="212"/>
      <c r="N56" s="212"/>
      <c r="O56" s="210">
        <f t="shared" si="29"/>
        <v>17294.109862306606</v>
      </c>
      <c r="P56" s="211">
        <f t="shared" si="18"/>
        <v>1.0004187218198728</v>
      </c>
      <c r="Q56" s="212"/>
      <c r="R56" s="212"/>
      <c r="S56" s="210">
        <f t="shared" si="30"/>
        <v>553.65270612487222</v>
      </c>
      <c r="T56" s="211">
        <f t="shared" si="19"/>
        <v>0.99933103552112523</v>
      </c>
    </row>
    <row r="57" spans="1:20" x14ac:dyDescent="0.2">
      <c r="A57" s="172"/>
      <c r="B57" s="172" t="s">
        <v>214</v>
      </c>
      <c r="C57" s="210">
        <f t="shared" si="31"/>
        <v>62140.19299201668</v>
      </c>
      <c r="D57" s="211">
        <f t="shared" si="21"/>
        <v>1.0005449968303521</v>
      </c>
      <c r="E57" s="212"/>
      <c r="F57" s="212"/>
      <c r="G57" s="210">
        <f t="shared" si="28"/>
        <v>5576.7907366094469</v>
      </c>
      <c r="H57" s="211">
        <f t="shared" si="23"/>
        <v>1.0008869860085428</v>
      </c>
      <c r="I57" s="212"/>
      <c r="J57" s="212"/>
      <c r="K57" s="210">
        <f t="shared" si="24"/>
        <v>1002.8399059277979</v>
      </c>
      <c r="L57" s="211">
        <f t="shared" si="25"/>
        <v>0.99990025773952862</v>
      </c>
      <c r="M57" s="212"/>
      <c r="N57" s="212"/>
      <c r="O57" s="210">
        <f t="shared" si="29"/>
        <v>17301.35128346123</v>
      </c>
      <c r="P57" s="211">
        <f t="shared" si="18"/>
        <v>1.0004187218198728</v>
      </c>
      <c r="Q57" s="212"/>
      <c r="R57" s="212"/>
      <c r="S57" s="210">
        <f t="shared" si="30"/>
        <v>553.28233213084184</v>
      </c>
      <c r="T57" s="211">
        <f t="shared" si="19"/>
        <v>0.99933103552112534</v>
      </c>
    </row>
    <row r="58" spans="1:20" x14ac:dyDescent="0.2">
      <c r="A58" s="172"/>
      <c r="B58" s="172" t="s">
        <v>63</v>
      </c>
      <c r="C58" s="210">
        <f t="shared" si="31"/>
        <v>62174.059200234798</v>
      </c>
      <c r="D58" s="211">
        <f t="shared" si="21"/>
        <v>1.0005449968303521</v>
      </c>
      <c r="E58" s="212"/>
      <c r="F58" s="212"/>
      <c r="G58" s="210">
        <f t="shared" si="28"/>
        <v>5581.7372719653904</v>
      </c>
      <c r="H58" s="211">
        <f t="shared" si="23"/>
        <v>1.0008869860085428</v>
      </c>
      <c r="I58" s="212"/>
      <c r="J58" s="212"/>
      <c r="K58" s="210">
        <f t="shared" si="24"/>
        <v>1002.7398804086897</v>
      </c>
      <c r="L58" s="211">
        <f t="shared" si="25"/>
        <v>0.99990025773952862</v>
      </c>
      <c r="M58" s="212"/>
      <c r="N58" s="212"/>
      <c r="O58" s="210">
        <f t="shared" si="29"/>
        <v>17308.595736756899</v>
      </c>
      <c r="P58" s="211">
        <f t="shared" si="18"/>
        <v>1.0004187218198728</v>
      </c>
      <c r="Q58" s="212"/>
      <c r="R58" s="212"/>
      <c r="S58" s="210">
        <f t="shared" si="30"/>
        <v>552.91220590385728</v>
      </c>
      <c r="T58" s="211">
        <f t="shared" si="19"/>
        <v>0.99933103552112523</v>
      </c>
    </row>
    <row r="59" spans="1:20" x14ac:dyDescent="0.2">
      <c r="A59" s="172"/>
      <c r="B59" s="172" t="s">
        <v>64</v>
      </c>
      <c r="C59" s="210">
        <f t="shared" si="31"/>
        <v>62207.94386542905</v>
      </c>
      <c r="D59" s="211">
        <f t="shared" si="21"/>
        <v>1.0005449968303521</v>
      </c>
      <c r="E59" s="212"/>
      <c r="F59" s="212"/>
      <c r="G59" s="210">
        <f t="shared" si="28"/>
        <v>5586.6881948289856</v>
      </c>
      <c r="H59" s="211">
        <f t="shared" si="23"/>
        <v>1.0008869860085428</v>
      </c>
      <c r="I59" s="212"/>
      <c r="J59" s="212"/>
      <c r="K59" s="210">
        <f t="shared" si="24"/>
        <v>1002.6398648663529</v>
      </c>
      <c r="L59" s="211">
        <f t="shared" si="25"/>
        <v>0.99990025773952862</v>
      </c>
      <c r="M59" s="212"/>
      <c r="N59" s="212"/>
      <c r="O59" s="210">
        <f t="shared" si="29"/>
        <v>17315.843223463235</v>
      </c>
      <c r="P59" s="211">
        <f t="shared" si="18"/>
        <v>1.0004187218198728</v>
      </c>
      <c r="Q59" s="212"/>
      <c r="R59" s="212"/>
      <c r="S59" s="210">
        <f t="shared" si="30"/>
        <v>552.54232727817134</v>
      </c>
      <c r="T59" s="211">
        <f t="shared" si="19"/>
        <v>0.99933103552112523</v>
      </c>
    </row>
    <row r="60" spans="1:20" x14ac:dyDescent="0.2">
      <c r="A60" s="172"/>
      <c r="B60" s="172" t="s">
        <v>65</v>
      </c>
      <c r="C60" s="210">
        <f t="shared" si="31"/>
        <v>62241.846997658431</v>
      </c>
      <c r="D60" s="211">
        <f t="shared" si="21"/>
        <v>1.0005449968303521</v>
      </c>
      <c r="E60" s="212"/>
      <c r="F60" s="212"/>
      <c r="G60" s="210">
        <f t="shared" si="28"/>
        <v>5591.6435090918903</v>
      </c>
      <c r="H60" s="211">
        <f t="shared" si="23"/>
        <v>1.0008869860085428</v>
      </c>
      <c r="I60" s="212"/>
      <c r="J60" s="212"/>
      <c r="K60" s="210">
        <f t="shared" si="24"/>
        <v>1002.5398592997924</v>
      </c>
      <c r="L60" s="211">
        <f t="shared" si="25"/>
        <v>0.99990025773952862</v>
      </c>
      <c r="M60" s="212"/>
      <c r="N60" s="212"/>
      <c r="O60" s="210">
        <f t="shared" si="29"/>
        <v>17323.093744850394</v>
      </c>
      <c r="P60" s="211">
        <f t="shared" si="18"/>
        <v>1.0004187218198728</v>
      </c>
      <c r="Q60" s="212"/>
      <c r="R60" s="212"/>
      <c r="S60" s="210">
        <f t="shared" si="30"/>
        <v>552.1726960881474</v>
      </c>
      <c r="T60" s="211">
        <f t="shared" si="19"/>
        <v>0.99933103552112512</v>
      </c>
    </row>
    <row r="63" spans="1:20" x14ac:dyDescent="0.2">
      <c r="D63" s="178"/>
    </row>
    <row r="64" spans="1:20" x14ac:dyDescent="0.2">
      <c r="D64" s="41"/>
    </row>
    <row r="66" spans="7:17" x14ac:dyDescent="0.2">
      <c r="G66" s="199"/>
      <c r="H66" s="199"/>
      <c r="I66" s="199"/>
      <c r="J66" s="199"/>
      <c r="K66" s="199"/>
      <c r="L66" s="199"/>
      <c r="M66" s="199"/>
      <c r="N66" s="199"/>
      <c r="O66" s="199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55" t="s">
        <v>128</v>
      </c>
      <c r="D2" s="255"/>
      <c r="E2" s="255"/>
      <c r="I2" s="255" t="s">
        <v>131</v>
      </c>
      <c r="J2" s="255"/>
      <c r="K2" s="255"/>
      <c r="O2" s="249"/>
      <c r="P2" s="249"/>
      <c r="Q2" s="249"/>
    </row>
    <row r="3" spans="1:18" x14ac:dyDescent="0.2">
      <c r="A3" s="78"/>
      <c r="B3" s="78"/>
      <c r="C3" s="75" t="s">
        <v>132</v>
      </c>
      <c r="D3" s="75" t="s">
        <v>133</v>
      </c>
      <c r="E3" s="75" t="s">
        <v>174</v>
      </c>
      <c r="F3" s="75" t="s">
        <v>175</v>
      </c>
      <c r="H3" s="78"/>
      <c r="I3" s="75" t="s">
        <v>132</v>
      </c>
      <c r="J3" s="75" t="s">
        <v>133</v>
      </c>
      <c r="K3" s="75" t="s">
        <v>174</v>
      </c>
      <c r="L3" s="75" t="s">
        <v>175</v>
      </c>
      <c r="N3" s="78"/>
      <c r="O3" s="75"/>
      <c r="P3" s="75"/>
      <c r="Q3" s="78"/>
    </row>
    <row r="4" spans="1:18" s="172" customFormat="1" x14ac:dyDescent="0.2">
      <c r="A4" s="78"/>
      <c r="B4" s="78"/>
      <c r="C4" s="78" t="s">
        <v>117</v>
      </c>
      <c r="D4" s="78" t="s">
        <v>118</v>
      </c>
      <c r="E4" s="78" t="s">
        <v>170</v>
      </c>
      <c r="F4" s="75"/>
      <c r="H4" s="78"/>
      <c r="I4" s="78"/>
      <c r="J4" s="75"/>
      <c r="K4" s="75"/>
      <c r="L4" s="75"/>
      <c r="N4" s="78"/>
      <c r="O4" s="75"/>
      <c r="P4" s="75"/>
      <c r="Q4" s="78"/>
    </row>
    <row r="5" spans="1:18" x14ac:dyDescent="0.2">
      <c r="A5" s="15"/>
      <c r="B5" s="15">
        <v>2010</v>
      </c>
      <c r="C5" s="70">
        <f>'Normalized Annual Summary'!U5</f>
        <v>906197008</v>
      </c>
      <c r="D5" s="70">
        <f>SUMIF('Monthly Data'!B:B,B5,'Monthly Data'!N:N)</f>
        <v>2403006</v>
      </c>
      <c r="E5" s="79">
        <f t="shared" ref="E5:E13" si="0">D5/C5</f>
        <v>2.6517478857091968E-3</v>
      </c>
      <c r="H5" s="15">
        <v>2010</v>
      </c>
      <c r="I5" s="70">
        <f>'Normalized Annual Summary'!AD5</f>
        <v>9467387</v>
      </c>
      <c r="J5" s="70">
        <f>SUMIF('Monthly Data'!$B:$B,H5,'Monthly Data'!Q:Q)</f>
        <v>26416</v>
      </c>
      <c r="K5" s="79">
        <f t="shared" ref="K5:K13" si="1">J5/I5</f>
        <v>2.7902102237924785E-3</v>
      </c>
      <c r="N5" s="15"/>
      <c r="O5" s="70"/>
      <c r="P5" s="70"/>
      <c r="Q5" s="79"/>
    </row>
    <row r="6" spans="1:18" x14ac:dyDescent="0.2">
      <c r="A6" s="15"/>
      <c r="B6" s="15">
        <f t="shared" ref="B6:B14" si="2">B5+1</f>
        <v>2011</v>
      </c>
      <c r="C6" s="70">
        <f>'Normalized Annual Summary'!U6</f>
        <v>908229110</v>
      </c>
      <c r="D6" s="70">
        <f>SUMIF('Monthly Data'!B:B,B6,'Monthly Data'!N:N)</f>
        <v>2396756</v>
      </c>
      <c r="E6" s="79">
        <f t="shared" si="0"/>
        <v>2.6389332533065363E-3</v>
      </c>
      <c r="F6" s="27"/>
      <c r="H6" s="15">
        <f t="shared" ref="H6:H14" si="3">H5+1</f>
        <v>2011</v>
      </c>
      <c r="I6" s="70">
        <f>'Normalized Annual Summary'!AD6</f>
        <v>9847280</v>
      </c>
      <c r="J6" s="70">
        <f>SUMIF('Monthly Data'!$B:$B,H6,'Monthly Data'!Q:Q)</f>
        <v>27334</v>
      </c>
      <c r="K6" s="79">
        <f t="shared" si="1"/>
        <v>2.7757918938021466E-3</v>
      </c>
      <c r="L6" s="27"/>
      <c r="M6" s="27"/>
      <c r="N6" s="15"/>
      <c r="O6" s="70"/>
      <c r="P6" s="70"/>
      <c r="Q6" s="79"/>
      <c r="R6" s="27"/>
    </row>
    <row r="7" spans="1:18" x14ac:dyDescent="0.2">
      <c r="A7" s="15"/>
      <c r="B7" s="15">
        <f t="shared" si="2"/>
        <v>2012</v>
      </c>
      <c r="C7" s="70">
        <f>'Normalized Annual Summary'!U7</f>
        <v>903337846</v>
      </c>
      <c r="D7" s="70">
        <f>SUMIF('Monthly Data'!B:B,B7,'Monthly Data'!N:N)</f>
        <v>2423043</v>
      </c>
      <c r="E7" s="79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0">
        <f>'Normalized Annual Summary'!AD7</f>
        <v>9866380</v>
      </c>
      <c r="J7" s="70">
        <f>SUMIF('Monthly Data'!$B:$B,H7,'Monthly Data'!Q:Q)</f>
        <v>27457</v>
      </c>
      <c r="K7" s="79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0"/>
      <c r="P7" s="70"/>
      <c r="Q7" s="79"/>
      <c r="R7" s="27"/>
    </row>
    <row r="8" spans="1:18" x14ac:dyDescent="0.2">
      <c r="A8" s="15"/>
      <c r="B8" s="15">
        <f t="shared" si="2"/>
        <v>2013</v>
      </c>
      <c r="C8" s="70">
        <f>'Normalized Annual Summary'!U8</f>
        <v>899933878</v>
      </c>
      <c r="D8" s="70">
        <f>SUMIF('Monthly Data'!B:B,B8,'Monthly Data'!N:N)</f>
        <v>2424733</v>
      </c>
      <c r="E8" s="79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0">
        <f>'Normalized Annual Summary'!AD8</f>
        <v>9864267</v>
      </c>
      <c r="J8" s="70">
        <f>SUMIF('Monthly Data'!$B:$B,H8,'Monthly Data'!Q:Q)</f>
        <v>27500</v>
      </c>
      <c r="K8" s="79">
        <f t="shared" si="1"/>
        <v>2.78784019126814E-3</v>
      </c>
      <c r="L8" s="27">
        <f t="shared" si="5"/>
        <v>2.782172331070963E-3</v>
      </c>
      <c r="M8" s="27"/>
      <c r="N8" s="15"/>
      <c r="O8" s="70"/>
      <c r="P8" s="70"/>
      <c r="Q8" s="79"/>
      <c r="R8" s="27"/>
    </row>
    <row r="9" spans="1:18" x14ac:dyDescent="0.2">
      <c r="A9" s="15"/>
      <c r="B9" s="15">
        <f t="shared" si="2"/>
        <v>2014</v>
      </c>
      <c r="C9" s="70">
        <f>'Normalized Annual Summary'!U9</f>
        <v>901672321</v>
      </c>
      <c r="D9" s="70">
        <f>SUMIF('Monthly Data'!B:B,B9,'Monthly Data'!N:N)</f>
        <v>2373361</v>
      </c>
      <c r="E9" s="79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0">
        <f>'Normalized Annual Summary'!AD9</f>
        <v>9908447</v>
      </c>
      <c r="J9" s="70">
        <f>SUMIF('Monthly Data'!$B:$B,H9,'Monthly Data'!Q:Q)</f>
        <v>27636</v>
      </c>
      <c r="K9" s="79">
        <f t="shared" si="1"/>
        <v>2.7891353710626904E-3</v>
      </c>
      <c r="L9" s="27">
        <f t="shared" si="5"/>
        <v>2.7866201568244771E-3</v>
      </c>
      <c r="M9" s="27"/>
      <c r="N9" s="15"/>
      <c r="O9" s="70"/>
      <c r="P9" s="70"/>
      <c r="Q9" s="79"/>
      <c r="R9" s="27"/>
    </row>
    <row r="10" spans="1:18" x14ac:dyDescent="0.2">
      <c r="A10" s="15"/>
      <c r="B10" s="15">
        <f t="shared" si="2"/>
        <v>2015</v>
      </c>
      <c r="C10" s="70">
        <f>'Normalized Annual Summary'!U10</f>
        <v>907051642</v>
      </c>
      <c r="D10" s="70">
        <f>SUMIF('Monthly Data'!B:B,B10,'Monthly Data'!N:N)</f>
        <v>2374100</v>
      </c>
      <c r="E10" s="79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0">
        <f>'Normalized Annual Summary'!AD10</f>
        <v>9918681</v>
      </c>
      <c r="J10" s="70">
        <f>SUMIF('Monthly Data'!$B:$B,H10,'Monthly Data'!Q:Q)</f>
        <v>27661</v>
      </c>
      <c r="K10" s="79">
        <f t="shared" si="1"/>
        <v>2.788778064341418E-3</v>
      </c>
      <c r="L10" s="27">
        <f t="shared" si="5"/>
        <v>2.7885845422240831E-3</v>
      </c>
      <c r="M10" s="27"/>
      <c r="N10" s="15"/>
      <c r="O10" s="70"/>
      <c r="P10" s="70"/>
      <c r="Q10" s="79"/>
      <c r="R10" s="27"/>
    </row>
    <row r="11" spans="1:18" x14ac:dyDescent="0.2">
      <c r="A11" s="15"/>
      <c r="B11" s="15">
        <f t="shared" si="2"/>
        <v>2016</v>
      </c>
      <c r="C11" s="70">
        <f>'Normalized Annual Summary'!U11</f>
        <v>920835908</v>
      </c>
      <c r="D11" s="70">
        <f>SUMIF('Monthly Data'!B:B,B11,'Monthly Data'!N:N)</f>
        <v>2410544</v>
      </c>
      <c r="E11" s="79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0">
        <f>'Normalized Annual Summary'!AD11</f>
        <v>9945876</v>
      </c>
      <c r="J11" s="70">
        <f>SUMIF('Monthly Data'!$B:$B,H11,'Monthly Data'!Q:Q)</f>
        <v>27648</v>
      </c>
      <c r="K11" s="79">
        <f t="shared" si="1"/>
        <v>2.7798456365231176E-3</v>
      </c>
      <c r="L11" s="27">
        <f t="shared" si="5"/>
        <v>2.7859196906424091E-3</v>
      </c>
      <c r="M11" s="27"/>
      <c r="N11" s="15"/>
      <c r="O11" s="70"/>
      <c r="P11" s="70"/>
      <c r="Q11" s="79"/>
      <c r="R11" s="27"/>
    </row>
    <row r="12" spans="1:18" x14ac:dyDescent="0.2">
      <c r="A12" s="15"/>
      <c r="B12" s="15">
        <f t="shared" si="2"/>
        <v>2017</v>
      </c>
      <c r="C12" s="70">
        <f>'Normalized Annual Summary'!U12</f>
        <v>885596225</v>
      </c>
      <c r="D12" s="70">
        <f>SUMIF('Monthly Data'!B:B,B12,'Monthly Data'!N:N)</f>
        <v>2363980</v>
      </c>
      <c r="E12" s="79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0">
        <f>'Normalized Annual Summary'!AD12</f>
        <v>11286654.700000001</v>
      </c>
      <c r="J12" s="70">
        <f>SUMIF('Monthly Data'!$B:$B,H12,'Monthly Data'!Q:Q)</f>
        <v>30451.800000000003</v>
      </c>
      <c r="K12" s="152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0"/>
      <c r="P12" s="70"/>
      <c r="Q12" s="79"/>
      <c r="R12" s="27"/>
    </row>
    <row r="13" spans="1:18" x14ac:dyDescent="0.2">
      <c r="A13" s="15"/>
      <c r="B13" s="15">
        <f t="shared" si="2"/>
        <v>2018</v>
      </c>
      <c r="C13" s="70">
        <f>'Normalized Annual Summary'!U13</f>
        <v>874283086</v>
      </c>
      <c r="D13" s="70">
        <f>SUMIF('Monthly Data'!B:B,B13,'Monthly Data'!N:N)</f>
        <v>2353522</v>
      </c>
      <c r="E13" s="79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0">
        <f>'Normalized Annual Summary'!AD13</f>
        <v>6528022.6000000006</v>
      </c>
      <c r="J13" s="70">
        <f>SUMIF('Monthly Data'!$B:$B,H13,'Monthly Data'!Q:Q)</f>
        <v>18200.899999999998</v>
      </c>
      <c r="K13" s="79">
        <f t="shared" si="1"/>
        <v>2.7881184112322154E-3</v>
      </c>
      <c r="L13" s="27">
        <f>AVERAGE(K11,K13)</f>
        <v>2.7839820238776663E-3</v>
      </c>
      <c r="M13" s="27"/>
      <c r="N13" s="15"/>
      <c r="O13" s="70"/>
      <c r="P13" s="70"/>
      <c r="Q13" s="79"/>
      <c r="R13" s="27"/>
    </row>
    <row r="14" spans="1:18" s="172" customFormat="1" x14ac:dyDescent="0.2">
      <c r="A14" s="15"/>
      <c r="B14" s="15">
        <f t="shared" si="2"/>
        <v>2019</v>
      </c>
      <c r="C14" s="70">
        <f>'Normalized Annual Summary'!U14</f>
        <v>837536595</v>
      </c>
      <c r="D14" s="70">
        <f>SUMIF('Monthly Data'!B:B,B14,'Monthly Data'!N:N)</f>
        <v>2275484</v>
      </c>
      <c r="E14" s="79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0">
        <f>'Normalized Annual Summary'!AD14</f>
        <v>5537652.8999999994</v>
      </c>
      <c r="J14" s="70">
        <f>SUMIF('Monthly Data'!$B:$B,H14,'Monthly Data'!Q:Q)</f>
        <v>15445.800000000001</v>
      </c>
      <c r="K14" s="79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0"/>
      <c r="P14" s="70"/>
      <c r="Q14" s="79"/>
      <c r="R14" s="27"/>
    </row>
    <row r="16" spans="1:18" x14ac:dyDescent="0.2">
      <c r="B16" s="15"/>
      <c r="C16" s="15" t="s">
        <v>134</v>
      </c>
      <c r="D16" s="80" t="s">
        <v>135</v>
      </c>
      <c r="E16" t="s">
        <v>219</v>
      </c>
      <c r="F16" t="s">
        <v>220</v>
      </c>
      <c r="H16" s="15"/>
      <c r="I16" s="15" t="s">
        <v>134</v>
      </c>
      <c r="J16" s="80" t="s">
        <v>135</v>
      </c>
      <c r="K16" s="172" t="s">
        <v>219</v>
      </c>
      <c r="L16" s="172" t="s">
        <v>221</v>
      </c>
      <c r="N16" s="15"/>
      <c r="O16" s="15"/>
      <c r="P16" s="79"/>
      <c r="Q16" s="80"/>
    </row>
    <row r="17" spans="1:17" x14ac:dyDescent="0.2">
      <c r="B17" s="78"/>
      <c r="C17" s="78" t="s">
        <v>120</v>
      </c>
      <c r="D17" s="81" t="s">
        <v>218</v>
      </c>
      <c r="E17" s="82" t="s">
        <v>160</v>
      </c>
      <c r="F17" t="s">
        <v>184</v>
      </c>
      <c r="H17" s="78"/>
      <c r="I17" s="78" t="s">
        <v>120</v>
      </c>
      <c r="J17" s="81" t="s">
        <v>185</v>
      </c>
      <c r="K17" s="82" t="s">
        <v>160</v>
      </c>
      <c r="L17" t="s">
        <v>184</v>
      </c>
      <c r="N17" s="78"/>
      <c r="O17" s="78"/>
      <c r="P17" s="81"/>
      <c r="Q17" s="82"/>
    </row>
    <row r="18" spans="1:17" x14ac:dyDescent="0.2">
      <c r="B18" s="72">
        <v>2019</v>
      </c>
      <c r="C18" s="73">
        <f ca="1">'Normalized Annual Summary'!AA14</f>
        <v>856459769.15539193</v>
      </c>
      <c r="D18" s="83">
        <f ca="1">C18*F18</f>
        <v>2318864.9538301942</v>
      </c>
      <c r="E18" s="84">
        <f>AVERAGE(E5:E14)</f>
        <v>2.6612872659787824E-3</v>
      </c>
      <c r="F18" s="241">
        <f>TREND($E$9:$E$14,$B$9:$B$14,B18)</f>
        <v>2.7075001504355198E-3</v>
      </c>
      <c r="G18" t="s">
        <v>215</v>
      </c>
      <c r="H18" s="72">
        <v>2019</v>
      </c>
      <c r="I18" s="73">
        <f>'Normalized Annual Summary'!AK14</f>
        <v>5537652.8999999994</v>
      </c>
      <c r="J18" s="83">
        <f>I18*L18</f>
        <v>15433.700370536344</v>
      </c>
      <c r="K18" s="175">
        <f>AVERAGE(K5:K11,K13:K14)</f>
        <v>2.7857596599659535E-3</v>
      </c>
      <c r="L18" s="84">
        <f>TREND($L$7:$L$14,$H$7:$H$14,H18)</f>
        <v>2.7870472651935888E-3</v>
      </c>
      <c r="N18" s="72"/>
      <c r="O18" s="73"/>
      <c r="P18" s="83"/>
      <c r="Q18" s="84"/>
    </row>
    <row r="19" spans="1:17" x14ac:dyDescent="0.2">
      <c r="B19" s="72">
        <v>2020</v>
      </c>
      <c r="C19" s="73">
        <f ca="1">'Normalized Annual Summary'!AA15</f>
        <v>870186522.58430707</v>
      </c>
      <c r="D19" s="83">
        <f t="shared" ref="D19:D20" ca="1" si="9">C19*F19</f>
        <v>2373403.5385738965</v>
      </c>
      <c r="E19" s="84">
        <f>E18</f>
        <v>2.6612872659787824E-3</v>
      </c>
      <c r="F19" s="241">
        <f t="shared" ref="F19:F20" si="10">TREND($E$9:$E$14,$B$9:$B$14,B19)</f>
        <v>2.7274652927573376E-3</v>
      </c>
      <c r="H19" s="72">
        <v>2020</v>
      </c>
      <c r="I19" s="73">
        <f>'Normalized Annual Summary'!AK15</f>
        <v>5541713.5211686473</v>
      </c>
      <c r="J19" s="83">
        <f>I19*L19</f>
        <v>15447.62011196088</v>
      </c>
      <c r="K19" s="175">
        <f>K18</f>
        <v>2.7857596599659535E-3</v>
      </c>
      <c r="L19" s="84">
        <f t="shared" ref="L19:L20" si="11">TREND($L$7:$L$14,$H$7:$H$14,H19)</f>
        <v>2.7875169030215866E-3</v>
      </c>
      <c r="N19" s="72"/>
      <c r="O19" s="73"/>
      <c r="P19" s="83"/>
      <c r="Q19" s="84"/>
    </row>
    <row r="20" spans="1:17" s="172" customFormat="1" x14ac:dyDescent="0.2">
      <c r="B20" s="72">
        <v>2021</v>
      </c>
      <c r="C20" s="73">
        <f ca="1">'Normalized Annual Summary'!AA16</f>
        <v>869212089.89104462</v>
      </c>
      <c r="D20" s="83">
        <f t="shared" ca="1" si="9"/>
        <v>2388099.7503054207</v>
      </c>
      <c r="E20" s="84">
        <f>E19</f>
        <v>2.6612872659787824E-3</v>
      </c>
      <c r="F20" s="241">
        <f t="shared" si="10"/>
        <v>2.7474304350791623E-3</v>
      </c>
      <c r="H20" s="72">
        <v>2021</v>
      </c>
      <c r="I20" s="73">
        <f>'Normalized Annual Summary'!AK16</f>
        <v>5569643.7573153349</v>
      </c>
      <c r="J20" s="83">
        <f>I20*L20</f>
        <v>15528.091832722061</v>
      </c>
      <c r="K20" s="175">
        <f>K19</f>
        <v>2.7857596599659535E-3</v>
      </c>
      <c r="L20" s="84">
        <f t="shared" si="11"/>
        <v>2.787986540849584E-3</v>
      </c>
      <c r="N20" s="72"/>
      <c r="O20" s="73"/>
      <c r="P20" s="83"/>
      <c r="Q20" s="84"/>
    </row>
    <row r="22" spans="1:17" s="172" customFormat="1" x14ac:dyDescent="0.2">
      <c r="A22" s="15"/>
      <c r="B22" s="15"/>
      <c r="C22" s="147" t="s">
        <v>132</v>
      </c>
      <c r="D22" s="148" t="s">
        <v>133</v>
      </c>
      <c r="E22" s="79" t="s">
        <v>186</v>
      </c>
      <c r="F22" s="15"/>
      <c r="G22" s="15"/>
      <c r="H22" s="15"/>
      <c r="I22" s="147" t="s">
        <v>132</v>
      </c>
      <c r="J22" s="148" t="s">
        <v>133</v>
      </c>
      <c r="K22" s="79" t="s">
        <v>186</v>
      </c>
    </row>
    <row r="23" spans="1:17" s="172" customFormat="1" x14ac:dyDescent="0.2">
      <c r="A23" s="15" t="s">
        <v>187</v>
      </c>
      <c r="B23" s="15"/>
      <c r="C23" s="149">
        <f>C14/C10-1</f>
        <v>-7.663846663319307E-2</v>
      </c>
      <c r="D23" s="149">
        <f>D14/D10-1</f>
        <v>-4.1538267132808171E-2</v>
      </c>
      <c r="E23" s="150">
        <f>D23-C23</f>
        <v>3.5100199500384899E-2</v>
      </c>
      <c r="F23" s="15"/>
      <c r="G23" s="15"/>
      <c r="H23" s="15"/>
      <c r="I23" s="149">
        <f>I14/I10-1</f>
        <v>-0.44169462653350788</v>
      </c>
      <c r="J23" s="149">
        <f>J14/J10-1</f>
        <v>-0.44160370196305265</v>
      </c>
      <c r="K23" s="151">
        <f>J23-I23</f>
        <v>9.0924570455230835E-5</v>
      </c>
    </row>
    <row r="24" spans="1:17" s="172" customFormat="1" x14ac:dyDescent="0.2">
      <c r="A24" s="15" t="s">
        <v>188</v>
      </c>
      <c r="B24" s="15"/>
      <c r="C24" s="149">
        <f>C14/C5-1</f>
        <v>-7.576764477686293E-2</v>
      </c>
      <c r="D24" s="149">
        <f>D14/D5-1</f>
        <v>-5.3067699373201771E-2</v>
      </c>
      <c r="E24" s="150">
        <f>D24-C24</f>
        <v>2.2699945403661159E-2</v>
      </c>
      <c r="F24" s="15"/>
      <c r="G24" s="15"/>
      <c r="H24" s="15"/>
      <c r="I24" s="149">
        <f>I14/I5-1</f>
        <v>-0.41508117287272617</v>
      </c>
      <c r="J24" s="149">
        <f>J14/J5-1</f>
        <v>-0.41528619018776491</v>
      </c>
      <c r="K24" s="151">
        <f>J24-I24</f>
        <v>-2.0501731503874687E-4</v>
      </c>
    </row>
    <row r="25" spans="1:17" s="172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2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2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2373403.5385738965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/>
  </sheetViews>
  <sheetFormatPr defaultRowHeight="12.75" x14ac:dyDescent="0.2"/>
  <cols>
    <col min="1" max="2" width="9.33203125" style="199"/>
    <col min="3" max="3" width="17.5" style="199" bestFit="1" customWidth="1"/>
    <col min="4" max="4" width="15.33203125" style="199" customWidth="1"/>
    <col min="5" max="5" width="12.83203125" style="199" customWidth="1"/>
    <col min="6" max="6" width="11.33203125" style="199" bestFit="1" customWidth="1"/>
    <col min="7" max="8" width="9.33203125" style="199"/>
    <col min="9" max="9" width="14.6640625" style="199" customWidth="1"/>
    <col min="10" max="10" width="16.1640625" style="199" customWidth="1"/>
    <col min="11" max="11" width="15.83203125" style="199" customWidth="1"/>
    <col min="12" max="12" width="11" style="199" customWidth="1"/>
    <col min="13" max="13" width="9.33203125" style="199"/>
    <col min="14" max="14" width="9.33203125" style="199" customWidth="1"/>
    <col min="15" max="16384" width="9.33203125" style="199"/>
  </cols>
  <sheetData>
    <row r="2" spans="1:18" x14ac:dyDescent="0.2">
      <c r="C2" s="255" t="s">
        <v>128</v>
      </c>
      <c r="D2" s="255"/>
      <c r="E2" s="255"/>
      <c r="I2" s="255" t="s">
        <v>131</v>
      </c>
      <c r="J2" s="255"/>
      <c r="K2" s="255"/>
      <c r="O2" s="249"/>
      <c r="P2" s="249"/>
      <c r="Q2" s="249"/>
    </row>
    <row r="3" spans="1:18" x14ac:dyDescent="0.2">
      <c r="A3" s="78"/>
      <c r="B3" s="78"/>
      <c r="C3" s="223" t="s">
        <v>132</v>
      </c>
      <c r="D3" s="223" t="s">
        <v>133</v>
      </c>
      <c r="E3" s="223" t="s">
        <v>174</v>
      </c>
      <c r="F3" s="223" t="s">
        <v>175</v>
      </c>
      <c r="H3" s="78"/>
      <c r="I3" s="223" t="s">
        <v>132</v>
      </c>
      <c r="J3" s="223" t="s">
        <v>133</v>
      </c>
      <c r="K3" s="223" t="s">
        <v>174</v>
      </c>
      <c r="L3" s="223" t="s">
        <v>175</v>
      </c>
      <c r="N3" s="78"/>
      <c r="O3" s="223"/>
      <c r="P3" s="223"/>
      <c r="Q3" s="78"/>
    </row>
    <row r="4" spans="1:18" x14ac:dyDescent="0.2">
      <c r="A4" s="78"/>
      <c r="B4" s="78"/>
      <c r="C4" s="78" t="s">
        <v>117</v>
      </c>
      <c r="D4" s="78" t="s">
        <v>118</v>
      </c>
      <c r="E4" s="78" t="s">
        <v>170</v>
      </c>
      <c r="F4" s="223"/>
      <c r="H4" s="78"/>
      <c r="I4" s="78"/>
      <c r="J4" s="223"/>
      <c r="K4" s="223"/>
      <c r="L4" s="223"/>
      <c r="N4" s="78"/>
      <c r="O4" s="223"/>
      <c r="P4" s="223"/>
      <c r="Q4" s="78"/>
    </row>
    <row r="5" spans="1:18" x14ac:dyDescent="0.2">
      <c r="A5" s="15"/>
      <c r="B5" s="15">
        <v>2010</v>
      </c>
      <c r="C5" s="70">
        <f ca="1">'Normalized Annual Summary'!AA5</f>
        <v>913321030.22273648</v>
      </c>
      <c r="D5" s="70">
        <f ca="1">C5*E5</f>
        <v>2421897.110866887</v>
      </c>
      <c r="E5" s="79">
        <v>2.6517478857091968E-3</v>
      </c>
      <c r="H5" s="15">
        <v>2010</v>
      </c>
      <c r="I5" s="70">
        <f>'Normalized Annual Summary'!AD5</f>
        <v>9467387</v>
      </c>
      <c r="J5" s="70">
        <f>SUMIF('Monthly Data'!$B:$B,H5,'Monthly Data'!Q:Q)</f>
        <v>26416</v>
      </c>
      <c r="K5" s="79">
        <f t="shared" ref="K5:K14" si="0">J5/I5</f>
        <v>2.7902102237924785E-3</v>
      </c>
      <c r="N5" s="15"/>
      <c r="O5" s="70"/>
      <c r="P5" s="70"/>
      <c r="Q5" s="79"/>
    </row>
    <row r="6" spans="1:18" x14ac:dyDescent="0.2">
      <c r="A6" s="15"/>
      <c r="B6" s="15">
        <f t="shared" ref="B6:B14" si="1">B5+1</f>
        <v>2011</v>
      </c>
      <c r="C6" s="70">
        <f ca="1">'Normalized Annual Summary'!AA6</f>
        <v>906639420.26997352</v>
      </c>
      <c r="D6" s="70">
        <f t="shared" ref="D6:D14" ca="1" si="2">C6*E6</f>
        <v>2392560.9149089931</v>
      </c>
      <c r="E6" s="79">
        <v>2.6389332533065363E-3</v>
      </c>
      <c r="F6" s="27"/>
      <c r="H6" s="15">
        <f t="shared" ref="H6:H14" si="3">H5+1</f>
        <v>2011</v>
      </c>
      <c r="I6" s="70">
        <f>'Normalized Annual Summary'!AD6</f>
        <v>9847280</v>
      </c>
      <c r="J6" s="70">
        <f>SUMIF('Monthly Data'!$B:$B,H6,'Monthly Data'!Q:Q)</f>
        <v>27334</v>
      </c>
      <c r="K6" s="79">
        <f t="shared" si="0"/>
        <v>2.7757918938021466E-3</v>
      </c>
      <c r="L6" s="27"/>
      <c r="M6" s="27"/>
      <c r="N6" s="15"/>
      <c r="O6" s="70"/>
      <c r="P6" s="70"/>
      <c r="Q6" s="79"/>
      <c r="R6" s="27"/>
    </row>
    <row r="7" spans="1:18" x14ac:dyDescent="0.2">
      <c r="A7" s="15"/>
      <c r="B7" s="15">
        <f t="shared" si="1"/>
        <v>2012</v>
      </c>
      <c r="C7" s="70">
        <f ca="1">'Normalized Annual Summary'!AA7</f>
        <v>907304635.44834447</v>
      </c>
      <c r="D7" s="70">
        <f t="shared" ca="1" si="2"/>
        <v>2433683.2067043311</v>
      </c>
      <c r="E7" s="79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0">
        <f>'Normalized Annual Summary'!AD7</f>
        <v>9866380</v>
      </c>
      <c r="J7" s="70">
        <f>SUMIF('Monthly Data'!$B:$B,H7,'Monthly Data'!Q:Q)</f>
        <v>27457</v>
      </c>
      <c r="K7" s="79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0"/>
      <c r="P7" s="70"/>
      <c r="Q7" s="79"/>
      <c r="R7" s="27"/>
    </row>
    <row r="8" spans="1:18" x14ac:dyDescent="0.2">
      <c r="A8" s="15"/>
      <c r="B8" s="15">
        <f t="shared" si="1"/>
        <v>2013</v>
      </c>
      <c r="C8" s="70">
        <f ca="1">'Normalized Annual Summary'!AA8</f>
        <v>901697351.94800174</v>
      </c>
      <c r="D8" s="70">
        <f t="shared" ca="1" si="2"/>
        <v>2429484.4084988814</v>
      </c>
      <c r="E8" s="79">
        <v>2.6943457283647235E-3</v>
      </c>
      <c r="F8" s="27">
        <f t="shared" si="4"/>
        <v>2.6718670020976069E-3</v>
      </c>
      <c r="H8" s="15">
        <f t="shared" si="3"/>
        <v>2013</v>
      </c>
      <c r="I8" s="70">
        <f>'Normalized Annual Summary'!AD8</f>
        <v>9864267</v>
      </c>
      <c r="J8" s="70">
        <f>SUMIF('Monthly Data'!$B:$B,H8,'Monthly Data'!Q:Q)</f>
        <v>27500</v>
      </c>
      <c r="K8" s="79">
        <f t="shared" si="0"/>
        <v>2.78784019126814E-3</v>
      </c>
      <c r="L8" s="27">
        <f t="shared" si="5"/>
        <v>2.782172331070963E-3</v>
      </c>
      <c r="M8" s="27"/>
      <c r="N8" s="15"/>
      <c r="O8" s="70"/>
      <c r="P8" s="70"/>
      <c r="Q8" s="79"/>
      <c r="R8" s="27"/>
    </row>
    <row r="9" spans="1:18" x14ac:dyDescent="0.2">
      <c r="A9" s="15"/>
      <c r="B9" s="15">
        <f t="shared" si="1"/>
        <v>2014</v>
      </c>
      <c r="C9" s="70">
        <f ca="1">'Normalized Annual Summary'!AA9</f>
        <v>905539873.91544902</v>
      </c>
      <c r="D9" s="70">
        <f t="shared" ca="1" si="2"/>
        <v>2383541.0832089237</v>
      </c>
      <c r="E9" s="79">
        <v>2.6321768393287523E-3</v>
      </c>
      <c r="F9" s="27">
        <f t="shared" si="4"/>
        <v>2.6696148641050122E-3</v>
      </c>
      <c r="H9" s="15">
        <f t="shared" si="3"/>
        <v>2014</v>
      </c>
      <c r="I9" s="70">
        <f>'Normalized Annual Summary'!AD9</f>
        <v>9908447</v>
      </c>
      <c r="J9" s="70">
        <f>SUMIF('Monthly Data'!$B:$B,H9,'Monthly Data'!Q:Q)</f>
        <v>27636</v>
      </c>
      <c r="K9" s="79">
        <f t="shared" si="0"/>
        <v>2.7891353710626904E-3</v>
      </c>
      <c r="L9" s="27">
        <f t="shared" si="5"/>
        <v>2.7866201568244771E-3</v>
      </c>
      <c r="M9" s="27"/>
      <c r="N9" s="15"/>
      <c r="O9" s="70"/>
      <c r="P9" s="70"/>
      <c r="Q9" s="79"/>
      <c r="R9" s="27"/>
    </row>
    <row r="10" spans="1:18" x14ac:dyDescent="0.2">
      <c r="A10" s="15"/>
      <c r="B10" s="15">
        <f t="shared" si="1"/>
        <v>2015</v>
      </c>
      <c r="C10" s="70">
        <f ca="1">'Normalized Annual Summary'!AA10</f>
        <v>905703188.5360328</v>
      </c>
      <c r="D10" s="70">
        <f t="shared" ca="1" si="2"/>
        <v>2370570.5831282707</v>
      </c>
      <c r="E10" s="79">
        <v>2.6173812934897922E-3</v>
      </c>
      <c r="F10" s="27">
        <f t="shared" si="4"/>
        <v>2.6479679537277558E-3</v>
      </c>
      <c r="H10" s="15">
        <f t="shared" si="3"/>
        <v>2015</v>
      </c>
      <c r="I10" s="70">
        <f>'Normalized Annual Summary'!AD10</f>
        <v>9918681</v>
      </c>
      <c r="J10" s="70">
        <f>SUMIF('Monthly Data'!$B:$B,H10,'Monthly Data'!Q:Q)</f>
        <v>27661</v>
      </c>
      <c r="K10" s="79">
        <f t="shared" si="0"/>
        <v>2.788778064341418E-3</v>
      </c>
      <c r="L10" s="27">
        <f t="shared" si="5"/>
        <v>2.7885845422240831E-3</v>
      </c>
      <c r="M10" s="27"/>
      <c r="N10" s="15"/>
      <c r="O10" s="70"/>
      <c r="P10" s="70"/>
      <c r="Q10" s="79"/>
      <c r="R10" s="27"/>
    </row>
    <row r="11" spans="1:18" x14ac:dyDescent="0.2">
      <c r="A11" s="15"/>
      <c r="B11" s="15">
        <f t="shared" si="1"/>
        <v>2016</v>
      </c>
      <c r="C11" s="70">
        <f ca="1">'Normalized Annual Summary'!AA11</f>
        <v>903943887.65687847</v>
      </c>
      <c r="D11" s="70">
        <f t="shared" ca="1" si="2"/>
        <v>2366324.4404321844</v>
      </c>
      <c r="E11" s="79">
        <v>2.6177780200117911E-3</v>
      </c>
      <c r="F11" s="27">
        <f t="shared" si="4"/>
        <v>2.6224453842767781E-3</v>
      </c>
      <c r="H11" s="15">
        <f t="shared" si="3"/>
        <v>2016</v>
      </c>
      <c r="I11" s="70">
        <f>'Normalized Annual Summary'!AD11</f>
        <v>9945876</v>
      </c>
      <c r="J11" s="70">
        <f>SUMIF('Monthly Data'!$B:$B,H11,'Monthly Data'!Q:Q)</f>
        <v>27648</v>
      </c>
      <c r="K11" s="79">
        <f t="shared" si="0"/>
        <v>2.7798456365231176E-3</v>
      </c>
      <c r="L11" s="27">
        <f t="shared" si="5"/>
        <v>2.7859196906424091E-3</v>
      </c>
      <c r="M11" s="27"/>
      <c r="N11" s="15"/>
      <c r="O11" s="70"/>
      <c r="P11" s="70"/>
      <c r="Q11" s="79"/>
      <c r="R11" s="27"/>
    </row>
    <row r="12" spans="1:18" x14ac:dyDescent="0.2">
      <c r="A12" s="15"/>
      <c r="B12" s="15">
        <f t="shared" si="1"/>
        <v>2017</v>
      </c>
      <c r="C12" s="70">
        <f ca="1">'Normalized Annual Summary'!AA12</f>
        <v>879251512.94248605</v>
      </c>
      <c r="D12" s="70">
        <f t="shared" ca="1" si="2"/>
        <v>2347043.6445974894</v>
      </c>
      <c r="E12" s="79">
        <v>2.6693654887700092E-3</v>
      </c>
      <c r="F12" s="27">
        <f t="shared" si="4"/>
        <v>2.6348416007571976E-3</v>
      </c>
      <c r="H12" s="15">
        <f t="shared" si="3"/>
        <v>2017</v>
      </c>
      <c r="I12" s="70">
        <f>'Normalized Annual Summary'!AD12</f>
        <v>11286654.700000001</v>
      </c>
      <c r="J12" s="70">
        <f>SUMIF('Monthly Data'!$B:$B,H12,'Monthly Data'!Q:Q)</f>
        <v>30451.800000000003</v>
      </c>
      <c r="K12" s="152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0"/>
      <c r="P12" s="70"/>
      <c r="Q12" s="79"/>
      <c r="R12" s="27"/>
    </row>
    <row r="13" spans="1:18" x14ac:dyDescent="0.2">
      <c r="A13" s="15"/>
      <c r="B13" s="15">
        <f t="shared" si="1"/>
        <v>2018</v>
      </c>
      <c r="C13" s="70">
        <f ca="1">'Normalized Annual Summary'!AA13</f>
        <v>863185835.45694375</v>
      </c>
      <c r="D13" s="70">
        <f t="shared" ca="1" si="2"/>
        <v>2323648.8116576662</v>
      </c>
      <c r="E13" s="79">
        <v>2.6919450206543283E-3</v>
      </c>
      <c r="F13" s="27">
        <f t="shared" si="4"/>
        <v>2.6596961764787097E-3</v>
      </c>
      <c r="H13" s="15">
        <f t="shared" si="3"/>
        <v>2018</v>
      </c>
      <c r="I13" s="70">
        <f>'Normalized Annual Summary'!AD13</f>
        <v>6528022.6000000006</v>
      </c>
      <c r="J13" s="70">
        <f>SUMIF('Monthly Data'!$B:$B,H13,'Monthly Data'!Q:Q)</f>
        <v>18200.899999999998</v>
      </c>
      <c r="K13" s="79">
        <f t="shared" si="0"/>
        <v>2.7881184112322154E-3</v>
      </c>
      <c r="L13" s="27">
        <f>AVERAGE(K11,K13)</f>
        <v>2.7839820238776663E-3</v>
      </c>
      <c r="M13" s="27"/>
      <c r="N13" s="15"/>
      <c r="O13" s="70"/>
      <c r="P13" s="70"/>
      <c r="Q13" s="79"/>
      <c r="R13" s="27"/>
    </row>
    <row r="14" spans="1:18" x14ac:dyDescent="0.2">
      <c r="A14" s="15"/>
      <c r="B14" s="15">
        <f t="shared" si="1"/>
        <v>2019</v>
      </c>
      <c r="C14" s="70">
        <f ca="1">'Normalized Annual Summary'!AA14</f>
        <v>856459769.15539193</v>
      </c>
      <c r="D14" s="70">
        <f t="shared" ca="1" si="2"/>
        <v>2326895.9386267625</v>
      </c>
      <c r="E14" s="79">
        <v>2.7168771055311319E-3</v>
      </c>
      <c r="F14" s="27">
        <f t="shared" si="4"/>
        <v>2.6927292049851565E-3</v>
      </c>
      <c r="H14" s="15">
        <f t="shared" si="3"/>
        <v>2019</v>
      </c>
      <c r="I14" s="70">
        <f>'Normalized Annual Summary'!AD14</f>
        <v>5537652.8999999994</v>
      </c>
      <c r="J14" s="70">
        <f>SUMIF('Monthly Data'!$B:$B,H14,'Monthly Data'!Q:Q)</f>
        <v>15445.800000000001</v>
      </c>
      <c r="K14" s="79">
        <f t="shared" si="0"/>
        <v>2.7892322395287727E-3</v>
      </c>
      <c r="L14" s="27">
        <f>AVERAGE(K13:K14)</f>
        <v>2.7886753253804943E-3</v>
      </c>
      <c r="M14" s="27"/>
      <c r="N14" s="15"/>
      <c r="O14" s="70"/>
      <c r="P14" s="70"/>
      <c r="Q14" s="79"/>
      <c r="R14" s="27"/>
    </row>
    <row r="16" spans="1:18" x14ac:dyDescent="0.2">
      <c r="B16" s="15"/>
      <c r="C16" s="15" t="s">
        <v>134</v>
      </c>
      <c r="D16" s="80" t="s">
        <v>135</v>
      </c>
      <c r="E16" s="199" t="s">
        <v>219</v>
      </c>
      <c r="F16" s="199" t="s">
        <v>248</v>
      </c>
      <c r="H16" s="15"/>
      <c r="I16" s="15" t="s">
        <v>134</v>
      </c>
      <c r="J16" s="80" t="s">
        <v>135</v>
      </c>
      <c r="K16" s="199" t="s">
        <v>219</v>
      </c>
      <c r="L16" s="199" t="s">
        <v>221</v>
      </c>
      <c r="N16" s="15"/>
      <c r="O16" s="15"/>
      <c r="P16" s="79"/>
      <c r="Q16" s="80"/>
    </row>
    <row r="17" spans="1:17" x14ac:dyDescent="0.2">
      <c r="B17" s="78"/>
      <c r="C17" s="78" t="s">
        <v>120</v>
      </c>
      <c r="D17" s="81" t="s">
        <v>218</v>
      </c>
      <c r="E17" s="82" t="s">
        <v>160</v>
      </c>
      <c r="F17" s="82" t="s">
        <v>184</v>
      </c>
      <c r="H17" s="78"/>
      <c r="I17" s="78" t="s">
        <v>120</v>
      </c>
      <c r="J17" s="81" t="s">
        <v>185</v>
      </c>
      <c r="K17" s="82" t="s">
        <v>160</v>
      </c>
      <c r="L17" s="199" t="s">
        <v>184</v>
      </c>
      <c r="N17" s="78"/>
      <c r="O17" s="78"/>
      <c r="P17" s="81"/>
      <c r="Q17" s="82"/>
    </row>
    <row r="18" spans="1:17" x14ac:dyDescent="0.2">
      <c r="B18" s="72">
        <v>2010</v>
      </c>
      <c r="C18" s="73">
        <f ca="1">'Normalized Annual Summary'!AA5</f>
        <v>913321030.22273648</v>
      </c>
      <c r="D18" s="83">
        <f t="shared" ref="D18" ca="1" si="6">C18*F18</f>
        <v>2421897.110866887</v>
      </c>
      <c r="E18" s="84"/>
      <c r="F18" s="241">
        <f>E5</f>
        <v>2.6517478857091968E-3</v>
      </c>
      <c r="H18" s="72">
        <v>2010</v>
      </c>
      <c r="I18" s="73">
        <f>'Normalized Annual Summary'!AK5</f>
        <v>9467387</v>
      </c>
      <c r="J18" s="83">
        <f>I18*K18</f>
        <v>26373.864789886087</v>
      </c>
      <c r="K18" s="175">
        <f>AVERAGE(K5:K11,K13:K14)</f>
        <v>2.7857596599659535E-3</v>
      </c>
      <c r="L18" s="84">
        <f t="shared" ref="L18" si="7">TREND($L$7:$L$14,$H$7:$H$14,H18)</f>
        <v>2.7828205247416092E-3</v>
      </c>
      <c r="N18" s="78"/>
      <c r="O18" s="78"/>
      <c r="P18" s="81"/>
      <c r="Q18" s="82"/>
    </row>
    <row r="19" spans="1:17" x14ac:dyDescent="0.2">
      <c r="B19" s="72">
        <v>2011</v>
      </c>
      <c r="C19" s="73">
        <f ca="1">'Normalized Annual Summary'!AA6</f>
        <v>906639420.26997352</v>
      </c>
      <c r="D19" s="83">
        <f t="shared" ref="D19:D26" ca="1" si="8">C19*F19</f>
        <v>2392560.9149089931</v>
      </c>
      <c r="E19" s="84"/>
      <c r="F19" s="241">
        <f>E6</f>
        <v>2.6389332533065363E-3</v>
      </c>
      <c r="H19" s="72">
        <v>2011</v>
      </c>
      <c r="I19" s="73">
        <f>'Normalized Annual Summary'!AK6</f>
        <v>9847280</v>
      </c>
      <c r="J19" s="83">
        <f t="shared" ref="J19:J29" si="9">I19*K19</f>
        <v>27432.155384389534</v>
      </c>
      <c r="K19" s="175">
        <f>K18</f>
        <v>2.7857596599659535E-3</v>
      </c>
      <c r="L19" s="84">
        <f t="shared" ref="L19:L26" si="10">TREND($L$7:$L$14,$H$7:$H$14,H19)</f>
        <v>2.783290162569607E-3</v>
      </c>
      <c r="N19" s="78"/>
      <c r="O19" s="78"/>
      <c r="P19" s="81"/>
      <c r="Q19" s="82"/>
    </row>
    <row r="20" spans="1:17" x14ac:dyDescent="0.2">
      <c r="B20" s="72">
        <v>2012</v>
      </c>
      <c r="C20" s="73">
        <f ca="1">'Normalized Annual Summary'!AA7</f>
        <v>907304635.44834447</v>
      </c>
      <c r="D20" s="83">
        <f t="shared" ca="1" si="8"/>
        <v>2433683.2067043311</v>
      </c>
      <c r="E20" s="84"/>
      <c r="F20" s="241">
        <f>E7</f>
        <v>2.6823220246215613E-3</v>
      </c>
      <c r="H20" s="72">
        <v>2012</v>
      </c>
      <c r="I20" s="73">
        <f>'Normalized Annual Summary'!AK7</f>
        <v>9866380</v>
      </c>
      <c r="J20" s="83">
        <f t="shared" si="9"/>
        <v>27485.363393894884</v>
      </c>
      <c r="K20" s="175">
        <f t="shared" ref="K20:K29" si="11">K19</f>
        <v>2.7857596599659535E-3</v>
      </c>
      <c r="L20" s="84">
        <f t="shared" si="10"/>
        <v>2.7837598003976048E-3</v>
      </c>
      <c r="N20" s="78"/>
      <c r="O20" s="78"/>
      <c r="P20" s="81"/>
      <c r="Q20" s="82"/>
    </row>
    <row r="21" spans="1:17" x14ac:dyDescent="0.2">
      <c r="B21" s="72">
        <v>2013</v>
      </c>
      <c r="C21" s="73">
        <f ca="1">'Normalized Annual Summary'!AA8</f>
        <v>901697351.94800174</v>
      </c>
      <c r="D21" s="83">
        <f t="shared" ca="1" si="8"/>
        <v>2429484.4084988814</v>
      </c>
      <c r="E21" s="84"/>
      <c r="F21" s="241">
        <f>E8</f>
        <v>2.6943457283647235E-3</v>
      </c>
      <c r="H21" s="72">
        <v>2013</v>
      </c>
      <c r="I21" s="73">
        <f>'Normalized Annual Summary'!AK8</f>
        <v>9864267</v>
      </c>
      <c r="J21" s="83">
        <f t="shared" si="9"/>
        <v>27479.477083733374</v>
      </c>
      <c r="K21" s="175">
        <f t="shared" si="11"/>
        <v>2.7857596599659535E-3</v>
      </c>
      <c r="L21" s="84">
        <f t="shared" si="10"/>
        <v>2.7842294382256026E-3</v>
      </c>
      <c r="N21" s="78"/>
      <c r="O21" s="78"/>
      <c r="P21" s="81"/>
      <c r="Q21" s="82"/>
    </row>
    <row r="22" spans="1:17" x14ac:dyDescent="0.2">
      <c r="B22" s="72">
        <v>2014</v>
      </c>
      <c r="C22" s="73">
        <f ca="1">'Normalized Annual Summary'!AA9</f>
        <v>905539873.91544902</v>
      </c>
      <c r="D22" s="83">
        <f t="shared" ca="1" si="8"/>
        <v>2383541.0832089237</v>
      </c>
      <c r="E22" s="84"/>
      <c r="F22" s="241">
        <f>E9</f>
        <v>2.6321768393287523E-3</v>
      </c>
      <c r="H22" s="72">
        <v>2014</v>
      </c>
      <c r="I22" s="73">
        <f>'Normalized Annual Summary'!AK9</f>
        <v>9908447</v>
      </c>
      <c r="J22" s="83">
        <f t="shared" si="9"/>
        <v>27602.551945510673</v>
      </c>
      <c r="K22" s="175">
        <f t="shared" si="11"/>
        <v>2.7857596599659535E-3</v>
      </c>
      <c r="L22" s="84">
        <f t="shared" si="10"/>
        <v>2.7846990760535999E-3</v>
      </c>
      <c r="N22" s="78"/>
      <c r="O22" s="78"/>
      <c r="P22" s="81"/>
      <c r="Q22" s="82"/>
    </row>
    <row r="23" spans="1:17" x14ac:dyDescent="0.2">
      <c r="B23" s="72">
        <v>2015</v>
      </c>
      <c r="C23" s="73">
        <f ca="1">'Normalized Annual Summary'!AA10</f>
        <v>905703188.5360328</v>
      </c>
      <c r="D23" s="83">
        <f t="shared" ca="1" si="8"/>
        <v>2379861.5469694417</v>
      </c>
      <c r="E23" s="84"/>
      <c r="F23" s="241">
        <f>TREND($E$9:$E$14,$B$9:$B$14,B23)</f>
        <v>2.6276395811482348E-3</v>
      </c>
      <c r="H23" s="72">
        <v>2015</v>
      </c>
      <c r="I23" s="73">
        <f>'Normalized Annual Summary'!AK10</f>
        <v>9918681</v>
      </c>
      <c r="J23" s="83">
        <f t="shared" si="9"/>
        <v>27631.061409870763</v>
      </c>
      <c r="K23" s="175">
        <f t="shared" si="11"/>
        <v>2.7857596599659535E-3</v>
      </c>
      <c r="L23" s="84">
        <f t="shared" si="10"/>
        <v>2.7851687138815977E-3</v>
      </c>
      <c r="N23" s="78"/>
      <c r="O23" s="78"/>
      <c r="P23" s="81"/>
      <c r="Q23" s="82"/>
    </row>
    <row r="24" spans="1:17" x14ac:dyDescent="0.2">
      <c r="B24" s="72">
        <v>2016</v>
      </c>
      <c r="C24" s="73">
        <f ca="1">'Normalized Annual Summary'!AA11</f>
        <v>903943887.65687847</v>
      </c>
      <c r="D24" s="83">
        <f ca="1">C24*F24</f>
        <v>2393286.1067122337</v>
      </c>
      <c r="E24" s="84">
        <f>AVERAGE(E2:E11)</f>
        <v>2.6478121492617651E-3</v>
      </c>
      <c r="F24" s="241">
        <f t="shared" ref="F24:F26" si="12">TREND($E$9:$E$14,$B$9:$B$14,B24)</f>
        <v>2.6476047234700525E-3</v>
      </c>
      <c r="H24" s="72">
        <v>2016</v>
      </c>
      <c r="I24" s="73">
        <f>'Normalized Annual Summary'!AK11</f>
        <v>9945876</v>
      </c>
      <c r="J24" s="83">
        <f t="shared" si="9"/>
        <v>27706.820143823537</v>
      </c>
      <c r="K24" s="175">
        <f t="shared" si="11"/>
        <v>2.7857596599659535E-3</v>
      </c>
      <c r="L24" s="84">
        <f t="shared" si="10"/>
        <v>2.7856383517095955E-3</v>
      </c>
      <c r="N24" s="78"/>
      <c r="O24" s="78"/>
      <c r="P24" s="81"/>
      <c r="Q24" s="82"/>
    </row>
    <row r="25" spans="1:17" x14ac:dyDescent="0.2">
      <c r="B25" s="72">
        <v>2017</v>
      </c>
      <c r="C25" s="73">
        <f ca="1">'Normalized Annual Summary'!AA12</f>
        <v>879251512.94248605</v>
      </c>
      <c r="D25" s="83">
        <f t="shared" ca="1" si="8"/>
        <v>2345464.8403772926</v>
      </c>
      <c r="E25" s="84">
        <f t="shared" ref="E25:E26" si="13">E24</f>
        <v>2.6478121492617651E-3</v>
      </c>
      <c r="F25" s="241">
        <f>TREND($E$9:$E$14,$B$9:$B$14,B25)</f>
        <v>2.6675698657918773E-3</v>
      </c>
      <c r="H25" s="72">
        <v>2017</v>
      </c>
      <c r="I25" s="73">
        <f>'Normalized Annual Summary'!AK12</f>
        <v>11286654.700000001</v>
      </c>
      <c r="J25" s="83">
        <f t="shared" si="9"/>
        <v>31441.907359225133</v>
      </c>
      <c r="K25" s="175">
        <f t="shared" si="11"/>
        <v>2.7857596599659535E-3</v>
      </c>
      <c r="L25" s="84">
        <f t="shared" si="10"/>
        <v>2.7861079895375933E-3</v>
      </c>
      <c r="N25" s="78"/>
      <c r="O25" s="78"/>
      <c r="P25" s="81"/>
      <c r="Q25" s="82"/>
    </row>
    <row r="26" spans="1:17" x14ac:dyDescent="0.2">
      <c r="B26" s="72">
        <v>2018</v>
      </c>
      <c r="C26" s="73">
        <f ca="1">'Normalized Annual Summary'!AA13</f>
        <v>863185835.45694375</v>
      </c>
      <c r="D26" s="83">
        <f t="shared" ca="1" si="8"/>
        <v>2319842.1512984037</v>
      </c>
      <c r="E26" s="84">
        <f t="shared" si="13"/>
        <v>2.6478121492617651E-3</v>
      </c>
      <c r="F26" s="241">
        <f t="shared" si="12"/>
        <v>2.6875350081136951E-3</v>
      </c>
      <c r="H26" s="72">
        <v>2018</v>
      </c>
      <c r="I26" s="73">
        <f>'Normalized Annual Summary'!AK13</f>
        <v>6528022.6000000006</v>
      </c>
      <c r="J26" s="83">
        <f t="shared" si="9"/>
        <v>18185.502018426061</v>
      </c>
      <c r="K26" s="175">
        <f t="shared" si="11"/>
        <v>2.7857596599659535E-3</v>
      </c>
      <c r="L26" s="84">
        <f t="shared" si="10"/>
        <v>2.7865776273655911E-3</v>
      </c>
      <c r="N26" s="78"/>
      <c r="O26" s="78"/>
      <c r="P26" s="81"/>
      <c r="Q26" s="82"/>
    </row>
    <row r="27" spans="1:17" x14ac:dyDescent="0.2">
      <c r="B27" s="72">
        <v>2019</v>
      </c>
      <c r="C27" s="73">
        <f ca="1">'Normalized Annual Summary'!AA14</f>
        <v>856459769.15539193</v>
      </c>
      <c r="D27" s="83">
        <f ca="1">C27*F27</f>
        <v>2318864.9538301942</v>
      </c>
      <c r="E27" s="84">
        <f>AVERAGE(E5:E14)</f>
        <v>2.6612872659787824E-3</v>
      </c>
      <c r="F27" s="241">
        <f>TREND($E$9:$E$14,$B$9:$B$14,B27)</f>
        <v>2.7075001504355198E-3</v>
      </c>
      <c r="H27" s="72">
        <v>2019</v>
      </c>
      <c r="I27" s="73">
        <f>'Normalized Annual Summary'!AK14</f>
        <v>5537652.8999999994</v>
      </c>
      <c r="J27" s="83">
        <f t="shared" si="9"/>
        <v>15426.570059713475</v>
      </c>
      <c r="K27" s="175">
        <f t="shared" si="11"/>
        <v>2.7857596599659535E-3</v>
      </c>
      <c r="L27" s="84">
        <f>TREND($L$7:$L$14,$H$7:$H$14,H27)</f>
        <v>2.7870472651935888E-3</v>
      </c>
      <c r="N27" s="72"/>
      <c r="O27" s="73"/>
      <c r="P27" s="83"/>
      <c r="Q27" s="84"/>
    </row>
    <row r="28" spans="1:17" x14ac:dyDescent="0.2">
      <c r="B28" s="72">
        <v>2020</v>
      </c>
      <c r="C28" s="73">
        <f ca="1">'Normalized Annual Summary'!AA15</f>
        <v>870186522.58430707</v>
      </c>
      <c r="D28" s="83">
        <f t="shared" ref="D28:D29" ca="1" si="14">C28*F28</f>
        <v>2373403.5385738965</v>
      </c>
      <c r="E28" s="84">
        <f>E27</f>
        <v>2.6612872659787824E-3</v>
      </c>
      <c r="F28" s="241">
        <f>TREND($E$9:$E$14,$B$9:$B$14,B28)</f>
        <v>2.7274652927573376E-3</v>
      </c>
      <c r="H28" s="72">
        <v>2020</v>
      </c>
      <c r="I28" s="73">
        <f>'Normalized Annual Summary'!AK15</f>
        <v>5541713.5211686473</v>
      </c>
      <c r="J28" s="83">
        <f t="shared" si="9"/>
        <v>15437.881974359498</v>
      </c>
      <c r="K28" s="175">
        <f t="shared" si="11"/>
        <v>2.7857596599659535E-3</v>
      </c>
      <c r="L28" s="84">
        <f t="shared" ref="L28:L29" si="15">TREND($L$7:$L$14,$H$7:$H$14,H28)</f>
        <v>2.7875169030215866E-3</v>
      </c>
      <c r="N28" s="72"/>
      <c r="O28" s="73"/>
      <c r="P28" s="83"/>
      <c r="Q28" s="84"/>
    </row>
    <row r="29" spans="1:17" x14ac:dyDescent="0.2">
      <c r="B29" s="72">
        <v>2021</v>
      </c>
      <c r="C29" s="73">
        <f ca="1">'Normalized Annual Summary'!AA16</f>
        <v>869212089.89104462</v>
      </c>
      <c r="D29" s="83">
        <f t="shared" ca="1" si="14"/>
        <v>2388099.7503054207</v>
      </c>
      <c r="E29" s="84">
        <f>E28</f>
        <v>2.6612872659787824E-3</v>
      </c>
      <c r="F29" s="241">
        <f t="shared" ref="F29" si="16">TREND($E$9:$E$14,$B$9:$B$14,B29)</f>
        <v>2.7474304350791623E-3</v>
      </c>
      <c r="H29" s="72">
        <v>2021</v>
      </c>
      <c r="I29" s="73">
        <f>'Normalized Annual Summary'!AK16</f>
        <v>5569643.7573153349</v>
      </c>
      <c r="J29" s="83">
        <f t="shared" si="9"/>
        <v>15515.688899510264</v>
      </c>
      <c r="K29" s="175">
        <f t="shared" si="11"/>
        <v>2.7857596599659535E-3</v>
      </c>
      <c r="L29" s="84">
        <f t="shared" si="15"/>
        <v>2.787986540849584E-3</v>
      </c>
      <c r="N29" s="72"/>
      <c r="O29" s="73"/>
      <c r="P29" s="83"/>
      <c r="Q29" s="84" t="s">
        <v>246</v>
      </c>
    </row>
    <row r="31" spans="1:17" x14ac:dyDescent="0.2">
      <c r="A31" s="15"/>
      <c r="B31" s="15"/>
      <c r="C31" s="147" t="s">
        <v>132</v>
      </c>
      <c r="D31" s="148" t="s">
        <v>133</v>
      </c>
      <c r="E31" s="79" t="s">
        <v>186</v>
      </c>
      <c r="F31" s="15"/>
      <c r="G31" s="15"/>
      <c r="H31" s="15"/>
      <c r="I31" s="147" t="s">
        <v>132</v>
      </c>
      <c r="J31" s="148" t="s">
        <v>133</v>
      </c>
      <c r="K31" s="79" t="s">
        <v>186</v>
      </c>
    </row>
    <row r="32" spans="1:17" x14ac:dyDescent="0.2">
      <c r="A32" s="15" t="s">
        <v>187</v>
      </c>
      <c r="B32" s="15"/>
      <c r="C32" s="149">
        <f ca="1">C14/C10-1</f>
        <v>-5.4370372108590304E-2</v>
      </c>
      <c r="D32" s="149">
        <f ca="1">D14/D10-1</f>
        <v>-1.8423684497035242E-2</v>
      </c>
      <c r="E32" s="150">
        <f ca="1">D32-C32</f>
        <v>3.5946687611555062E-2</v>
      </c>
      <c r="F32" s="15"/>
      <c r="G32" s="15"/>
      <c r="H32" s="15"/>
      <c r="I32" s="149">
        <f>I14/I10-1</f>
        <v>-0.44169462653350788</v>
      </c>
      <c r="J32" s="149">
        <f>J14/J10-1</f>
        <v>-0.44160370196305265</v>
      </c>
      <c r="K32" s="151">
        <f>J32-I32</f>
        <v>9.0924570455230835E-5</v>
      </c>
    </row>
    <row r="33" spans="1:11" x14ac:dyDescent="0.2">
      <c r="A33" s="15" t="s">
        <v>188</v>
      </c>
      <c r="B33" s="15"/>
      <c r="C33" s="149">
        <f ca="1">C14/C5-1</f>
        <v>-6.2257693829164906E-2</v>
      </c>
      <c r="D33" s="149">
        <f ca="1">D14/D5-1</f>
        <v>-3.9225932354376547E-2</v>
      </c>
      <c r="E33" s="150">
        <f ca="1">D33-C33</f>
        <v>2.3031761474788359E-2</v>
      </c>
      <c r="F33" s="15"/>
      <c r="G33" s="15"/>
      <c r="H33" s="15"/>
      <c r="I33" s="149">
        <f>I14/I5-1</f>
        <v>-0.41508117287272617</v>
      </c>
      <c r="J33" s="149">
        <f>J14/J5-1</f>
        <v>-0.41528619018776491</v>
      </c>
      <c r="K33" s="151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199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/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ht="15" x14ac:dyDescent="0.25">
      <c r="B3" s="257" t="s">
        <v>249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ht="15" x14ac:dyDescent="0.25">
      <c r="B4" s="270" t="s">
        <v>155</v>
      </c>
      <c r="C4" s="271">
        <v>2019</v>
      </c>
      <c r="D4" s="271"/>
      <c r="E4" s="271"/>
      <c r="F4" s="100">
        <v>2020</v>
      </c>
      <c r="G4" s="262">
        <v>2021</v>
      </c>
      <c r="H4" s="272"/>
      <c r="I4" s="273"/>
      <c r="J4" s="101" t="s">
        <v>154</v>
      </c>
      <c r="K4" s="102" t="s">
        <v>156</v>
      </c>
    </row>
    <row r="5" spans="2:11" ht="30" x14ac:dyDescent="0.25">
      <c r="B5" s="270"/>
      <c r="C5" s="103" t="s">
        <v>132</v>
      </c>
      <c r="D5" s="104" t="s">
        <v>157</v>
      </c>
      <c r="E5" s="103" t="s">
        <v>158</v>
      </c>
      <c r="F5" s="103" t="s">
        <v>132</v>
      </c>
      <c r="G5" s="103" t="s">
        <v>132</v>
      </c>
      <c r="H5" s="104" t="s">
        <v>157</v>
      </c>
      <c r="I5" s="103" t="s">
        <v>158</v>
      </c>
      <c r="J5" s="103" t="s">
        <v>132</v>
      </c>
      <c r="K5" s="105" t="s">
        <v>132</v>
      </c>
    </row>
    <row r="6" spans="2:11" ht="15" x14ac:dyDescent="0.25">
      <c r="B6" s="106"/>
      <c r="C6" s="103" t="s">
        <v>117</v>
      </c>
      <c r="D6" s="103" t="s">
        <v>118</v>
      </c>
      <c r="E6" s="103" t="s">
        <v>159</v>
      </c>
      <c r="F6" s="103" t="s">
        <v>120</v>
      </c>
      <c r="G6" s="103" t="s">
        <v>136</v>
      </c>
      <c r="H6" s="103" t="s">
        <v>160</v>
      </c>
      <c r="I6" s="103" t="s">
        <v>161</v>
      </c>
      <c r="J6" s="107" t="s">
        <v>162</v>
      </c>
      <c r="K6" s="108" t="s">
        <v>163</v>
      </c>
    </row>
    <row r="7" spans="2:11" x14ac:dyDescent="0.2">
      <c r="B7" s="109" t="s">
        <v>33</v>
      </c>
      <c r="C7" s="231">
        <f>CDM!C75</f>
        <v>28269.803888456387</v>
      </c>
      <c r="D7" s="232">
        <v>0.5</v>
      </c>
      <c r="E7" s="233">
        <f>C7*D7</f>
        <v>14134.901944228193</v>
      </c>
      <c r="F7" s="233">
        <f>CDM!C78</f>
        <v>0</v>
      </c>
      <c r="G7" s="233">
        <f>CDM!C80</f>
        <v>0</v>
      </c>
      <c r="H7" s="110">
        <v>0.5</v>
      </c>
      <c r="I7" s="111">
        <f t="shared" ref="I7:I9" si="0">G7*H7</f>
        <v>0</v>
      </c>
      <c r="J7" s="112">
        <f>E7+F7+I7</f>
        <v>14134.901944228193</v>
      </c>
      <c r="K7" s="113">
        <f>C7+F7+G7</f>
        <v>28269.803888456387</v>
      </c>
    </row>
    <row r="8" spans="2:11" x14ac:dyDescent="0.2">
      <c r="B8" s="114" t="s">
        <v>127</v>
      </c>
      <c r="C8" s="231">
        <f>CDM!D75</f>
        <v>955494.36020781728</v>
      </c>
      <c r="D8" s="232">
        <v>0.5</v>
      </c>
      <c r="E8" s="233">
        <f t="shared" ref="E8:E9" si="1">C8*D8</f>
        <v>477747.18010390864</v>
      </c>
      <c r="F8" s="233">
        <f>CDM!D78</f>
        <v>119522.79229274282</v>
      </c>
      <c r="G8" s="233">
        <f>CDM!D80</f>
        <v>0</v>
      </c>
      <c r="H8" s="110">
        <v>0.5</v>
      </c>
      <c r="I8" s="111">
        <f t="shared" si="0"/>
        <v>0</v>
      </c>
      <c r="J8" s="112">
        <f>E8+F8+I8</f>
        <v>597269.97239665152</v>
      </c>
      <c r="K8" s="113">
        <f t="shared" ref="K8:K9" si="2">C8+F8+G8</f>
        <v>1075017.15250056</v>
      </c>
    </row>
    <row r="9" spans="2:11" x14ac:dyDescent="0.2">
      <c r="B9" s="109" t="s">
        <v>128</v>
      </c>
      <c r="C9" s="231">
        <f>CDM!E75</f>
        <v>7335111.2726581879</v>
      </c>
      <c r="D9" s="232">
        <v>0.5</v>
      </c>
      <c r="E9" s="233">
        <f t="shared" si="1"/>
        <v>3667555.6363290939</v>
      </c>
      <c r="F9" s="233">
        <f>CDM!E78</f>
        <v>2490399.8873525462</v>
      </c>
      <c r="G9" s="233">
        <f>CDM!E80</f>
        <v>0</v>
      </c>
      <c r="H9" s="110">
        <v>0.5</v>
      </c>
      <c r="I9" s="111">
        <f t="shared" si="0"/>
        <v>0</v>
      </c>
      <c r="J9" s="112">
        <f>E9+F9+I9</f>
        <v>6157955.5236816406</v>
      </c>
      <c r="K9" s="113">
        <f t="shared" si="2"/>
        <v>9825511.1600107346</v>
      </c>
    </row>
    <row r="10" spans="2:11" ht="13.5" thickBot="1" x14ac:dyDescent="0.25">
      <c r="B10" s="115" t="s">
        <v>164</v>
      </c>
      <c r="C10" s="116">
        <f>SUM(C7:C9)</f>
        <v>8318875.4367544614</v>
      </c>
      <c r="D10" s="117">
        <v>0.5</v>
      </c>
      <c r="E10" s="118">
        <f>SUM(E7:E9)</f>
        <v>4159437.7183772307</v>
      </c>
      <c r="F10" s="118">
        <f>SUM(F7:F9)</f>
        <v>2609922.6796452892</v>
      </c>
      <c r="G10" s="118">
        <f>SUM(G7:G9)</f>
        <v>0</v>
      </c>
      <c r="H10" s="119">
        <v>0.5</v>
      </c>
      <c r="I10" s="120">
        <f>SUM(I7:I9)</f>
        <v>0</v>
      </c>
      <c r="J10" s="121">
        <f>E10+F10+I10</f>
        <v>6769360.3980225194</v>
      </c>
      <c r="K10" s="122">
        <f>C10+F10+G10</f>
        <v>10928798.11639975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67"/>
      <c r="C13" s="268"/>
      <c r="D13" s="268"/>
      <c r="E13" s="268"/>
      <c r="F13" s="268"/>
      <c r="G13" s="269"/>
    </row>
    <row r="14" spans="2:11" ht="15.75" thickBot="1" x14ac:dyDescent="0.3">
      <c r="B14" s="257" t="s">
        <v>250</v>
      </c>
      <c r="C14" s="258"/>
      <c r="D14" s="258"/>
      <c r="E14" s="258"/>
      <c r="F14" s="258"/>
      <c r="G14" s="259"/>
    </row>
    <row r="15" spans="2:11" ht="15" x14ac:dyDescent="0.25">
      <c r="B15" s="123" t="s">
        <v>155</v>
      </c>
      <c r="C15" s="260" t="s">
        <v>190</v>
      </c>
      <c r="D15" s="261"/>
      <c r="E15" s="124"/>
      <c r="F15" s="262" t="s">
        <v>191</v>
      </c>
      <c r="G15" s="263"/>
      <c r="I15" s="264" t="s">
        <v>165</v>
      </c>
      <c r="J15" s="265"/>
      <c r="K15" s="266"/>
    </row>
    <row r="16" spans="2:11" ht="45" x14ac:dyDescent="0.2">
      <c r="B16" s="109"/>
      <c r="C16" s="125" t="s">
        <v>166</v>
      </c>
      <c r="D16" s="125" t="s">
        <v>15</v>
      </c>
      <c r="E16" s="125" t="s">
        <v>167</v>
      </c>
      <c r="F16" s="125" t="s">
        <v>166</v>
      </c>
      <c r="G16" s="126" t="s">
        <v>15</v>
      </c>
      <c r="I16" s="127" t="s">
        <v>168</v>
      </c>
      <c r="J16" s="128" t="s">
        <v>167</v>
      </c>
      <c r="K16" s="126" t="s">
        <v>169</v>
      </c>
    </row>
    <row r="17" spans="2:11" ht="15" x14ac:dyDescent="0.2">
      <c r="B17" s="109"/>
      <c r="C17" s="125" t="s">
        <v>117</v>
      </c>
      <c r="D17" s="125" t="s">
        <v>118</v>
      </c>
      <c r="E17" s="125" t="s">
        <v>170</v>
      </c>
      <c r="F17" s="125" t="s">
        <v>120</v>
      </c>
      <c r="G17" s="126" t="s">
        <v>171</v>
      </c>
      <c r="I17" s="127" t="s">
        <v>160</v>
      </c>
      <c r="J17" s="125" t="s">
        <v>172</v>
      </c>
      <c r="K17" s="126" t="s">
        <v>173</v>
      </c>
    </row>
    <row r="18" spans="2:11" x14ac:dyDescent="0.2">
      <c r="B18" s="129" t="s">
        <v>128</v>
      </c>
      <c r="C18" s="130">
        <f ca="1">'Normalized Annual Summary'!AA15</f>
        <v>870186522.58430707</v>
      </c>
      <c r="D18" s="131">
        <f>J9</f>
        <v>6157955.5236816406</v>
      </c>
      <c r="E18" s="132">
        <f ca="1">D18/C18</f>
        <v>7.076592619928831E-3</v>
      </c>
      <c r="F18" s="130">
        <f ca="1">'kW Forecast'!D19</f>
        <v>2373403.5385738965</v>
      </c>
      <c r="G18" s="133">
        <f ca="1">F18*E18</f>
        <v>16795.609965185009</v>
      </c>
      <c r="I18" s="134">
        <f>K9</f>
        <v>9825511.1600107346</v>
      </c>
      <c r="J18" s="132">
        <f ca="1">I18/C18</f>
        <v>1.1291270210472376E-2</v>
      </c>
      <c r="K18" s="133">
        <f ca="1">F18*J18</f>
        <v>26798.740672529162</v>
      </c>
    </row>
    <row r="19" spans="2:11" ht="13.5" thickBot="1" x14ac:dyDescent="0.25">
      <c r="B19" s="135" t="s">
        <v>164</v>
      </c>
      <c r="C19" s="136">
        <f ca="1">SUM(C18:C18)</f>
        <v>870186522.58430707</v>
      </c>
      <c r="D19" s="136">
        <f>SUM(D18:D18)</f>
        <v>6157955.5236816406</v>
      </c>
      <c r="E19" s="137">
        <f t="shared" ref="E19" ca="1" si="3">D19/C19</f>
        <v>7.076592619928831E-3</v>
      </c>
      <c r="F19" s="138">
        <f ca="1">SUM(F18:F18)</f>
        <v>2373403.5385738965</v>
      </c>
      <c r="G19" s="139">
        <f ca="1">SUM(G18:G18)</f>
        <v>16795.609965185009</v>
      </c>
      <c r="I19" s="140">
        <f>SUM(I18:I18)</f>
        <v>9825511.1600107346</v>
      </c>
      <c r="J19" s="138"/>
      <c r="K19" s="139">
        <f ca="1">SUM(K18:K18)</f>
        <v>26798.740672529162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tabSelected="1" workbookViewId="0">
      <selection activeCell="N19" sqref="N19"/>
    </sheetView>
  </sheetViews>
  <sheetFormatPr defaultColWidth="9.1640625" defaultRowHeight="12.75" x14ac:dyDescent="0.2"/>
  <cols>
    <col min="1" max="1" width="3" style="65" customWidth="1"/>
    <col min="2" max="2" width="19.5" style="65" customWidth="1"/>
    <col min="3" max="3" width="18.6640625" style="65" customWidth="1"/>
    <col min="4" max="4" width="15" style="65" customWidth="1"/>
    <col min="5" max="8" width="15" style="65" bestFit="1" customWidth="1"/>
    <col min="9" max="9" width="19" style="65" bestFit="1" customWidth="1"/>
    <col min="10" max="11" width="15.83203125" style="65" customWidth="1"/>
    <col min="12" max="13" width="9.1640625" style="65"/>
    <col min="14" max="14" width="17.33203125" style="65" customWidth="1"/>
    <col min="15" max="15" width="17" style="65" customWidth="1"/>
    <col min="16" max="16" width="21" style="65" bestFit="1" customWidth="1"/>
    <col min="17" max="17" width="17.6640625" style="65" customWidth="1"/>
    <col min="18" max="16384" width="9.1640625" style="65"/>
  </cols>
  <sheetData>
    <row r="1" spans="2:11" ht="16.5" thickBot="1" x14ac:dyDescent="0.3">
      <c r="B1" s="86" t="s">
        <v>146</v>
      </c>
      <c r="C1" s="86"/>
    </row>
    <row r="2" spans="2:11" x14ac:dyDescent="0.2">
      <c r="B2" s="87" t="s">
        <v>132</v>
      </c>
      <c r="C2" s="88" t="s">
        <v>239</v>
      </c>
      <c r="D2" s="88" t="s">
        <v>147</v>
      </c>
      <c r="E2" s="88" t="s">
        <v>148</v>
      </c>
      <c r="F2" s="88" t="s">
        <v>149</v>
      </c>
      <c r="G2" s="88" t="s">
        <v>150</v>
      </c>
      <c r="H2" s="88" t="s">
        <v>194</v>
      </c>
      <c r="I2" s="88" t="s">
        <v>195</v>
      </c>
      <c r="J2" s="88" t="s">
        <v>151</v>
      </c>
      <c r="K2" s="89" t="s">
        <v>196</v>
      </c>
    </row>
    <row r="3" spans="2:11" x14ac:dyDescent="0.2">
      <c r="B3" s="90" t="s">
        <v>33</v>
      </c>
      <c r="C3" s="99">
        <f ca="1">OFFSET('Normalized Annual Summary'!$C$14,COLUMN(D3)-COLUMN($I3),0)</f>
        <v>530303117</v>
      </c>
      <c r="D3" s="99">
        <f ca="1">OFFSET('Normalized Annual Summary'!$C$14,COLUMN(E3)-COLUMN($I3),0)</f>
        <v>530999846</v>
      </c>
      <c r="E3" s="99">
        <f ca="1">OFFSET('Normalized Annual Summary'!$C$14,COLUMN(F3)-COLUMN($I3),0)</f>
        <v>545123880</v>
      </c>
      <c r="F3" s="99">
        <f ca="1">OFFSET('Normalized Annual Summary'!$C$14,COLUMN(G3)-COLUMN($I3),0)</f>
        <v>501428451</v>
      </c>
      <c r="G3" s="99">
        <f ca="1">OFFSET('Normalized Annual Summary'!$C$14,COLUMN(H3)-COLUMN($I3),0)</f>
        <v>536801589</v>
      </c>
      <c r="H3" s="99">
        <f ca="1">OFFSET('Normalized Annual Summary'!$C$14,COLUMN(I3)-COLUMN($I3),0)</f>
        <v>512580883</v>
      </c>
      <c r="I3" s="99">
        <f ca="1">OFFSET('Normalized Annual Summary'!$I$14,COLUMN(I3)-COLUMN($I3),0)</f>
        <v>519260320.46903253</v>
      </c>
      <c r="J3" s="99">
        <f ca="1">OFFSET('Normalized Annual Summary'!$I$14,COLUMN(J3)-COLUMN($I3),0)</f>
        <v>526224514.416098</v>
      </c>
      <c r="K3" s="91">
        <f ca="1">OFFSET('Normalized Annual Summary'!$I$14,COLUMN(K3)-COLUMN($I3),0)</f>
        <v>524672222.97443151</v>
      </c>
    </row>
    <row r="4" spans="2:11" x14ac:dyDescent="0.2">
      <c r="B4" s="92" t="s">
        <v>127</v>
      </c>
      <c r="C4" s="99">
        <f ca="1">OFFSET('Normalized Annual Summary'!$L$14,COLUMN(D4)-COLUMN($I4),0)</f>
        <v>172644356</v>
      </c>
      <c r="D4" s="99">
        <f ca="1">OFFSET('Normalized Annual Summary'!$L$14,COLUMN(E4)-COLUMN($I4),0)</f>
        <v>170245509</v>
      </c>
      <c r="E4" s="99">
        <f ca="1">OFFSET('Normalized Annual Summary'!$L$14,COLUMN(F4)-COLUMN($I4),0)</f>
        <v>169905557</v>
      </c>
      <c r="F4" s="99">
        <f ca="1">OFFSET('Normalized Annual Summary'!$L$14,COLUMN(G4)-COLUMN($I4),0)</f>
        <v>166894185</v>
      </c>
      <c r="G4" s="99">
        <f ca="1">OFFSET('Normalized Annual Summary'!$L$14,COLUMN(H4)-COLUMN($I4),0)</f>
        <v>174257110</v>
      </c>
      <c r="H4" s="99">
        <f ca="1">OFFSET('Normalized Annual Summary'!$L$14,COLUMN(I4)-COLUMN($I4),0)</f>
        <v>170703484</v>
      </c>
      <c r="I4" s="99">
        <f ca="1">OFFSET('Normalized Annual Summary'!$R$14,COLUMN(I4)-COLUMN($I4),0)</f>
        <v>171616946.64517847</v>
      </c>
      <c r="J4" s="99">
        <f ca="1">OFFSET('Normalized Annual Summary'!$R$14,COLUMN(J4)-COLUMN($I4),0)</f>
        <v>154931631.59912169</v>
      </c>
      <c r="K4" s="91">
        <f ca="1">OFFSET('Normalized Annual Summary'!$R$14,COLUMN(K4)-COLUMN($I4),0)</f>
        <v>170400465.12626848</v>
      </c>
    </row>
    <row r="5" spans="2:11" x14ac:dyDescent="0.2">
      <c r="B5" s="92" t="s">
        <v>128</v>
      </c>
      <c r="C5" s="99">
        <f ca="1">OFFSET('Normalized Annual Summary'!$U$14,COLUMN(D5)-COLUMN($I5),0)</f>
        <v>901672321</v>
      </c>
      <c r="D5" s="99">
        <f ca="1">OFFSET('Normalized Annual Summary'!$U$14,COLUMN(E5)-COLUMN($I5),0)</f>
        <v>907051642</v>
      </c>
      <c r="E5" s="99">
        <f ca="1">OFFSET('Normalized Annual Summary'!$U$14,COLUMN(F5)-COLUMN($I5),0)</f>
        <v>920835908</v>
      </c>
      <c r="F5" s="99">
        <f ca="1">OFFSET('Normalized Annual Summary'!$U$14,COLUMN(G5)-COLUMN($I5),0)</f>
        <v>885596225</v>
      </c>
      <c r="G5" s="99">
        <f ca="1">OFFSET('Normalized Annual Summary'!$U$14,COLUMN(H5)-COLUMN($I5),0)</f>
        <v>874283086</v>
      </c>
      <c r="H5" s="99">
        <f ca="1">OFFSET('Normalized Annual Summary'!$U$14,COLUMN(I5)-COLUMN($I5),0)</f>
        <v>837536595</v>
      </c>
      <c r="I5" s="99">
        <f ca="1">OFFSET('Normalized Annual Summary'!$AA$14,COLUMN(I5)-COLUMN($I5),0)</f>
        <v>856459769.15539193</v>
      </c>
      <c r="J5" s="99">
        <f ca="1">OFFSET('Normalized Annual Summary'!$AA$14,COLUMN(J5)-COLUMN($I5),0)</f>
        <v>870186522.58430707</v>
      </c>
      <c r="K5" s="91">
        <f ca="1">OFFSET('Normalized Annual Summary'!$AA$14,COLUMN(K5)-COLUMN($I5),0)</f>
        <v>869212089.89104462</v>
      </c>
    </row>
    <row r="6" spans="2:11" x14ac:dyDescent="0.2">
      <c r="B6" s="92" t="s">
        <v>138</v>
      </c>
      <c r="C6" s="99">
        <f ca="1">OFFSET('Normalized Annual Summary'!$AD$14,COLUMN(D6)-COLUMN($I6),0)</f>
        <v>9908447</v>
      </c>
      <c r="D6" s="99">
        <f ca="1">OFFSET('Normalized Annual Summary'!$AD$14,COLUMN(E6)-COLUMN($I6),0)</f>
        <v>9918681</v>
      </c>
      <c r="E6" s="99">
        <f ca="1">OFFSET('Normalized Annual Summary'!$AD$14,COLUMN(F6)-COLUMN($I6),0)</f>
        <v>9945876</v>
      </c>
      <c r="F6" s="99">
        <f ca="1">OFFSET('Normalized Annual Summary'!$AD$14,COLUMN(G6)-COLUMN($I6),0)</f>
        <v>11286654.700000001</v>
      </c>
      <c r="G6" s="99">
        <f ca="1">OFFSET('Normalized Annual Summary'!$AD$14,COLUMN(H6)-COLUMN($I6),0)</f>
        <v>6528022.6000000006</v>
      </c>
      <c r="H6" s="99">
        <f ca="1">OFFSET('Normalized Annual Summary'!$AD$14,COLUMN(I6)-COLUMN($I6),0)</f>
        <v>5537652.8999999994</v>
      </c>
      <c r="I6" s="99">
        <f ca="1">OFFSET('Normalized Annual Summary'!$AK$14,COLUMN(I6)-COLUMN($I6),0)</f>
        <v>5537652.8999999994</v>
      </c>
      <c r="J6" s="99">
        <f ca="1">OFFSET('Normalized Annual Summary'!$AK$14,COLUMN(J6)-COLUMN($I6),0)</f>
        <v>5541713.5211686473</v>
      </c>
      <c r="K6" s="91">
        <f ca="1">OFFSET('Normalized Annual Summary'!$AK$14,COLUMN(K6)-COLUMN($I6),0)</f>
        <v>5569643.7573153349</v>
      </c>
    </row>
    <row r="7" spans="2:11" x14ac:dyDescent="0.2">
      <c r="B7" s="92" t="s">
        <v>45</v>
      </c>
      <c r="C7" s="99">
        <f ca="1">OFFSET('Normalized Annual Summary'!$AN$14,COLUMN(D7)-COLUMN($I7),0)</f>
        <v>3098633</v>
      </c>
      <c r="D7" s="99">
        <f ca="1">OFFSET('Normalized Annual Summary'!$AN$14,COLUMN(E7)-COLUMN($I7),0)</f>
        <v>3110148</v>
      </c>
      <c r="E7" s="99">
        <f ca="1">OFFSET('Normalized Annual Summary'!$AN$14,COLUMN(F7)-COLUMN($I7),0)</f>
        <v>3115033</v>
      </c>
      <c r="F7" s="99">
        <f ca="1">OFFSET('Normalized Annual Summary'!$AN$14,COLUMN(G7)-COLUMN($I7),0)</f>
        <v>3130244</v>
      </c>
      <c r="G7" s="99">
        <f ca="1">OFFSET('Normalized Annual Summary'!$AN$14,COLUMN(H7)-COLUMN($I7),0)</f>
        <v>3138478</v>
      </c>
      <c r="H7" s="99">
        <f ca="1">OFFSET('Normalized Annual Summary'!$AN$14,COLUMN(I7)-COLUMN($I7),0)</f>
        <v>3144191</v>
      </c>
      <c r="I7" s="99">
        <f ca="1">OFFSET('Normalized Annual Summary'!$AQ$14,COLUMN(I7)-COLUMN($I7),0)</f>
        <v>3144191</v>
      </c>
      <c r="J7" s="99">
        <f ca="1">OFFSET('Normalized Annual Summary'!$AQ$14,COLUMN(J7)-COLUMN($I7),0)</f>
        <v>3128398.0784571716</v>
      </c>
      <c r="K7" s="91">
        <f ca="1">OFFSET('Normalized Annual Summary'!$AQ$14,COLUMN(K7)-COLUMN($I7),0)</f>
        <v>3103370.8938295147</v>
      </c>
    </row>
    <row r="8" spans="2:11" ht="13.5" thickBot="1" x14ac:dyDescent="0.25">
      <c r="B8" s="93" t="s">
        <v>152</v>
      </c>
      <c r="C8" s="94">
        <f t="shared" ref="C8" ca="1" si="0">SUM(C3:C7)</f>
        <v>1617626874</v>
      </c>
      <c r="D8" s="94">
        <f t="shared" ref="D8:K8" ca="1" si="1">SUM(D3:D7)</f>
        <v>1621325826</v>
      </c>
      <c r="E8" s="94">
        <f t="shared" ca="1" si="1"/>
        <v>1648926254</v>
      </c>
      <c r="F8" s="94">
        <f t="shared" ca="1" si="1"/>
        <v>1568335759.7</v>
      </c>
      <c r="G8" s="94">
        <f t="shared" ca="1" si="1"/>
        <v>1595008285.5999999</v>
      </c>
      <c r="H8" s="94">
        <f t="shared" ca="1" si="1"/>
        <v>1529502805.9000001</v>
      </c>
      <c r="I8" s="94">
        <f t="shared" ca="1" si="1"/>
        <v>1556018880.1696029</v>
      </c>
      <c r="J8" s="94">
        <f t="shared" ca="1" si="1"/>
        <v>1560012780.1991527</v>
      </c>
      <c r="K8" s="95">
        <f t="shared" ca="1" si="1"/>
        <v>1572957792.6428895</v>
      </c>
    </row>
    <row r="10" spans="2:11" ht="16.5" thickBot="1" x14ac:dyDescent="0.3">
      <c r="B10" s="86" t="s">
        <v>153</v>
      </c>
      <c r="C10" s="86"/>
      <c r="G10" s="66"/>
      <c r="H10" s="66"/>
    </row>
    <row r="11" spans="2:11" ht="38.25" x14ac:dyDescent="0.2">
      <c r="B11" s="96" t="s">
        <v>132</v>
      </c>
      <c r="C11" s="97" t="s">
        <v>192</v>
      </c>
      <c r="D11" s="97" t="s">
        <v>154</v>
      </c>
      <c r="E11" s="98" t="s">
        <v>193</v>
      </c>
    </row>
    <row r="12" spans="2:11" x14ac:dyDescent="0.2">
      <c r="B12" s="90" t="str">
        <f>B3</f>
        <v>Residential</v>
      </c>
      <c r="C12" s="66">
        <f ca="1">K3</f>
        <v>524672222.97443151</v>
      </c>
      <c r="D12" s="66">
        <f>'CDM Adjustment'!J7</f>
        <v>14134.901944228193</v>
      </c>
      <c r="E12" s="91">
        <f ca="1">C12-D12</f>
        <v>524658088.07248729</v>
      </c>
    </row>
    <row r="13" spans="2:11" x14ac:dyDescent="0.2">
      <c r="B13" s="92" t="str">
        <f>B4</f>
        <v>GS &lt; 50</v>
      </c>
      <c r="C13" s="66">
        <f ca="1">K4</f>
        <v>170400465.12626848</v>
      </c>
      <c r="D13" s="66">
        <f>'CDM Adjustment'!J8</f>
        <v>597269.97239665152</v>
      </c>
      <c r="E13" s="91">
        <f ca="1">C13-D13</f>
        <v>169803195.15387183</v>
      </c>
    </row>
    <row r="14" spans="2:11" x14ac:dyDescent="0.2">
      <c r="B14" s="92" t="str">
        <f>B5</f>
        <v>GS &gt; 50</v>
      </c>
      <c r="C14" s="66">
        <f ca="1">K5</f>
        <v>869212089.89104462</v>
      </c>
      <c r="D14" s="66">
        <f>'CDM Adjustment'!J9</f>
        <v>6157955.5236816406</v>
      </c>
      <c r="E14" s="91">
        <f ca="1">C14-D14</f>
        <v>863054134.36736298</v>
      </c>
    </row>
    <row r="15" spans="2:11" x14ac:dyDescent="0.2">
      <c r="B15" s="92" t="str">
        <f>B6</f>
        <v>Street Light</v>
      </c>
      <c r="C15" s="66">
        <f ca="1">K6</f>
        <v>5569643.7573153349</v>
      </c>
      <c r="D15" s="66"/>
      <c r="E15" s="91">
        <f ca="1">C15</f>
        <v>5569643.7573153349</v>
      </c>
    </row>
    <row r="16" spans="2:11" x14ac:dyDescent="0.2">
      <c r="B16" s="92" t="str">
        <f>B7</f>
        <v>USL</v>
      </c>
      <c r="C16" s="66">
        <f ca="1">K7</f>
        <v>3103370.8938295147</v>
      </c>
      <c r="D16" s="66"/>
      <c r="E16" s="91">
        <f ca="1">C16-D16</f>
        <v>3103370.8938295147</v>
      </c>
    </row>
    <row r="17" spans="2:11" ht="13.5" thickBot="1" x14ac:dyDescent="0.25">
      <c r="B17" s="93" t="s">
        <v>152</v>
      </c>
      <c r="C17" s="94">
        <f ca="1">SUM(C12:C16)</f>
        <v>1572957792.6428895</v>
      </c>
      <c r="D17" s="94">
        <f>SUM(D12:D16)</f>
        <v>6769360.3980225204</v>
      </c>
      <c r="E17" s="95">
        <f ca="1">SUM(E12:E16)</f>
        <v>1566188432.2448671</v>
      </c>
    </row>
    <row r="19" spans="2:11" ht="16.5" thickBot="1" x14ac:dyDescent="0.3">
      <c r="B19" s="86" t="s">
        <v>146</v>
      </c>
      <c r="C19" s="86"/>
    </row>
    <row r="20" spans="2:11" x14ac:dyDescent="0.2">
      <c r="B20" s="87" t="s">
        <v>133</v>
      </c>
      <c r="C20" s="88" t="s">
        <v>239</v>
      </c>
      <c r="D20" s="88" t="s">
        <v>147</v>
      </c>
      <c r="E20" s="88" t="s">
        <v>148</v>
      </c>
      <c r="F20" s="88" t="s">
        <v>149</v>
      </c>
      <c r="G20" s="88" t="s">
        <v>150</v>
      </c>
      <c r="H20" s="88" t="s">
        <v>194</v>
      </c>
      <c r="I20" s="88" t="s">
        <v>195</v>
      </c>
      <c r="J20" s="88" t="s">
        <v>151</v>
      </c>
      <c r="K20" s="89" t="s">
        <v>196</v>
      </c>
    </row>
    <row r="21" spans="2:11" x14ac:dyDescent="0.2">
      <c r="B21" s="92" t="s">
        <v>128</v>
      </c>
      <c r="C21" s="99">
        <f ca="1">OFFSET('kW Forecast'!$D$10,COLUMN()-COLUMN($D21),0)</f>
        <v>2373361</v>
      </c>
      <c r="D21" s="99">
        <f ca="1">OFFSET('kW Forecast'!$D$10,COLUMN()-COLUMN($D21),0)</f>
        <v>2374100</v>
      </c>
      <c r="E21" s="99">
        <f ca="1">OFFSET('kW Forecast'!$D$10,COLUMN()-COLUMN($D21),0)</f>
        <v>2410544</v>
      </c>
      <c r="F21" s="99">
        <f ca="1">OFFSET('kW Forecast'!$D$10,COLUMN()-COLUMN($D21),0)</f>
        <v>2363980</v>
      </c>
      <c r="G21" s="99">
        <f ca="1">OFFSET('kW Forecast'!$D$10,COLUMN()-COLUMN($D21),0)</f>
        <v>2353522</v>
      </c>
      <c r="H21" s="99">
        <f ca="1">OFFSET('kW Forecast'!$D$10,COLUMN()-COLUMN($D21),0)</f>
        <v>2275484</v>
      </c>
      <c r="I21" s="99">
        <f ca="1">OFFSET('kW Forecast'!$D$18,COLUMN()-COLUMN($I21),0)</f>
        <v>2318864.9538301942</v>
      </c>
      <c r="J21" s="99">
        <f ca="1">OFFSET('kW Forecast'!$D$18,COLUMN()-COLUMN($I21),0)</f>
        <v>2373403.5385738965</v>
      </c>
      <c r="K21" s="91">
        <f ca="1">OFFSET('kW Forecast'!$D$18,COLUMN()-COLUMN($I21),0)</f>
        <v>2388099.7503054207</v>
      </c>
    </row>
    <row r="22" spans="2:11" x14ac:dyDescent="0.2">
      <c r="B22" s="92" t="s">
        <v>138</v>
      </c>
      <c r="C22" s="99">
        <f ca="1">OFFSET('kW Forecast'!$J$10,COLUMN()-COLUMN($D22),0)</f>
        <v>27636</v>
      </c>
      <c r="D22" s="99">
        <f ca="1">OFFSET('kW Forecast'!$J$10,COLUMN()-COLUMN($D22),0)</f>
        <v>27661</v>
      </c>
      <c r="E22" s="99">
        <f ca="1">OFFSET('kW Forecast'!$J$10,COLUMN()-COLUMN($D22),0)</f>
        <v>27648</v>
      </c>
      <c r="F22" s="99">
        <f ca="1">OFFSET('kW Forecast'!$J$10,COLUMN()-COLUMN($D22),0)</f>
        <v>30451.800000000003</v>
      </c>
      <c r="G22" s="99">
        <f ca="1">OFFSET('kW Forecast'!$J$10,COLUMN()-COLUMN($D22),0)</f>
        <v>18200.899999999998</v>
      </c>
      <c r="H22" s="99">
        <f ca="1">OFFSET('kW Forecast'!$J$10,COLUMN()-COLUMN($D22),0)</f>
        <v>15445.800000000001</v>
      </c>
      <c r="I22" s="99">
        <f ca="1">OFFSET('kW Forecast'!$J$18,COLUMN()-COLUMN($I22),0)</f>
        <v>15433.700370536344</v>
      </c>
      <c r="J22" s="99">
        <f ca="1">OFFSET('kW Forecast'!$J$18,COLUMN()-COLUMN($I22),0)</f>
        <v>15447.62011196088</v>
      </c>
      <c r="K22" s="91">
        <f ca="1">OFFSET('kW Forecast'!$J$18,COLUMN()-COLUMN($I22),0)</f>
        <v>15528.091832722061</v>
      </c>
    </row>
    <row r="23" spans="2:11" ht="13.5" thickBot="1" x14ac:dyDescent="0.25">
      <c r="B23" s="93" t="s">
        <v>152</v>
      </c>
      <c r="C23" s="94">
        <f t="shared" ref="C23" ca="1" si="2">SUM(C18:C22)</f>
        <v>2400997</v>
      </c>
      <c r="D23" s="94">
        <f t="shared" ref="D23:K23" ca="1" si="3">SUM(D18:D22)</f>
        <v>2401761</v>
      </c>
      <c r="E23" s="94">
        <f t="shared" ca="1" si="3"/>
        <v>2438192</v>
      </c>
      <c r="F23" s="94">
        <f t="shared" ca="1" si="3"/>
        <v>2394431.7999999998</v>
      </c>
      <c r="G23" s="94">
        <f t="shared" ca="1" si="3"/>
        <v>2371722.9</v>
      </c>
      <c r="H23" s="94">
        <f t="shared" ca="1" si="3"/>
        <v>2290929.7999999998</v>
      </c>
      <c r="I23" s="94">
        <f t="shared" ca="1" si="3"/>
        <v>2334298.6542007304</v>
      </c>
      <c r="J23" s="94">
        <f t="shared" ca="1" si="3"/>
        <v>2388851.1586858574</v>
      </c>
      <c r="K23" s="95">
        <f t="shared" ca="1" si="3"/>
        <v>2403627.8421381428</v>
      </c>
    </row>
    <row r="25" spans="2:11" ht="16.5" thickBot="1" x14ac:dyDescent="0.3">
      <c r="B25" s="86" t="s">
        <v>153</v>
      </c>
      <c r="C25" s="86"/>
    </row>
    <row r="26" spans="2:11" ht="38.25" x14ac:dyDescent="0.2">
      <c r="B26" s="96" t="s">
        <v>133</v>
      </c>
      <c r="C26" s="97" t="s">
        <v>192</v>
      </c>
      <c r="D26" s="97" t="s">
        <v>154</v>
      </c>
      <c r="E26" s="98" t="s">
        <v>193</v>
      </c>
    </row>
    <row r="27" spans="2:11" x14ac:dyDescent="0.2">
      <c r="B27" s="92" t="str">
        <f>B21</f>
        <v>GS &gt; 50</v>
      </c>
      <c r="C27" s="66">
        <f ca="1">K21</f>
        <v>2388099.7503054207</v>
      </c>
      <c r="D27" s="66">
        <f ca="1">'CDM Adjustment'!G18</f>
        <v>16795.609965185009</v>
      </c>
      <c r="E27" s="91">
        <f ca="1">C27-D27</f>
        <v>2371304.1403402355</v>
      </c>
    </row>
    <row r="28" spans="2:11" x14ac:dyDescent="0.2">
      <c r="B28" s="92" t="str">
        <f>B22</f>
        <v>Street Light</v>
      </c>
      <c r="C28" s="66">
        <f ca="1">K22</f>
        <v>15528.091832722061</v>
      </c>
      <c r="D28" s="66"/>
      <c r="E28" s="91">
        <f t="shared" ref="E28" ca="1" si="4">C28-D28</f>
        <v>15528.091832722061</v>
      </c>
    </row>
    <row r="29" spans="2:11" ht="13.5" thickBot="1" x14ac:dyDescent="0.25">
      <c r="B29" s="93" t="s">
        <v>152</v>
      </c>
      <c r="C29" s="94">
        <f ca="1">SUM(C27:C28)</f>
        <v>2403627.8421381428</v>
      </c>
      <c r="D29" s="94">
        <f ca="1">SUM(D27:D28)</f>
        <v>16795.609965185009</v>
      </c>
      <c r="E29" s="95">
        <f ca="1">SUM(E27:E28)</f>
        <v>2386832.2321729576</v>
      </c>
    </row>
    <row r="31" spans="2:11" ht="16.5" thickBot="1" x14ac:dyDescent="0.3">
      <c r="B31" s="86" t="s">
        <v>259</v>
      </c>
      <c r="C31" s="86"/>
    </row>
    <row r="32" spans="2:11" x14ac:dyDescent="0.2">
      <c r="B32" s="87" t="s">
        <v>130</v>
      </c>
      <c r="C32" s="88" t="s">
        <v>239</v>
      </c>
      <c r="D32" s="88" t="s">
        <v>147</v>
      </c>
      <c r="E32" s="88" t="s">
        <v>148</v>
      </c>
      <c r="F32" s="88" t="s">
        <v>149</v>
      </c>
      <c r="G32" s="88" t="s">
        <v>150</v>
      </c>
      <c r="H32" s="88" t="s">
        <v>194</v>
      </c>
      <c r="I32" s="88" t="s">
        <v>151</v>
      </c>
      <c r="J32" s="89" t="s">
        <v>196</v>
      </c>
    </row>
    <row r="33" spans="2:10" x14ac:dyDescent="0.2">
      <c r="B33" s="90" t="str">
        <f>B3</f>
        <v>Residential</v>
      </c>
      <c r="C33" s="99">
        <f ca="1">OFFSET('Customer Count'!$C$9,COLUMN()-COLUMN($D33),0)</f>
        <v>59824.416666666664</v>
      </c>
      <c r="D33" s="99">
        <f ca="1">OFFSET('Customer Count'!$C$9,COLUMN()-COLUMN($D33),0)</f>
        <v>60123.25</v>
      </c>
      <c r="E33" s="99">
        <f ca="1">OFFSET('Customer Count'!$C$9,COLUMN()-COLUMN($D33),0)</f>
        <v>60318.833333333336</v>
      </c>
      <c r="F33" s="99">
        <f ca="1">OFFSET('Customer Count'!$C$9,COLUMN()-COLUMN($D33),0)</f>
        <v>60502</v>
      </c>
      <c r="G33" s="99">
        <f ca="1">OFFSET('Customer Count'!$C$9,COLUMN()-COLUMN($D33),0)</f>
        <v>60920.083333333336</v>
      </c>
      <c r="H33" s="99">
        <f ca="1">OFFSET('Customer Count'!$C$9,COLUMN()-COLUMN($D33),0)</f>
        <v>61427.666666666664</v>
      </c>
      <c r="I33" s="99">
        <f ca="1">OFFSET('Customer Count'!$C$9,COLUMN()-COLUMN($D33)+4,0)</f>
        <v>61651.285485351538</v>
      </c>
      <c r="J33" s="91">
        <f ca="1">OFFSET('Customer Count'!$C$9,COLUMN()-COLUMN($D33)+4,0)</f>
        <v>62055.717918135437</v>
      </c>
    </row>
    <row r="34" spans="2:10" x14ac:dyDescent="0.2">
      <c r="B34" s="92" t="str">
        <f>B4</f>
        <v>GS &lt; 50</v>
      </c>
      <c r="C34" s="99">
        <f ca="1">OFFSET('Customer Count'!$G$9,COLUMN()-COLUMN($D34),0)</f>
        <v>5198.458333333333</v>
      </c>
      <c r="D34" s="99">
        <f ca="1">OFFSET('Customer Count'!$G$9,COLUMN()-COLUMN($D34),0)</f>
        <v>5238.5</v>
      </c>
      <c r="E34" s="99">
        <f ca="1">OFFSET('Customer Count'!$G$9,COLUMN()-COLUMN($D34),0)</f>
        <v>5272.833333333333</v>
      </c>
      <c r="F34" s="99">
        <f ca="1">OFFSET('Customer Count'!$G$9,COLUMN()-COLUMN($D34),0)</f>
        <v>5341.666666666667</v>
      </c>
      <c r="G34" s="99">
        <f ca="1">OFFSET('Customer Count'!$G$9,COLUMN()-COLUMN($D34),0)</f>
        <v>5427.75</v>
      </c>
      <c r="H34" s="99">
        <f ca="1">OFFSET('Customer Count'!$G$9,COLUMN()-COLUMN($D34),0)</f>
        <v>5489.5</v>
      </c>
      <c r="I34" s="99">
        <f ca="1">OFFSET('Customer Count'!$G$9,COLUMN()-COLUMN($D34)+4,0)</f>
        <v>5505.5601358758804</v>
      </c>
      <c r="J34" s="91">
        <f ca="1">OFFSET('Customer Count'!$G$9,COLUMN()-COLUMN($D34)+4,0)</f>
        <v>5564.469629329752</v>
      </c>
    </row>
    <row r="35" spans="2:10" ht="13.5" customHeight="1" x14ac:dyDescent="0.2">
      <c r="B35" s="92" t="str">
        <f>B5</f>
        <v>GS &gt; 50</v>
      </c>
      <c r="C35" s="99">
        <f ca="1">OFFSET('Customer Count'!$K$9,COLUMN()-COLUMN($D35),0)</f>
        <v>1021.2083333333334</v>
      </c>
      <c r="D35" s="99">
        <f ca="1">OFFSET('Customer Count'!$K$9,COLUMN()-COLUMN($D35),0)</f>
        <v>1027.6666666666667</v>
      </c>
      <c r="E35" s="99">
        <f ca="1">OFFSET('Customer Count'!$K$9,COLUMN()-COLUMN($D35),0)</f>
        <v>1034.1666666666667</v>
      </c>
      <c r="F35" s="99">
        <f ca="1">OFFSET('Customer Count'!$K$9,COLUMN()-COLUMN($D35),0)</f>
        <v>1003.6666666666666</v>
      </c>
      <c r="G35" s="99">
        <f ca="1">OFFSET('Customer Count'!$K$9,COLUMN()-COLUMN($D35),0)</f>
        <v>985.83333333333337</v>
      </c>
      <c r="H35" s="99">
        <f ca="1">OFFSET('Customer Count'!$K$9,COLUMN()-COLUMN($D35),0)</f>
        <v>984.83333333333337</v>
      </c>
      <c r="I35" s="99">
        <f ca="1">OFFSET('Customer Count'!$K$9,COLUMN()-COLUMN($D35)+4,0)</f>
        <v>1004.2915067757176</v>
      </c>
      <c r="J35" s="91">
        <f ca="1">OFFSET('Customer Count'!$K$9,COLUMN()-COLUMN($D35)+4,0)</f>
        <v>1003.0900728461615</v>
      </c>
    </row>
    <row r="36" spans="2:10" x14ac:dyDescent="0.2">
      <c r="B36" s="92" t="str">
        <f>B6</f>
        <v>Street Light</v>
      </c>
      <c r="C36" s="99">
        <f ca="1">OFFSET('Customer Count'!$O$9,COLUMN()-COLUMN($D36),0)</f>
        <v>15170.75</v>
      </c>
      <c r="D36" s="99">
        <f ca="1">OFFSET('Customer Count'!$O$9,COLUMN()-COLUMN($D36),0)</f>
        <v>15228.583333333334</v>
      </c>
      <c r="E36" s="99">
        <f ca="1">OFFSET('Customer Count'!$O$9,COLUMN()-COLUMN($D36),0)</f>
        <v>15252.666666666666</v>
      </c>
      <c r="F36" s="99">
        <f ca="1">OFFSET('Customer Count'!$O$9,COLUMN()-COLUMN($D36),0)</f>
        <v>17184</v>
      </c>
      <c r="G36" s="99">
        <f ca="1">OFFSET('Customer Count'!$O$9,COLUMN()-COLUMN($D36),0)</f>
        <v>17184</v>
      </c>
      <c r="H36" s="99">
        <f ca="1">OFFSET('Customer Count'!$O$9,COLUMN()-COLUMN($D36),0)</f>
        <v>17184</v>
      </c>
      <c r="I36" s="99">
        <f ca="1">OFFSET('Customer Count'!$O$9,COLUMN()-COLUMN($D36)+4,0)</f>
        <v>17196.600593685107</v>
      </c>
      <c r="J36" s="91">
        <f ca="1">OFFSET('Customer Count'!$O$9,COLUMN()-COLUMN($D36)+4,0)</f>
        <v>17283.271460677272</v>
      </c>
    </row>
    <row r="37" spans="2:10" x14ac:dyDescent="0.2">
      <c r="B37" s="92" t="str">
        <f>B7</f>
        <v>USL</v>
      </c>
      <c r="C37" s="99">
        <f ca="1">OFFSET('Customer Count'!$S$9,COLUMN()-COLUMN($D37),0)</f>
        <v>559</v>
      </c>
      <c r="D37" s="99">
        <f ca="1">OFFSET('Customer Count'!$S$9,COLUMN()-COLUMN($D37),0)</f>
        <v>556.75</v>
      </c>
      <c r="E37" s="99">
        <f ca="1">OFFSET('Customer Count'!$S$9,COLUMN()-COLUMN($D37),0)</f>
        <v>559.08333333333337</v>
      </c>
      <c r="F37" s="99">
        <f ca="1">OFFSET('Customer Count'!$S$9,COLUMN()-COLUMN($D37),0)</f>
        <v>561.91666666666663</v>
      </c>
      <c r="G37" s="99">
        <f ca="1">OFFSET('Customer Count'!$S$9,COLUMN()-COLUMN($D37),0)</f>
        <v>563.33333333333337</v>
      </c>
      <c r="H37" s="99">
        <f ca="1">OFFSET('Customer Count'!$S$9,COLUMN()-COLUMN($D37),0)</f>
        <v>561.5</v>
      </c>
      <c r="I37" s="99">
        <f ca="1">OFFSET('Customer Count'!$S$9,COLUMN()-COLUMN($D37)+4,0)</f>
        <v>558.67964797739762</v>
      </c>
      <c r="J37" s="91">
        <f ca="1">OFFSET('Customer Count'!$S$9,COLUMN()-COLUMN($D37)+4,0)</f>
        <v>554.21021079357854</v>
      </c>
    </row>
    <row r="38" spans="2:10" ht="13.5" thickBot="1" x14ac:dyDescent="0.25">
      <c r="B38" s="93" t="s">
        <v>152</v>
      </c>
      <c r="C38" s="94">
        <f t="shared" ref="C38" ca="1" si="5">SUM(C33:C37)</f>
        <v>81773.833333333328</v>
      </c>
      <c r="D38" s="94">
        <f t="shared" ref="D38:J38" ca="1" si="6">SUM(D33:D37)</f>
        <v>82174.75</v>
      </c>
      <c r="E38" s="94">
        <f t="shared" ca="1" si="6"/>
        <v>82437.583333333343</v>
      </c>
      <c r="F38" s="94">
        <f t="shared" ca="1" si="6"/>
        <v>84593.250000000015</v>
      </c>
      <c r="G38" s="94">
        <f t="shared" ca="1" si="6"/>
        <v>85081</v>
      </c>
      <c r="H38" s="94">
        <f t="shared" ca="1" si="6"/>
        <v>85647.499999999985</v>
      </c>
      <c r="I38" s="94">
        <f t="shared" ca="1" si="6"/>
        <v>85916.417369665622</v>
      </c>
      <c r="J38" s="95">
        <f t="shared" ca="1" si="6"/>
        <v>86460.759291782204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workbookViewId="0">
      <selection activeCell="K18" sqref="K18"/>
    </sheetView>
  </sheetViews>
  <sheetFormatPr defaultColWidth="9.1640625" defaultRowHeight="12.75" x14ac:dyDescent="0.2"/>
  <cols>
    <col min="1" max="1" width="3" style="65" customWidth="1"/>
    <col min="2" max="2" width="19.5" style="65" customWidth="1"/>
    <col min="3" max="8" width="15.1640625" style="65" customWidth="1"/>
    <col min="9" max="9" width="19.33203125" style="65" customWidth="1"/>
    <col min="10" max="11" width="15.1640625" style="65" customWidth="1"/>
    <col min="12" max="12" width="9.1640625" style="65"/>
    <col min="13" max="13" width="17" style="65" customWidth="1"/>
    <col min="14" max="14" width="17.33203125" style="65" customWidth="1"/>
    <col min="15" max="15" width="17" style="65" customWidth="1"/>
    <col min="16" max="16" width="21" style="65" bestFit="1" customWidth="1"/>
    <col min="17" max="17" width="17.6640625" style="65" customWidth="1"/>
    <col min="18" max="16384" width="9.1640625" style="65"/>
  </cols>
  <sheetData>
    <row r="1" spans="2:11" ht="16.5" thickBot="1" x14ac:dyDescent="0.3">
      <c r="B1" s="86" t="s">
        <v>146</v>
      </c>
      <c r="C1" s="86"/>
    </row>
    <row r="2" spans="2:11" x14ac:dyDescent="0.2">
      <c r="B2" s="87" t="s">
        <v>132</v>
      </c>
      <c r="C2" s="88" t="s">
        <v>240</v>
      </c>
      <c r="D2" s="88" t="s">
        <v>241</v>
      </c>
      <c r="E2" s="88" t="s">
        <v>242</v>
      </c>
      <c r="F2" s="88" t="s">
        <v>243</v>
      </c>
      <c r="G2" s="88" t="s">
        <v>244</v>
      </c>
      <c r="H2" s="88" t="s">
        <v>245</v>
      </c>
      <c r="I2" s="88" t="s">
        <v>195</v>
      </c>
      <c r="J2" s="88" t="s">
        <v>151</v>
      </c>
      <c r="K2" s="89" t="s">
        <v>196</v>
      </c>
    </row>
    <row r="3" spans="2:11" x14ac:dyDescent="0.2">
      <c r="B3" s="90" t="s">
        <v>33</v>
      </c>
      <c r="C3" s="99">
        <f ca="1">OFFSET('Normalized Annual Summary'!$I$14,COLUMN(D3)-COLUMN($I3),0)</f>
        <v>541309449.79978597</v>
      </c>
      <c r="D3" s="99">
        <f ca="1">OFFSET('Normalized Annual Summary'!$I$14,COLUMN(E3)-COLUMN($I3),0)</f>
        <v>534404898.22335249</v>
      </c>
      <c r="E3" s="99">
        <f ca="1">OFFSET('Normalized Annual Summary'!$I$14,COLUMN(F3)-COLUMN($I3),0)</f>
        <v>530440229.30574059</v>
      </c>
      <c r="F3" s="99">
        <f ca="1">OFFSET('Normalized Annual Summary'!$I$14,COLUMN(G3)-COLUMN($I3),0)</f>
        <v>518545084.31834179</v>
      </c>
      <c r="G3" s="99">
        <f ca="1">OFFSET('Normalized Annual Summary'!$I$14,COLUMN(H3)-COLUMN($I3),0)</f>
        <v>512995706.95100707</v>
      </c>
      <c r="H3" s="99">
        <f ca="1">OFFSET('Normalized Annual Summary'!$I$14,COLUMN(I3)-COLUMN($I3),0)</f>
        <v>519260320.46903253</v>
      </c>
      <c r="I3" s="99">
        <f ca="1">OFFSET('Normalized Annual Summary'!$I$14,COLUMN(I3)-COLUMN($I3),0)</f>
        <v>519260320.46903253</v>
      </c>
      <c r="J3" s="99">
        <f ca="1">OFFSET('Normalized Annual Summary'!$I$14,COLUMN(J3)-COLUMN($I3),0)</f>
        <v>526224514.416098</v>
      </c>
      <c r="K3" s="91">
        <f ca="1">OFFSET('Normalized Annual Summary'!$I$14,COLUMN(K3)-COLUMN($I3),0)</f>
        <v>524672222.97443151</v>
      </c>
    </row>
    <row r="4" spans="2:11" x14ac:dyDescent="0.2">
      <c r="B4" s="92" t="s">
        <v>127</v>
      </c>
      <c r="C4" s="99">
        <f ca="1">OFFSET('Normalized Annual Summary'!$R$14,COLUMN(D4)-COLUMN($I4),0)</f>
        <v>173039131.09993842</v>
      </c>
      <c r="D4" s="99">
        <f ca="1">OFFSET('Normalized Annual Summary'!$R$14,COLUMN(E4)-COLUMN($I4),0)</f>
        <v>171249961.36230505</v>
      </c>
      <c r="E4" s="99">
        <f ca="1">OFFSET('Normalized Annual Summary'!$R$14,COLUMN(F4)-COLUMN($I4),0)</f>
        <v>168518966.36327308</v>
      </c>
      <c r="F4" s="99">
        <f ca="1">OFFSET('Normalized Annual Summary'!$R$14,COLUMN(G4)-COLUMN($I4),0)</f>
        <v>168992543.15506539</v>
      </c>
      <c r="G4" s="99">
        <f ca="1">OFFSET('Normalized Annual Summary'!$R$14,COLUMN(H4)-COLUMN($I4),0)</f>
        <v>170130509.16982493</v>
      </c>
      <c r="H4" s="99">
        <f ca="1">OFFSET('Normalized Annual Summary'!$R$14,COLUMN(I4)-COLUMN($I4),0)</f>
        <v>171616946.64517847</v>
      </c>
      <c r="I4" s="99">
        <f ca="1">OFFSET('Normalized Annual Summary'!$R$14,COLUMN(I4)-COLUMN($I4),0)</f>
        <v>171616946.64517847</v>
      </c>
      <c r="J4" s="99">
        <f ca="1">OFFSET('Normalized Annual Summary'!$R$14,COLUMN(J4)-COLUMN($I4),0)</f>
        <v>154931631.59912169</v>
      </c>
      <c r="K4" s="91">
        <f ca="1">OFFSET('Normalized Annual Summary'!$R$14,COLUMN(K4)-COLUMN($I4),0)</f>
        <v>170400465.12626848</v>
      </c>
    </row>
    <row r="5" spans="2:11" x14ac:dyDescent="0.2">
      <c r="B5" s="92" t="s">
        <v>128</v>
      </c>
      <c r="C5" s="99">
        <f ca="1">OFFSET('Normalized Annual Summary'!$AA$14,COLUMN(D5)-COLUMN($I5),0)</f>
        <v>905539873.91544902</v>
      </c>
      <c r="D5" s="99">
        <f ca="1">OFFSET('Normalized Annual Summary'!$AA$14,COLUMN(E5)-COLUMN($I5),0)</f>
        <v>905703188.5360328</v>
      </c>
      <c r="E5" s="99">
        <f ca="1">OFFSET('Normalized Annual Summary'!$AA$14,COLUMN(F5)-COLUMN($I5),0)</f>
        <v>903943887.65687847</v>
      </c>
      <c r="F5" s="99">
        <f ca="1">OFFSET('Normalized Annual Summary'!$AA$14,COLUMN(G5)-COLUMN($I5),0)</f>
        <v>879251512.94248605</v>
      </c>
      <c r="G5" s="99">
        <f ca="1">OFFSET('Normalized Annual Summary'!$AA$14,COLUMN(H5)-COLUMN($I5),0)</f>
        <v>863185835.45694375</v>
      </c>
      <c r="H5" s="99">
        <f ca="1">OFFSET('Normalized Annual Summary'!$AA$14,COLUMN(I5)-COLUMN($I5),0)</f>
        <v>856459769.15539193</v>
      </c>
      <c r="I5" s="99">
        <f ca="1">OFFSET('Normalized Annual Summary'!$AA$14,COLUMN(I5)-COLUMN($I5),0)</f>
        <v>856459769.15539193</v>
      </c>
      <c r="J5" s="99">
        <f ca="1">OFFSET('Normalized Annual Summary'!$AA$14,COLUMN(J5)-COLUMN($I5),0)</f>
        <v>870186522.58430707</v>
      </c>
      <c r="K5" s="91">
        <f ca="1">OFFSET('Normalized Annual Summary'!$AA$14,COLUMN(K5)-COLUMN($I5),0)</f>
        <v>869212089.89104462</v>
      </c>
    </row>
    <row r="6" spans="2:11" x14ac:dyDescent="0.2">
      <c r="B6" s="92" t="s">
        <v>138</v>
      </c>
      <c r="C6" s="99">
        <f ca="1">OFFSET('Normalized Annual Summary'!$AK$14,COLUMN(D6)-COLUMN($I6),0)</f>
        <v>9908447</v>
      </c>
      <c r="D6" s="99">
        <f ca="1">OFFSET('Normalized Annual Summary'!$AK$14,COLUMN(E6)-COLUMN($I6),0)</f>
        <v>9918681</v>
      </c>
      <c r="E6" s="99">
        <f ca="1">OFFSET('Normalized Annual Summary'!$AK$14,COLUMN(F6)-COLUMN($I6),0)</f>
        <v>9945876</v>
      </c>
      <c r="F6" s="99">
        <f ca="1">OFFSET('Normalized Annual Summary'!$AK$14,COLUMN(G6)-COLUMN($I6),0)</f>
        <v>11286654.700000001</v>
      </c>
      <c r="G6" s="99">
        <f ca="1">OFFSET('Normalized Annual Summary'!$AK$14,COLUMN(H6)-COLUMN($I6),0)</f>
        <v>6528022.6000000006</v>
      </c>
      <c r="H6" s="99">
        <f ca="1">OFFSET('Normalized Annual Summary'!$AK$14,COLUMN(I6)-COLUMN($I6),0)</f>
        <v>5537652.8999999994</v>
      </c>
      <c r="I6" s="99">
        <f ca="1">OFFSET('Normalized Annual Summary'!$AK$14,COLUMN(I6)-COLUMN($I6),0)</f>
        <v>5537652.8999999994</v>
      </c>
      <c r="J6" s="99">
        <f ca="1">OFFSET('Normalized Annual Summary'!$AK$14,COLUMN(J6)-COLUMN($I6),0)</f>
        <v>5541713.5211686473</v>
      </c>
      <c r="K6" s="91">
        <f ca="1">OFFSET('Normalized Annual Summary'!$AK$14,COLUMN(K6)-COLUMN($I6),0)</f>
        <v>5569643.7573153349</v>
      </c>
    </row>
    <row r="7" spans="2:11" x14ac:dyDescent="0.2">
      <c r="B7" s="92" t="s">
        <v>45</v>
      </c>
      <c r="C7" s="99">
        <f ca="1">OFFSET('Normalized Annual Summary'!$AQ$14,COLUMN(D7)-COLUMN($I7),0)</f>
        <v>3098633</v>
      </c>
      <c r="D7" s="99">
        <f ca="1">OFFSET('Normalized Annual Summary'!$AQ$14,COLUMN(E7)-COLUMN($I7),0)</f>
        <v>3110148</v>
      </c>
      <c r="E7" s="99">
        <f ca="1">OFFSET('Normalized Annual Summary'!$AQ$14,COLUMN(F7)-COLUMN($I7),0)</f>
        <v>3115033</v>
      </c>
      <c r="F7" s="99">
        <f ca="1">OFFSET('Normalized Annual Summary'!$AQ$14,COLUMN(G7)-COLUMN($I7),0)</f>
        <v>3130244</v>
      </c>
      <c r="G7" s="99">
        <f ca="1">OFFSET('Normalized Annual Summary'!$AQ$14,COLUMN(H7)-COLUMN($I7),0)</f>
        <v>3138478</v>
      </c>
      <c r="H7" s="99">
        <f ca="1">OFFSET('Normalized Annual Summary'!$AQ$14,COLUMN(I7)-COLUMN($I7),0)</f>
        <v>3144191</v>
      </c>
      <c r="I7" s="99">
        <f ca="1">OFFSET('Normalized Annual Summary'!$AQ$14,COLUMN(I7)-COLUMN($I7),0)</f>
        <v>3144191</v>
      </c>
      <c r="J7" s="99">
        <f ca="1">OFFSET('Normalized Annual Summary'!$AQ$14,COLUMN(J7)-COLUMN($I7),0)</f>
        <v>3128398.0784571716</v>
      </c>
      <c r="K7" s="91">
        <f ca="1">OFFSET('Normalized Annual Summary'!$AQ$14,COLUMN(K7)-COLUMN($I7),0)</f>
        <v>3103370.8938295147</v>
      </c>
    </row>
    <row r="8" spans="2:11" ht="13.5" thickBot="1" x14ac:dyDescent="0.25">
      <c r="B8" s="93" t="s">
        <v>152</v>
      </c>
      <c r="C8" s="94">
        <f t="shared" ref="C8:K8" ca="1" si="0">SUM(C3:C7)</f>
        <v>1632895534.8151734</v>
      </c>
      <c r="D8" s="94">
        <f t="shared" ca="1" si="0"/>
        <v>1624386877.1216903</v>
      </c>
      <c r="E8" s="94">
        <f t="shared" ca="1" si="0"/>
        <v>1615963992.3258922</v>
      </c>
      <c r="F8" s="94">
        <f t="shared" ca="1" si="0"/>
        <v>1581206039.1158931</v>
      </c>
      <c r="G8" s="94">
        <f t="shared" ca="1" si="0"/>
        <v>1555978552.1777756</v>
      </c>
      <c r="H8" s="94">
        <f t="shared" ca="1" si="0"/>
        <v>1556018880.1696029</v>
      </c>
      <c r="I8" s="94">
        <f t="shared" ca="1" si="0"/>
        <v>1556018880.1696029</v>
      </c>
      <c r="J8" s="94">
        <f t="shared" ca="1" si="0"/>
        <v>1560012780.1991527</v>
      </c>
      <c r="K8" s="95">
        <f t="shared" ca="1" si="0"/>
        <v>1572957792.6428895</v>
      </c>
    </row>
    <row r="10" spans="2:11" ht="16.5" thickBot="1" x14ac:dyDescent="0.3">
      <c r="B10" s="86" t="s">
        <v>153</v>
      </c>
      <c r="C10" s="86"/>
      <c r="G10" s="66"/>
      <c r="H10" s="66"/>
    </row>
    <row r="11" spans="2:11" ht="51" x14ac:dyDescent="0.2">
      <c r="B11" s="96" t="s">
        <v>132</v>
      </c>
      <c r="C11" s="97" t="s">
        <v>192</v>
      </c>
      <c r="D11" s="97" t="s">
        <v>154</v>
      </c>
      <c r="E11" s="98" t="s">
        <v>193</v>
      </c>
    </row>
    <row r="12" spans="2:11" x14ac:dyDescent="0.2">
      <c r="B12" s="90" t="str">
        <f>B3</f>
        <v>Residential</v>
      </c>
      <c r="C12" s="66">
        <f ca="1">K3</f>
        <v>524672222.97443151</v>
      </c>
      <c r="D12" s="66">
        <f>'CDM Adjustment'!J7</f>
        <v>14134.901944228193</v>
      </c>
      <c r="E12" s="91">
        <f ca="1">C12-D12</f>
        <v>524658088.07248729</v>
      </c>
    </row>
    <row r="13" spans="2:11" x14ac:dyDescent="0.2">
      <c r="B13" s="92" t="str">
        <f>B4</f>
        <v>GS &lt; 50</v>
      </c>
      <c r="C13" s="66">
        <f ca="1">K4</f>
        <v>170400465.12626848</v>
      </c>
      <c r="D13" s="66">
        <f>'CDM Adjustment'!J8</f>
        <v>597269.97239665152</v>
      </c>
      <c r="E13" s="91">
        <f ca="1">C13-D13</f>
        <v>169803195.15387183</v>
      </c>
    </row>
    <row r="14" spans="2:11" x14ac:dyDescent="0.2">
      <c r="B14" s="92" t="str">
        <f>B5</f>
        <v>GS &gt; 50</v>
      </c>
      <c r="C14" s="66">
        <f ca="1">K5</f>
        <v>869212089.89104462</v>
      </c>
      <c r="D14" s="66">
        <f>'CDM Adjustment'!J9</f>
        <v>6157955.5236816406</v>
      </c>
      <c r="E14" s="91">
        <f ca="1">C14-D14</f>
        <v>863054134.36736298</v>
      </c>
    </row>
    <row r="15" spans="2:11" x14ac:dyDescent="0.2">
      <c r="B15" s="92" t="str">
        <f>B6</f>
        <v>Street Light</v>
      </c>
      <c r="C15" s="66">
        <f ca="1">K6</f>
        <v>5569643.7573153349</v>
      </c>
      <c r="D15" s="66"/>
      <c r="E15" s="91">
        <f ca="1">C15-D15</f>
        <v>5569643.7573153349</v>
      </c>
    </row>
    <row r="16" spans="2:11" x14ac:dyDescent="0.2">
      <c r="B16" s="92" t="str">
        <f>B7</f>
        <v>USL</v>
      </c>
      <c r="C16" s="66">
        <f ca="1">K7</f>
        <v>3103370.8938295147</v>
      </c>
      <c r="D16" s="66"/>
      <c r="E16" s="91">
        <f ca="1">C16-D16</f>
        <v>3103370.8938295147</v>
      </c>
    </row>
    <row r="17" spans="2:11" ht="13.5" thickBot="1" x14ac:dyDescent="0.25">
      <c r="B17" s="93" t="s">
        <v>152</v>
      </c>
      <c r="C17" s="94">
        <f ca="1">SUM(C12:C16)</f>
        <v>1572957792.6428895</v>
      </c>
      <c r="D17" s="94">
        <f>SUM(D12:D16)</f>
        <v>6769360.3980225204</v>
      </c>
      <c r="E17" s="95">
        <f ca="1">SUM(E12:E16)</f>
        <v>1566188432.2448671</v>
      </c>
    </row>
    <row r="19" spans="2:11" ht="16.5" thickBot="1" x14ac:dyDescent="0.3">
      <c r="B19" s="86" t="s">
        <v>146</v>
      </c>
      <c r="C19" s="86"/>
    </row>
    <row r="20" spans="2:11" x14ac:dyDescent="0.2">
      <c r="B20" s="87" t="s">
        <v>133</v>
      </c>
      <c r="C20" s="88" t="s">
        <v>240</v>
      </c>
      <c r="D20" s="88" t="s">
        <v>241</v>
      </c>
      <c r="E20" s="88" t="s">
        <v>242</v>
      </c>
      <c r="F20" s="88" t="s">
        <v>243</v>
      </c>
      <c r="G20" s="88" t="s">
        <v>244</v>
      </c>
      <c r="H20" s="88" t="s">
        <v>245</v>
      </c>
      <c r="I20" s="88" t="s">
        <v>195</v>
      </c>
      <c r="J20" s="88" t="s">
        <v>151</v>
      </c>
      <c r="K20" s="89" t="s">
        <v>196</v>
      </c>
    </row>
    <row r="21" spans="2:11" x14ac:dyDescent="0.2">
      <c r="B21" s="92" t="s">
        <v>128</v>
      </c>
      <c r="C21" s="99">
        <f ca="1">OFFSET('kW Forecast (Weather Normal)'!$D$27,COLUMN()-COLUMN($H21),0)</f>
        <v>2383541.0832089237</v>
      </c>
      <c r="D21" s="99">
        <f ca="1">OFFSET('kW Forecast (Weather Normal)'!$D$27,COLUMN()-COLUMN($H21),0)</f>
        <v>2379861.5469694417</v>
      </c>
      <c r="E21" s="99">
        <f ca="1">OFFSET('kW Forecast (Weather Normal)'!$D$27,COLUMN()-COLUMN($H21),0)</f>
        <v>2393286.1067122337</v>
      </c>
      <c r="F21" s="99">
        <f ca="1">OFFSET('kW Forecast (Weather Normal)'!$D$27,COLUMN()-COLUMN($H21),0)</f>
        <v>2345464.8403772926</v>
      </c>
      <c r="G21" s="99">
        <f ca="1">OFFSET('kW Forecast (Weather Normal)'!$D$27,COLUMN()-COLUMN($H21),0)</f>
        <v>2319842.1512984037</v>
      </c>
      <c r="H21" s="99">
        <f ca="1">OFFSET('kW Forecast (Weather Normal)'!$D$27,COLUMN()-COLUMN($H21),0)</f>
        <v>2318864.9538301942</v>
      </c>
      <c r="I21" s="99">
        <f ca="1">OFFSET('kW Forecast (Weather Normal)'!$D$27,COLUMN()-COLUMN($I21),0)</f>
        <v>2318864.9538301942</v>
      </c>
      <c r="J21" s="99">
        <f ca="1">OFFSET('kW Forecast (Weather Normal)'!$D$27,COLUMN()-COLUMN($I21),0)</f>
        <v>2373403.5385738965</v>
      </c>
      <c r="K21" s="91">
        <f ca="1">OFFSET('kW Forecast (Weather Normal)'!$D$27,COLUMN()-COLUMN($I21),0)</f>
        <v>2388099.7503054207</v>
      </c>
    </row>
    <row r="22" spans="2:11" x14ac:dyDescent="0.2">
      <c r="B22" s="92" t="s">
        <v>138</v>
      </c>
      <c r="C22" s="99">
        <f ca="1">OFFSET('kW Forecast'!$J$14,COLUMN()-COLUMN($H22),0)</f>
        <v>27636</v>
      </c>
      <c r="D22" s="99">
        <f ca="1">OFFSET('kW Forecast'!$J$14,COLUMN()-COLUMN($H22),0)</f>
        <v>27661</v>
      </c>
      <c r="E22" s="99">
        <f ca="1">OFFSET('kW Forecast'!$J$14,COLUMN()-COLUMN($H22),0)</f>
        <v>27648</v>
      </c>
      <c r="F22" s="99">
        <f ca="1">OFFSET('kW Forecast'!$J$14,COLUMN()-COLUMN($H22),0)</f>
        <v>30451.800000000003</v>
      </c>
      <c r="G22" s="99">
        <f ca="1">OFFSET('kW Forecast'!$J$14,COLUMN()-COLUMN($H22),0)</f>
        <v>18200.899999999998</v>
      </c>
      <c r="H22" s="99">
        <f ca="1">OFFSET('kW Forecast'!$J$14,COLUMN()-COLUMN($H22),0)</f>
        <v>15445.800000000001</v>
      </c>
      <c r="I22" s="99">
        <f ca="1">OFFSET('kW Forecast'!$J$18,COLUMN()-COLUMN($I22),0)</f>
        <v>15433.700370536344</v>
      </c>
      <c r="J22" s="99">
        <f ca="1">OFFSET('kW Forecast'!$J$18,COLUMN()-COLUMN($I22),0)</f>
        <v>15447.62011196088</v>
      </c>
      <c r="K22" s="91">
        <f ca="1">OFFSET('kW Forecast'!$J$18,COLUMN()-COLUMN($I22),0)</f>
        <v>15528.091832722061</v>
      </c>
    </row>
    <row r="23" spans="2:11" ht="13.5" thickBot="1" x14ac:dyDescent="0.25">
      <c r="B23" s="93" t="s">
        <v>152</v>
      </c>
      <c r="C23" s="94">
        <f t="shared" ref="C23" ca="1" si="1">SUM(C18:C22)</f>
        <v>2411177.0832089237</v>
      </c>
      <c r="D23" s="94">
        <f t="shared" ref="D23:J23" ca="1" si="2">SUM(D18:D22)</f>
        <v>2407522.5469694417</v>
      </c>
      <c r="E23" s="94">
        <f t="shared" ca="1" si="2"/>
        <v>2420934.1067122337</v>
      </c>
      <c r="F23" s="94">
        <f t="shared" ca="1" si="2"/>
        <v>2375916.6403772924</v>
      </c>
      <c r="G23" s="94">
        <f t="shared" ca="1" si="2"/>
        <v>2338043.0512984036</v>
      </c>
      <c r="H23" s="94">
        <f t="shared" ca="1" si="2"/>
        <v>2334310.753830194</v>
      </c>
      <c r="I23" s="94">
        <f t="shared" ca="1" si="2"/>
        <v>2334298.6542007304</v>
      </c>
      <c r="J23" s="94">
        <f t="shared" ca="1" si="2"/>
        <v>2388851.1586858574</v>
      </c>
      <c r="K23" s="95">
        <f ca="1">SUM(K17:K22)</f>
        <v>2403627.8421381428</v>
      </c>
    </row>
    <row r="25" spans="2:11" ht="16.5" thickBot="1" x14ac:dyDescent="0.3">
      <c r="B25" s="86" t="s">
        <v>153</v>
      </c>
      <c r="C25" s="86"/>
    </row>
    <row r="26" spans="2:11" ht="51" x14ac:dyDescent="0.2">
      <c r="B26" s="96" t="s">
        <v>133</v>
      </c>
      <c r="C26" s="97" t="s">
        <v>192</v>
      </c>
      <c r="D26" s="97" t="s">
        <v>154</v>
      </c>
      <c r="E26" s="98" t="s">
        <v>193</v>
      </c>
    </row>
    <row r="27" spans="2:11" x14ac:dyDescent="0.2">
      <c r="B27" s="92" t="str">
        <f>B21</f>
        <v>GS &gt; 50</v>
      </c>
      <c r="C27" s="66">
        <f ca="1">K21</f>
        <v>2388099.7503054207</v>
      </c>
      <c r="D27" s="66">
        <f ca="1">'CDM Adjustment'!G18</f>
        <v>16795.609965185009</v>
      </c>
      <c r="E27" s="91">
        <f ca="1">C27-D27</f>
        <v>2371304.1403402355</v>
      </c>
    </row>
    <row r="28" spans="2:11" x14ac:dyDescent="0.2">
      <c r="B28" s="92" t="str">
        <f>B22</f>
        <v>Street Light</v>
      </c>
      <c r="C28" s="66">
        <f ca="1">K22</f>
        <v>15528.091832722061</v>
      </c>
      <c r="D28" s="66"/>
      <c r="E28" s="91">
        <f t="shared" ref="E28" ca="1" si="3">C28-D28</f>
        <v>15528.091832722061</v>
      </c>
    </row>
    <row r="29" spans="2:11" ht="13.5" thickBot="1" x14ac:dyDescent="0.25">
      <c r="B29" s="93" t="s">
        <v>152</v>
      </c>
      <c r="C29" s="94">
        <f ca="1">SUM(C27:C28)</f>
        <v>2403627.8421381428</v>
      </c>
      <c r="D29" s="94">
        <f ca="1">SUM(D27:D28)</f>
        <v>16795.609965185009</v>
      </c>
      <c r="E29" s="95">
        <f ca="1">SUM(E27:E28)</f>
        <v>2386832.2321729576</v>
      </c>
    </row>
    <row r="31" spans="2:11" ht="16.5" thickBot="1" x14ac:dyDescent="0.3">
      <c r="B31" s="86" t="s">
        <v>259</v>
      </c>
      <c r="C31" s="86"/>
    </row>
    <row r="32" spans="2:11" x14ac:dyDescent="0.2">
      <c r="B32" s="87" t="s">
        <v>130</v>
      </c>
      <c r="C32" s="88" t="s">
        <v>239</v>
      </c>
      <c r="D32" s="88" t="s">
        <v>147</v>
      </c>
      <c r="E32" s="88" t="s">
        <v>148</v>
      </c>
      <c r="F32" s="88" t="s">
        <v>149</v>
      </c>
      <c r="G32" s="88" t="s">
        <v>150</v>
      </c>
      <c r="H32" s="88" t="s">
        <v>194</v>
      </c>
      <c r="I32" s="88" t="s">
        <v>151</v>
      </c>
      <c r="J32" s="89" t="s">
        <v>196</v>
      </c>
    </row>
    <row r="33" spans="2:10" x14ac:dyDescent="0.2">
      <c r="B33" s="90" t="str">
        <f>B3</f>
        <v>Residential</v>
      </c>
      <c r="C33" s="99">
        <f ca="1">OFFSET('Customer Count'!$C$9,COLUMN()-COLUMN($D33),0)</f>
        <v>59824.416666666664</v>
      </c>
      <c r="D33" s="99">
        <f ca="1">OFFSET('Customer Count'!$C$9,COLUMN()-COLUMN($D33),0)</f>
        <v>60123.25</v>
      </c>
      <c r="E33" s="99">
        <f ca="1">OFFSET('Customer Count'!$C$9,COLUMN()-COLUMN($D33),0)</f>
        <v>60318.833333333336</v>
      </c>
      <c r="F33" s="99">
        <f ca="1">OFFSET('Customer Count'!$C$9,COLUMN()-COLUMN($D33),0)</f>
        <v>60502</v>
      </c>
      <c r="G33" s="99">
        <f ca="1">OFFSET('Customer Count'!$C$9,COLUMN()-COLUMN($D33),0)</f>
        <v>60920.083333333336</v>
      </c>
      <c r="H33" s="99">
        <f ca="1">OFFSET('Customer Count'!$C$9,COLUMN()-COLUMN($D33),0)</f>
        <v>61427.666666666664</v>
      </c>
      <c r="I33" s="99">
        <f ca="1">OFFSET('Customer Count'!$C$9,COLUMN()-COLUMN($D33)+4,0)</f>
        <v>61651.285485351538</v>
      </c>
      <c r="J33" s="91">
        <f ca="1">OFFSET('Customer Count'!$C$9,COLUMN()-COLUMN($D33)+4,0)</f>
        <v>62055.717918135437</v>
      </c>
    </row>
    <row r="34" spans="2:10" x14ac:dyDescent="0.2">
      <c r="B34" s="92" t="str">
        <f>B4</f>
        <v>GS &lt; 50</v>
      </c>
      <c r="C34" s="99">
        <f ca="1">OFFSET('Customer Count'!$G$9,COLUMN()-COLUMN($D34),0)</f>
        <v>5198.458333333333</v>
      </c>
      <c r="D34" s="99">
        <f ca="1">OFFSET('Customer Count'!$G$9,COLUMN()-COLUMN($D34),0)</f>
        <v>5238.5</v>
      </c>
      <c r="E34" s="99">
        <f ca="1">OFFSET('Customer Count'!$G$9,COLUMN()-COLUMN($D34),0)</f>
        <v>5272.833333333333</v>
      </c>
      <c r="F34" s="99">
        <f ca="1">OFFSET('Customer Count'!$G$9,COLUMN()-COLUMN($D34),0)</f>
        <v>5341.666666666667</v>
      </c>
      <c r="G34" s="99">
        <f ca="1">OFFSET('Customer Count'!$G$9,COLUMN()-COLUMN($D34),0)</f>
        <v>5427.75</v>
      </c>
      <c r="H34" s="99">
        <f ca="1">OFFSET('Customer Count'!$G$9,COLUMN()-COLUMN($D34),0)</f>
        <v>5489.5</v>
      </c>
      <c r="I34" s="99">
        <f ca="1">OFFSET('Customer Count'!$G$9,COLUMN()-COLUMN($D34)+4,0)</f>
        <v>5505.5601358758804</v>
      </c>
      <c r="J34" s="91">
        <f ca="1">OFFSET('Customer Count'!$G$9,COLUMN()-COLUMN($D34)+4,0)</f>
        <v>5564.469629329752</v>
      </c>
    </row>
    <row r="35" spans="2:10" ht="13.5" customHeight="1" x14ac:dyDescent="0.2">
      <c r="B35" s="92" t="str">
        <f>B5</f>
        <v>GS &gt; 50</v>
      </c>
      <c r="C35" s="99">
        <f ca="1">OFFSET('Customer Count'!$K$9,COLUMN()-COLUMN($D35),0)</f>
        <v>1021.2083333333334</v>
      </c>
      <c r="D35" s="99">
        <f ca="1">OFFSET('Customer Count'!$K$9,COLUMN()-COLUMN($D35),0)</f>
        <v>1027.6666666666667</v>
      </c>
      <c r="E35" s="99">
        <f ca="1">OFFSET('Customer Count'!$K$9,COLUMN()-COLUMN($D35),0)</f>
        <v>1034.1666666666667</v>
      </c>
      <c r="F35" s="99">
        <f ca="1">OFFSET('Customer Count'!$K$9,COLUMN()-COLUMN($D35),0)</f>
        <v>1003.6666666666666</v>
      </c>
      <c r="G35" s="99">
        <f ca="1">OFFSET('Customer Count'!$K$9,COLUMN()-COLUMN($D35),0)</f>
        <v>985.83333333333337</v>
      </c>
      <c r="H35" s="99">
        <f ca="1">OFFSET('Customer Count'!$K$9,COLUMN()-COLUMN($D35),0)</f>
        <v>984.83333333333337</v>
      </c>
      <c r="I35" s="99">
        <f ca="1">OFFSET('Customer Count'!$K$9,COLUMN()-COLUMN($D35)+4,0)</f>
        <v>1004.2915067757176</v>
      </c>
      <c r="J35" s="91">
        <f ca="1">OFFSET('Customer Count'!$K$9,COLUMN()-COLUMN($D35)+4,0)</f>
        <v>1003.0900728461615</v>
      </c>
    </row>
    <row r="36" spans="2:10" x14ac:dyDescent="0.2">
      <c r="B36" s="92" t="str">
        <f>B6</f>
        <v>Street Light</v>
      </c>
      <c r="C36" s="99">
        <f ca="1">OFFSET('Customer Count'!$O$9,COLUMN()-COLUMN($D36),0)</f>
        <v>15170.75</v>
      </c>
      <c r="D36" s="99">
        <f ca="1">OFFSET('Customer Count'!$O$9,COLUMN()-COLUMN($D36),0)</f>
        <v>15228.583333333334</v>
      </c>
      <c r="E36" s="99">
        <f ca="1">OFFSET('Customer Count'!$O$9,COLUMN()-COLUMN($D36),0)</f>
        <v>15252.666666666666</v>
      </c>
      <c r="F36" s="99">
        <f ca="1">OFFSET('Customer Count'!$O$9,COLUMN()-COLUMN($D36),0)</f>
        <v>17184</v>
      </c>
      <c r="G36" s="99">
        <f ca="1">OFFSET('Customer Count'!$O$9,COLUMN()-COLUMN($D36),0)</f>
        <v>17184</v>
      </c>
      <c r="H36" s="99">
        <f ca="1">OFFSET('Customer Count'!$O$9,COLUMN()-COLUMN($D36),0)</f>
        <v>17184</v>
      </c>
      <c r="I36" s="99">
        <f ca="1">OFFSET('Customer Count'!$O$9,COLUMN()-COLUMN($D36)+4,0)</f>
        <v>17196.600593685107</v>
      </c>
      <c r="J36" s="91">
        <f ca="1">OFFSET('Customer Count'!$O$9,COLUMN()-COLUMN($D36)+4,0)</f>
        <v>17283.271460677272</v>
      </c>
    </row>
    <row r="37" spans="2:10" x14ac:dyDescent="0.2">
      <c r="B37" s="92" t="str">
        <f>B7</f>
        <v>USL</v>
      </c>
      <c r="C37" s="99">
        <f ca="1">OFFSET('Customer Count'!$S$9,COLUMN()-COLUMN($D37),0)</f>
        <v>559</v>
      </c>
      <c r="D37" s="99">
        <f ca="1">OFFSET('Customer Count'!$S$9,COLUMN()-COLUMN($D37),0)</f>
        <v>556.75</v>
      </c>
      <c r="E37" s="99">
        <f ca="1">OFFSET('Customer Count'!$S$9,COLUMN()-COLUMN($D37),0)</f>
        <v>559.08333333333337</v>
      </c>
      <c r="F37" s="99">
        <f ca="1">OFFSET('Customer Count'!$S$9,COLUMN()-COLUMN($D37),0)</f>
        <v>561.91666666666663</v>
      </c>
      <c r="G37" s="99">
        <f ca="1">OFFSET('Customer Count'!$S$9,COLUMN()-COLUMN($D37),0)</f>
        <v>563.33333333333337</v>
      </c>
      <c r="H37" s="99">
        <f ca="1">OFFSET('Customer Count'!$S$9,COLUMN()-COLUMN($D37),0)</f>
        <v>561.5</v>
      </c>
      <c r="I37" s="99">
        <f ca="1">OFFSET('Customer Count'!$S$9,COLUMN()-COLUMN($D37)+4,0)</f>
        <v>558.67964797739762</v>
      </c>
      <c r="J37" s="91">
        <f ca="1">OFFSET('Customer Count'!$S$9,COLUMN()-COLUMN($D37)+4,0)</f>
        <v>554.21021079357854</v>
      </c>
    </row>
    <row r="38" spans="2:10" ht="13.5" thickBot="1" x14ac:dyDescent="0.25">
      <c r="B38" s="93" t="s">
        <v>152</v>
      </c>
      <c r="C38" s="94">
        <f t="shared" ref="C38" ca="1" si="4">SUM(C33:C37)</f>
        <v>81773.833333333328</v>
      </c>
      <c r="D38" s="94">
        <f t="shared" ref="D38:J38" ca="1" si="5">SUM(D33:D37)</f>
        <v>82174.75</v>
      </c>
      <c r="E38" s="94">
        <f t="shared" ca="1" si="5"/>
        <v>82437.583333333343</v>
      </c>
      <c r="F38" s="94">
        <f t="shared" ca="1" si="5"/>
        <v>84593.250000000015</v>
      </c>
      <c r="G38" s="94">
        <f t="shared" ca="1" si="5"/>
        <v>85081</v>
      </c>
      <c r="H38" s="94">
        <f t="shared" ca="1" si="5"/>
        <v>85647.499999999985</v>
      </c>
      <c r="I38" s="94">
        <f t="shared" ca="1" si="5"/>
        <v>85916.417369665622</v>
      </c>
      <c r="J38" s="95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Res PW (2)</vt:lpstr>
      <vt:lpstr>Res Predicted Monthly (2)</vt:lpstr>
      <vt:lpstr>GS&lt;50 PW</vt:lpstr>
      <vt:lpstr>GS&lt;50 Predicted Monthly</vt:lpstr>
      <vt:lpstr>GS&lt;50 PW (2)</vt:lpstr>
      <vt:lpstr>GS&lt;50 Predicted Monthly (2)</vt:lpstr>
      <vt:lpstr>GS&gt;50 PW</vt:lpstr>
      <vt:lpstr>GS&gt;50 Predicted Monthly</vt:lpstr>
      <vt:lpstr>GS&gt;50 PW (2)</vt:lpstr>
      <vt:lpstr>GS&gt;50 Predicted Monthly (2)</vt:lpstr>
      <vt:lpstr>Model Summary</vt:lpstr>
      <vt:lpstr>Res Normalized Monthly</vt:lpstr>
      <vt:lpstr>GS&lt;50 Normalized Monthly</vt:lpstr>
      <vt:lpstr>GS&gt;50 Normalized Monthly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cp:lastPrinted>2020-08-20T20:35:33Z</cp:lastPrinted>
  <dcterms:created xsi:type="dcterms:W3CDTF">2018-12-19T20:07:02Z</dcterms:created>
  <dcterms:modified xsi:type="dcterms:W3CDTF">2021-02-16T16:29:45Z</dcterms:modified>
</cp:coreProperties>
</file>