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7"/>
  <workbookPr codeName="ThisWorkbook" defaultThemeVersion="124226"/>
  <mc:AlternateContent xmlns:mc="http://schemas.openxmlformats.org/markup-compatibility/2006">
    <mc:Choice Requires="x15">
      <x15ac:absPath xmlns:x15ac="http://schemas.microsoft.com/office/spreadsheetml/2010/11/ac" url="/Users/David/Sync/IndEco/Projects/C0178 Burlington Hydro LRAMVA/Interrogatories/"/>
    </mc:Choice>
  </mc:AlternateContent>
  <xr:revisionPtr revIDLastSave="0" documentId="13_ncr:1_{2F881219-18E3-EA42-8734-AC6AE655556E}" xr6:coauthVersionLast="46" xr6:coauthVersionMax="4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30840" yWindow="2040" windowWidth="28800" windowHeight="17660" tabRatio="789" firstSheet="3"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LRAM'!$A$1:$AM$535</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LRAM'!$B$405</definedName>
    <definedName name="Table_5_a.__2015_Lost_Revenues_Work_Form">'5.  2015-2020 LRAM'!$B$33</definedName>
    <definedName name="Table_5_b.__2016_Lost_Revenues_Work_Form">'5.  2015-2020 LRAM'!$B$220</definedName>
    <definedName name="Table_5_c.__2017_Lost_Revenues_Work_Form">'5.  2015-2020 LRAM'!$B$405</definedName>
    <definedName name="Table_5_d.__2018_Lost_Revenues_Work_Form">'5.  2015-2020 LRAM'!$B$598</definedName>
    <definedName name="Table_5_e.__2019_Lost_Revenues_Work_Form">'5.  2015-2020 LRAM'!$B$785</definedName>
    <definedName name="Table_5_f.__2020_Lost_Revenues_Work_Form">'5.  2015-2020 LRAM'!$B$969</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1" i="79" l="1"/>
  <c r="R695" i="79"/>
  <c r="Q695" i="79"/>
  <c r="P695" i="79"/>
  <c r="O695" i="79"/>
  <c r="R692" i="79"/>
  <c r="Q692" i="79"/>
  <c r="P692" i="79"/>
  <c r="O692" i="79"/>
  <c r="R686" i="79"/>
  <c r="Q686" i="79"/>
  <c r="P686" i="79"/>
  <c r="O686" i="79"/>
  <c r="G686" i="79"/>
  <c r="E686" i="79"/>
  <c r="F880" i="79"/>
  <c r="Q873" i="79"/>
  <c r="P873" i="79"/>
  <c r="Q43" i="86"/>
  <c r="R44" i="86"/>
  <c r="H99" i="86"/>
  <c r="S24" i="86" s="1"/>
  <c r="G99" i="86"/>
  <c r="R24" i="86" s="1"/>
  <c r="R43" i="86" l="1"/>
  <c r="R45" i="86" s="1"/>
  <c r="E880" i="79"/>
  <c r="Q44" i="86"/>
  <c r="Q45" i="86" s="1"/>
  <c r="M499" i="79"/>
  <c r="L499" i="79"/>
  <c r="K499" i="79"/>
  <c r="J499" i="79"/>
  <c r="I499" i="79"/>
  <c r="H499" i="79"/>
  <c r="G499" i="79"/>
  <c r="F499" i="79"/>
  <c r="E499" i="79"/>
  <c r="D499" i="79"/>
  <c r="AL503" i="79"/>
  <c r="AK503" i="79"/>
  <c r="AJ503" i="79"/>
  <c r="AI503" i="79"/>
  <c r="AH503" i="79"/>
  <c r="AG503" i="79"/>
  <c r="AF503" i="79"/>
  <c r="AE503" i="79"/>
  <c r="AD503" i="79"/>
  <c r="AC503" i="79"/>
  <c r="AB503" i="79"/>
  <c r="N503" i="79"/>
  <c r="AM502" i="79"/>
  <c r="AL690" i="79"/>
  <c r="AK690" i="79"/>
  <c r="AJ690" i="79"/>
  <c r="AI690" i="79"/>
  <c r="AH690" i="79"/>
  <c r="AG690" i="79"/>
  <c r="AF690" i="79"/>
  <c r="AE690" i="79"/>
  <c r="AD690" i="79"/>
  <c r="AC690" i="79"/>
  <c r="AB690" i="79"/>
  <c r="AA690" i="79"/>
  <c r="Z690" i="79"/>
  <c r="Y690" i="79"/>
  <c r="N690" i="79"/>
  <c r="AM689" i="79"/>
  <c r="D60" i="85" l="1"/>
  <c r="D59" i="85"/>
  <c r="D58" i="85"/>
  <c r="D57" i="85"/>
  <c r="D56" i="85"/>
  <c r="D55" i="85"/>
  <c r="D54" i="85"/>
  <c r="D53" i="85"/>
  <c r="D52" i="85"/>
  <c r="D51" i="85"/>
  <c r="D50" i="85"/>
  <c r="D49" i="85"/>
  <c r="E49" i="85" s="1"/>
  <c r="D38" i="85"/>
  <c r="D37" i="85"/>
  <c r="D36" i="85"/>
  <c r="R47" i="86" l="1"/>
  <c r="AA873" i="79" s="1"/>
  <c r="Q46" i="86" l="1"/>
  <c r="Z873" i="79" s="1"/>
  <c r="R25" i="86" l="1"/>
  <c r="R27" i="86" l="1"/>
  <c r="D874" i="79" s="1"/>
  <c r="S26" i="86"/>
  <c r="S27" i="86" s="1"/>
  <c r="O874" i="79" s="1"/>
  <c r="Q874" i="79" l="1"/>
  <c r="P874" i="79"/>
  <c r="F874" i="79"/>
  <c r="E874" i="79"/>
  <c r="O1315" i="79"/>
  <c r="D1315" i="79"/>
  <c r="AL1313" i="79"/>
  <c r="AK1313" i="79"/>
  <c r="AJ1313" i="79"/>
  <c r="AI1313" i="79"/>
  <c r="AH1313" i="79"/>
  <c r="AG1313" i="79"/>
  <c r="AF1313" i="79"/>
  <c r="AE1313" i="79"/>
  <c r="AD1313" i="79"/>
  <c r="AC1313" i="79"/>
  <c r="AB1313" i="79"/>
  <c r="AA1313" i="79"/>
  <c r="Z1313" i="79"/>
  <c r="Y1313" i="79"/>
  <c r="N1313" i="79"/>
  <c r="AM1312" i="79"/>
  <c r="AL1310" i="79"/>
  <c r="AK1310" i="79"/>
  <c r="AJ1310" i="79"/>
  <c r="AI1310" i="79"/>
  <c r="AH1310" i="79"/>
  <c r="AG1310" i="79"/>
  <c r="AF1310" i="79"/>
  <c r="AE1310" i="79"/>
  <c r="AD1310" i="79"/>
  <c r="AC1310" i="79"/>
  <c r="AB1310" i="79"/>
  <c r="AA1310" i="79"/>
  <c r="Z1310" i="79"/>
  <c r="Y1310" i="79"/>
  <c r="N1310" i="79"/>
  <c r="AM1309" i="79"/>
  <c r="AL1307" i="79"/>
  <c r="AK1307" i="79"/>
  <c r="AJ1307" i="79"/>
  <c r="AI1307" i="79"/>
  <c r="AH1307" i="79"/>
  <c r="AG1307" i="79"/>
  <c r="AF1307" i="79"/>
  <c r="AE1307" i="79"/>
  <c r="AD1307" i="79"/>
  <c r="AC1307" i="79"/>
  <c r="AB1307" i="79"/>
  <c r="AA1307" i="79"/>
  <c r="Z1307" i="79"/>
  <c r="Y1307" i="79"/>
  <c r="N1307" i="79"/>
  <c r="AM1306" i="79"/>
  <c r="AL1304" i="79"/>
  <c r="AK1304" i="79"/>
  <c r="AJ1304" i="79"/>
  <c r="AI1304" i="79"/>
  <c r="AH1304" i="79"/>
  <c r="AG1304" i="79"/>
  <c r="AF1304" i="79"/>
  <c r="AE1304" i="79"/>
  <c r="AD1304" i="79"/>
  <c r="AC1304" i="79"/>
  <c r="AB1304" i="79"/>
  <c r="AA1304" i="79"/>
  <c r="Z1304" i="79"/>
  <c r="Y1304" i="79"/>
  <c r="N1304" i="79"/>
  <c r="AM1303" i="79"/>
  <c r="AL1301" i="79"/>
  <c r="AK1301" i="79"/>
  <c r="AJ1301" i="79"/>
  <c r="AI1301" i="79"/>
  <c r="AH1301" i="79"/>
  <c r="AG1301" i="79"/>
  <c r="AF1301" i="79"/>
  <c r="AE1301" i="79"/>
  <c r="AD1301" i="79"/>
  <c r="AC1301" i="79"/>
  <c r="AB1301" i="79"/>
  <c r="AA1301" i="79"/>
  <c r="Z1301" i="79"/>
  <c r="Y1301" i="79"/>
  <c r="N1301" i="79"/>
  <c r="AM1300" i="79"/>
  <c r="AL1298" i="79"/>
  <c r="AK1298" i="79"/>
  <c r="AJ1298" i="79"/>
  <c r="AI1298" i="79"/>
  <c r="AH1298" i="79"/>
  <c r="AG1298" i="79"/>
  <c r="AF1298" i="79"/>
  <c r="AE1298" i="79"/>
  <c r="AD1298" i="79"/>
  <c r="AC1298" i="79"/>
  <c r="AB1298" i="79"/>
  <c r="AA1298" i="79"/>
  <c r="Z1298" i="79"/>
  <c r="Y1298" i="79"/>
  <c r="N1298" i="79"/>
  <c r="AM1297" i="79"/>
  <c r="AL1295" i="79"/>
  <c r="AK1295" i="79"/>
  <c r="AJ1295" i="79"/>
  <c r="AI1295" i="79"/>
  <c r="AH1295" i="79"/>
  <c r="AG1295" i="79"/>
  <c r="AF1295" i="79"/>
  <c r="AE1295" i="79"/>
  <c r="AD1295" i="79"/>
  <c r="AC1295" i="79"/>
  <c r="AB1295" i="79"/>
  <c r="AA1295" i="79"/>
  <c r="Z1295" i="79"/>
  <c r="Y1295" i="79"/>
  <c r="N1295" i="79"/>
  <c r="AM1294" i="79"/>
  <c r="AL1292" i="79"/>
  <c r="AK1292" i="79"/>
  <c r="AJ1292" i="79"/>
  <c r="AI1292" i="79"/>
  <c r="AH1292" i="79"/>
  <c r="AG1292" i="79"/>
  <c r="AF1292" i="79"/>
  <c r="AE1292" i="79"/>
  <c r="AD1292" i="79"/>
  <c r="AC1292" i="79"/>
  <c r="AB1292" i="79"/>
  <c r="AA1292" i="79"/>
  <c r="Z1292" i="79"/>
  <c r="Y1292" i="79"/>
  <c r="AM1291" i="79"/>
  <c r="AL1289" i="79"/>
  <c r="AK1289" i="79"/>
  <c r="AJ1289" i="79"/>
  <c r="AI1289" i="79"/>
  <c r="AH1289" i="79"/>
  <c r="AG1289" i="79"/>
  <c r="AF1289" i="79"/>
  <c r="AE1289" i="79"/>
  <c r="AD1289" i="79"/>
  <c r="AC1289" i="79"/>
  <c r="AB1289" i="79"/>
  <c r="AA1289" i="79"/>
  <c r="Z1289" i="79"/>
  <c r="Y1289" i="79"/>
  <c r="N1289" i="79"/>
  <c r="AM1288" i="79"/>
  <c r="AL1286" i="79"/>
  <c r="AK1286" i="79"/>
  <c r="AJ1286" i="79"/>
  <c r="AI1286" i="79"/>
  <c r="AH1286" i="79"/>
  <c r="AG1286" i="79"/>
  <c r="AF1286" i="79"/>
  <c r="AE1286" i="79"/>
  <c r="AD1286" i="79"/>
  <c r="AC1286" i="79"/>
  <c r="AB1286" i="79"/>
  <c r="AA1286" i="79"/>
  <c r="Z1286" i="79"/>
  <c r="Y1286" i="79"/>
  <c r="N1286" i="79"/>
  <c r="AM1285" i="79"/>
  <c r="AL1283" i="79"/>
  <c r="AK1283" i="79"/>
  <c r="AJ1283" i="79"/>
  <c r="AI1283" i="79"/>
  <c r="AH1283" i="79"/>
  <c r="AG1283" i="79"/>
  <c r="AF1283" i="79"/>
  <c r="AE1283" i="79"/>
  <c r="AD1283" i="79"/>
  <c r="AC1283" i="79"/>
  <c r="AB1283" i="79"/>
  <c r="AA1283" i="79"/>
  <c r="Z1283" i="79"/>
  <c r="Y1283" i="79"/>
  <c r="N1283" i="79"/>
  <c r="AM1282" i="79"/>
  <c r="AL1280" i="79"/>
  <c r="AK1280" i="79"/>
  <c r="AJ1280" i="79"/>
  <c r="AI1280" i="79"/>
  <c r="AH1280" i="79"/>
  <c r="AG1280" i="79"/>
  <c r="AF1280" i="79"/>
  <c r="AE1280" i="79"/>
  <c r="AD1280" i="79"/>
  <c r="AC1280" i="79"/>
  <c r="AB1280" i="79"/>
  <c r="AA1280" i="79"/>
  <c r="Z1280" i="79"/>
  <c r="Y1280" i="79"/>
  <c r="N1280" i="79"/>
  <c r="AM1279" i="79"/>
  <c r="AL1277" i="79"/>
  <c r="AK1277" i="79"/>
  <c r="AJ1277" i="79"/>
  <c r="AI1277" i="79"/>
  <c r="AH1277" i="79"/>
  <c r="AG1277" i="79"/>
  <c r="AF1277" i="79"/>
  <c r="AE1277" i="79"/>
  <c r="AD1277" i="79"/>
  <c r="AC1277" i="79"/>
  <c r="AB1277" i="79"/>
  <c r="AA1277" i="79"/>
  <c r="Z1277" i="79"/>
  <c r="Y1277" i="79"/>
  <c r="N1277" i="79"/>
  <c r="AM1276" i="79"/>
  <c r="AL1274" i="79"/>
  <c r="AK1274" i="79"/>
  <c r="AJ1274" i="79"/>
  <c r="AI1274" i="79"/>
  <c r="AH1274" i="79"/>
  <c r="AG1274" i="79"/>
  <c r="AF1274" i="79"/>
  <c r="AE1274" i="79"/>
  <c r="AD1274" i="79"/>
  <c r="AC1274" i="79"/>
  <c r="AB1274" i="79"/>
  <c r="AA1274" i="79"/>
  <c r="Z1274" i="79"/>
  <c r="Y1274" i="79"/>
  <c r="N1274" i="79"/>
  <c r="AM1273" i="79"/>
  <c r="AL1270" i="79"/>
  <c r="AK1270" i="79"/>
  <c r="AJ1270" i="79"/>
  <c r="AI1270" i="79"/>
  <c r="AH1270" i="79"/>
  <c r="AG1270" i="79"/>
  <c r="AF1270" i="79"/>
  <c r="AE1270" i="79"/>
  <c r="AD1270" i="79"/>
  <c r="AC1270" i="79"/>
  <c r="AB1270" i="79"/>
  <c r="AA1270" i="79"/>
  <c r="Z1270" i="79"/>
  <c r="Y1270" i="79"/>
  <c r="N1270" i="79"/>
  <c r="AM1269" i="79"/>
  <c r="AL1267" i="79"/>
  <c r="AK1267" i="79"/>
  <c r="AJ1267" i="79"/>
  <c r="AI1267" i="79"/>
  <c r="AH1267" i="79"/>
  <c r="AG1267" i="79"/>
  <c r="AF1267" i="79"/>
  <c r="AE1267" i="79"/>
  <c r="AD1267" i="79"/>
  <c r="AC1267" i="79"/>
  <c r="AB1267" i="79"/>
  <c r="AA1267" i="79"/>
  <c r="Z1267" i="79"/>
  <c r="Y1267" i="79"/>
  <c r="N1267" i="79"/>
  <c r="AM1266" i="79"/>
  <c r="AL1264" i="79"/>
  <c r="AK1264" i="79"/>
  <c r="AJ1264" i="79"/>
  <c r="AI1264" i="79"/>
  <c r="AH1264" i="79"/>
  <c r="AG1264" i="79"/>
  <c r="AF1264" i="79"/>
  <c r="AE1264" i="79"/>
  <c r="AD1264" i="79"/>
  <c r="AC1264" i="79"/>
  <c r="AB1264" i="79"/>
  <c r="AA1264" i="79"/>
  <c r="Z1264" i="79"/>
  <c r="Y1264" i="79"/>
  <c r="N1264" i="79"/>
  <c r="AM1263" i="79"/>
  <c r="AL1260" i="79"/>
  <c r="AK1260" i="79"/>
  <c r="AJ1260" i="79"/>
  <c r="AI1260" i="79"/>
  <c r="AH1260" i="79"/>
  <c r="AG1260" i="79"/>
  <c r="AF1260" i="79"/>
  <c r="AE1260" i="79"/>
  <c r="AD1260" i="79"/>
  <c r="AC1260" i="79"/>
  <c r="AB1260" i="79"/>
  <c r="AA1260" i="79"/>
  <c r="Z1260" i="79"/>
  <c r="Y1260" i="79"/>
  <c r="N1260" i="79"/>
  <c r="AM1259" i="79"/>
  <c r="AL1257" i="79"/>
  <c r="AK1257" i="79"/>
  <c r="AJ1257" i="79"/>
  <c r="AI1257" i="79"/>
  <c r="AH1257" i="79"/>
  <c r="AG1257" i="79"/>
  <c r="AF1257" i="79"/>
  <c r="AE1257" i="79"/>
  <c r="AD1257" i="79"/>
  <c r="AC1257" i="79"/>
  <c r="AB1257" i="79"/>
  <c r="AA1257" i="79"/>
  <c r="Z1257" i="79"/>
  <c r="Y1257" i="79"/>
  <c r="N1257" i="79"/>
  <c r="AM1256" i="79"/>
  <c r="AL1254" i="79"/>
  <c r="AK1254" i="79"/>
  <c r="AJ1254" i="79"/>
  <c r="AI1254" i="79"/>
  <c r="AH1254" i="79"/>
  <c r="AG1254" i="79"/>
  <c r="AF1254" i="79"/>
  <c r="AE1254" i="79"/>
  <c r="AD1254" i="79"/>
  <c r="AC1254" i="79"/>
  <c r="AB1254" i="79"/>
  <c r="AA1254" i="79"/>
  <c r="Z1254" i="79"/>
  <c r="Y1254" i="79"/>
  <c r="N1254" i="79"/>
  <c r="AM1253" i="79"/>
  <c r="AL1251" i="79"/>
  <c r="AK1251" i="79"/>
  <c r="AJ1251" i="79"/>
  <c r="AI1251" i="79"/>
  <c r="AH1251" i="79"/>
  <c r="AG1251" i="79"/>
  <c r="AF1251" i="79"/>
  <c r="AE1251" i="79"/>
  <c r="AD1251" i="79"/>
  <c r="AC1251" i="79"/>
  <c r="AB1251" i="79"/>
  <c r="AA1251" i="79"/>
  <c r="Z1251" i="79"/>
  <c r="Y1251" i="79"/>
  <c r="N1251" i="79"/>
  <c r="AM1250" i="79"/>
  <c r="AL1248" i="79"/>
  <c r="AK1248" i="79"/>
  <c r="AJ1248" i="79"/>
  <c r="AI1248" i="79"/>
  <c r="AH1248" i="79"/>
  <c r="AG1248" i="79"/>
  <c r="AF1248" i="79"/>
  <c r="AE1248" i="79"/>
  <c r="AD1248" i="79"/>
  <c r="AC1248" i="79"/>
  <c r="AB1248" i="79"/>
  <c r="AA1248" i="79"/>
  <c r="Z1248" i="79"/>
  <c r="Y1248" i="79"/>
  <c r="N1248" i="79"/>
  <c r="AM1247" i="79"/>
  <c r="AL1245" i="79"/>
  <c r="AK1245" i="79"/>
  <c r="AJ1245" i="79"/>
  <c r="AI1245" i="79"/>
  <c r="AH1245" i="79"/>
  <c r="AG1245" i="79"/>
  <c r="AF1245" i="79"/>
  <c r="AE1245" i="79"/>
  <c r="AD1245" i="79"/>
  <c r="AC1245" i="79"/>
  <c r="AB1245" i="79"/>
  <c r="AA1245" i="79"/>
  <c r="Z1245" i="79"/>
  <c r="Y1245" i="79"/>
  <c r="N1245" i="79"/>
  <c r="AM1244" i="79"/>
  <c r="AL1242" i="79"/>
  <c r="AK1242" i="79"/>
  <c r="AJ1242" i="79"/>
  <c r="AI1242" i="79"/>
  <c r="AH1242" i="79"/>
  <c r="AG1242" i="79"/>
  <c r="AF1242" i="79"/>
  <c r="AE1242" i="79"/>
  <c r="AD1242" i="79"/>
  <c r="AC1242" i="79"/>
  <c r="AB1242" i="79"/>
  <c r="AA1242" i="79"/>
  <c r="Z1242" i="79"/>
  <c r="Y1242" i="79"/>
  <c r="N1242" i="79"/>
  <c r="AM1241" i="79"/>
  <c r="AL1239" i="79"/>
  <c r="AK1239" i="79"/>
  <c r="AJ1239" i="79"/>
  <c r="AI1239" i="79"/>
  <c r="AH1239" i="79"/>
  <c r="AG1239" i="79"/>
  <c r="AF1239" i="79"/>
  <c r="AE1239" i="79"/>
  <c r="AD1239" i="79"/>
  <c r="AC1239" i="79"/>
  <c r="AB1239" i="79"/>
  <c r="AA1239" i="79"/>
  <c r="Z1239" i="79"/>
  <c r="Y1239" i="79"/>
  <c r="N1239" i="79"/>
  <c r="AM1238" i="79"/>
  <c r="AL1235" i="79"/>
  <c r="AK1235" i="79"/>
  <c r="AJ1235" i="79"/>
  <c r="AI1235" i="79"/>
  <c r="AH1235" i="79"/>
  <c r="AG1235" i="79"/>
  <c r="AF1235" i="79"/>
  <c r="AE1235" i="79"/>
  <c r="AD1235" i="79"/>
  <c r="AC1235" i="79"/>
  <c r="AB1235" i="79"/>
  <c r="AA1235" i="79"/>
  <c r="Z1235" i="79"/>
  <c r="Y1235" i="79"/>
  <c r="AM1234" i="79"/>
  <c r="AL1232" i="79"/>
  <c r="AK1232" i="79"/>
  <c r="AJ1232" i="79"/>
  <c r="AI1232" i="79"/>
  <c r="AH1232" i="79"/>
  <c r="AG1232" i="79"/>
  <c r="AF1232" i="79"/>
  <c r="AE1232" i="79"/>
  <c r="AD1232" i="79"/>
  <c r="AC1232" i="79"/>
  <c r="AB1232" i="79"/>
  <c r="AA1232" i="79"/>
  <c r="Z1232" i="79"/>
  <c r="Y1232" i="79"/>
  <c r="AM1231" i="79"/>
  <c r="AL1229" i="79"/>
  <c r="AK1229" i="79"/>
  <c r="AJ1229" i="79"/>
  <c r="AI1229" i="79"/>
  <c r="AH1229" i="79"/>
  <c r="AG1229" i="79"/>
  <c r="AF1229" i="79"/>
  <c r="AE1229" i="79"/>
  <c r="AD1229" i="79"/>
  <c r="AC1229" i="79"/>
  <c r="AB1229" i="79"/>
  <c r="AA1229" i="79"/>
  <c r="Z1229" i="79"/>
  <c r="Y1229" i="79"/>
  <c r="AM1228" i="79"/>
  <c r="AL1226" i="79"/>
  <c r="AK1226" i="79"/>
  <c r="AJ1226" i="79"/>
  <c r="AI1226" i="79"/>
  <c r="AH1226" i="79"/>
  <c r="AG1226" i="79"/>
  <c r="AF1226" i="79"/>
  <c r="AE1226" i="79"/>
  <c r="AD1226" i="79"/>
  <c r="AC1226" i="79"/>
  <c r="AB1226" i="79"/>
  <c r="AA1226" i="79"/>
  <c r="Z1226" i="79"/>
  <c r="Y1226" i="79"/>
  <c r="AM1225" i="79"/>
  <c r="AL1221" i="79"/>
  <c r="AK1221" i="79"/>
  <c r="AJ1221" i="79"/>
  <c r="AI1221" i="79"/>
  <c r="AH1221" i="79"/>
  <c r="AG1221" i="79"/>
  <c r="AF1221" i="79"/>
  <c r="AE1221" i="79"/>
  <c r="AD1221" i="79"/>
  <c r="AC1221" i="79"/>
  <c r="AB1221" i="79"/>
  <c r="AA1221" i="79"/>
  <c r="Z1221" i="79"/>
  <c r="Y1221" i="79"/>
  <c r="N1221" i="79"/>
  <c r="AM1220" i="79"/>
  <c r="AL1218" i="79"/>
  <c r="AK1218" i="79"/>
  <c r="AJ1218" i="79"/>
  <c r="AI1218" i="79"/>
  <c r="AH1218" i="79"/>
  <c r="AG1218" i="79"/>
  <c r="AF1218" i="79"/>
  <c r="AE1218" i="79"/>
  <c r="AD1218" i="79"/>
  <c r="AC1218" i="79"/>
  <c r="AB1218" i="79"/>
  <c r="AA1218" i="79"/>
  <c r="Z1218" i="79"/>
  <c r="Y1218" i="79"/>
  <c r="N1218" i="79"/>
  <c r="AM1217" i="79"/>
  <c r="AL1215" i="79"/>
  <c r="AK1215" i="79"/>
  <c r="AJ1215" i="79"/>
  <c r="AI1215" i="79"/>
  <c r="AH1215" i="79"/>
  <c r="AG1215" i="79"/>
  <c r="AF1215" i="79"/>
  <c r="AE1215" i="79"/>
  <c r="AD1215" i="79"/>
  <c r="AC1215" i="79"/>
  <c r="AB1215" i="79"/>
  <c r="AA1215" i="79"/>
  <c r="Z1215" i="79"/>
  <c r="Y1215" i="79"/>
  <c r="N1215" i="79"/>
  <c r="AM1214" i="79"/>
  <c r="AL1212" i="79"/>
  <c r="AK1212" i="79"/>
  <c r="AJ1212" i="79"/>
  <c r="AI1212" i="79"/>
  <c r="AH1212" i="79"/>
  <c r="AG1212" i="79"/>
  <c r="AF1212" i="79"/>
  <c r="AE1212" i="79"/>
  <c r="AD1212" i="79"/>
  <c r="AC1212" i="79"/>
  <c r="AB1212" i="79"/>
  <c r="AA1212" i="79"/>
  <c r="Z1212" i="79"/>
  <c r="Y1212" i="79"/>
  <c r="N1212" i="79"/>
  <c r="AM1211" i="79"/>
  <c r="AL1208" i="79"/>
  <c r="AK1208" i="79"/>
  <c r="AJ1208" i="79"/>
  <c r="AI1208" i="79"/>
  <c r="AH1208" i="79"/>
  <c r="AG1208" i="79"/>
  <c r="AF1208" i="79"/>
  <c r="AE1208" i="79"/>
  <c r="AD1208" i="79"/>
  <c r="AC1208" i="79"/>
  <c r="AB1208" i="79"/>
  <c r="AA1208" i="79"/>
  <c r="Z1208" i="79"/>
  <c r="Y1208" i="79"/>
  <c r="N1208" i="79"/>
  <c r="AM1207" i="79"/>
  <c r="AL1205" i="79"/>
  <c r="AK1205" i="79"/>
  <c r="AJ1205" i="79"/>
  <c r="AI1205" i="79"/>
  <c r="AH1205" i="79"/>
  <c r="AG1205" i="79"/>
  <c r="AF1205" i="79"/>
  <c r="AE1205" i="79"/>
  <c r="AD1205" i="79"/>
  <c r="AC1205" i="79"/>
  <c r="AB1205" i="79"/>
  <c r="AA1205" i="79"/>
  <c r="Z1205" i="79"/>
  <c r="Y1205" i="79"/>
  <c r="N1205" i="79"/>
  <c r="AM1204" i="79"/>
  <c r="AL1201" i="79"/>
  <c r="AK1201" i="79"/>
  <c r="AJ1201" i="79"/>
  <c r="AI1201" i="79"/>
  <c r="AH1201" i="79"/>
  <c r="AG1201" i="79"/>
  <c r="AF1201" i="79"/>
  <c r="AE1201" i="79"/>
  <c r="AD1201" i="79"/>
  <c r="AC1201" i="79"/>
  <c r="AB1201" i="79"/>
  <c r="AA1201" i="79"/>
  <c r="Z1201" i="79"/>
  <c r="Y1201" i="79"/>
  <c r="N1201" i="79"/>
  <c r="AM1200" i="79"/>
  <c r="AL1197" i="79"/>
  <c r="AK1197" i="79"/>
  <c r="AJ1197" i="79"/>
  <c r="AI1197" i="79"/>
  <c r="AH1197" i="79"/>
  <c r="AG1197" i="79"/>
  <c r="AF1197" i="79"/>
  <c r="AE1197" i="79"/>
  <c r="AD1197" i="79"/>
  <c r="AC1197" i="79"/>
  <c r="AB1197" i="79"/>
  <c r="AA1197" i="79"/>
  <c r="Z1197" i="79"/>
  <c r="Y1197" i="79"/>
  <c r="N1197" i="79"/>
  <c r="AM1196" i="79"/>
  <c r="AL1194" i="79"/>
  <c r="AK1194" i="79"/>
  <c r="AJ1194" i="79"/>
  <c r="AI1194" i="79"/>
  <c r="AH1194" i="79"/>
  <c r="AG1194" i="79"/>
  <c r="AF1194" i="79"/>
  <c r="AE1194" i="79"/>
  <c r="AD1194" i="79"/>
  <c r="AC1194" i="79"/>
  <c r="AB1194" i="79"/>
  <c r="AA1194" i="79"/>
  <c r="Z1194" i="79"/>
  <c r="Y1194" i="79"/>
  <c r="N1194" i="79"/>
  <c r="AM1193" i="79"/>
  <c r="AL1191" i="79"/>
  <c r="AK1191" i="79"/>
  <c r="AJ1191" i="79"/>
  <c r="AI1191" i="79"/>
  <c r="AH1191" i="79"/>
  <c r="AG1191" i="79"/>
  <c r="AF1191" i="79"/>
  <c r="AE1191" i="79"/>
  <c r="AD1191" i="79"/>
  <c r="AC1191" i="79"/>
  <c r="AB1191" i="79"/>
  <c r="AA1191" i="79"/>
  <c r="Z1191" i="79"/>
  <c r="Y1191" i="79"/>
  <c r="N1191" i="79"/>
  <c r="AM1190" i="79"/>
  <c r="AL1187" i="79"/>
  <c r="AK1187" i="79"/>
  <c r="AJ1187" i="79"/>
  <c r="AI1187" i="79"/>
  <c r="AH1187" i="79"/>
  <c r="AG1187" i="79"/>
  <c r="AF1187" i="79"/>
  <c r="AE1187" i="79"/>
  <c r="AD1187" i="79"/>
  <c r="AC1187" i="79"/>
  <c r="AB1187" i="79"/>
  <c r="AA1187" i="79"/>
  <c r="Z1187" i="79"/>
  <c r="Y1187" i="79"/>
  <c r="N1187" i="79"/>
  <c r="AM1186" i="79"/>
  <c r="AL1184" i="79"/>
  <c r="AK1184" i="79"/>
  <c r="AJ1184" i="79"/>
  <c r="AI1184" i="79"/>
  <c r="AH1184" i="79"/>
  <c r="AG1184" i="79"/>
  <c r="AF1184" i="79"/>
  <c r="AE1184" i="79"/>
  <c r="AD1184" i="79"/>
  <c r="AC1184" i="79"/>
  <c r="AB1184" i="79"/>
  <c r="AA1184" i="79"/>
  <c r="Z1184" i="79"/>
  <c r="Y1184" i="79"/>
  <c r="N1184" i="79"/>
  <c r="AM1183" i="79"/>
  <c r="AL1181" i="79"/>
  <c r="AK1181" i="79"/>
  <c r="AJ1181" i="79"/>
  <c r="AI1181" i="79"/>
  <c r="AH1181" i="79"/>
  <c r="AG1181" i="79"/>
  <c r="AF1181" i="79"/>
  <c r="AE1181" i="79"/>
  <c r="AD1181" i="79"/>
  <c r="AC1181" i="79"/>
  <c r="AB1181" i="79"/>
  <c r="AA1181" i="79"/>
  <c r="Z1181" i="79"/>
  <c r="Y1181" i="79"/>
  <c r="N1181" i="79"/>
  <c r="AM1180" i="79"/>
  <c r="AL1178" i="79"/>
  <c r="AK1178" i="79"/>
  <c r="AJ1178" i="79"/>
  <c r="AI1178" i="79"/>
  <c r="AH1178" i="79"/>
  <c r="AG1178" i="79"/>
  <c r="AF1178" i="79"/>
  <c r="AE1178" i="79"/>
  <c r="AD1178" i="79"/>
  <c r="AC1178" i="79"/>
  <c r="AB1178" i="79"/>
  <c r="AA1178" i="79"/>
  <c r="Z1178" i="79"/>
  <c r="Y1178" i="79"/>
  <c r="N1178" i="79"/>
  <c r="AM1177" i="79"/>
  <c r="AL1175" i="79"/>
  <c r="AK1175" i="79"/>
  <c r="AJ1175" i="79"/>
  <c r="AI1175" i="79"/>
  <c r="AH1175" i="79"/>
  <c r="AG1175" i="79"/>
  <c r="AF1175" i="79"/>
  <c r="AE1175" i="79"/>
  <c r="AD1175" i="79"/>
  <c r="AC1175" i="79"/>
  <c r="AB1175" i="79"/>
  <c r="AA1175" i="79"/>
  <c r="Z1175" i="79"/>
  <c r="Y1175" i="79"/>
  <c r="N1175" i="79"/>
  <c r="AM1174" i="79"/>
  <c r="AL1171" i="79"/>
  <c r="AK1171" i="79"/>
  <c r="AJ1171" i="79"/>
  <c r="AI1171" i="79"/>
  <c r="AH1171" i="79"/>
  <c r="AG1171" i="79"/>
  <c r="AF1171" i="79"/>
  <c r="AE1171" i="79"/>
  <c r="AD1171" i="79"/>
  <c r="AC1171" i="79"/>
  <c r="AB1171" i="79"/>
  <c r="AA1171" i="79"/>
  <c r="Z1171" i="79"/>
  <c r="Y1171" i="79"/>
  <c r="AM1170" i="79"/>
  <c r="AL1168" i="79"/>
  <c r="AK1168" i="79"/>
  <c r="AJ1168" i="79"/>
  <c r="AI1168" i="79"/>
  <c r="AH1168" i="79"/>
  <c r="AG1168" i="79"/>
  <c r="AF1168" i="79"/>
  <c r="AE1168" i="79"/>
  <c r="AD1168" i="79"/>
  <c r="AC1168" i="79"/>
  <c r="AB1168" i="79"/>
  <c r="AA1168" i="79"/>
  <c r="Z1168" i="79"/>
  <c r="Y1168" i="79"/>
  <c r="AM1167" i="79"/>
  <c r="AL1165" i="79"/>
  <c r="AK1165" i="79"/>
  <c r="AJ1165" i="79"/>
  <c r="AI1165" i="79"/>
  <c r="AH1165" i="79"/>
  <c r="AG1165" i="79"/>
  <c r="AF1165" i="79"/>
  <c r="AE1165" i="79"/>
  <c r="AD1165" i="79"/>
  <c r="AC1165" i="79"/>
  <c r="AB1165" i="79"/>
  <c r="AA1165" i="79"/>
  <c r="Z1165" i="79"/>
  <c r="Y1165" i="79"/>
  <c r="AM1164" i="79"/>
  <c r="AL1162" i="79"/>
  <c r="AK1162" i="79"/>
  <c r="AJ1162" i="79"/>
  <c r="AI1162" i="79"/>
  <c r="AH1162" i="79"/>
  <c r="AG1162" i="79"/>
  <c r="AF1162" i="79"/>
  <c r="AE1162" i="79"/>
  <c r="AD1162" i="79"/>
  <c r="AC1162" i="79"/>
  <c r="AB1162" i="79"/>
  <c r="AA1162" i="79"/>
  <c r="Z1162" i="79"/>
  <c r="Y1162" i="79"/>
  <c r="AM1161" i="79"/>
  <c r="AL1159" i="79"/>
  <c r="AK1159" i="79"/>
  <c r="AJ1159" i="79"/>
  <c r="AI1159" i="79"/>
  <c r="AH1159" i="79"/>
  <c r="AG1159" i="79"/>
  <c r="AF1159" i="79"/>
  <c r="AE1159" i="79"/>
  <c r="AD1159" i="79"/>
  <c r="AC1159" i="79"/>
  <c r="AB1159" i="79"/>
  <c r="AA1159" i="79"/>
  <c r="Z1159" i="79"/>
  <c r="Y1159" i="79"/>
  <c r="AM1158" i="79"/>
  <c r="AM1155" i="79"/>
  <c r="O113" i="45"/>
  <c r="O106" i="45"/>
  <c r="O99" i="45"/>
  <c r="O92" i="45"/>
  <c r="O85" i="45"/>
  <c r="O78" i="45"/>
  <c r="O71" i="45"/>
  <c r="O64" i="45"/>
  <c r="O57" i="45"/>
  <c r="O50" i="45"/>
  <c r="O43" i="45"/>
  <c r="O36" i="45"/>
  <c r="O29" i="45"/>
  <c r="O22" i="45"/>
  <c r="H531" i="79"/>
  <c r="H176" i="47" l="1"/>
  <c r="H175" i="47"/>
  <c r="H174" i="47"/>
  <c r="H173" i="47"/>
  <c r="H172" i="47"/>
  <c r="H171" i="47"/>
  <c r="C55" i="47"/>
  <c r="C56" i="47" s="1"/>
  <c r="H168" i="47" s="1"/>
  <c r="Q60" i="85"/>
  <c r="L60" i="85"/>
  <c r="Q59" i="85"/>
  <c r="L59" i="85"/>
  <c r="Q58" i="85"/>
  <c r="L58" i="85"/>
  <c r="Q57" i="85"/>
  <c r="L57" i="85"/>
  <c r="Q56" i="85"/>
  <c r="L56" i="85"/>
  <c r="Q55" i="85"/>
  <c r="L55" i="85"/>
  <c r="Q54" i="85"/>
  <c r="L54" i="85"/>
  <c r="Q53" i="85"/>
  <c r="L53" i="85"/>
  <c r="Q52" i="85"/>
  <c r="L52" i="85"/>
  <c r="Q51" i="85"/>
  <c r="L51" i="85"/>
  <c r="Q50" i="85"/>
  <c r="L50" i="85"/>
  <c r="Q49" i="85"/>
  <c r="L49" i="85"/>
  <c r="E50" i="85"/>
  <c r="Q39" i="85"/>
  <c r="Q38" i="85"/>
  <c r="Q37" i="85"/>
  <c r="L37" i="85"/>
  <c r="Q36" i="85"/>
  <c r="L36" i="85"/>
  <c r="E36" i="85"/>
  <c r="E37" i="85" s="1"/>
  <c r="Q35" i="85"/>
  <c r="L35" i="85"/>
  <c r="G35" i="85"/>
  <c r="Q34" i="85"/>
  <c r="L34" i="85"/>
  <c r="D34" i="85"/>
  <c r="Q33" i="85"/>
  <c r="L33" i="85"/>
  <c r="D33" i="85"/>
  <c r="Q32" i="85"/>
  <c r="L32" i="85"/>
  <c r="D32" i="85"/>
  <c r="Q31" i="85"/>
  <c r="L31" i="85"/>
  <c r="D31" i="85"/>
  <c r="Q30" i="85"/>
  <c r="L30" i="85"/>
  <c r="D30" i="85"/>
  <c r="Q29" i="85"/>
  <c r="L29" i="85"/>
  <c r="D29" i="85"/>
  <c r="Q28" i="85"/>
  <c r="L28" i="85"/>
  <c r="G28" i="85"/>
  <c r="D28" i="85"/>
  <c r="Q27" i="85"/>
  <c r="L27" i="85"/>
  <c r="D27" i="85"/>
  <c r="E27" i="85" s="1"/>
  <c r="E28" i="85" s="1"/>
  <c r="AA874" i="79"/>
  <c r="AC902" i="79"/>
  <c r="AB902" i="79"/>
  <c r="AA902" i="79"/>
  <c r="Z902" i="79"/>
  <c r="Y902" i="79"/>
  <c r="N902" i="79"/>
  <c r="AC899" i="79"/>
  <c r="AB899" i="79"/>
  <c r="AA899" i="79"/>
  <c r="Z899" i="79"/>
  <c r="Y899" i="79"/>
  <c r="N899" i="79"/>
  <c r="AC896" i="79"/>
  <c r="AB896" i="79"/>
  <c r="AA896" i="79"/>
  <c r="Z896" i="79"/>
  <c r="Y896" i="79"/>
  <c r="N896" i="79"/>
  <c r="AC892" i="79"/>
  <c r="AB892" i="79"/>
  <c r="AA892" i="79"/>
  <c r="Z892" i="79"/>
  <c r="Y892" i="79"/>
  <c r="N892" i="79"/>
  <c r="AC889" i="79"/>
  <c r="AB889" i="79"/>
  <c r="AA889" i="79"/>
  <c r="Z889" i="79"/>
  <c r="Y889" i="79"/>
  <c r="N889" i="79"/>
  <c r="AC886" i="79"/>
  <c r="AB886" i="79"/>
  <c r="AA886" i="79"/>
  <c r="Z886" i="79"/>
  <c r="Y886" i="79"/>
  <c r="N886" i="79"/>
  <c r="AC883" i="79"/>
  <c r="AB883" i="79"/>
  <c r="AA883" i="79"/>
  <c r="Z883" i="79"/>
  <c r="Y883" i="79"/>
  <c r="N883" i="79"/>
  <c r="AC880" i="79"/>
  <c r="AB880" i="79"/>
  <c r="AA880" i="79"/>
  <c r="Z880" i="79"/>
  <c r="Y880" i="79"/>
  <c r="N880" i="79"/>
  <c r="AC877" i="79"/>
  <c r="AB877" i="79"/>
  <c r="Y877" i="79"/>
  <c r="N877" i="79"/>
  <c r="AA876" i="79"/>
  <c r="AA877" i="79" s="1"/>
  <c r="Z876" i="79"/>
  <c r="Z877" i="79" s="1"/>
  <c r="AC874" i="79"/>
  <c r="AB874" i="79"/>
  <c r="Y874" i="79"/>
  <c r="N874" i="79"/>
  <c r="Z874" i="79"/>
  <c r="AC702" i="79"/>
  <c r="AB702" i="79"/>
  <c r="AA702" i="79"/>
  <c r="Z702" i="79"/>
  <c r="Y702" i="79"/>
  <c r="N702" i="79"/>
  <c r="AC699" i="79"/>
  <c r="AB699" i="79"/>
  <c r="AA699" i="79"/>
  <c r="Z699" i="79"/>
  <c r="Y699" i="79"/>
  <c r="N699" i="79"/>
  <c r="AC696" i="79"/>
  <c r="AB696" i="79"/>
  <c r="AA696" i="79"/>
  <c r="Z696" i="79"/>
  <c r="Y696" i="79"/>
  <c r="N696" i="79"/>
  <c r="AC693" i="79"/>
  <c r="AB693" i="79"/>
  <c r="AA693" i="79"/>
  <c r="Z693" i="79"/>
  <c r="Y693" i="79"/>
  <c r="N693" i="79"/>
  <c r="AC687" i="79"/>
  <c r="AB687" i="79"/>
  <c r="AA687" i="79"/>
  <c r="Z687" i="79"/>
  <c r="Y687" i="79"/>
  <c r="N687" i="79"/>
  <c r="AC684" i="79"/>
  <c r="AB684" i="79"/>
  <c r="AA684" i="79"/>
  <c r="Z684" i="79"/>
  <c r="Y684" i="79"/>
  <c r="N684" i="79"/>
  <c r="AC680" i="79"/>
  <c r="AB680" i="79"/>
  <c r="AA680" i="79"/>
  <c r="Z680" i="79"/>
  <c r="Y680" i="79"/>
  <c r="AC677" i="79"/>
  <c r="AB677" i="79"/>
  <c r="AA677" i="79"/>
  <c r="Z677" i="79"/>
  <c r="Y677" i="79"/>
  <c r="AC674" i="79"/>
  <c r="AB674" i="79"/>
  <c r="AA674" i="79"/>
  <c r="Z674" i="79"/>
  <c r="Y674" i="79"/>
  <c r="AC671" i="79"/>
  <c r="AB671" i="79"/>
  <c r="AA671" i="79"/>
  <c r="Z671" i="79"/>
  <c r="Y671" i="79"/>
  <c r="AC535" i="79"/>
  <c r="AB535" i="79"/>
  <c r="AA535" i="79"/>
  <c r="Z535" i="79"/>
  <c r="AC531" i="79"/>
  <c r="AB531" i="79"/>
  <c r="AA531" i="79"/>
  <c r="Z531" i="79"/>
  <c r="E531" i="79"/>
  <c r="F531" i="79" s="1"/>
  <c r="AC528" i="79"/>
  <c r="AB528" i="79"/>
  <c r="AA528" i="79"/>
  <c r="Z528" i="79"/>
  <c r="Y528" i="79"/>
  <c r="N528" i="79"/>
  <c r="AC525" i="79"/>
  <c r="AB525" i="79"/>
  <c r="AA525" i="79"/>
  <c r="Z525" i="79"/>
  <c r="Y525" i="79"/>
  <c r="N525" i="79"/>
  <c r="AC521" i="79"/>
  <c r="AB521" i="79"/>
  <c r="N521" i="79"/>
  <c r="AC518" i="79"/>
  <c r="AB518" i="79"/>
  <c r="AA518" i="79"/>
  <c r="Z518" i="79"/>
  <c r="Y518" i="79"/>
  <c r="N518" i="79"/>
  <c r="AC515" i="79"/>
  <c r="AB515" i="79"/>
  <c r="AA515" i="79"/>
  <c r="Z515" i="79"/>
  <c r="Y515" i="79"/>
  <c r="N515" i="79"/>
  <c r="AC512" i="79"/>
  <c r="AB512" i="79"/>
  <c r="AA512" i="79"/>
  <c r="Z512" i="79"/>
  <c r="Y512" i="79"/>
  <c r="N512" i="79"/>
  <c r="AC509" i="79"/>
  <c r="AB509" i="79"/>
  <c r="N509" i="79"/>
  <c r="AC506" i="79"/>
  <c r="AB506" i="79"/>
  <c r="N506" i="79"/>
  <c r="AC500" i="79"/>
  <c r="AB500" i="79"/>
  <c r="AA500" i="79"/>
  <c r="Z500" i="79"/>
  <c r="N500" i="79"/>
  <c r="AC497" i="79"/>
  <c r="AB497" i="79"/>
  <c r="N497" i="79"/>
  <c r="AC493" i="79"/>
  <c r="AB493" i="79"/>
  <c r="AA493" i="79"/>
  <c r="Z493" i="79"/>
  <c r="Y493" i="79"/>
  <c r="AC490" i="79"/>
  <c r="AB490" i="79"/>
  <c r="AA490" i="79"/>
  <c r="Z490" i="79"/>
  <c r="Y490" i="79"/>
  <c r="AC487" i="79"/>
  <c r="AB487" i="79"/>
  <c r="AA487" i="79"/>
  <c r="Z487" i="79"/>
  <c r="AC484" i="79"/>
  <c r="AB484" i="79"/>
  <c r="AA484" i="79"/>
  <c r="Z484" i="79"/>
  <c r="AC481" i="79"/>
  <c r="AB481" i="79"/>
  <c r="AA481" i="79"/>
  <c r="Z481" i="79"/>
  <c r="AC478" i="79"/>
  <c r="AB478" i="79"/>
  <c r="AA478" i="79"/>
  <c r="Z478" i="79"/>
  <c r="AL493" i="79"/>
  <c r="AK493" i="79"/>
  <c r="AJ493" i="79"/>
  <c r="AI493" i="79"/>
  <c r="AH493" i="79"/>
  <c r="AG493" i="79"/>
  <c r="AF493" i="79"/>
  <c r="AE493" i="79"/>
  <c r="AD493" i="79"/>
  <c r="AM492" i="79"/>
  <c r="AL490" i="79"/>
  <c r="AK490" i="79"/>
  <c r="AJ490" i="79"/>
  <c r="AI490" i="79"/>
  <c r="AH490" i="79"/>
  <c r="AG490" i="79"/>
  <c r="AF490" i="79"/>
  <c r="AE490" i="79"/>
  <c r="AD490" i="79"/>
  <c r="AM489" i="79"/>
  <c r="AA335" i="79"/>
  <c r="Z335" i="79"/>
  <c r="Y335" i="79"/>
  <c r="AA332" i="79"/>
  <c r="Z332" i="79"/>
  <c r="Y332" i="79"/>
  <c r="AA325" i="79"/>
  <c r="Z325" i="79"/>
  <c r="Y325" i="79"/>
  <c r="AA319" i="79"/>
  <c r="Z319" i="79"/>
  <c r="Y319" i="79"/>
  <c r="AA313" i="79"/>
  <c r="Z313" i="79"/>
  <c r="Y313" i="79"/>
  <c r="AA310" i="79"/>
  <c r="Z310" i="79"/>
  <c r="Y310" i="79"/>
  <c r="AA302" i="79"/>
  <c r="Z302" i="79"/>
  <c r="Y302" i="79"/>
  <c r="AA299" i="79"/>
  <c r="Z299" i="79"/>
  <c r="Y299" i="79"/>
  <c r="AA296" i="79"/>
  <c r="Z296" i="79"/>
  <c r="AA293" i="79"/>
  <c r="Z293" i="79"/>
  <c r="AA288" i="79"/>
  <c r="Z288" i="79"/>
  <c r="Y288" i="79"/>
  <c r="AA285" i="79"/>
  <c r="Z285" i="79"/>
  <c r="N338" i="79"/>
  <c r="N335" i="79"/>
  <c r="N332" i="79"/>
  <c r="N328" i="79"/>
  <c r="N325" i="79"/>
  <c r="N322" i="79"/>
  <c r="N319" i="79"/>
  <c r="N316" i="79"/>
  <c r="N313" i="79"/>
  <c r="N310" i="79"/>
  <c r="N306" i="79"/>
  <c r="N288" i="79"/>
  <c r="N285" i="79"/>
  <c r="AA123" i="79"/>
  <c r="AA124" i="79" s="1"/>
  <c r="Z123" i="79"/>
  <c r="Z124" i="79" s="1"/>
  <c r="AA59" i="79"/>
  <c r="Z59" i="79"/>
  <c r="N120" i="79"/>
  <c r="N102" i="79"/>
  <c r="N99" i="79"/>
  <c r="N96" i="79"/>
  <c r="N93" i="79"/>
  <c r="N89" i="79"/>
  <c r="N86" i="79"/>
  <c r="N82" i="79"/>
  <c r="N78" i="79"/>
  <c r="N75" i="79"/>
  <c r="N72" i="79"/>
  <c r="N68" i="79"/>
  <c r="N65" i="79"/>
  <c r="N62" i="79"/>
  <c r="N59" i="79"/>
  <c r="N55" i="79"/>
  <c r="AC512" i="46"/>
  <c r="AB512" i="46"/>
  <c r="AA512" i="46"/>
  <c r="Z512" i="46"/>
  <c r="Y512" i="46"/>
  <c r="AC509" i="46"/>
  <c r="AB509" i="46"/>
  <c r="AA509" i="46"/>
  <c r="Z509" i="46"/>
  <c r="Y509" i="46"/>
  <c r="AC506" i="46"/>
  <c r="AB506" i="46"/>
  <c r="AA506" i="46"/>
  <c r="Z506" i="46"/>
  <c r="Y506" i="46"/>
  <c r="AC502" i="46"/>
  <c r="AB502" i="46"/>
  <c r="AA502" i="46"/>
  <c r="Z502" i="46"/>
  <c r="Y502" i="46"/>
  <c r="AC499" i="46"/>
  <c r="AB499" i="46"/>
  <c r="AA499" i="46"/>
  <c r="Z499" i="46"/>
  <c r="Y499" i="46"/>
  <c r="AC496" i="46"/>
  <c r="AB496" i="46"/>
  <c r="AA496" i="46"/>
  <c r="Z496" i="46"/>
  <c r="Y496" i="46"/>
  <c r="AC493" i="46"/>
  <c r="AB493" i="46"/>
  <c r="AA493" i="46"/>
  <c r="Z493" i="46"/>
  <c r="Y493" i="46"/>
  <c r="AC490" i="46"/>
  <c r="AB490" i="46"/>
  <c r="AA490" i="46"/>
  <c r="Z490" i="46"/>
  <c r="Y490" i="46"/>
  <c r="AC486" i="46"/>
  <c r="AB486" i="46"/>
  <c r="AA486" i="46"/>
  <c r="Z486" i="46"/>
  <c r="Y486" i="46"/>
  <c r="AC483" i="46"/>
  <c r="AB483" i="46"/>
  <c r="AA483" i="46"/>
  <c r="Z483" i="46"/>
  <c r="Y483" i="46"/>
  <c r="AC479" i="46"/>
  <c r="AB479" i="46"/>
  <c r="AA479" i="46"/>
  <c r="Z479" i="46"/>
  <c r="Y479" i="46"/>
  <c r="AC475" i="46"/>
  <c r="AB475" i="46"/>
  <c r="AA475" i="46"/>
  <c r="Z475" i="46"/>
  <c r="Y475" i="46"/>
  <c r="AC472" i="46"/>
  <c r="AB472" i="46"/>
  <c r="AA472" i="46"/>
  <c r="Z472" i="46"/>
  <c r="Y472" i="46"/>
  <c r="AC469" i="46"/>
  <c r="AB469" i="46"/>
  <c r="AA469" i="46"/>
  <c r="Z469" i="46"/>
  <c r="Y469" i="46"/>
  <c r="AC466" i="46"/>
  <c r="AB466" i="46"/>
  <c r="AA466" i="46"/>
  <c r="Z466" i="46"/>
  <c r="Y466" i="46"/>
  <c r="AC463" i="46"/>
  <c r="AB463" i="46"/>
  <c r="AA463" i="46"/>
  <c r="Z463" i="46"/>
  <c r="Y463" i="46"/>
  <c r="AC459" i="46"/>
  <c r="AB459" i="46"/>
  <c r="AA459" i="46"/>
  <c r="Z459" i="46"/>
  <c r="Y459" i="46"/>
  <c r="AC456" i="46"/>
  <c r="AB456" i="46"/>
  <c r="AA456" i="46"/>
  <c r="Z456" i="46"/>
  <c r="Y456" i="46"/>
  <c r="AC453" i="46"/>
  <c r="AB453" i="46"/>
  <c r="AA453" i="46"/>
  <c r="Z453" i="46"/>
  <c r="Y453" i="46"/>
  <c r="AC450" i="46"/>
  <c r="AB450" i="46"/>
  <c r="AA450" i="46"/>
  <c r="Z450" i="46"/>
  <c r="Y450" i="46"/>
  <c r="AC447" i="46"/>
  <c r="AB447" i="46"/>
  <c r="AA447" i="46"/>
  <c r="Z447" i="46"/>
  <c r="Y447" i="46"/>
  <c r="AC444" i="46"/>
  <c r="AB444" i="46"/>
  <c r="AA444" i="46"/>
  <c r="Z444" i="46"/>
  <c r="Y444" i="46"/>
  <c r="AC441" i="46"/>
  <c r="AB441" i="46"/>
  <c r="AA441" i="46"/>
  <c r="Z441" i="46"/>
  <c r="Y441" i="46"/>
  <c r="AC438" i="46"/>
  <c r="AB438" i="46"/>
  <c r="AA438" i="46"/>
  <c r="Z438" i="46"/>
  <c r="Y438" i="46"/>
  <c r="AC434" i="46"/>
  <c r="AB434" i="46"/>
  <c r="AA434" i="46"/>
  <c r="Z434" i="46"/>
  <c r="Y434" i="46"/>
  <c r="AC431" i="46"/>
  <c r="AB431" i="46"/>
  <c r="AA431" i="46"/>
  <c r="Z431" i="46"/>
  <c r="Y431" i="46"/>
  <c r="AC428" i="46"/>
  <c r="AB428" i="46"/>
  <c r="AA428" i="46"/>
  <c r="Z428" i="46"/>
  <c r="Y428" i="46"/>
  <c r="AC425" i="46"/>
  <c r="AB425" i="46"/>
  <c r="AA425" i="46"/>
  <c r="Z425" i="46"/>
  <c r="Y425" i="46"/>
  <c r="AC422" i="46"/>
  <c r="AB422" i="46"/>
  <c r="AA422" i="46"/>
  <c r="Z422" i="46"/>
  <c r="Y422" i="46"/>
  <c r="AC419" i="46"/>
  <c r="AB419" i="46"/>
  <c r="AA419" i="46"/>
  <c r="Z419" i="46"/>
  <c r="Y419" i="46"/>
  <c r="AC416" i="46"/>
  <c r="AB416" i="46"/>
  <c r="AA416" i="46"/>
  <c r="Z416" i="46"/>
  <c r="Y416" i="46"/>
  <c r="AC413" i="46"/>
  <c r="AB413" i="46"/>
  <c r="AA413" i="46"/>
  <c r="Z413" i="46"/>
  <c r="Y413" i="46"/>
  <c r="AC410" i="46"/>
  <c r="AB410" i="46"/>
  <c r="AA410" i="46"/>
  <c r="Z410" i="46"/>
  <c r="Y410" i="46"/>
  <c r="N512" i="46"/>
  <c r="N509" i="46"/>
  <c r="N506" i="46"/>
  <c r="N502" i="46"/>
  <c r="N499" i="46"/>
  <c r="N496" i="46"/>
  <c r="N493" i="46"/>
  <c r="N490" i="46"/>
  <c r="N486" i="46"/>
  <c r="N472" i="46"/>
  <c r="N469" i="46"/>
  <c r="N466" i="46"/>
  <c r="N463" i="46"/>
  <c r="N450" i="46"/>
  <c r="N447" i="46"/>
  <c r="N444" i="46"/>
  <c r="N441" i="46"/>
  <c r="N438" i="46"/>
  <c r="AC382" i="46"/>
  <c r="AB382" i="46"/>
  <c r="AA382" i="46"/>
  <c r="Z382" i="46"/>
  <c r="Y382" i="46"/>
  <c r="AC379" i="46"/>
  <c r="AB379" i="46"/>
  <c r="AA379" i="46"/>
  <c r="Z379" i="46"/>
  <c r="Y379" i="46"/>
  <c r="AC376" i="46"/>
  <c r="AB376" i="46"/>
  <c r="AA376" i="46"/>
  <c r="Z376" i="46"/>
  <c r="Y376" i="46"/>
  <c r="AC372" i="46"/>
  <c r="AB372" i="46"/>
  <c r="AA372" i="46"/>
  <c r="Z372" i="46"/>
  <c r="Y372" i="46"/>
  <c r="AC369" i="46"/>
  <c r="AB369" i="46"/>
  <c r="AA369" i="46"/>
  <c r="Z369" i="46"/>
  <c r="Y369" i="46"/>
  <c r="AC366" i="46"/>
  <c r="AB366" i="46"/>
  <c r="AA366" i="46"/>
  <c r="Z366" i="46"/>
  <c r="Y366" i="46"/>
  <c r="AC363" i="46"/>
  <c r="AB363" i="46"/>
  <c r="AA363" i="46"/>
  <c r="Z363" i="46"/>
  <c r="Y363" i="46"/>
  <c r="AC360" i="46"/>
  <c r="AB360" i="46"/>
  <c r="AA360" i="46"/>
  <c r="Z360" i="46"/>
  <c r="Y360" i="46"/>
  <c r="AC356" i="46"/>
  <c r="AB356" i="46"/>
  <c r="AA356" i="46"/>
  <c r="Z356" i="46"/>
  <c r="Y356" i="46"/>
  <c r="AC353" i="46"/>
  <c r="AB353" i="46"/>
  <c r="AA353" i="46"/>
  <c r="Z353" i="46"/>
  <c r="Y353" i="46"/>
  <c r="AC349" i="46"/>
  <c r="AB349" i="46"/>
  <c r="AA349" i="46"/>
  <c r="Z349" i="46"/>
  <c r="Y349" i="46"/>
  <c r="AC345" i="46"/>
  <c r="AB345" i="46"/>
  <c r="AA345" i="46"/>
  <c r="Z345" i="46"/>
  <c r="Y345" i="46"/>
  <c r="AC342" i="46"/>
  <c r="AB342" i="46"/>
  <c r="AA342" i="46"/>
  <c r="Z342" i="46"/>
  <c r="Y342" i="46"/>
  <c r="AC339" i="46"/>
  <c r="AB339" i="46"/>
  <c r="AA339" i="46"/>
  <c r="Z339" i="46"/>
  <c r="Y339" i="46"/>
  <c r="AC336" i="46"/>
  <c r="AB336" i="46"/>
  <c r="AA336" i="46"/>
  <c r="Z336" i="46"/>
  <c r="Y336" i="46"/>
  <c r="AC333" i="46"/>
  <c r="AB333" i="46"/>
  <c r="AA333" i="46"/>
  <c r="Z333" i="46"/>
  <c r="Y333" i="46"/>
  <c r="AC329" i="46"/>
  <c r="AB329" i="46"/>
  <c r="AA329" i="46"/>
  <c r="Z329" i="46"/>
  <c r="Y329" i="46"/>
  <c r="AC326" i="46"/>
  <c r="AB326" i="46"/>
  <c r="AA326" i="46"/>
  <c r="Z326" i="46"/>
  <c r="Y326" i="46"/>
  <c r="AC323" i="46"/>
  <c r="AB323" i="46"/>
  <c r="AA323" i="46"/>
  <c r="Z323" i="46"/>
  <c r="Y323" i="46"/>
  <c r="AC320" i="46"/>
  <c r="AB320" i="46"/>
  <c r="AA320" i="46"/>
  <c r="Z320" i="46"/>
  <c r="Y320" i="46"/>
  <c r="AC317" i="46"/>
  <c r="AB317" i="46"/>
  <c r="AA317" i="46"/>
  <c r="Z317" i="46"/>
  <c r="Y317" i="46"/>
  <c r="AC314" i="46"/>
  <c r="AB314" i="46"/>
  <c r="AA314" i="46"/>
  <c r="Z314" i="46"/>
  <c r="Y314" i="46"/>
  <c r="AC311" i="46"/>
  <c r="AB311" i="46"/>
  <c r="AA311" i="46"/>
  <c r="Z311" i="46"/>
  <c r="Y311" i="46"/>
  <c r="AC308" i="46"/>
  <c r="AB308" i="46"/>
  <c r="AA308" i="46"/>
  <c r="Z308" i="46"/>
  <c r="Y308" i="46"/>
  <c r="AC304" i="46"/>
  <c r="AB304" i="46"/>
  <c r="AA304" i="46"/>
  <c r="Z304" i="46"/>
  <c r="Y304" i="46"/>
  <c r="AC301" i="46"/>
  <c r="AB301" i="46"/>
  <c r="AA301" i="46"/>
  <c r="Z301" i="46"/>
  <c r="Y301" i="46"/>
  <c r="AC298" i="46"/>
  <c r="AB298" i="46"/>
  <c r="AA298" i="46"/>
  <c r="Z298" i="46"/>
  <c r="Y298" i="46"/>
  <c r="AC295" i="46"/>
  <c r="AB295" i="46"/>
  <c r="AA295" i="46"/>
  <c r="Z295" i="46"/>
  <c r="Y295" i="46"/>
  <c r="AC292" i="46"/>
  <c r="AB292" i="46"/>
  <c r="AA292" i="46"/>
  <c r="Z292" i="46"/>
  <c r="Y292" i="46"/>
  <c r="AC289" i="46"/>
  <c r="AB289" i="46"/>
  <c r="AA289" i="46"/>
  <c r="Z289" i="46"/>
  <c r="Y289" i="46"/>
  <c r="AC286" i="46"/>
  <c r="AB286" i="46"/>
  <c r="AA286" i="46"/>
  <c r="Z286" i="46"/>
  <c r="Y286" i="46"/>
  <c r="AC283" i="46"/>
  <c r="AB283" i="46"/>
  <c r="AA283" i="46"/>
  <c r="Z283" i="46"/>
  <c r="Y283" i="46"/>
  <c r="N363" i="46"/>
  <c r="N360" i="46"/>
  <c r="N356" i="46"/>
  <c r="N342" i="46"/>
  <c r="N339" i="46"/>
  <c r="N336" i="46"/>
  <c r="N333" i="46"/>
  <c r="N320" i="46"/>
  <c r="N317" i="46"/>
  <c r="N311" i="46"/>
  <c r="N308" i="46"/>
  <c r="J17" i="45"/>
  <c r="Z533" i="46" l="1"/>
  <c r="Z531" i="46"/>
  <c r="Z532" i="46"/>
  <c r="Y533" i="46"/>
  <c r="Y532" i="46"/>
  <c r="Y531" i="46"/>
  <c r="H165" i="47"/>
  <c r="H166" i="47"/>
  <c r="H167" i="47"/>
  <c r="Q61" i="85"/>
  <c r="L61" i="85"/>
  <c r="Q40" i="85"/>
  <c r="L38" i="85"/>
  <c r="E38" i="85"/>
  <c r="G38" i="85" s="1"/>
  <c r="G40" i="85" s="1"/>
  <c r="P502" i="79" s="1"/>
  <c r="G37" i="85"/>
  <c r="E29" i="85"/>
  <c r="E30" i="85" s="1"/>
  <c r="E31" i="85" s="1"/>
  <c r="E32" i="85" s="1"/>
  <c r="E33" i="85" s="1"/>
  <c r="E34" i="85" s="1"/>
  <c r="G50" i="85"/>
  <c r="E51" i="85"/>
  <c r="G36" i="85"/>
  <c r="G49" i="85"/>
  <c r="G39" i="85" l="1"/>
  <c r="O502" i="79" s="1"/>
  <c r="G41" i="85"/>
  <c r="Q502" i="79" s="1"/>
  <c r="C61" i="85"/>
  <c r="E52" i="85"/>
  <c r="G51" i="85"/>
  <c r="G42" i="85" l="1"/>
  <c r="R502" i="79" s="1"/>
  <c r="E53" i="85"/>
  <c r="G52" i="85"/>
  <c r="G43" i="85" l="1"/>
  <c r="S502" i="79" s="1"/>
  <c r="E54" i="85"/>
  <c r="G53" i="85"/>
  <c r="G54" i="85" l="1"/>
  <c r="E55" i="85"/>
  <c r="E56" i="85" l="1"/>
  <c r="G55" i="85"/>
  <c r="E57" i="85" l="1"/>
  <c r="G56" i="85"/>
  <c r="E58" i="85" l="1"/>
  <c r="G57" i="85"/>
  <c r="E59" i="85" l="1"/>
  <c r="G58" i="85"/>
  <c r="E60" i="85" l="1"/>
  <c r="G60" i="85" s="1"/>
  <c r="G59" i="85"/>
  <c r="G62" i="85" l="1"/>
  <c r="G61" i="85"/>
  <c r="O689" i="79" s="1"/>
  <c r="G63" i="85" l="1"/>
  <c r="Q689" i="79" s="1"/>
  <c r="P689" i="79"/>
  <c r="G64" i="85"/>
  <c r="R689" i="79" s="1"/>
  <c r="I50" i="44" l="1"/>
  <c r="H50" i="44"/>
  <c r="G50" i="44"/>
  <c r="F50" i="44"/>
  <c r="E50" i="44"/>
  <c r="D50" i="44"/>
  <c r="N187" i="79" l="1"/>
  <c r="D22" i="45" l="1"/>
  <c r="E44" i="44" l="1"/>
  <c r="AM142" i="79" l="1"/>
  <c r="Q46" i="44"/>
  <c r="P46" i="44"/>
  <c r="O46" i="44"/>
  <c r="N46" i="44"/>
  <c r="M46" i="44"/>
  <c r="L46" i="44"/>
  <c r="K46" i="44"/>
  <c r="J46" i="44"/>
  <c r="I46" i="44"/>
  <c r="H46" i="44"/>
  <c r="G46" i="44"/>
  <c r="F46" i="44"/>
  <c r="E46" i="44"/>
  <c r="D46" i="44"/>
  <c r="O1131" i="79" l="1"/>
  <c r="O763" i="79"/>
  <c r="O576" i="79"/>
  <c r="O383" i="79"/>
  <c r="O198" i="79"/>
  <c r="O514" i="46"/>
  <c r="O127" i="46"/>
  <c r="D198" i="79"/>
  <c r="N636" i="79" l="1"/>
  <c r="N443" i="79"/>
  <c r="N258" i="79"/>
  <c r="F22" i="45" l="1"/>
  <c r="Q52" i="43" l="1"/>
  <c r="AL600" i="79" l="1"/>
  <c r="AL222" i="79"/>
  <c r="AL1155" i="79"/>
  <c r="AL787" i="79"/>
  <c r="AL407" i="79"/>
  <c r="AL971" i="79"/>
  <c r="AL35" i="79"/>
  <c r="N382" i="46"/>
  <c r="N379" i="46"/>
  <c r="N376" i="46"/>
  <c r="N372" i="46"/>
  <c r="N369" i="46"/>
  <c r="N366" i="46"/>
  <c r="N314"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29" i="79"/>
  <c r="N1126" i="79"/>
  <c r="N1123" i="79"/>
  <c r="N1120" i="79"/>
  <c r="N1117" i="79"/>
  <c r="N1114" i="79"/>
  <c r="N1111" i="79"/>
  <c r="N1105" i="79"/>
  <c r="N1102" i="79"/>
  <c r="N1099" i="79"/>
  <c r="N1096" i="79"/>
  <c r="N1093" i="79"/>
  <c r="N1090" i="79"/>
  <c r="N1086" i="79"/>
  <c r="N1083" i="79"/>
  <c r="N1080" i="79"/>
  <c r="N1076" i="79"/>
  <c r="N1073" i="79"/>
  <c r="N1070" i="79"/>
  <c r="N1067" i="79"/>
  <c r="N1064" i="79"/>
  <c r="N1061" i="79"/>
  <c r="N1058" i="79"/>
  <c r="N1055" i="79"/>
  <c r="N1037" i="79"/>
  <c r="N1034" i="79"/>
  <c r="N1031" i="79"/>
  <c r="N1028" i="79"/>
  <c r="N1024" i="79"/>
  <c r="N1021" i="79"/>
  <c r="N1017" i="79"/>
  <c r="N1013" i="79"/>
  <c r="N1010" i="79"/>
  <c r="N1007" i="79"/>
  <c r="N1003" i="79"/>
  <c r="N1000" i="79"/>
  <c r="N997" i="79"/>
  <c r="N994" i="79"/>
  <c r="N991" i="79"/>
  <c r="N945" i="79"/>
  <c r="N942" i="79"/>
  <c r="N939" i="79"/>
  <c r="N936" i="79"/>
  <c r="N933" i="79"/>
  <c r="N930" i="79"/>
  <c r="N927" i="79"/>
  <c r="N921" i="79"/>
  <c r="N918" i="79"/>
  <c r="N915" i="79"/>
  <c r="N912" i="79"/>
  <c r="N909" i="79"/>
  <c r="N906" i="79"/>
  <c r="N871" i="79"/>
  <c r="N853" i="79"/>
  <c r="N850" i="79"/>
  <c r="N847" i="79"/>
  <c r="N844" i="79"/>
  <c r="N840" i="79"/>
  <c r="N837" i="79"/>
  <c r="N833" i="79"/>
  <c r="N829" i="79"/>
  <c r="N826" i="79"/>
  <c r="N823" i="79"/>
  <c r="N819" i="79"/>
  <c r="N816" i="79"/>
  <c r="N813" i="79"/>
  <c r="N810" i="79"/>
  <c r="N807" i="79"/>
  <c r="N761" i="79"/>
  <c r="N758" i="79"/>
  <c r="N755" i="79"/>
  <c r="N752" i="79"/>
  <c r="N749" i="79"/>
  <c r="N746" i="79"/>
  <c r="N743" i="79"/>
  <c r="N737" i="79"/>
  <c r="N734" i="79"/>
  <c r="N731" i="79"/>
  <c r="N728" i="79"/>
  <c r="N725" i="79"/>
  <c r="N722" i="79"/>
  <c r="N718" i="79"/>
  <c r="N715" i="79"/>
  <c r="N712" i="79"/>
  <c r="N708" i="79"/>
  <c r="N705" i="79"/>
  <c r="N666" i="79"/>
  <c r="N663" i="79"/>
  <c r="N660" i="79"/>
  <c r="N657" i="79"/>
  <c r="N653" i="79"/>
  <c r="N650" i="79"/>
  <c r="N646" i="79"/>
  <c r="N642" i="79"/>
  <c r="N639" i="79"/>
  <c r="N632" i="79"/>
  <c r="N629" i="79"/>
  <c r="N626" i="79"/>
  <c r="N623" i="79"/>
  <c r="N620" i="79"/>
  <c r="N574" i="79"/>
  <c r="N571" i="79"/>
  <c r="N568" i="79"/>
  <c r="N565" i="79"/>
  <c r="N562" i="79"/>
  <c r="N559" i="79"/>
  <c r="N556" i="79"/>
  <c r="N550" i="79"/>
  <c r="N547" i="79"/>
  <c r="N544" i="79"/>
  <c r="N541" i="79"/>
  <c r="N538" i="79"/>
  <c r="N473" i="79"/>
  <c r="N470" i="79"/>
  <c r="N467" i="79"/>
  <c r="N464" i="79"/>
  <c r="N460" i="79"/>
  <c r="N457" i="79"/>
  <c r="N453" i="79"/>
  <c r="N449" i="79"/>
  <c r="N446" i="79"/>
  <c r="N439" i="79"/>
  <c r="N436" i="79"/>
  <c r="N433" i="79"/>
  <c r="N430" i="79"/>
  <c r="N427" i="79"/>
  <c r="N381" i="79"/>
  <c r="N378" i="79"/>
  <c r="N375" i="79"/>
  <c r="N372" i="79"/>
  <c r="N369" i="79"/>
  <c r="N366" i="79"/>
  <c r="N363" i="79"/>
  <c r="N357" i="79"/>
  <c r="N354" i="79"/>
  <c r="N351" i="79"/>
  <c r="N348" i="79"/>
  <c r="N345" i="79"/>
  <c r="N342" i="79"/>
  <c r="N282" i="79"/>
  <c r="N279" i="79"/>
  <c r="N275" i="79"/>
  <c r="N272" i="79"/>
  <c r="N268" i="79"/>
  <c r="N264" i="79"/>
  <c r="N261" i="79"/>
  <c r="N254" i="79"/>
  <c r="N251" i="79"/>
  <c r="N248" i="79"/>
  <c r="N245" i="79"/>
  <c r="N242" i="79"/>
  <c r="N196" i="79"/>
  <c r="N193" i="79"/>
  <c r="N190" i="79"/>
  <c r="N184" i="79"/>
  <c r="N181" i="79"/>
  <c r="N178" i="79"/>
  <c r="N172" i="79"/>
  <c r="N169" i="79"/>
  <c r="N166" i="79"/>
  <c r="N163" i="79"/>
  <c r="N160" i="79"/>
  <c r="N157" i="79"/>
  <c r="N153" i="79"/>
  <c r="N150" i="79"/>
  <c r="N143" i="79"/>
  <c r="N140" i="79"/>
  <c r="N131" i="79"/>
  <c r="N128" i="79"/>
  <c r="AM1125" i="79" l="1"/>
  <c r="AM1128" i="79"/>
  <c r="AE1064" i="79"/>
  <c r="Z1064" i="79"/>
  <c r="Y1051" i="79"/>
  <c r="Y1048" i="79"/>
  <c r="AD1021" i="79"/>
  <c r="Z1021" i="79"/>
  <c r="Y1021" i="79"/>
  <c r="AM1027" i="79"/>
  <c r="Y1028" i="79"/>
  <c r="AL1024" i="79"/>
  <c r="AM1023"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C1021" i="79"/>
  <c r="AB1021" i="79"/>
  <c r="AA1021" i="79"/>
  <c r="AM1020" i="79"/>
  <c r="Y1017" i="79"/>
  <c r="Y1010" i="79"/>
  <c r="Y1007" i="79"/>
  <c r="Y1003" i="79"/>
  <c r="Y994" i="79"/>
  <c r="Y991" i="79"/>
  <c r="Y987" i="79"/>
  <c r="AL892" i="79"/>
  <c r="Y871" i="79"/>
  <c r="Y853" i="79"/>
  <c r="Y840" i="79"/>
  <c r="AL840" i="79"/>
  <c r="AK840" i="79"/>
  <c r="AJ840" i="79"/>
  <c r="AI840" i="79"/>
  <c r="AH840" i="79"/>
  <c r="AG840" i="79"/>
  <c r="AF840" i="79"/>
  <c r="AE840" i="79"/>
  <c r="AD840" i="79"/>
  <c r="AC840" i="79"/>
  <c r="AB840" i="79"/>
  <c r="AA840" i="79"/>
  <c r="Z840" i="79"/>
  <c r="AM839" i="79"/>
  <c r="AL837" i="79"/>
  <c r="AK837" i="79"/>
  <c r="AJ837" i="79"/>
  <c r="AI837" i="79"/>
  <c r="AH837" i="79"/>
  <c r="AG837" i="79"/>
  <c r="AF837" i="79"/>
  <c r="AE837" i="79"/>
  <c r="AD837" i="79"/>
  <c r="AC837" i="79"/>
  <c r="AB837" i="79"/>
  <c r="AA837" i="79"/>
  <c r="Z837" i="79"/>
  <c r="Y837" i="79"/>
  <c r="AM836" i="79"/>
  <c r="Y833" i="79"/>
  <c r="Y718" i="79"/>
  <c r="Y712" i="79"/>
  <c r="AM676" i="79"/>
  <c r="AM673" i="79"/>
  <c r="AM670" i="79"/>
  <c r="Y666" i="79"/>
  <c r="Y663" i="79"/>
  <c r="Y653" i="79"/>
  <c r="Y650" i="79"/>
  <c r="Y646" i="79"/>
  <c r="AL653" i="79"/>
  <c r="AK653" i="79"/>
  <c r="AJ653" i="79"/>
  <c r="AI653" i="79"/>
  <c r="AH653" i="79"/>
  <c r="AG653" i="79"/>
  <c r="AF653" i="79"/>
  <c r="AE653" i="79"/>
  <c r="AD653" i="79"/>
  <c r="AC653" i="79"/>
  <c r="AB653" i="79"/>
  <c r="AA653" i="79"/>
  <c r="Z653" i="79"/>
  <c r="AM652" i="79"/>
  <c r="AL650" i="79"/>
  <c r="AK650" i="79"/>
  <c r="AJ650" i="79"/>
  <c r="AI650" i="79"/>
  <c r="AH650" i="79"/>
  <c r="AG650" i="79"/>
  <c r="AF650" i="79"/>
  <c r="AE650" i="79"/>
  <c r="AD650" i="79"/>
  <c r="AC650" i="79"/>
  <c r="AB650" i="79"/>
  <c r="AA650" i="79"/>
  <c r="Z650" i="79"/>
  <c r="AM649" i="79"/>
  <c r="Y632" i="79"/>
  <c r="Y623" i="79"/>
  <c r="AM534" i="79"/>
  <c r="AM530" i="79"/>
  <c r="Y457" i="79"/>
  <c r="Y460" i="79"/>
  <c r="AL460" i="79"/>
  <c r="AK460" i="79"/>
  <c r="AJ460" i="79"/>
  <c r="AI460" i="79"/>
  <c r="AH460" i="79"/>
  <c r="AG460" i="79"/>
  <c r="AF460" i="79"/>
  <c r="AE460" i="79"/>
  <c r="AD460" i="79"/>
  <c r="AC460" i="79"/>
  <c r="AB460" i="79"/>
  <c r="AA460" i="79"/>
  <c r="Z460" i="79"/>
  <c r="AM459" i="79"/>
  <c r="AL457" i="79"/>
  <c r="AK457" i="79"/>
  <c r="AJ457" i="79"/>
  <c r="AI457" i="79"/>
  <c r="AH457" i="79"/>
  <c r="AG457" i="79"/>
  <c r="AF457" i="79"/>
  <c r="AE457" i="79"/>
  <c r="AD457" i="79"/>
  <c r="AC457" i="79"/>
  <c r="AB457" i="79"/>
  <c r="AA457" i="79"/>
  <c r="Z457" i="79"/>
  <c r="AM456" i="79"/>
  <c r="Y453" i="79"/>
  <c r="Y375" i="79"/>
  <c r="Y381" i="79"/>
  <c r="AL275" i="79"/>
  <c r="AK275" i="79"/>
  <c r="AJ275" i="79"/>
  <c r="AI275" i="79"/>
  <c r="AH275" i="79"/>
  <c r="AG275" i="79"/>
  <c r="AF275" i="79"/>
  <c r="AE275" i="79"/>
  <c r="AD275" i="79"/>
  <c r="AC275" i="79"/>
  <c r="AB275" i="79"/>
  <c r="AA275" i="79"/>
  <c r="Z275" i="79"/>
  <c r="Y275" i="79"/>
  <c r="AM274" i="79"/>
  <c r="AL272" i="79"/>
  <c r="AK272" i="79"/>
  <c r="AJ272" i="79"/>
  <c r="AI272" i="79"/>
  <c r="AH272" i="79"/>
  <c r="AG272" i="79"/>
  <c r="AF272" i="79"/>
  <c r="AE272" i="79"/>
  <c r="AD272" i="79"/>
  <c r="AC272" i="79"/>
  <c r="AB272" i="79"/>
  <c r="AA272" i="79"/>
  <c r="Z272" i="79"/>
  <c r="Y272" i="79"/>
  <c r="AM271" i="79"/>
  <c r="Y268" i="79"/>
  <c r="Y238" i="79"/>
  <c r="Y229" i="79"/>
  <c r="Y226" i="79"/>
  <c r="Y157"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19" i="79"/>
  <c r="AM1122" i="79"/>
  <c r="AM1116" i="79"/>
  <c r="AM1113" i="79"/>
  <c r="AM1110" i="79"/>
  <c r="AM1107" i="79"/>
  <c r="AM1104" i="79"/>
  <c r="AM1101" i="79"/>
  <c r="AM1098" i="79"/>
  <c r="AM1095" i="79"/>
  <c r="AM1092" i="79"/>
  <c r="AM1089" i="79"/>
  <c r="AM1085" i="79"/>
  <c r="AM1082" i="79"/>
  <c r="AM1079" i="79"/>
  <c r="AM1075" i="79"/>
  <c r="AM1072" i="79"/>
  <c r="AM1069" i="79"/>
  <c r="AM1066" i="79"/>
  <c r="AM1063" i="79"/>
  <c r="AM1060" i="79"/>
  <c r="AM1057" i="79"/>
  <c r="AM1054" i="79"/>
  <c r="AM1050" i="79"/>
  <c r="AM1047" i="79"/>
  <c r="AM1044" i="79"/>
  <c r="AM1041" i="79"/>
  <c r="AM1036" i="79"/>
  <c r="AM1033" i="79"/>
  <c r="AM1030" i="79"/>
  <c r="AM1016" i="79"/>
  <c r="AM1012" i="79"/>
  <c r="AM1009" i="79"/>
  <c r="AM1006" i="79"/>
  <c r="AM1002" i="79"/>
  <c r="AM999" i="79"/>
  <c r="AM996" i="79"/>
  <c r="AM993" i="79"/>
  <c r="AM990" i="79"/>
  <c r="AM986" i="79"/>
  <c r="AM983" i="79"/>
  <c r="AM980" i="79"/>
  <c r="AM977" i="79"/>
  <c r="AM974" i="79"/>
  <c r="AM944" i="79"/>
  <c r="AM941" i="79"/>
  <c r="AM938" i="79"/>
  <c r="AM935" i="79"/>
  <c r="AM932" i="79"/>
  <c r="AM929" i="79"/>
  <c r="AM926" i="79"/>
  <c r="AM923" i="79"/>
  <c r="AM920" i="79"/>
  <c r="AM917" i="79"/>
  <c r="AM914" i="79"/>
  <c r="AM911" i="79"/>
  <c r="AM908" i="79"/>
  <c r="AM905" i="79"/>
  <c r="AM901" i="79"/>
  <c r="AM898" i="79"/>
  <c r="AM895" i="79"/>
  <c r="AM891" i="79"/>
  <c r="AM888" i="79"/>
  <c r="AM885" i="79"/>
  <c r="AM882" i="79"/>
  <c r="AM879" i="79"/>
  <c r="AM876" i="79"/>
  <c r="AM873" i="79"/>
  <c r="AM870" i="79"/>
  <c r="AM866" i="79"/>
  <c r="AM863" i="79"/>
  <c r="AM860" i="79"/>
  <c r="AM857" i="79"/>
  <c r="AM852" i="79"/>
  <c r="AM849" i="79"/>
  <c r="AM846" i="79"/>
  <c r="AM843" i="79"/>
  <c r="AM832" i="79"/>
  <c r="AM828" i="79"/>
  <c r="AM825" i="79"/>
  <c r="AM822" i="79"/>
  <c r="AM818" i="79"/>
  <c r="AM815" i="79"/>
  <c r="AM812" i="79"/>
  <c r="AM809" i="79"/>
  <c r="AM806" i="79"/>
  <c r="AM802" i="79"/>
  <c r="AM799" i="79"/>
  <c r="AM796" i="79"/>
  <c r="AM793" i="79"/>
  <c r="AM790" i="79"/>
  <c r="AM760" i="79"/>
  <c r="AM757" i="79"/>
  <c r="AM754" i="79"/>
  <c r="AM751" i="79"/>
  <c r="AM748" i="79"/>
  <c r="AM745" i="79"/>
  <c r="AM742" i="79"/>
  <c r="AM739" i="79"/>
  <c r="AM736" i="79"/>
  <c r="AM733" i="79"/>
  <c r="AM730" i="79"/>
  <c r="AM727" i="79"/>
  <c r="AM724" i="79"/>
  <c r="AM721" i="79"/>
  <c r="AM717" i="79"/>
  <c r="AM714" i="79"/>
  <c r="AM711" i="79"/>
  <c r="AM707" i="79"/>
  <c r="AM704" i="79"/>
  <c r="AM701" i="79"/>
  <c r="AM698" i="79"/>
  <c r="AM695" i="79"/>
  <c r="AM692" i="79"/>
  <c r="AM686" i="79"/>
  <c r="AM683" i="79"/>
  <c r="AM679" i="79"/>
  <c r="AM665" i="79"/>
  <c r="AM662" i="79"/>
  <c r="AM659" i="79"/>
  <c r="AM656" i="79"/>
  <c r="AM645" i="79"/>
  <c r="AM641" i="79"/>
  <c r="AM638" i="79"/>
  <c r="AM635" i="79"/>
  <c r="AM631" i="79"/>
  <c r="AM628" i="79"/>
  <c r="AM625" i="79"/>
  <c r="AM622" i="79"/>
  <c r="AM619" i="79"/>
  <c r="AM615" i="79"/>
  <c r="AM612" i="79"/>
  <c r="AM609" i="79"/>
  <c r="AM606" i="79"/>
  <c r="AM603" i="79"/>
  <c r="AM573" i="79"/>
  <c r="AM570" i="79"/>
  <c r="AM567" i="79"/>
  <c r="AM564" i="79"/>
  <c r="AM561" i="79"/>
  <c r="AM558" i="79"/>
  <c r="AM555" i="79"/>
  <c r="AM552" i="79"/>
  <c r="AM549" i="79"/>
  <c r="AM546" i="79"/>
  <c r="AM543" i="79"/>
  <c r="AM540" i="79"/>
  <c r="AM537" i="79"/>
  <c r="AM527" i="79"/>
  <c r="AM524" i="79"/>
  <c r="AM520" i="79"/>
  <c r="AM517" i="79"/>
  <c r="AM514" i="79"/>
  <c r="AM511" i="79"/>
  <c r="AM508" i="79"/>
  <c r="AM505" i="79"/>
  <c r="AM499" i="79"/>
  <c r="AM496" i="79"/>
  <c r="AM486" i="79"/>
  <c r="AM483" i="79"/>
  <c r="AM480" i="79"/>
  <c r="AM477" i="79"/>
  <c r="AM472" i="79"/>
  <c r="AM469" i="79"/>
  <c r="AM466" i="79"/>
  <c r="AM463" i="79"/>
  <c r="AM452" i="79"/>
  <c r="AM448" i="79"/>
  <c r="AM445" i="79"/>
  <c r="AM442" i="79"/>
  <c r="AM438" i="79"/>
  <c r="AM435" i="79"/>
  <c r="AM432" i="79"/>
  <c r="AM429" i="79"/>
  <c r="AM426" i="79"/>
  <c r="AM422" i="79"/>
  <c r="AM419" i="79"/>
  <c r="AM416" i="79"/>
  <c r="AM413" i="79"/>
  <c r="AM410" i="79"/>
  <c r="AM380" i="79"/>
  <c r="AM374" i="79"/>
  <c r="AM377" i="79"/>
  <c r="AM371" i="79"/>
  <c r="AM368" i="79"/>
  <c r="AM365" i="79"/>
  <c r="AM362" i="79"/>
  <c r="AM359" i="79"/>
  <c r="AM356" i="79"/>
  <c r="AM353" i="79"/>
  <c r="AM350" i="79"/>
  <c r="AM347" i="79"/>
  <c r="AM344" i="79"/>
  <c r="AM341" i="79"/>
  <c r="AM337" i="79"/>
  <c r="AM334" i="79"/>
  <c r="AM331" i="79"/>
  <c r="AM327" i="79"/>
  <c r="AM324" i="79"/>
  <c r="AM321" i="79"/>
  <c r="AM318" i="79"/>
  <c r="AM315" i="79"/>
  <c r="AM312" i="79"/>
  <c r="AM308" i="79"/>
  <c r="AM305" i="79"/>
  <c r="AM301" i="79"/>
  <c r="AM298" i="79"/>
  <c r="AM295" i="79"/>
  <c r="AM292" i="79"/>
  <c r="AM287" i="79"/>
  <c r="AM284" i="79"/>
  <c r="AM281" i="79"/>
  <c r="AM278" i="79"/>
  <c r="AM267" i="79"/>
  <c r="AM263" i="79"/>
  <c r="AM260" i="79"/>
  <c r="AM257" i="79"/>
  <c r="AM253" i="79"/>
  <c r="AM250" i="79"/>
  <c r="AM247" i="79"/>
  <c r="AM244" i="79"/>
  <c r="AM241" i="79"/>
  <c r="AM237" i="79"/>
  <c r="AM234" i="79"/>
  <c r="AM231" i="79"/>
  <c r="AM228" i="79"/>
  <c r="AM225"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AL853" i="79"/>
  <c r="AK853" i="79"/>
  <c r="AJ853" i="79"/>
  <c r="AI853" i="79"/>
  <c r="AH853" i="79"/>
  <c r="AG853" i="79"/>
  <c r="AF853" i="79"/>
  <c r="AE853" i="79"/>
  <c r="AD853" i="79"/>
  <c r="AC853" i="79"/>
  <c r="AB853" i="79"/>
  <c r="AA853" i="79"/>
  <c r="Z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N109" i="46" l="1"/>
  <c r="N103" i="46"/>
  <c r="N99" i="46"/>
  <c r="N82" i="46"/>
  <c r="N79" i="46"/>
  <c r="N76" i="46"/>
  <c r="AL666" i="79"/>
  <c r="AK666" i="79"/>
  <c r="AJ666" i="79"/>
  <c r="AI666" i="79"/>
  <c r="AH666" i="79"/>
  <c r="AG666" i="79"/>
  <c r="AF666" i="79"/>
  <c r="AE666" i="79"/>
  <c r="AD666" i="79"/>
  <c r="AC666" i="79"/>
  <c r="AB666" i="79"/>
  <c r="AA666" i="79"/>
  <c r="Z666" i="79"/>
  <c r="AL663" i="79"/>
  <c r="AK663" i="79"/>
  <c r="AJ663" i="79"/>
  <c r="AI663" i="79"/>
  <c r="AH663" i="79"/>
  <c r="AG663" i="79"/>
  <c r="AF663" i="79"/>
  <c r="AE663" i="79"/>
  <c r="AD663" i="79"/>
  <c r="AC663" i="79"/>
  <c r="AB663" i="79"/>
  <c r="AA663" i="79"/>
  <c r="Z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288" i="79"/>
  <c r="AK288" i="79"/>
  <c r="AJ288" i="79"/>
  <c r="AI288" i="79"/>
  <c r="AH288" i="79"/>
  <c r="AG288" i="79"/>
  <c r="AF288" i="79"/>
  <c r="AE288" i="79"/>
  <c r="AD288" i="79"/>
  <c r="AC288" i="79"/>
  <c r="AB288" i="79"/>
  <c r="AL285" i="79"/>
  <c r="AK285" i="79"/>
  <c r="AJ285" i="79"/>
  <c r="AI285" i="79"/>
  <c r="AH285" i="79"/>
  <c r="AG285" i="79"/>
  <c r="AF285" i="79"/>
  <c r="AE285" i="79"/>
  <c r="AD285" i="79"/>
  <c r="AC285" i="79"/>
  <c r="AB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M511" i="46" l="1"/>
  <c r="AL512" i="46"/>
  <c r="AM508" i="46"/>
  <c r="AM505" i="46"/>
  <c r="AM501" i="46"/>
  <c r="AM498" i="46"/>
  <c r="AM495" i="46"/>
  <c r="AM492" i="46"/>
  <c r="AM489" i="46"/>
  <c r="AM485" i="46"/>
  <c r="AM482" i="46"/>
  <c r="AM478" i="46"/>
  <c r="AM474" i="46"/>
  <c r="AM471" i="46"/>
  <c r="AM468" i="46"/>
  <c r="AM465" i="46"/>
  <c r="AM462" i="46"/>
  <c r="AM458" i="46"/>
  <c r="AM455" i="46"/>
  <c r="AM452" i="46"/>
  <c r="AM449" i="46"/>
  <c r="AM446" i="46"/>
  <c r="AM443" i="46"/>
  <c r="AM440" i="46"/>
  <c r="AM437" i="46"/>
  <c r="AM433" i="46"/>
  <c r="AM430" i="46"/>
  <c r="AM427" i="46"/>
  <c r="AM424" i="46"/>
  <c r="AM421" i="46"/>
  <c r="AM418" i="46"/>
  <c r="AM415" i="46"/>
  <c r="AM412" i="46"/>
  <c r="AM409" i="46"/>
  <c r="AM381" i="46"/>
  <c r="AD499" i="46"/>
  <c r="AE499" i="46"/>
  <c r="AF499" i="46"/>
  <c r="AG499" i="46"/>
  <c r="AH499" i="46"/>
  <c r="AI499" i="46"/>
  <c r="AJ499" i="46"/>
  <c r="AK499" i="46"/>
  <c r="AL499" i="46"/>
  <c r="AD502" i="46"/>
  <c r="AE502" i="46"/>
  <c r="AF502" i="46"/>
  <c r="AG502" i="46"/>
  <c r="AH502" i="46"/>
  <c r="AI502" i="46"/>
  <c r="AJ502" i="46"/>
  <c r="AK502" i="46"/>
  <c r="AL502" i="46"/>
  <c r="AD506" i="46"/>
  <c r="AE506" i="46"/>
  <c r="AF506" i="46"/>
  <c r="AG506" i="46"/>
  <c r="AH506" i="46"/>
  <c r="AI506" i="46"/>
  <c r="AJ506" i="46"/>
  <c r="AK506" i="46"/>
  <c r="AL506" i="46"/>
  <c r="AD509" i="46"/>
  <c r="AE509" i="46"/>
  <c r="AF509" i="46"/>
  <c r="AG509" i="46"/>
  <c r="AH509" i="46"/>
  <c r="AI509" i="46"/>
  <c r="AJ509" i="46"/>
  <c r="AK509" i="46"/>
  <c r="AL509" i="46"/>
  <c r="AD512" i="46"/>
  <c r="AE512" i="46"/>
  <c r="AF512" i="46"/>
  <c r="AG512" i="46"/>
  <c r="AH512" i="46"/>
  <c r="AI512" i="46"/>
  <c r="AJ512" i="46"/>
  <c r="AK512"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D369" i="46"/>
  <c r="AE369" i="46"/>
  <c r="AF369" i="46"/>
  <c r="AG369" i="46"/>
  <c r="AH369" i="46"/>
  <c r="AI369" i="46"/>
  <c r="AJ369" i="46"/>
  <c r="AK369" i="46"/>
  <c r="AL369" i="46"/>
  <c r="AD372" i="46"/>
  <c r="AE372" i="46"/>
  <c r="AF372" i="46"/>
  <c r="AG372" i="46"/>
  <c r="AH372" i="46"/>
  <c r="AI372" i="46"/>
  <c r="AJ372" i="46"/>
  <c r="AK372" i="46"/>
  <c r="AL372" i="46"/>
  <c r="AD376" i="46"/>
  <c r="AE376" i="46"/>
  <c r="AF376" i="46"/>
  <c r="AG376" i="46"/>
  <c r="AH376" i="46"/>
  <c r="AI376" i="46"/>
  <c r="AJ376" i="46"/>
  <c r="AK376" i="46"/>
  <c r="AL376" i="46"/>
  <c r="AD379" i="46"/>
  <c r="AE379" i="46"/>
  <c r="AF379" i="46"/>
  <c r="AG379" i="46"/>
  <c r="AH379" i="46"/>
  <c r="AI379" i="46"/>
  <c r="AJ379" i="46"/>
  <c r="AK379" i="46"/>
  <c r="AL379" i="46"/>
  <c r="AD382" i="46"/>
  <c r="AE382" i="46"/>
  <c r="AF382" i="46"/>
  <c r="AG382" i="46"/>
  <c r="AH382" i="46"/>
  <c r="AI382" i="46"/>
  <c r="AJ382" i="46"/>
  <c r="AK382"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6" i="46"/>
  <c r="AK486" i="46"/>
  <c r="AJ486" i="46"/>
  <c r="AI486" i="46"/>
  <c r="AH486" i="46"/>
  <c r="AG486" i="46"/>
  <c r="AF486" i="46"/>
  <c r="AE486" i="46"/>
  <c r="AD486" i="46"/>
  <c r="AL483" i="46"/>
  <c r="AK483" i="46"/>
  <c r="AJ483" i="46"/>
  <c r="AI483" i="46"/>
  <c r="AH483" i="46"/>
  <c r="AG483" i="46"/>
  <c r="AF483" i="46"/>
  <c r="AE483" i="46"/>
  <c r="AD483" i="46"/>
  <c r="AL456" i="46"/>
  <c r="AK456" i="46"/>
  <c r="AJ456" i="46"/>
  <c r="AI456" i="46"/>
  <c r="AH456" i="46"/>
  <c r="AG456" i="46"/>
  <c r="AF456" i="46"/>
  <c r="AE456" i="46"/>
  <c r="AD456" i="46"/>
  <c r="AL453" i="46"/>
  <c r="AK453" i="46"/>
  <c r="AJ453" i="46"/>
  <c r="AI453" i="46"/>
  <c r="AH453" i="46"/>
  <c r="AG453" i="46"/>
  <c r="AF453" i="46"/>
  <c r="AE453" i="46"/>
  <c r="AD453" i="46"/>
  <c r="AL431" i="46"/>
  <c r="AK431" i="46"/>
  <c r="AJ431" i="46"/>
  <c r="AI431" i="46"/>
  <c r="AH431" i="46"/>
  <c r="AG431" i="46"/>
  <c r="AF431" i="46"/>
  <c r="AE431" i="46"/>
  <c r="AD431" i="46"/>
  <c r="AL356" i="46"/>
  <c r="AK356" i="46"/>
  <c r="AJ356" i="46"/>
  <c r="AI356" i="46"/>
  <c r="AH356" i="46"/>
  <c r="AG356" i="46"/>
  <c r="AF356" i="46"/>
  <c r="AE356" i="46"/>
  <c r="AD356" i="46"/>
  <c r="AL353" i="46"/>
  <c r="AK353" i="46"/>
  <c r="AJ353" i="46"/>
  <c r="AI353" i="46"/>
  <c r="AH353" i="46"/>
  <c r="AG353" i="46"/>
  <c r="AF353" i="46"/>
  <c r="AE353" i="46"/>
  <c r="AD353" i="46"/>
  <c r="AL326" i="46"/>
  <c r="AK326" i="46"/>
  <c r="AJ326" i="46"/>
  <c r="AI326" i="46"/>
  <c r="AH326" i="46"/>
  <c r="AG326" i="46"/>
  <c r="AF326" i="46"/>
  <c r="AE326" i="46"/>
  <c r="AD326" i="46"/>
  <c r="AL323" i="46"/>
  <c r="AK323" i="46"/>
  <c r="AJ323" i="46"/>
  <c r="AI323" i="46"/>
  <c r="AH323" i="46"/>
  <c r="AG323" i="46"/>
  <c r="AF323" i="46"/>
  <c r="AE323" i="46"/>
  <c r="AD323" i="46"/>
  <c r="AL301" i="46"/>
  <c r="AK301" i="46"/>
  <c r="AJ301" i="46"/>
  <c r="AI301" i="46"/>
  <c r="AH301" i="46"/>
  <c r="AG301" i="46"/>
  <c r="AF301" i="46"/>
  <c r="AE301" i="46"/>
  <c r="AD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7" i="79" l="1"/>
  <c r="AB106" i="46" l="1"/>
  <c r="AA106" i="46"/>
  <c r="AL1129" i="79" l="1"/>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D1064" i="79"/>
  <c r="AC1064" i="79"/>
  <c r="AB1064" i="79"/>
  <c r="AA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1" i="79"/>
  <c r="AK1051" i="79"/>
  <c r="AJ1051" i="79"/>
  <c r="AI1051" i="79"/>
  <c r="AH1051" i="79"/>
  <c r="AG1051" i="79"/>
  <c r="AF1051" i="79"/>
  <c r="AE1051" i="79"/>
  <c r="AD1051" i="79"/>
  <c r="AC1051" i="79"/>
  <c r="AB1051" i="79"/>
  <c r="AA1051" i="79"/>
  <c r="Z1051" i="79"/>
  <c r="AL1048" i="79"/>
  <c r="AK1048" i="79"/>
  <c r="AJ1048" i="79"/>
  <c r="AI1048" i="79"/>
  <c r="AH1048" i="79"/>
  <c r="AG1048" i="79"/>
  <c r="AF1048" i="79"/>
  <c r="AE1048" i="79"/>
  <c r="AD1048" i="79"/>
  <c r="AC1048" i="79"/>
  <c r="AB1048" i="79"/>
  <c r="AA1048" i="79"/>
  <c r="Z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17" i="79"/>
  <c r="AK1017" i="79"/>
  <c r="AJ1017" i="79"/>
  <c r="AI1017" i="79"/>
  <c r="AH1017" i="79"/>
  <c r="AG1017" i="79"/>
  <c r="AF1017" i="79"/>
  <c r="AE1017" i="79"/>
  <c r="AD1017" i="79"/>
  <c r="AC1017" i="79"/>
  <c r="AB1017" i="79"/>
  <c r="AA1017" i="79"/>
  <c r="Z1017"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1007" i="79"/>
  <c r="AK1007" i="79"/>
  <c r="AJ1007" i="79"/>
  <c r="AI1007" i="79"/>
  <c r="AH1007" i="79"/>
  <c r="AG1007" i="79"/>
  <c r="AF1007" i="79"/>
  <c r="AE1007" i="79"/>
  <c r="AD1007" i="79"/>
  <c r="AC1007" i="79"/>
  <c r="AB1007" i="79"/>
  <c r="AA1007" i="79"/>
  <c r="Z1007" i="79"/>
  <c r="AL1003" i="79"/>
  <c r="AK1003" i="79"/>
  <c r="AJ1003" i="79"/>
  <c r="AI1003" i="79"/>
  <c r="AH1003" i="79"/>
  <c r="AG1003" i="79"/>
  <c r="AF1003" i="79"/>
  <c r="AE1003" i="79"/>
  <c r="AD1003" i="79"/>
  <c r="AC1003" i="79"/>
  <c r="AB1003" i="79"/>
  <c r="AA1003" i="79"/>
  <c r="Z1003" i="79"/>
  <c r="AL1000"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45" i="79"/>
  <c r="AK945" i="79"/>
  <c r="AJ945" i="79"/>
  <c r="AI945" i="79"/>
  <c r="AH945" i="79"/>
  <c r="AG945" i="79"/>
  <c r="AF945" i="79"/>
  <c r="AE945" i="79"/>
  <c r="AD945" i="79"/>
  <c r="AC945" i="79"/>
  <c r="AB945" i="79"/>
  <c r="AA945" i="79"/>
  <c r="Z945" i="79"/>
  <c r="Y945" i="79"/>
  <c r="AL942" i="79"/>
  <c r="AK942" i="79"/>
  <c r="AJ942" i="79"/>
  <c r="AI942" i="79"/>
  <c r="AH942" i="79"/>
  <c r="AG942" i="79"/>
  <c r="AF942" i="79"/>
  <c r="AE942" i="79"/>
  <c r="AD942" i="79"/>
  <c r="AC942" i="79"/>
  <c r="AB942" i="79"/>
  <c r="AA942" i="79"/>
  <c r="Z942" i="79"/>
  <c r="Y942" i="79"/>
  <c r="AL939" i="79"/>
  <c r="AK939" i="79"/>
  <c r="AJ939" i="79"/>
  <c r="AI939" i="79"/>
  <c r="AH939" i="79"/>
  <c r="AG939" i="79"/>
  <c r="AF939" i="79"/>
  <c r="AE939" i="79"/>
  <c r="AD939" i="79"/>
  <c r="AC939" i="79"/>
  <c r="AB939" i="79"/>
  <c r="AA939" i="79"/>
  <c r="Z939" i="79"/>
  <c r="Y939"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2" i="79"/>
  <c r="AK902" i="79"/>
  <c r="AJ902" i="79"/>
  <c r="AI902" i="79"/>
  <c r="AH902" i="79"/>
  <c r="AG902" i="79"/>
  <c r="AF902" i="79"/>
  <c r="AE902" i="79"/>
  <c r="AD902" i="79"/>
  <c r="AL899" i="79"/>
  <c r="AK899" i="79"/>
  <c r="AJ899" i="79"/>
  <c r="AI899" i="79"/>
  <c r="AH899" i="79"/>
  <c r="AG899" i="79"/>
  <c r="AF899" i="79"/>
  <c r="AE899" i="79"/>
  <c r="AD899" i="79"/>
  <c r="AL896" i="79"/>
  <c r="AK896" i="79"/>
  <c r="AJ896" i="79"/>
  <c r="AI896" i="79"/>
  <c r="AH896" i="79"/>
  <c r="AG896" i="79"/>
  <c r="AF896" i="79"/>
  <c r="AE896" i="79"/>
  <c r="AD896" i="79"/>
  <c r="AK892" i="79"/>
  <c r="AJ892" i="79"/>
  <c r="AI892" i="79"/>
  <c r="AH892" i="79"/>
  <c r="AG892" i="79"/>
  <c r="AF892" i="79"/>
  <c r="AE892" i="79"/>
  <c r="AD892" i="79"/>
  <c r="AL889" i="79"/>
  <c r="AK889" i="79"/>
  <c r="AJ889" i="79"/>
  <c r="AI889" i="79"/>
  <c r="AH889" i="79"/>
  <c r="AG889" i="79"/>
  <c r="AF889" i="79"/>
  <c r="AE889" i="79"/>
  <c r="AD889" i="79"/>
  <c r="AL886" i="79"/>
  <c r="AK886" i="79"/>
  <c r="AJ886" i="79"/>
  <c r="AI886" i="79"/>
  <c r="AH886" i="79"/>
  <c r="AG886" i="79"/>
  <c r="AF886" i="79"/>
  <c r="AE886" i="79"/>
  <c r="AD886" i="79"/>
  <c r="AL883" i="79"/>
  <c r="AK883" i="79"/>
  <c r="AJ883" i="79"/>
  <c r="AI883" i="79"/>
  <c r="AH883" i="79"/>
  <c r="AG883" i="79"/>
  <c r="AF883" i="79"/>
  <c r="AE883" i="79"/>
  <c r="AD883" i="79"/>
  <c r="AL880" i="79"/>
  <c r="AK880" i="79"/>
  <c r="AJ880" i="79"/>
  <c r="AI880" i="79"/>
  <c r="AH880" i="79"/>
  <c r="AG880" i="79"/>
  <c r="AF880" i="79"/>
  <c r="AE880" i="79"/>
  <c r="AD880" i="79"/>
  <c r="AL877" i="79"/>
  <c r="AK877" i="79"/>
  <c r="AJ877" i="79"/>
  <c r="AI877" i="79"/>
  <c r="AH877" i="79"/>
  <c r="AG877" i="79"/>
  <c r="AF877" i="79"/>
  <c r="AE877" i="79"/>
  <c r="AD877" i="79"/>
  <c r="AL874" i="79"/>
  <c r="AK874" i="79"/>
  <c r="AJ874" i="79"/>
  <c r="AI874" i="79"/>
  <c r="AH874" i="79"/>
  <c r="AG874" i="79"/>
  <c r="AF874" i="79"/>
  <c r="AE874" i="79"/>
  <c r="AD874" i="79"/>
  <c r="AL871" i="79"/>
  <c r="AK871" i="79"/>
  <c r="AJ871" i="79"/>
  <c r="AI871" i="79"/>
  <c r="AH871" i="79"/>
  <c r="AG871" i="79"/>
  <c r="AF871" i="79"/>
  <c r="AE871" i="79"/>
  <c r="AD871" i="79"/>
  <c r="AC871" i="79"/>
  <c r="AB871" i="79"/>
  <c r="AA871" i="79"/>
  <c r="Z871"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33" i="79"/>
  <c r="AK833" i="79"/>
  <c r="AJ833" i="79"/>
  <c r="AI833" i="79"/>
  <c r="AH833" i="79"/>
  <c r="AG833" i="79"/>
  <c r="AF833" i="79"/>
  <c r="AE833" i="79"/>
  <c r="AD833" i="79"/>
  <c r="AC833" i="79"/>
  <c r="AB833" i="79"/>
  <c r="AA833" i="79"/>
  <c r="Z833"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19" i="79"/>
  <c r="AK819" i="79"/>
  <c r="AJ819" i="79"/>
  <c r="AI819" i="79"/>
  <c r="AH819" i="79"/>
  <c r="AG819" i="79"/>
  <c r="AF819" i="79"/>
  <c r="AE819" i="79"/>
  <c r="AD819" i="79"/>
  <c r="AC819" i="79"/>
  <c r="AB819" i="79"/>
  <c r="AA819" i="79"/>
  <c r="Z819" i="79"/>
  <c r="Y819"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61" i="79"/>
  <c r="AK761" i="79"/>
  <c r="AJ761" i="79"/>
  <c r="AI761" i="79"/>
  <c r="AH761" i="79"/>
  <c r="AG761" i="79"/>
  <c r="AF761" i="79"/>
  <c r="AE761" i="79"/>
  <c r="AD761" i="79"/>
  <c r="AC761" i="79"/>
  <c r="AB761" i="79"/>
  <c r="AA761" i="79"/>
  <c r="Z761" i="79"/>
  <c r="Y761"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8" i="79"/>
  <c r="AK718" i="79"/>
  <c r="AJ718" i="79"/>
  <c r="AI718" i="79"/>
  <c r="AH718" i="79"/>
  <c r="AG718" i="79"/>
  <c r="AF718" i="79"/>
  <c r="AE718" i="79"/>
  <c r="AD718" i="79"/>
  <c r="AC718" i="79"/>
  <c r="AB718" i="79"/>
  <c r="AA718" i="79"/>
  <c r="Z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L699" i="79"/>
  <c r="AK699" i="79"/>
  <c r="AJ699" i="79"/>
  <c r="AI699" i="79"/>
  <c r="AH699" i="79"/>
  <c r="AG699" i="79"/>
  <c r="AF699" i="79"/>
  <c r="AE699" i="79"/>
  <c r="AD699" i="79"/>
  <c r="AL696" i="79"/>
  <c r="AK696" i="79"/>
  <c r="AJ696" i="79"/>
  <c r="AI696" i="79"/>
  <c r="AH696" i="79"/>
  <c r="AG696" i="79"/>
  <c r="AF696" i="79"/>
  <c r="AE696" i="79"/>
  <c r="AD696" i="79"/>
  <c r="AL693" i="79"/>
  <c r="AK693" i="79"/>
  <c r="AJ693" i="79"/>
  <c r="AI693" i="79"/>
  <c r="AH693" i="79"/>
  <c r="AG693" i="79"/>
  <c r="AF693" i="79"/>
  <c r="AE693" i="79"/>
  <c r="AD693" i="79"/>
  <c r="AL687" i="79"/>
  <c r="AK687" i="79"/>
  <c r="AJ687" i="79"/>
  <c r="AI687" i="79"/>
  <c r="AH687" i="79"/>
  <c r="AG687" i="79"/>
  <c r="AF687" i="79"/>
  <c r="AE687" i="79"/>
  <c r="AD687" i="79"/>
  <c r="AL684" i="79"/>
  <c r="AK684" i="79"/>
  <c r="AJ684" i="79"/>
  <c r="AI684" i="79"/>
  <c r="AH684" i="79"/>
  <c r="AG684" i="79"/>
  <c r="AF684" i="79"/>
  <c r="AE684" i="79"/>
  <c r="AD684" i="79"/>
  <c r="AL680" i="79"/>
  <c r="AK680" i="79"/>
  <c r="AJ680" i="79"/>
  <c r="AI680" i="79"/>
  <c r="AH680" i="79"/>
  <c r="AG680" i="79"/>
  <c r="AF680" i="79"/>
  <c r="AE680" i="79"/>
  <c r="AD680" i="79"/>
  <c r="AL677" i="79"/>
  <c r="AK677" i="79"/>
  <c r="AJ677" i="79"/>
  <c r="AI677" i="79"/>
  <c r="AH677" i="79"/>
  <c r="AG677" i="79"/>
  <c r="AF677" i="79"/>
  <c r="AE677" i="79"/>
  <c r="AD677" i="79"/>
  <c r="AL674" i="79"/>
  <c r="AK674" i="79"/>
  <c r="AJ674" i="79"/>
  <c r="AI674" i="79"/>
  <c r="AH674" i="79"/>
  <c r="AG674" i="79"/>
  <c r="AF674" i="79"/>
  <c r="AE674" i="79"/>
  <c r="AD674" i="79"/>
  <c r="AL671" i="79"/>
  <c r="AK671" i="79"/>
  <c r="AJ671" i="79"/>
  <c r="AI671" i="79"/>
  <c r="AH671" i="79"/>
  <c r="AG671" i="79"/>
  <c r="AF671" i="79"/>
  <c r="AE671" i="79"/>
  <c r="AD671" i="79"/>
  <c r="AL646" i="79"/>
  <c r="AK646" i="79"/>
  <c r="AJ646" i="79"/>
  <c r="AI646" i="79"/>
  <c r="AH646" i="79"/>
  <c r="AG646" i="79"/>
  <c r="AF646" i="79"/>
  <c r="AE646" i="79"/>
  <c r="AD646" i="79"/>
  <c r="AC646" i="79"/>
  <c r="AB646" i="79"/>
  <c r="AA646" i="79"/>
  <c r="Z646" i="79"/>
  <c r="AL642" i="79"/>
  <c r="AK642" i="79"/>
  <c r="AJ642" i="79"/>
  <c r="AI642" i="79"/>
  <c r="AH642" i="79"/>
  <c r="AG642" i="79"/>
  <c r="AF642" i="79"/>
  <c r="AE642" i="79"/>
  <c r="AD642" i="79"/>
  <c r="AC642" i="79"/>
  <c r="AB642" i="79"/>
  <c r="AA642" i="79"/>
  <c r="Z642" i="79"/>
  <c r="Y642" i="79"/>
  <c r="AL639" i="79"/>
  <c r="AK639" i="79"/>
  <c r="AJ639" i="79"/>
  <c r="AI639" i="79"/>
  <c r="AH639" i="79"/>
  <c r="AG639" i="79"/>
  <c r="AF639" i="79"/>
  <c r="AE639" i="79"/>
  <c r="AD639" i="79"/>
  <c r="AC639" i="79"/>
  <c r="AB639" i="79"/>
  <c r="AA639" i="79"/>
  <c r="Z639" i="79"/>
  <c r="Y639" i="79"/>
  <c r="AL636" i="79"/>
  <c r="AK636" i="79"/>
  <c r="AJ636" i="79"/>
  <c r="AI636" i="79"/>
  <c r="AH636" i="79"/>
  <c r="AG636" i="79"/>
  <c r="AF636" i="79"/>
  <c r="AE636" i="79"/>
  <c r="AD636" i="79"/>
  <c r="AC636" i="79"/>
  <c r="AB636" i="79"/>
  <c r="AA636" i="79"/>
  <c r="Z636" i="79"/>
  <c r="Y636" i="79"/>
  <c r="AL632" i="79"/>
  <c r="AK632" i="79"/>
  <c r="AJ632" i="79"/>
  <c r="AI632" i="79"/>
  <c r="AH632" i="79"/>
  <c r="AG632" i="79"/>
  <c r="AF632" i="79"/>
  <c r="AE632" i="79"/>
  <c r="AD632" i="79"/>
  <c r="AC632" i="79"/>
  <c r="AB632" i="79"/>
  <c r="AA632" i="79"/>
  <c r="Z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Y604"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L531" i="79"/>
  <c r="AK531" i="79"/>
  <c r="AJ531" i="79"/>
  <c r="AI531" i="79"/>
  <c r="AH531" i="79"/>
  <c r="AG531" i="79"/>
  <c r="AF531" i="79"/>
  <c r="AE531" i="79"/>
  <c r="AD531" i="79"/>
  <c r="AL528" i="79"/>
  <c r="AK528" i="79"/>
  <c r="AJ528" i="79"/>
  <c r="AI528" i="79"/>
  <c r="AH528" i="79"/>
  <c r="AG528" i="79"/>
  <c r="AF528" i="79"/>
  <c r="AE528" i="79"/>
  <c r="AD528" i="79"/>
  <c r="AL525" i="79"/>
  <c r="AK525" i="79"/>
  <c r="AJ525" i="79"/>
  <c r="AI525" i="79"/>
  <c r="AH525" i="79"/>
  <c r="AG525" i="79"/>
  <c r="AF525" i="79"/>
  <c r="AE525" i="79"/>
  <c r="AD525" i="79"/>
  <c r="AL521" i="79"/>
  <c r="AK521" i="79"/>
  <c r="AJ521" i="79"/>
  <c r="AI521" i="79"/>
  <c r="AH521" i="79"/>
  <c r="AG521" i="79"/>
  <c r="AF521" i="79"/>
  <c r="AE521" i="79"/>
  <c r="AD521" i="79"/>
  <c r="AL518" i="79"/>
  <c r="AK518" i="79"/>
  <c r="AJ518" i="79"/>
  <c r="AI518" i="79"/>
  <c r="AH518" i="79"/>
  <c r="AG518" i="79"/>
  <c r="AF518" i="79"/>
  <c r="AE518" i="79"/>
  <c r="AD518" i="79"/>
  <c r="AL515" i="79"/>
  <c r="AK515" i="79"/>
  <c r="AJ515" i="79"/>
  <c r="AI515" i="79"/>
  <c r="AH515" i="79"/>
  <c r="AG515" i="79"/>
  <c r="AF515" i="79"/>
  <c r="AE515" i="79"/>
  <c r="AD515" i="79"/>
  <c r="AL512" i="79"/>
  <c r="AK512" i="79"/>
  <c r="AJ512" i="79"/>
  <c r="AI512" i="79"/>
  <c r="AH512" i="79"/>
  <c r="AG512" i="79"/>
  <c r="AF512" i="79"/>
  <c r="AE512" i="79"/>
  <c r="AD512" i="79"/>
  <c r="AL509" i="79"/>
  <c r="AK509" i="79"/>
  <c r="AJ509" i="79"/>
  <c r="AI509" i="79"/>
  <c r="AH509" i="79"/>
  <c r="AG509" i="79"/>
  <c r="AF509" i="79"/>
  <c r="AE509" i="79"/>
  <c r="AD509" i="79"/>
  <c r="AL506" i="79"/>
  <c r="AK506" i="79"/>
  <c r="AJ506" i="79"/>
  <c r="AI506" i="79"/>
  <c r="AH506" i="79"/>
  <c r="AG506" i="79"/>
  <c r="AF506" i="79"/>
  <c r="AE506" i="79"/>
  <c r="AD506" i="79"/>
  <c r="AL500" i="79"/>
  <c r="AK500" i="79"/>
  <c r="AJ500" i="79"/>
  <c r="AI500" i="79"/>
  <c r="AH500" i="79"/>
  <c r="AG500" i="79"/>
  <c r="AF500" i="79"/>
  <c r="AE500" i="79"/>
  <c r="AD500" i="79"/>
  <c r="AL497" i="79"/>
  <c r="AK497" i="79"/>
  <c r="AJ497" i="79"/>
  <c r="AI497" i="79"/>
  <c r="AH497" i="79"/>
  <c r="AG497" i="79"/>
  <c r="AF497" i="79"/>
  <c r="AE497" i="79"/>
  <c r="AD497" i="79"/>
  <c r="AL487" i="79"/>
  <c r="AK487" i="79"/>
  <c r="AJ487" i="79"/>
  <c r="AI487" i="79"/>
  <c r="AH487" i="79"/>
  <c r="AG487" i="79"/>
  <c r="AF487" i="79"/>
  <c r="AE487" i="79"/>
  <c r="AD487" i="79"/>
  <c r="AL484" i="79"/>
  <c r="AK484" i="79"/>
  <c r="AJ484" i="79"/>
  <c r="AI484" i="79"/>
  <c r="AH484" i="79"/>
  <c r="AG484" i="79"/>
  <c r="AF484" i="79"/>
  <c r="AE484" i="79"/>
  <c r="AD484" i="79"/>
  <c r="AL481" i="79"/>
  <c r="AK481" i="79"/>
  <c r="AJ481" i="79"/>
  <c r="AI481" i="79"/>
  <c r="AH481" i="79"/>
  <c r="AG481" i="79"/>
  <c r="AF481" i="79"/>
  <c r="AE481" i="79"/>
  <c r="AD481" i="79"/>
  <c r="AL478" i="79"/>
  <c r="AK478" i="79"/>
  <c r="AJ478" i="79"/>
  <c r="AI478" i="79"/>
  <c r="AH478" i="79"/>
  <c r="AG478" i="79"/>
  <c r="AF478" i="79"/>
  <c r="AE478" i="79"/>
  <c r="AD478" i="79"/>
  <c r="AL453" i="79"/>
  <c r="AK453" i="79"/>
  <c r="AJ453" i="79"/>
  <c r="AI453" i="79"/>
  <c r="AH453" i="79"/>
  <c r="AG453" i="79"/>
  <c r="AF453" i="79"/>
  <c r="AE453" i="79"/>
  <c r="AD453" i="79"/>
  <c r="AC453" i="79"/>
  <c r="AB453" i="79"/>
  <c r="AA453" i="79"/>
  <c r="Z453"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381" i="79"/>
  <c r="AK381" i="79"/>
  <c r="AJ381" i="79"/>
  <c r="AI381" i="79"/>
  <c r="AH381" i="79"/>
  <c r="AG381" i="79"/>
  <c r="AF381" i="79"/>
  <c r="AE381" i="79"/>
  <c r="AD381" i="79"/>
  <c r="AC381" i="79"/>
  <c r="AB381" i="79"/>
  <c r="AA381" i="79"/>
  <c r="Z381" i="79"/>
  <c r="AL378" i="79"/>
  <c r="AK378" i="79"/>
  <c r="AJ378" i="79"/>
  <c r="AI378" i="79"/>
  <c r="AH378" i="79"/>
  <c r="AG378" i="79"/>
  <c r="AF378" i="79"/>
  <c r="AE378" i="79"/>
  <c r="AD378" i="79"/>
  <c r="AC378" i="79"/>
  <c r="AB378" i="79"/>
  <c r="AA378" i="79"/>
  <c r="Z378" i="79"/>
  <c r="Y378" i="79"/>
  <c r="AL375" i="79"/>
  <c r="AK375" i="79"/>
  <c r="AJ375" i="79"/>
  <c r="AI375" i="79"/>
  <c r="AH375" i="79"/>
  <c r="AG375" i="79"/>
  <c r="AF375" i="79"/>
  <c r="AE375" i="79"/>
  <c r="AD375" i="79"/>
  <c r="AC375" i="79"/>
  <c r="AB375" i="79"/>
  <c r="AA375" i="79"/>
  <c r="Z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8" i="79"/>
  <c r="AK338" i="79"/>
  <c r="AJ338" i="79"/>
  <c r="AI338" i="79"/>
  <c r="AH338" i="79"/>
  <c r="AG338" i="79"/>
  <c r="AF338" i="79"/>
  <c r="AE338" i="79"/>
  <c r="AD338" i="79"/>
  <c r="AC338" i="79"/>
  <c r="AB338" i="79"/>
  <c r="AA338" i="79"/>
  <c r="Z338" i="79"/>
  <c r="Y338" i="79"/>
  <c r="AL335" i="79"/>
  <c r="AK335" i="79"/>
  <c r="AJ335" i="79"/>
  <c r="AI335" i="79"/>
  <c r="AH335" i="79"/>
  <c r="AG335" i="79"/>
  <c r="AF335" i="79"/>
  <c r="AE335" i="79"/>
  <c r="AD335" i="79"/>
  <c r="AC335" i="79"/>
  <c r="AB335" i="79"/>
  <c r="AL332" i="79"/>
  <c r="AK332" i="79"/>
  <c r="AJ332" i="79"/>
  <c r="AI332" i="79"/>
  <c r="AH332" i="79"/>
  <c r="AG332" i="79"/>
  <c r="AF332" i="79"/>
  <c r="AE332" i="79"/>
  <c r="AD332" i="79"/>
  <c r="AC332" i="79"/>
  <c r="AB332" i="79"/>
  <c r="AL328" i="79"/>
  <c r="AK328" i="79"/>
  <c r="AJ328" i="79"/>
  <c r="AI328" i="79"/>
  <c r="AH328" i="79"/>
  <c r="AG328" i="79"/>
  <c r="AF328" i="79"/>
  <c r="AE328" i="79"/>
  <c r="AD328" i="79"/>
  <c r="AC328" i="79"/>
  <c r="AB328" i="79"/>
  <c r="AL325" i="79"/>
  <c r="AK325" i="79"/>
  <c r="AJ325" i="79"/>
  <c r="AI325" i="79"/>
  <c r="AH325" i="79"/>
  <c r="AG325" i="79"/>
  <c r="AF325" i="79"/>
  <c r="AE325" i="79"/>
  <c r="AD325" i="79"/>
  <c r="AC325" i="79"/>
  <c r="AB325" i="79"/>
  <c r="AL322" i="79"/>
  <c r="AK322" i="79"/>
  <c r="AJ322" i="79"/>
  <c r="AI322" i="79"/>
  <c r="AH322" i="79"/>
  <c r="AG322" i="79"/>
  <c r="AF322" i="79"/>
  <c r="AE322" i="79"/>
  <c r="AD322" i="79"/>
  <c r="AC322" i="79"/>
  <c r="AB322" i="79"/>
  <c r="AL319" i="79"/>
  <c r="AK319" i="79"/>
  <c r="AJ319" i="79"/>
  <c r="AI319" i="79"/>
  <c r="AH319" i="79"/>
  <c r="AG319" i="79"/>
  <c r="AF319" i="79"/>
  <c r="AE319" i="79"/>
  <c r="AD319" i="79"/>
  <c r="AC319" i="79"/>
  <c r="AB319" i="79"/>
  <c r="AL316" i="79"/>
  <c r="AK316" i="79"/>
  <c r="AJ316" i="79"/>
  <c r="AI316" i="79"/>
  <c r="AH316" i="79"/>
  <c r="AG316" i="79"/>
  <c r="AF316" i="79"/>
  <c r="AE316" i="79"/>
  <c r="AD316" i="79"/>
  <c r="AC316" i="79"/>
  <c r="AB316" i="79"/>
  <c r="AL313" i="79"/>
  <c r="AK313" i="79"/>
  <c r="AJ313" i="79"/>
  <c r="AI313" i="79"/>
  <c r="AH313" i="79"/>
  <c r="AG313" i="79"/>
  <c r="AF313" i="79"/>
  <c r="AE313" i="79"/>
  <c r="AD313" i="79"/>
  <c r="AC313" i="79"/>
  <c r="AB313" i="79"/>
  <c r="AL310" i="79"/>
  <c r="AK310" i="79"/>
  <c r="AJ310" i="79"/>
  <c r="AI310" i="79"/>
  <c r="AH310" i="79"/>
  <c r="AG310" i="79"/>
  <c r="AF310" i="79"/>
  <c r="AE310" i="79"/>
  <c r="AD310" i="79"/>
  <c r="AC310" i="79"/>
  <c r="AB310" i="79"/>
  <c r="AL306" i="79"/>
  <c r="AK306" i="79"/>
  <c r="AJ306" i="79"/>
  <c r="AI306" i="79"/>
  <c r="AH306" i="79"/>
  <c r="AG306" i="79"/>
  <c r="AF306" i="79"/>
  <c r="AE306" i="79"/>
  <c r="AD306" i="79"/>
  <c r="AC306" i="79"/>
  <c r="AB306" i="79"/>
  <c r="AL302" i="79"/>
  <c r="AK302" i="79"/>
  <c r="AJ302" i="79"/>
  <c r="AI302" i="79"/>
  <c r="AH302" i="79"/>
  <c r="AG302" i="79"/>
  <c r="AF302" i="79"/>
  <c r="AE302" i="79"/>
  <c r="AD302" i="79"/>
  <c r="AC302" i="79"/>
  <c r="AB302" i="79"/>
  <c r="AL299" i="79"/>
  <c r="AK299" i="79"/>
  <c r="AJ299" i="79"/>
  <c r="AI299" i="79"/>
  <c r="AH299" i="79"/>
  <c r="AG299" i="79"/>
  <c r="AF299" i="79"/>
  <c r="AE299" i="79"/>
  <c r="AD299" i="79"/>
  <c r="AC299" i="79"/>
  <c r="AB299" i="79"/>
  <c r="AL296" i="79"/>
  <c r="AK296" i="79"/>
  <c r="AJ296" i="79"/>
  <c r="AI296" i="79"/>
  <c r="AH296" i="79"/>
  <c r="AG296" i="79"/>
  <c r="AF296" i="79"/>
  <c r="AE296" i="79"/>
  <c r="AD296" i="79"/>
  <c r="AC296" i="79"/>
  <c r="AB296" i="79"/>
  <c r="AL293" i="79"/>
  <c r="AK293" i="79"/>
  <c r="AJ293" i="79"/>
  <c r="AI293" i="79"/>
  <c r="AH293" i="79"/>
  <c r="AG293" i="79"/>
  <c r="AF293" i="79"/>
  <c r="AE293" i="79"/>
  <c r="AD293" i="79"/>
  <c r="AC293" i="79"/>
  <c r="AB293" i="79"/>
  <c r="AL268" i="79"/>
  <c r="AK268" i="79"/>
  <c r="AJ268" i="79"/>
  <c r="AI268" i="79"/>
  <c r="AH268" i="79"/>
  <c r="AG268" i="79"/>
  <c r="AF268" i="79"/>
  <c r="AE268" i="79"/>
  <c r="AD268" i="79"/>
  <c r="AC268" i="79"/>
  <c r="AB268" i="79"/>
  <c r="AA268" i="79"/>
  <c r="Z268" i="79"/>
  <c r="AL264" i="79"/>
  <c r="AK264" i="79"/>
  <c r="AJ264" i="79"/>
  <c r="AI264" i="79"/>
  <c r="AH264" i="79"/>
  <c r="AG264" i="79"/>
  <c r="AF264" i="79"/>
  <c r="AE264" i="79"/>
  <c r="AD264" i="79"/>
  <c r="AC264" i="79"/>
  <c r="AB264" i="79"/>
  <c r="AA264" i="79"/>
  <c r="Z264" i="79"/>
  <c r="Y264"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4" i="79"/>
  <c r="AK254" i="79"/>
  <c r="AJ254" i="79"/>
  <c r="AI254" i="79"/>
  <c r="AH254" i="79"/>
  <c r="AG254" i="79"/>
  <c r="AF254" i="79"/>
  <c r="AE254" i="79"/>
  <c r="AD254" i="79"/>
  <c r="AC254" i="79"/>
  <c r="AB254" i="79"/>
  <c r="AA254" i="79"/>
  <c r="Z254" i="79"/>
  <c r="Y254"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8" i="79"/>
  <c r="AK238" i="79"/>
  <c r="AJ238" i="79"/>
  <c r="AI238" i="79"/>
  <c r="AH238" i="79"/>
  <c r="AG238" i="79"/>
  <c r="AF238" i="79"/>
  <c r="AE238" i="79"/>
  <c r="AD238" i="79"/>
  <c r="AC238" i="79"/>
  <c r="AB238" i="79"/>
  <c r="AA238" i="79"/>
  <c r="Z238" i="79"/>
  <c r="AL235" i="79"/>
  <c r="AK235" i="79"/>
  <c r="AJ235" i="79"/>
  <c r="AI235" i="79"/>
  <c r="AH235" i="79"/>
  <c r="AG235" i="79"/>
  <c r="AF235" i="79"/>
  <c r="AE235" i="79"/>
  <c r="AD235" i="79"/>
  <c r="AC235" i="79"/>
  <c r="AB235" i="79"/>
  <c r="AA235" i="79"/>
  <c r="Z235" i="79"/>
  <c r="Y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AL226" i="79"/>
  <c r="AK226" i="79"/>
  <c r="AJ226" i="79"/>
  <c r="AI226" i="79"/>
  <c r="AH226" i="79"/>
  <c r="AG226" i="79"/>
  <c r="AF226" i="79"/>
  <c r="AE226" i="79"/>
  <c r="AD226" i="79"/>
  <c r="AC226" i="79"/>
  <c r="AB226" i="79"/>
  <c r="AA226" i="79"/>
  <c r="Z226"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A62" i="79"/>
  <c r="Z62" i="79"/>
  <c r="Y62" i="79"/>
  <c r="AL59" i="79"/>
  <c r="AK59" i="79"/>
  <c r="AJ59" i="79"/>
  <c r="AI59" i="79"/>
  <c r="AH59" i="79"/>
  <c r="AG59" i="79"/>
  <c r="AF59" i="79"/>
  <c r="AE59" i="79"/>
  <c r="AD59" i="79"/>
  <c r="AC59" i="79"/>
  <c r="AB59" i="79"/>
  <c r="Y59"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7" i="79"/>
  <c r="N134" i="79"/>
  <c r="AL496" i="46"/>
  <c r="AK496" i="46"/>
  <c r="AJ496" i="46"/>
  <c r="AI496" i="46"/>
  <c r="AH496" i="46"/>
  <c r="AG496" i="46"/>
  <c r="AF496" i="46"/>
  <c r="AE496" i="46"/>
  <c r="AD496" i="46"/>
  <c r="AL493" i="46"/>
  <c r="AK493" i="46"/>
  <c r="AJ493" i="46"/>
  <c r="AI493" i="46"/>
  <c r="AH493" i="46"/>
  <c r="AG493" i="46"/>
  <c r="AF493" i="46"/>
  <c r="AE493" i="46"/>
  <c r="AD493" i="46"/>
  <c r="AL490" i="46"/>
  <c r="AK490" i="46"/>
  <c r="AJ490" i="46"/>
  <c r="AI490" i="46"/>
  <c r="AH490" i="46"/>
  <c r="AG490" i="46"/>
  <c r="AF490" i="46"/>
  <c r="AE490" i="46"/>
  <c r="AD490" i="46"/>
  <c r="AL479" i="46"/>
  <c r="AK479" i="46"/>
  <c r="AJ479" i="46"/>
  <c r="AI479" i="46"/>
  <c r="AH479" i="46"/>
  <c r="AG479" i="46"/>
  <c r="AF479" i="46"/>
  <c r="AE479" i="46"/>
  <c r="AD479" i="46"/>
  <c r="AL475" i="46"/>
  <c r="AK475" i="46"/>
  <c r="AJ475" i="46"/>
  <c r="AI475" i="46"/>
  <c r="AH475" i="46"/>
  <c r="AG475" i="46"/>
  <c r="AF475" i="46"/>
  <c r="AE475" i="46"/>
  <c r="AD475" i="46"/>
  <c r="AL472" i="46"/>
  <c r="AK472" i="46"/>
  <c r="AJ472" i="46"/>
  <c r="AI472" i="46"/>
  <c r="AH472" i="46"/>
  <c r="AG472" i="46"/>
  <c r="AF472" i="46"/>
  <c r="AE472" i="46"/>
  <c r="AD472" i="46"/>
  <c r="AL469" i="46"/>
  <c r="AK469" i="46"/>
  <c r="AJ469" i="46"/>
  <c r="AI469" i="46"/>
  <c r="AH469" i="46"/>
  <c r="AG469" i="46"/>
  <c r="AF469" i="46"/>
  <c r="AE469" i="46"/>
  <c r="AD469" i="46"/>
  <c r="AL466" i="46"/>
  <c r="AK466" i="46"/>
  <c r="AJ466" i="46"/>
  <c r="AI466" i="46"/>
  <c r="AH466" i="46"/>
  <c r="AG466" i="46"/>
  <c r="AF466" i="46"/>
  <c r="AE466" i="46"/>
  <c r="AD466" i="46"/>
  <c r="AL463" i="46"/>
  <c r="AK463" i="46"/>
  <c r="AJ463" i="46"/>
  <c r="AI463" i="46"/>
  <c r="AH463" i="46"/>
  <c r="AG463" i="46"/>
  <c r="AF463" i="46"/>
  <c r="AE463" i="46"/>
  <c r="AD463" i="46"/>
  <c r="AL459" i="46"/>
  <c r="AK459" i="46"/>
  <c r="AJ459" i="46"/>
  <c r="AI459" i="46"/>
  <c r="AH459" i="46"/>
  <c r="AG459" i="46"/>
  <c r="AF459" i="46"/>
  <c r="AE459" i="46"/>
  <c r="AD459" i="46"/>
  <c r="AL450" i="46"/>
  <c r="AK450" i="46"/>
  <c r="AJ450" i="46"/>
  <c r="AI450" i="46"/>
  <c r="AH450" i="46"/>
  <c r="AG450" i="46"/>
  <c r="AF450" i="46"/>
  <c r="AE450" i="46"/>
  <c r="AD450" i="46"/>
  <c r="AL447" i="46"/>
  <c r="AK447" i="46"/>
  <c r="AJ447" i="46"/>
  <c r="AI447" i="46"/>
  <c r="AH447" i="46"/>
  <c r="AG447" i="46"/>
  <c r="AF447" i="46"/>
  <c r="AE447" i="46"/>
  <c r="AD447" i="46"/>
  <c r="AL444" i="46"/>
  <c r="AK444" i="46"/>
  <c r="AJ444" i="46"/>
  <c r="AI444" i="46"/>
  <c r="AH444" i="46"/>
  <c r="AG444" i="46"/>
  <c r="AF444" i="46"/>
  <c r="AE444" i="46"/>
  <c r="AD444" i="46"/>
  <c r="AL441" i="46"/>
  <c r="AK441" i="46"/>
  <c r="AJ441" i="46"/>
  <c r="AI441" i="46"/>
  <c r="AH441" i="46"/>
  <c r="AG441" i="46"/>
  <c r="AF441" i="46"/>
  <c r="AE441" i="46"/>
  <c r="AD441" i="46"/>
  <c r="AL438" i="46"/>
  <c r="AK438" i="46"/>
  <c r="AJ438" i="46"/>
  <c r="AI438" i="46"/>
  <c r="AH438" i="46"/>
  <c r="AG438" i="46"/>
  <c r="AF438" i="46"/>
  <c r="AE438" i="46"/>
  <c r="AD438" i="46"/>
  <c r="AL434" i="46"/>
  <c r="AK434" i="46"/>
  <c r="AJ434" i="46"/>
  <c r="AI434" i="46"/>
  <c r="AH434" i="46"/>
  <c r="AG434" i="46"/>
  <c r="AF434" i="46"/>
  <c r="AE434" i="46"/>
  <c r="AD434" i="46"/>
  <c r="AL428" i="46"/>
  <c r="AK428" i="46"/>
  <c r="AJ428" i="46"/>
  <c r="AI428" i="46"/>
  <c r="AH428" i="46"/>
  <c r="AG428" i="46"/>
  <c r="AF428" i="46"/>
  <c r="AE428" i="46"/>
  <c r="AD428" i="46"/>
  <c r="AL425" i="46"/>
  <c r="AK425" i="46"/>
  <c r="AJ425" i="46"/>
  <c r="AI425" i="46"/>
  <c r="AH425" i="46"/>
  <c r="AG425" i="46"/>
  <c r="AF425" i="46"/>
  <c r="AE425" i="46"/>
  <c r="AD425" i="46"/>
  <c r="AL422" i="46"/>
  <c r="AK422" i="46"/>
  <c r="AJ422" i="46"/>
  <c r="AI422" i="46"/>
  <c r="AH422" i="46"/>
  <c r="AG422" i="46"/>
  <c r="AF422" i="46"/>
  <c r="AE422" i="46"/>
  <c r="AD422" i="46"/>
  <c r="AL419" i="46"/>
  <c r="AK419" i="46"/>
  <c r="AJ419" i="46"/>
  <c r="AI419" i="46"/>
  <c r="AH419" i="46"/>
  <c r="AG419" i="46"/>
  <c r="AF419" i="46"/>
  <c r="AE419" i="46"/>
  <c r="AD419" i="46"/>
  <c r="AL416" i="46"/>
  <c r="AK416" i="46"/>
  <c r="AJ416" i="46"/>
  <c r="AI416" i="46"/>
  <c r="AH416" i="46"/>
  <c r="AG416" i="46"/>
  <c r="AF416" i="46"/>
  <c r="AE416" i="46"/>
  <c r="AD416" i="46"/>
  <c r="AL413" i="46"/>
  <c r="AK413" i="46"/>
  <c r="AJ413" i="46"/>
  <c r="AI413" i="46"/>
  <c r="AH413" i="46"/>
  <c r="AG413" i="46"/>
  <c r="AF413" i="46"/>
  <c r="AE413" i="46"/>
  <c r="AD413" i="46"/>
  <c r="AL410" i="46"/>
  <c r="AK410" i="46"/>
  <c r="AJ410" i="46"/>
  <c r="AI410" i="46"/>
  <c r="AH410" i="46"/>
  <c r="AG410" i="46"/>
  <c r="AF410" i="46"/>
  <c r="AE410" i="46"/>
  <c r="AD410" i="46"/>
  <c r="AL366" i="46"/>
  <c r="AK366" i="46"/>
  <c r="AJ366" i="46"/>
  <c r="AI366" i="46"/>
  <c r="AH366" i="46"/>
  <c r="AG366" i="46"/>
  <c r="AF366" i="46"/>
  <c r="AE366" i="46"/>
  <c r="AD366" i="46"/>
  <c r="AL363" i="46"/>
  <c r="AK363" i="46"/>
  <c r="AJ363" i="46"/>
  <c r="AI363" i="46"/>
  <c r="AH363" i="46"/>
  <c r="AG363" i="46"/>
  <c r="AF363" i="46"/>
  <c r="AE363" i="46"/>
  <c r="AD363" i="46"/>
  <c r="AL360" i="46"/>
  <c r="AK360" i="46"/>
  <c r="AJ360" i="46"/>
  <c r="AI360" i="46"/>
  <c r="AH360" i="46"/>
  <c r="AG360" i="46"/>
  <c r="AF360" i="46"/>
  <c r="AE360" i="46"/>
  <c r="AD360" i="46"/>
  <c r="AL349" i="46"/>
  <c r="AK349" i="46"/>
  <c r="AJ349" i="46"/>
  <c r="AI349" i="46"/>
  <c r="AH349" i="46"/>
  <c r="AG349" i="46"/>
  <c r="AF349" i="46"/>
  <c r="AE349" i="46"/>
  <c r="AD349" i="46"/>
  <c r="AL345" i="46"/>
  <c r="AK345" i="46"/>
  <c r="AJ345" i="46"/>
  <c r="AI345" i="46"/>
  <c r="AH345" i="46"/>
  <c r="AG345" i="46"/>
  <c r="AF345" i="46"/>
  <c r="AE345" i="46"/>
  <c r="AD345" i="46"/>
  <c r="AL342" i="46"/>
  <c r="AK342" i="46"/>
  <c r="AJ342" i="46"/>
  <c r="AI342" i="46"/>
  <c r="AH342" i="46"/>
  <c r="AG342" i="46"/>
  <c r="AF342" i="46"/>
  <c r="AE342" i="46"/>
  <c r="AD342" i="46"/>
  <c r="AL339" i="46"/>
  <c r="AK339" i="46"/>
  <c r="AJ339" i="46"/>
  <c r="AI339" i="46"/>
  <c r="AH339" i="46"/>
  <c r="AG339" i="46"/>
  <c r="AF339" i="46"/>
  <c r="AE339" i="46"/>
  <c r="AD339" i="46"/>
  <c r="AL336" i="46"/>
  <c r="AK336" i="46"/>
  <c r="AJ336" i="46"/>
  <c r="AI336" i="46"/>
  <c r="AH336" i="46"/>
  <c r="AG336" i="46"/>
  <c r="AF336" i="46"/>
  <c r="AE336" i="46"/>
  <c r="AD336" i="46"/>
  <c r="AL333" i="46"/>
  <c r="AK333" i="46"/>
  <c r="AJ333" i="46"/>
  <c r="AI333" i="46"/>
  <c r="AH333" i="46"/>
  <c r="AG333" i="46"/>
  <c r="AF333" i="46"/>
  <c r="AE333" i="46"/>
  <c r="AD333" i="46"/>
  <c r="AL329" i="46"/>
  <c r="AK329" i="46"/>
  <c r="AJ329" i="46"/>
  <c r="AI329" i="46"/>
  <c r="AH329" i="46"/>
  <c r="AG329" i="46"/>
  <c r="AF329" i="46"/>
  <c r="AE329" i="46"/>
  <c r="AD329" i="46"/>
  <c r="AL320" i="46"/>
  <c r="AK320" i="46"/>
  <c r="AJ320" i="46"/>
  <c r="AI320" i="46"/>
  <c r="AH320" i="46"/>
  <c r="AG320" i="46"/>
  <c r="AF320" i="46"/>
  <c r="AE320" i="46"/>
  <c r="AD320" i="46"/>
  <c r="AL317" i="46"/>
  <c r="AK317" i="46"/>
  <c r="AJ317" i="46"/>
  <c r="AI317" i="46"/>
  <c r="AH317" i="46"/>
  <c r="AG317" i="46"/>
  <c r="AF317" i="46"/>
  <c r="AE317" i="46"/>
  <c r="AD317" i="46"/>
  <c r="AL314" i="46"/>
  <c r="AK314" i="46"/>
  <c r="AJ314" i="46"/>
  <c r="AI314" i="46"/>
  <c r="AH314" i="46"/>
  <c r="AG314" i="46"/>
  <c r="AF314" i="46"/>
  <c r="AE314" i="46"/>
  <c r="AD314" i="46"/>
  <c r="AL311" i="46"/>
  <c r="AK311" i="46"/>
  <c r="AJ311" i="46"/>
  <c r="AI311" i="46"/>
  <c r="AH311" i="46"/>
  <c r="AG311" i="46"/>
  <c r="AF311" i="46"/>
  <c r="AE311" i="46"/>
  <c r="AD311" i="46"/>
  <c r="AL308" i="46"/>
  <c r="AK308" i="46"/>
  <c r="AJ308" i="46"/>
  <c r="AI308" i="46"/>
  <c r="AH308" i="46"/>
  <c r="AG308" i="46"/>
  <c r="AF308" i="46"/>
  <c r="AE308" i="46"/>
  <c r="AD308" i="46"/>
  <c r="AL304" i="46"/>
  <c r="AK304" i="46"/>
  <c r="AJ304" i="46"/>
  <c r="AI304" i="46"/>
  <c r="AH304" i="46"/>
  <c r="AG304" i="46"/>
  <c r="AF304" i="46"/>
  <c r="AE304" i="46"/>
  <c r="AD304" i="46"/>
  <c r="AL298" i="46"/>
  <c r="AK298" i="46"/>
  <c r="AJ298" i="46"/>
  <c r="AI298" i="46"/>
  <c r="AH298" i="46"/>
  <c r="AG298" i="46"/>
  <c r="AF298" i="46"/>
  <c r="AE298" i="46"/>
  <c r="AD298" i="46"/>
  <c r="AL295" i="46"/>
  <c r="AK295" i="46"/>
  <c r="AJ295" i="46"/>
  <c r="AI295" i="46"/>
  <c r="AH295" i="46"/>
  <c r="AG295" i="46"/>
  <c r="AF295" i="46"/>
  <c r="AE295" i="46"/>
  <c r="AD295" i="46"/>
  <c r="AL292" i="46"/>
  <c r="AK292" i="46"/>
  <c r="AJ292" i="46"/>
  <c r="AI292" i="46"/>
  <c r="AH292" i="46"/>
  <c r="AG292" i="46"/>
  <c r="AF292" i="46"/>
  <c r="AE292" i="46"/>
  <c r="AD292" i="46"/>
  <c r="AL289" i="46"/>
  <c r="AK289" i="46"/>
  <c r="AJ289" i="46"/>
  <c r="AI289" i="46"/>
  <c r="AH289" i="46"/>
  <c r="AG289" i="46"/>
  <c r="AF289" i="46"/>
  <c r="AE289" i="46"/>
  <c r="AD289" i="46"/>
  <c r="AL286" i="46"/>
  <c r="AK286" i="46"/>
  <c r="AJ286" i="46"/>
  <c r="AI286" i="46"/>
  <c r="AH286" i="46"/>
  <c r="AG286" i="46"/>
  <c r="AF286" i="46"/>
  <c r="AE286" i="46"/>
  <c r="AD286" i="46"/>
  <c r="AL283" i="46"/>
  <c r="AK283" i="46"/>
  <c r="AJ283" i="46"/>
  <c r="AI283" i="46"/>
  <c r="AH283" i="46"/>
  <c r="AG283" i="46"/>
  <c r="AF283" i="46"/>
  <c r="AE283" i="46"/>
  <c r="AD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402" i="46" l="1"/>
  <c r="Z401" i="46"/>
  <c r="Z400" i="46"/>
  <c r="Y401" i="46"/>
  <c r="Y400" i="46"/>
  <c r="Y402" i="46"/>
  <c r="Y400" i="79"/>
  <c r="Y401" i="79"/>
  <c r="Y593" i="79"/>
  <c r="Y594" i="79"/>
  <c r="Y592" i="79"/>
  <c r="Z215" i="79"/>
  <c r="Z216" i="79"/>
  <c r="Z214" i="79"/>
  <c r="Z591" i="79"/>
  <c r="Z593" i="79"/>
  <c r="Z594" i="79"/>
  <c r="Z592" i="79"/>
  <c r="Y780" i="79"/>
  <c r="Z400" i="79"/>
  <c r="Z401" i="79"/>
  <c r="Z780" i="79"/>
  <c r="Y1149" i="79"/>
  <c r="Z1149" i="79"/>
  <c r="Y779" i="79"/>
  <c r="Y268" i="46"/>
  <c r="Y265" i="46"/>
  <c r="Y527" i="46"/>
  <c r="Y395" i="46"/>
  <c r="Y135" i="46"/>
  <c r="E3" i="80"/>
  <c r="E2" i="80"/>
  <c r="P52" i="43" l="1"/>
  <c r="O52" i="43"/>
  <c r="N52" i="43"/>
  <c r="M52" i="43"/>
  <c r="L52" i="43"/>
  <c r="K52" i="43"/>
  <c r="J52" i="43"/>
  <c r="I52" i="43"/>
  <c r="H52" i="43"/>
  <c r="G52" i="43"/>
  <c r="F52" i="43"/>
  <c r="E52" i="43"/>
  <c r="D52" i="43"/>
  <c r="AG971" i="79" l="1"/>
  <c r="AG600" i="79"/>
  <c r="AG222" i="79"/>
  <c r="AG787" i="79"/>
  <c r="AG407" i="79"/>
  <c r="AG35" i="79"/>
  <c r="AG1155" i="79"/>
  <c r="AH407" i="79"/>
  <c r="AH971" i="79"/>
  <c r="AH222" i="79"/>
  <c r="AH35" i="79"/>
  <c r="AH1155" i="79"/>
  <c r="AH787" i="79"/>
  <c r="AH600" i="79"/>
  <c r="AI1155" i="79"/>
  <c r="AI35" i="79"/>
  <c r="AI787" i="79"/>
  <c r="AI407" i="79"/>
  <c r="AI971" i="79"/>
  <c r="AI600" i="79"/>
  <c r="AI222" i="79"/>
  <c r="AE971" i="79"/>
  <c r="AE600" i="79"/>
  <c r="AE222" i="79"/>
  <c r="AE1155" i="79"/>
  <c r="AE35" i="79"/>
  <c r="AE787" i="79"/>
  <c r="AE407" i="79"/>
  <c r="Y971" i="79"/>
  <c r="Y600" i="79"/>
  <c r="Y222" i="79"/>
  <c r="Y35" i="79"/>
  <c r="Y1155" i="79"/>
  <c r="Y787" i="79"/>
  <c r="Y407" i="79"/>
  <c r="AB35" i="79"/>
  <c r="AB971" i="79"/>
  <c r="AB1155" i="79"/>
  <c r="AB787" i="79"/>
  <c r="AB407" i="79"/>
  <c r="AB600" i="79"/>
  <c r="AB222" i="79"/>
  <c r="AJ35" i="79"/>
  <c r="AJ1155" i="79"/>
  <c r="AJ787" i="79"/>
  <c r="AJ407" i="79"/>
  <c r="AJ222" i="79"/>
  <c r="AJ971" i="79"/>
  <c r="AJ600" i="79"/>
  <c r="AD971" i="79"/>
  <c r="AD600" i="79"/>
  <c r="AD222" i="79"/>
  <c r="AD35" i="79"/>
  <c r="AD407" i="79"/>
  <c r="AD1155" i="79"/>
  <c r="AD787" i="79"/>
  <c r="AF787" i="79"/>
  <c r="AF971" i="79"/>
  <c r="AF600" i="79"/>
  <c r="AF222" i="79"/>
  <c r="AF35" i="79"/>
  <c r="AF1155" i="79"/>
  <c r="AF407" i="79"/>
  <c r="Z35" i="79"/>
  <c r="Z1155" i="79"/>
  <c r="Z787" i="79"/>
  <c r="Z407" i="79"/>
  <c r="Z971" i="79"/>
  <c r="Z600" i="79"/>
  <c r="Z222" i="79"/>
  <c r="AA787" i="79"/>
  <c r="AA407" i="79"/>
  <c r="AA222" i="79"/>
  <c r="AA35" i="79"/>
  <c r="AA1155" i="79"/>
  <c r="AA600" i="79"/>
  <c r="AA971" i="79"/>
  <c r="AC1155" i="79"/>
  <c r="AC787" i="79"/>
  <c r="AC407" i="79"/>
  <c r="AC971" i="79"/>
  <c r="AC35" i="79"/>
  <c r="AC600" i="79"/>
  <c r="AC222" i="79"/>
  <c r="AK1155" i="79"/>
  <c r="AK787" i="79"/>
  <c r="AK407" i="79"/>
  <c r="AK600" i="79"/>
  <c r="AK971" i="79"/>
  <c r="AK222" i="79"/>
  <c r="AK35" i="79"/>
  <c r="Z23" i="46"/>
  <c r="AA23" i="46"/>
  <c r="AB23" i="46"/>
  <c r="AC23" i="46"/>
  <c r="AD23" i="46"/>
  <c r="AE23" i="46"/>
  <c r="AF23" i="46"/>
  <c r="AG23" i="46"/>
  <c r="AH23" i="46"/>
  <c r="AI23" i="46"/>
  <c r="AJ23" i="46"/>
  <c r="AK23" i="46"/>
  <c r="AL23" i="46"/>
  <c r="E22" i="45"/>
  <c r="E36" i="45"/>
  <c r="N51" i="46"/>
  <c r="Z138" i="46" l="1"/>
  <c r="Z140" i="46"/>
  <c r="Z142" i="46"/>
  <c r="Z139" i="46"/>
  <c r="Z141" i="46"/>
  <c r="Z143" i="46"/>
  <c r="Y591" i="79"/>
  <c r="Y397" i="79"/>
  <c r="Y399" i="79"/>
  <c r="Y398" i="79"/>
  <c r="Z399" i="79"/>
  <c r="Z397" i="79"/>
  <c r="Z398" i="79"/>
  <c r="Z530" i="46"/>
  <c r="Z527" i="46"/>
  <c r="Z529" i="46"/>
  <c r="Z528" i="46"/>
  <c r="Y528" i="46"/>
  <c r="Y529" i="46"/>
  <c r="Y530" i="46"/>
  <c r="Z396" i="46"/>
  <c r="Z398" i="46"/>
  <c r="Z397" i="46"/>
  <c r="Z399" i="46"/>
  <c r="Z395" i="46"/>
  <c r="Y266" i="46"/>
  <c r="Y272" i="46"/>
  <c r="Y271" i="46"/>
  <c r="Y269" i="46"/>
  <c r="Y267" i="46"/>
  <c r="Y270" i="46"/>
  <c r="Z270" i="46"/>
  <c r="Z268" i="46"/>
  <c r="Z265" i="46"/>
  <c r="Z271" i="46"/>
  <c r="Z269" i="46"/>
  <c r="Z267" i="46"/>
  <c r="Z266" i="46"/>
  <c r="Z272" i="46"/>
  <c r="Z135" i="46"/>
  <c r="Z137" i="46"/>
  <c r="Z136" i="46"/>
  <c r="AM971" i="79" l="1"/>
  <c r="AM787" i="79"/>
  <c r="AM600" i="79"/>
  <c r="AM407" i="79"/>
  <c r="AM222" i="79"/>
  <c r="AM35" i="79"/>
  <c r="AM407"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53" i="43"/>
  <c r="O53" i="43"/>
  <c r="N53" i="43"/>
  <c r="M53" i="43"/>
  <c r="L53" i="43"/>
  <c r="K53" i="43"/>
  <c r="Q13" i="44"/>
  <c r="P42" i="44"/>
  <c r="O42" i="44"/>
  <c r="N42" i="44"/>
  <c r="L122" i="45"/>
  <c r="L28" i="44"/>
  <c r="K42" i="44"/>
  <c r="N43" i="44" l="1"/>
  <c r="AI972" i="79"/>
  <c r="AI601" i="79"/>
  <c r="AI223" i="79"/>
  <c r="AI36" i="79"/>
  <c r="AI1156" i="79"/>
  <c r="AI408" i="79"/>
  <c r="AI788" i="79"/>
  <c r="N123" i="45"/>
  <c r="AJ36" i="79"/>
  <c r="AJ788" i="79"/>
  <c r="AJ601" i="79"/>
  <c r="AJ223" i="79"/>
  <c r="AJ408" i="79"/>
  <c r="AJ972" i="79"/>
  <c r="AJ1156" i="79"/>
  <c r="M14" i="44"/>
  <c r="M18" i="44" s="1"/>
  <c r="AH408" i="79"/>
  <c r="AH972" i="79"/>
  <c r="AH601" i="79"/>
  <c r="AH223" i="79"/>
  <c r="AH788" i="79"/>
  <c r="AH1156" i="79"/>
  <c r="AH36" i="79"/>
  <c r="L29" i="44"/>
  <c r="L33" i="44" s="1"/>
  <c r="AG972" i="79"/>
  <c r="AG788" i="79"/>
  <c r="AG601" i="79"/>
  <c r="AG223" i="79"/>
  <c r="AG36" i="79"/>
  <c r="AG1156" i="79"/>
  <c r="AG408" i="79"/>
  <c r="O123" i="45"/>
  <c r="AK1156" i="79"/>
  <c r="AK788" i="79"/>
  <c r="AK408" i="79"/>
  <c r="AK36" i="79"/>
  <c r="AK972" i="79"/>
  <c r="AK223" i="79"/>
  <c r="AK601" i="79"/>
  <c r="P123" i="45"/>
  <c r="AL972" i="79"/>
  <c r="AL1156" i="79"/>
  <c r="AL788" i="79"/>
  <c r="AL408" i="79"/>
  <c r="AL36" i="79"/>
  <c r="AL601" i="79"/>
  <c r="AL223" i="79"/>
  <c r="K29" i="44"/>
  <c r="K33" i="44" s="1"/>
  <c r="AF972" i="79"/>
  <c r="AF36" i="79"/>
  <c r="AF601" i="79"/>
  <c r="AF223" i="79"/>
  <c r="AF1156" i="79"/>
  <c r="AF788" i="79"/>
  <c r="AF408" i="79"/>
  <c r="C88" i="45"/>
  <c r="AI21" i="46"/>
  <c r="M123" i="45"/>
  <c r="AG21" i="46"/>
  <c r="Q14" i="44"/>
  <c r="Q18" i="44" s="1"/>
  <c r="Q29" i="44"/>
  <c r="Q33" i="44" s="1"/>
  <c r="Q43" i="44"/>
  <c r="AJ21" i="46"/>
  <c r="AJ149" i="46"/>
  <c r="AF149" i="46"/>
  <c r="AJ278" i="46"/>
  <c r="AF278" i="46"/>
  <c r="AJ408" i="46"/>
  <c r="AF408" i="46"/>
  <c r="K14" i="44"/>
  <c r="K18" i="44" s="1"/>
  <c r="O14" i="44"/>
  <c r="O18" i="44" s="1"/>
  <c r="O29" i="44"/>
  <c r="O33" i="44" s="1"/>
  <c r="O43" i="44"/>
  <c r="AF21" i="46"/>
  <c r="AI149" i="46"/>
  <c r="AI278" i="46"/>
  <c r="AI408" i="46"/>
  <c r="M43" i="44"/>
  <c r="M54" i="44" s="1"/>
  <c r="AL21" i="46"/>
  <c r="AL149" i="46"/>
  <c r="AH149" i="46"/>
  <c r="AL278" i="46"/>
  <c r="AH278" i="46"/>
  <c r="AL408" i="46"/>
  <c r="AH408" i="46"/>
  <c r="N29" i="44"/>
  <c r="N33" i="44" s="1"/>
  <c r="K43" i="44"/>
  <c r="AH21" i="46"/>
  <c r="AK21" i="46"/>
  <c r="AK149" i="46"/>
  <c r="AG149" i="46"/>
  <c r="AK278" i="46"/>
  <c r="AG278" i="46"/>
  <c r="AK408" i="46"/>
  <c r="AG408" i="46"/>
  <c r="AK1315" i="79"/>
  <c r="K122" i="45"/>
  <c r="AJ20" i="46"/>
  <c r="AG148" i="46"/>
  <c r="AK407" i="46"/>
  <c r="L13" i="44"/>
  <c r="P13" i="44"/>
  <c r="S14" i="47"/>
  <c r="AF148" i="46"/>
  <c r="AK277" i="46"/>
  <c r="AG407" i="46"/>
  <c r="N28" i="44"/>
  <c r="Q14" i="47"/>
  <c r="AI20" i="46"/>
  <c r="AK148" i="46"/>
  <c r="AI277" i="46"/>
  <c r="O122" i="45"/>
  <c r="U14" i="47"/>
  <c r="AG20" i="46"/>
  <c r="AK20" i="46"/>
  <c r="AJ148" i="46"/>
  <c r="AG277" i="46"/>
  <c r="V14" i="47"/>
  <c r="AL407" i="46"/>
  <c r="AH407" i="46"/>
  <c r="N13" i="44"/>
  <c r="M122" i="45"/>
  <c r="M28" i="44"/>
  <c r="Q42" i="44"/>
  <c r="R14" i="47"/>
  <c r="AH20" i="46"/>
  <c r="AL277" i="46"/>
  <c r="AH277" i="46"/>
  <c r="Q28" i="44"/>
  <c r="M42" i="44"/>
  <c r="AI148" i="46"/>
  <c r="AJ407" i="46"/>
  <c r="AF407" i="46"/>
  <c r="T14" i="47"/>
  <c r="P14" i="47"/>
  <c r="AF20" i="46"/>
  <c r="AL20" i="46"/>
  <c r="AL148" i="46"/>
  <c r="AH148" i="46"/>
  <c r="AJ277" i="46"/>
  <c r="AF277" i="46"/>
  <c r="AI407"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54" i="44"/>
  <c r="C95" i="45"/>
  <c r="O54" i="44"/>
  <c r="C102" i="45"/>
  <c r="P54" i="44"/>
  <c r="L53" i="44"/>
  <c r="L54" i="44"/>
  <c r="K53" i="44"/>
  <c r="K54" i="44"/>
  <c r="N54" i="44"/>
  <c r="AF1149" i="79"/>
  <c r="AF1315" i="79"/>
  <c r="AH1149" i="79"/>
  <c r="AH1315" i="79"/>
  <c r="AI1149" i="79"/>
  <c r="AI1315" i="79"/>
  <c r="AG1149" i="79"/>
  <c r="AG1315" i="79"/>
  <c r="AL1149" i="79"/>
  <c r="AL1315" i="79"/>
  <c r="AJ1149" i="79"/>
  <c r="AJ1315" i="79"/>
  <c r="AH533" i="46"/>
  <c r="AH531" i="46"/>
  <c r="AH532" i="46"/>
  <c r="AL533" i="46"/>
  <c r="AL531" i="46"/>
  <c r="AL532" i="46"/>
  <c r="AG532" i="46"/>
  <c r="AG531" i="46"/>
  <c r="AG533" i="46"/>
  <c r="AI531" i="46"/>
  <c r="AI532" i="46"/>
  <c r="AI533" i="46"/>
  <c r="AF531" i="46"/>
  <c r="AF533" i="46"/>
  <c r="AF532" i="46"/>
  <c r="AK1131" i="79"/>
  <c r="AK1149" i="79"/>
  <c r="AK532" i="46"/>
  <c r="AK533" i="46"/>
  <c r="AK531" i="46"/>
  <c r="AJ531" i="46"/>
  <c r="AJ532" i="46"/>
  <c r="AJ533" i="46"/>
  <c r="AH780" i="79"/>
  <c r="AH779" i="79"/>
  <c r="AL780" i="79"/>
  <c r="AL779" i="79"/>
  <c r="AG780" i="79"/>
  <c r="AG779" i="79"/>
  <c r="AI780" i="79"/>
  <c r="AI779" i="79"/>
  <c r="AF779" i="79"/>
  <c r="AF780" i="79"/>
  <c r="AK780" i="79"/>
  <c r="AK779" i="79"/>
  <c r="AJ779" i="79"/>
  <c r="AJ780" i="79"/>
  <c r="AF592" i="79"/>
  <c r="AF594" i="79"/>
  <c r="AF593" i="79"/>
  <c r="AK592" i="79"/>
  <c r="AK594" i="79"/>
  <c r="AK593" i="79"/>
  <c r="AJ592" i="79"/>
  <c r="AJ593" i="79"/>
  <c r="AJ594" i="79"/>
  <c r="AG592" i="79"/>
  <c r="AG594" i="79"/>
  <c r="AG593" i="79"/>
  <c r="AH594" i="79"/>
  <c r="AH593" i="79"/>
  <c r="AH592" i="79"/>
  <c r="AL594" i="79"/>
  <c r="AL592" i="79"/>
  <c r="AL593" i="79"/>
  <c r="AI593" i="79"/>
  <c r="AI594" i="79"/>
  <c r="AI592" i="79"/>
  <c r="AK400" i="79"/>
  <c r="AK401" i="79"/>
  <c r="AK399" i="79"/>
  <c r="AJ399" i="79"/>
  <c r="AJ400" i="79"/>
  <c r="AJ401" i="79"/>
  <c r="AH401" i="79"/>
  <c r="AH400" i="79"/>
  <c r="AH399" i="79"/>
  <c r="AI399" i="79"/>
  <c r="AI400" i="79"/>
  <c r="AI401" i="79"/>
  <c r="AL401" i="79"/>
  <c r="AL399" i="79"/>
  <c r="AL400" i="79"/>
  <c r="AG400" i="79"/>
  <c r="AG401" i="79"/>
  <c r="AG399" i="79"/>
  <c r="AF399" i="79"/>
  <c r="AF400" i="79"/>
  <c r="AF401" i="79"/>
  <c r="AK215" i="79"/>
  <c r="AK216" i="79"/>
  <c r="AK214" i="79"/>
  <c r="AI214" i="79"/>
  <c r="AI215" i="79"/>
  <c r="AI216" i="79"/>
  <c r="AJ211" i="79"/>
  <c r="AJ214" i="79"/>
  <c r="AJ215" i="79"/>
  <c r="AJ216" i="79"/>
  <c r="AG215" i="79"/>
  <c r="AG216" i="79"/>
  <c r="AG214" i="79"/>
  <c r="AF214" i="79"/>
  <c r="AF215" i="79"/>
  <c r="AF216" i="79"/>
  <c r="AH216" i="79"/>
  <c r="AH214" i="79"/>
  <c r="AH215" i="79"/>
  <c r="AL216" i="79"/>
  <c r="AL214" i="79"/>
  <c r="AL215" i="79"/>
  <c r="AK402" i="46"/>
  <c r="AK400" i="46"/>
  <c r="AK401" i="46"/>
  <c r="AJ401" i="46"/>
  <c r="AJ402" i="46"/>
  <c r="AJ400" i="46"/>
  <c r="AG402" i="46"/>
  <c r="AG400" i="46"/>
  <c r="AG401" i="46"/>
  <c r="AH402" i="46"/>
  <c r="AH401" i="46"/>
  <c r="AH400" i="46"/>
  <c r="AF402" i="46"/>
  <c r="AF400" i="46"/>
  <c r="AF401" i="46"/>
  <c r="AL402" i="46"/>
  <c r="AL400" i="46"/>
  <c r="AL401" i="46"/>
  <c r="AI401" i="46"/>
  <c r="AI400" i="46"/>
  <c r="AI402" i="46"/>
  <c r="AL530"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576" i="79"/>
  <c r="AK591" i="79"/>
  <c r="AK198" i="79"/>
  <c r="AK213" i="79"/>
  <c r="AK212" i="79"/>
  <c r="AK211" i="79"/>
  <c r="AK763" i="79"/>
  <c r="AK398" i="79"/>
  <c r="AK383" i="79"/>
  <c r="AK397" i="79"/>
  <c r="AK529" i="46"/>
  <c r="AK528" i="46"/>
  <c r="AK527" i="46"/>
  <c r="AK530" i="46"/>
  <c r="AK399"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1" i="79"/>
  <c r="D763" i="79"/>
  <c r="D576" i="79"/>
  <c r="D383" i="79"/>
  <c r="AL383" i="79" l="1"/>
  <c r="AL398" i="79"/>
  <c r="AL397" i="79"/>
  <c r="AL591" i="79"/>
  <c r="AL576" i="79"/>
  <c r="AL763" i="79"/>
  <c r="AL1131" i="79"/>
  <c r="AJ1131" i="79"/>
  <c r="AF1131" i="79"/>
  <c r="AG1131" i="79"/>
  <c r="AI1131" i="79"/>
  <c r="AH1131" i="79"/>
  <c r="AJ763" i="79"/>
  <c r="AF763" i="79"/>
  <c r="AG763" i="79"/>
  <c r="AI763" i="79"/>
  <c r="AH763" i="79"/>
  <c r="AH591" i="79"/>
  <c r="AJ576" i="79"/>
  <c r="AF576" i="79"/>
  <c r="AJ591" i="79"/>
  <c r="AH576" i="79"/>
  <c r="AG591" i="79"/>
  <c r="AG576" i="79"/>
  <c r="AI591" i="79"/>
  <c r="AI576" i="79"/>
  <c r="AF591" i="79"/>
  <c r="AG398" i="79"/>
  <c r="AI397" i="79"/>
  <c r="AI398" i="79"/>
  <c r="AG397" i="79"/>
  <c r="AJ398" i="79"/>
  <c r="AH397" i="79"/>
  <c r="AH398" i="79"/>
  <c r="AF397" i="79"/>
  <c r="AJ397" i="79"/>
  <c r="AF398" i="79"/>
  <c r="AI383" i="79"/>
  <c r="AH383" i="79"/>
  <c r="AJ383" i="79"/>
  <c r="AF383" i="79"/>
  <c r="AG383" i="79"/>
  <c r="Z781" i="79"/>
  <c r="Z779" i="79"/>
  <c r="Y39" i="79" l="1"/>
  <c r="B60" i="45"/>
  <c r="B53" i="45"/>
  <c r="B46" i="45"/>
  <c r="B39" i="45"/>
  <c r="B32" i="45"/>
  <c r="B25" i="45"/>
  <c r="B18" i="45"/>
  <c r="Y211" i="79" l="1"/>
  <c r="Y215" i="79"/>
  <c r="Y216" i="79"/>
  <c r="Y214" i="79"/>
  <c r="AL198" i="79"/>
  <c r="AL212" i="79"/>
  <c r="AL213" i="79"/>
  <c r="AL211" i="79"/>
  <c r="AI213" i="79"/>
  <c r="AI212" i="79"/>
  <c r="AI211" i="79"/>
  <c r="AJ198" i="79"/>
  <c r="AF198" i="79"/>
  <c r="AH212" i="79"/>
  <c r="AG212" i="79"/>
  <c r="AH198" i="79"/>
  <c r="AJ213" i="79"/>
  <c r="AF213" i="79"/>
  <c r="AJ212" i="79"/>
  <c r="AF212" i="79"/>
  <c r="AF211" i="79"/>
  <c r="AG198" i="79"/>
  <c r="AH213" i="79"/>
  <c r="AH211" i="79"/>
  <c r="AI198" i="79"/>
  <c r="AG213" i="79"/>
  <c r="AG211" i="79"/>
  <c r="Z211" i="79"/>
  <c r="Z213" i="79"/>
  <c r="Z212" i="79"/>
  <c r="Y212" i="79"/>
  <c r="Y213" i="79"/>
  <c r="D514" i="46"/>
  <c r="O384" i="46"/>
  <c r="D384" i="46"/>
  <c r="J53" i="43"/>
  <c r="I53" i="43"/>
  <c r="H53" i="43"/>
  <c r="G53" i="43"/>
  <c r="F53" i="43"/>
  <c r="E53" i="43"/>
  <c r="D53" i="43"/>
  <c r="O255" i="46"/>
  <c r="D255" i="46"/>
  <c r="J28" i="44"/>
  <c r="I28" i="44"/>
  <c r="H28" i="44"/>
  <c r="G28" i="44"/>
  <c r="F28" i="44"/>
  <c r="E28" i="44"/>
  <c r="D28" i="44"/>
  <c r="J29" i="44" l="1"/>
  <c r="J33" i="44" s="1"/>
  <c r="AE1156" i="79"/>
  <c r="AE788" i="79"/>
  <c r="AE408" i="79"/>
  <c r="AE36" i="79"/>
  <c r="AE972" i="79"/>
  <c r="AE223" i="79"/>
  <c r="AE601" i="79"/>
  <c r="AB788" i="79"/>
  <c r="AB601" i="79"/>
  <c r="AB972" i="79"/>
  <c r="AB1156" i="79"/>
  <c r="AB408" i="79"/>
  <c r="AB36" i="79"/>
  <c r="AB223" i="79"/>
  <c r="H29" i="44"/>
  <c r="H33" i="44" s="1"/>
  <c r="AC788" i="79"/>
  <c r="AC408" i="79"/>
  <c r="AC36" i="79"/>
  <c r="AC601" i="79"/>
  <c r="AC1156" i="79"/>
  <c r="AC972" i="79"/>
  <c r="AC223" i="79"/>
  <c r="I29" i="44"/>
  <c r="I33" i="44" s="1"/>
  <c r="AD223" i="79"/>
  <c r="AD1156" i="79"/>
  <c r="AD788" i="79"/>
  <c r="AD408" i="79"/>
  <c r="AD36" i="79"/>
  <c r="AD601" i="79"/>
  <c r="AD972" i="79"/>
  <c r="Y21" i="46"/>
  <c r="Y408" i="79"/>
  <c r="Y972" i="79"/>
  <c r="Y601" i="79"/>
  <c r="Y223" i="79"/>
  <c r="Y36" i="79"/>
  <c r="Y788" i="79"/>
  <c r="Y1156" i="79"/>
  <c r="AA972" i="79"/>
  <c r="AA601" i="79"/>
  <c r="AA223" i="79"/>
  <c r="AA1156" i="79"/>
  <c r="AA788" i="79"/>
  <c r="AA408" i="79"/>
  <c r="AA36" i="79"/>
  <c r="E29" i="44"/>
  <c r="E33" i="44" s="1"/>
  <c r="Z36" i="79"/>
  <c r="Z198" i="79" s="1"/>
  <c r="Z972" i="79"/>
  <c r="Z601" i="79"/>
  <c r="Z223" i="79"/>
  <c r="Z1156" i="79"/>
  <c r="Z408" i="79"/>
  <c r="Z788" i="79"/>
  <c r="AL268" i="46"/>
  <c r="AL272" i="46"/>
  <c r="AL265" i="46"/>
  <c r="AL266" i="46"/>
  <c r="AL271" i="46"/>
  <c r="AL267" i="46"/>
  <c r="AL269" i="46"/>
  <c r="AL270" i="46"/>
  <c r="AL396" i="46"/>
  <c r="AL398" i="46"/>
  <c r="AL397" i="46"/>
  <c r="AL395" i="46"/>
  <c r="AL399" i="46"/>
  <c r="AL527" i="46"/>
  <c r="AL529" i="46"/>
  <c r="AL528" i="46"/>
  <c r="AJ530" i="46"/>
  <c r="AH529" i="46"/>
  <c r="AG530" i="46"/>
  <c r="AI528" i="46"/>
  <c r="AF529" i="46"/>
  <c r="AG528" i="46"/>
  <c r="AJ527" i="46"/>
  <c r="AH527" i="46"/>
  <c r="AF528" i="46"/>
  <c r="AF530" i="46"/>
  <c r="AJ529" i="46"/>
  <c r="AH528" i="46"/>
  <c r="AG529" i="46"/>
  <c r="AI527" i="46"/>
  <c r="AI530" i="46"/>
  <c r="AJ528" i="46"/>
  <c r="AI529" i="46"/>
  <c r="AF527" i="46"/>
  <c r="AH530" i="46"/>
  <c r="AG527" i="46"/>
  <c r="AF395" i="46"/>
  <c r="AH395" i="46"/>
  <c r="AG399" i="46"/>
  <c r="AG397" i="46"/>
  <c r="AF399" i="46"/>
  <c r="AJ399" i="46"/>
  <c r="AI399" i="46"/>
  <c r="AH399" i="46"/>
  <c r="AG396" i="46"/>
  <c r="AI398" i="46"/>
  <c r="AI395" i="46"/>
  <c r="AJ397" i="46"/>
  <c r="AI396" i="46"/>
  <c r="AH397" i="46"/>
  <c r="AG398" i="46"/>
  <c r="AF398" i="46"/>
  <c r="AF396" i="46"/>
  <c r="AJ398" i="46"/>
  <c r="AJ396" i="46"/>
  <c r="AI397" i="46"/>
  <c r="AJ395" i="46"/>
  <c r="AH396" i="46"/>
  <c r="AH398" i="46"/>
  <c r="AF397" i="46"/>
  <c r="AG395" i="46"/>
  <c r="Y399" i="46"/>
  <c r="Y396" i="46"/>
  <c r="Y398" i="46"/>
  <c r="Y397"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4" i="46"/>
  <c r="AL514" i="46"/>
  <c r="AJ514" i="46"/>
  <c r="AI384" i="46"/>
  <c r="AG384" i="46"/>
  <c r="AF384" i="46"/>
  <c r="AH384" i="46"/>
  <c r="AF514" i="46"/>
  <c r="AG514" i="46"/>
  <c r="AH514" i="46"/>
  <c r="AI514" i="46"/>
  <c r="AJ255" i="46"/>
  <c r="AH255" i="46"/>
  <c r="AF255" i="46"/>
  <c r="AI255" i="46"/>
  <c r="AG255" i="46"/>
  <c r="F29" i="44"/>
  <c r="F33" i="44" s="1"/>
  <c r="AA21" i="46"/>
  <c r="D29" i="44"/>
  <c r="D33" i="44" s="1"/>
  <c r="AA408" i="46"/>
  <c r="AB278" i="46"/>
  <c r="G29" i="44"/>
  <c r="G33" i="44" s="1"/>
  <c r="Z277" i="46"/>
  <c r="E13" i="44"/>
  <c r="D123" i="45"/>
  <c r="E14" i="44"/>
  <c r="E18" i="44" s="1"/>
  <c r="Z763" i="79"/>
  <c r="Z383" i="79"/>
  <c r="Z576" i="79"/>
  <c r="AE407" i="46"/>
  <c r="J13" i="44"/>
  <c r="J43" i="44"/>
  <c r="J14" i="44"/>
  <c r="J18" i="44" s="1"/>
  <c r="AE1315" i="79"/>
  <c r="Y277" i="46"/>
  <c r="D13" i="44"/>
  <c r="AC148" i="46"/>
  <c r="H13" i="44"/>
  <c r="Y408" i="46"/>
  <c r="Y514" i="46" s="1"/>
  <c r="D14" i="44"/>
  <c r="D18" i="44" s="1"/>
  <c r="Y576" i="79"/>
  <c r="Y763" i="79"/>
  <c r="Y383" i="79"/>
  <c r="Y198" i="79"/>
  <c r="AC278" i="46"/>
  <c r="H14" i="44"/>
  <c r="H18" i="44" s="1"/>
  <c r="AC1315" i="79"/>
  <c r="AD148" i="46"/>
  <c r="I13" i="44"/>
  <c r="H123" i="45"/>
  <c r="I14" i="44"/>
  <c r="I18" i="44" s="1"/>
  <c r="AD1315" i="79"/>
  <c r="AA407" i="46"/>
  <c r="F13" i="44"/>
  <c r="F43" i="44"/>
  <c r="F14" i="44"/>
  <c r="F18" i="44" s="1"/>
  <c r="AA1315" i="79"/>
  <c r="AB407" i="46"/>
  <c r="G13" i="44"/>
  <c r="AB408" i="46"/>
  <c r="G14" i="44"/>
  <c r="G18" i="44" s="1"/>
  <c r="AB1315" i="79"/>
  <c r="AB21" i="46"/>
  <c r="AB135" i="46" s="1"/>
  <c r="Y278" i="46"/>
  <c r="Y384" i="46" s="1"/>
  <c r="AE149" i="46"/>
  <c r="AE255" i="46" s="1"/>
  <c r="AB148" i="46"/>
  <c r="G123" i="45"/>
  <c r="AA149" i="46"/>
  <c r="AA255" i="46" s="1"/>
  <c r="AE408" i="46"/>
  <c r="I43" i="44"/>
  <c r="E43" i="44"/>
  <c r="Z407" i="46"/>
  <c r="AE148" i="46"/>
  <c r="AA148" i="46"/>
  <c r="H43" i="44"/>
  <c r="C123" i="45"/>
  <c r="F123" i="45"/>
  <c r="AE21" i="46"/>
  <c r="AD149" i="46"/>
  <c r="Z149" i="46"/>
  <c r="Z255" i="46" s="1"/>
  <c r="AE278" i="46"/>
  <c r="AA278" i="46"/>
  <c r="AC277" i="46"/>
  <c r="AD408" i="46"/>
  <c r="Z408" i="46"/>
  <c r="Z514" i="46" s="1"/>
  <c r="AC407" i="46"/>
  <c r="AD277" i="46"/>
  <c r="AD407" i="46"/>
  <c r="Z148" i="46"/>
  <c r="D43" i="44"/>
  <c r="G43" i="44"/>
  <c r="G54" i="44" s="1"/>
  <c r="I123" i="45"/>
  <c r="E123" i="45"/>
  <c r="AD21" i="46"/>
  <c r="Z21" i="46"/>
  <c r="Z127" i="46" s="1"/>
  <c r="AC149" i="46"/>
  <c r="AC255" i="46" s="1"/>
  <c r="AD278" i="46"/>
  <c r="Z278" i="46"/>
  <c r="Z384" i="46" s="1"/>
  <c r="AB277" i="46"/>
  <c r="Y407" i="46"/>
  <c r="AC408" i="46"/>
  <c r="Y148" i="46"/>
  <c r="AC21" i="46"/>
  <c r="Y149" i="46"/>
  <c r="Y255" i="46" s="1"/>
  <c r="AB149" i="46"/>
  <c r="AB255" i="46" s="1"/>
  <c r="AE277" i="46"/>
  <c r="AA277" i="46"/>
  <c r="J54" i="44" l="1"/>
  <c r="AC779" i="79"/>
  <c r="AC780" i="79"/>
  <c r="AC781" i="79"/>
  <c r="AC763" i="79"/>
  <c r="AC593" i="79"/>
  <c r="AC592" i="79"/>
  <c r="AC594" i="79"/>
  <c r="AC591" i="79"/>
  <c r="AC576" i="79"/>
  <c r="E53" i="44"/>
  <c r="E54" i="44"/>
  <c r="I53" i="44"/>
  <c r="I54" i="44"/>
  <c r="F54" i="44"/>
  <c r="H53" i="44"/>
  <c r="H54" i="44"/>
  <c r="D54" i="44"/>
  <c r="G53" i="44"/>
  <c r="F53" i="44"/>
  <c r="Y1131" i="79"/>
  <c r="Y1315" i="79"/>
  <c r="Z1131" i="79"/>
  <c r="Z1315" i="79"/>
  <c r="J53" i="44"/>
  <c r="AD1131" i="79"/>
  <c r="AD1149" i="79"/>
  <c r="AC532" i="46"/>
  <c r="AC533" i="46"/>
  <c r="AC531" i="46"/>
  <c r="AE532" i="46"/>
  <c r="AE533" i="46"/>
  <c r="AE531" i="46"/>
  <c r="AB1131" i="79"/>
  <c r="AB1149" i="79"/>
  <c r="AD533" i="46"/>
  <c r="AD532" i="46"/>
  <c r="AD531" i="46"/>
  <c r="AA1131" i="79"/>
  <c r="AA1149" i="79"/>
  <c r="AC1131" i="79"/>
  <c r="AC1149" i="79"/>
  <c r="AA532" i="46"/>
  <c r="AA531" i="46"/>
  <c r="AA533" i="46"/>
  <c r="AB531" i="46"/>
  <c r="AB532" i="46"/>
  <c r="AB533" i="46"/>
  <c r="AE1131" i="79"/>
  <c r="AE1149" i="79"/>
  <c r="AE780" i="79"/>
  <c r="AE779" i="79"/>
  <c r="AA781" i="79"/>
  <c r="AA780" i="79"/>
  <c r="AD780" i="79"/>
  <c r="AD779" i="79"/>
  <c r="AB780" i="79"/>
  <c r="AB779" i="79"/>
  <c r="AB591" i="79"/>
  <c r="AB593" i="79"/>
  <c r="AB594" i="79"/>
  <c r="AB592" i="79"/>
  <c r="AE593" i="79"/>
  <c r="AE594" i="79"/>
  <c r="AE592" i="79"/>
  <c r="AA591" i="79"/>
  <c r="AA594" i="79"/>
  <c r="AA593" i="79"/>
  <c r="AD591" i="79"/>
  <c r="AD594" i="79"/>
  <c r="AD592" i="79"/>
  <c r="AD593" i="79"/>
  <c r="AE399" i="79"/>
  <c r="AE400" i="79"/>
  <c r="AE401" i="79"/>
  <c r="AD397" i="79"/>
  <c r="AD401" i="79"/>
  <c r="AD399" i="79"/>
  <c r="AD400" i="79"/>
  <c r="AB399" i="79"/>
  <c r="AB400" i="79"/>
  <c r="AB401" i="79"/>
  <c r="AA401" i="79"/>
  <c r="AA400" i="79"/>
  <c r="AA399" i="79"/>
  <c r="AC400" i="79"/>
  <c r="AC401" i="79"/>
  <c r="AC399" i="79"/>
  <c r="AB214" i="79"/>
  <c r="AB215" i="79"/>
  <c r="AB216" i="79"/>
  <c r="AA211" i="79"/>
  <c r="AA216" i="79"/>
  <c r="AA215" i="79"/>
  <c r="AA214" i="79"/>
  <c r="AD216" i="79"/>
  <c r="AD214" i="79"/>
  <c r="AD215" i="79"/>
  <c r="AC215" i="79"/>
  <c r="AC216" i="79"/>
  <c r="AC214" i="79"/>
  <c r="AE214" i="79"/>
  <c r="AE215" i="79"/>
  <c r="AE216" i="79"/>
  <c r="AA402" i="46"/>
  <c r="AA401" i="46"/>
  <c r="AC395" i="46"/>
  <c r="AC402" i="46"/>
  <c r="AC400" i="46"/>
  <c r="AC401" i="46"/>
  <c r="AD400" i="46"/>
  <c r="AD401" i="46"/>
  <c r="AD402" i="46"/>
  <c r="AE401" i="46"/>
  <c r="AE402" i="46"/>
  <c r="AE400" i="46"/>
  <c r="AB399" i="46"/>
  <c r="AB401" i="46"/>
  <c r="AB402" i="46"/>
  <c r="AB400" i="46"/>
  <c r="D53" i="44"/>
  <c r="AD211" i="79"/>
  <c r="AD213" i="79"/>
  <c r="AD212"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7" i="79"/>
  <c r="AB383" i="79"/>
  <c r="AB398" i="79"/>
  <c r="AB763" i="79"/>
  <c r="AD576" i="79"/>
  <c r="AC397" i="79"/>
  <c r="AC383" i="79"/>
  <c r="AC398" i="79"/>
  <c r="AB576" i="79"/>
  <c r="AA779" i="79"/>
  <c r="AA763" i="79"/>
  <c r="AA592" i="79"/>
  <c r="AA576" i="79"/>
  <c r="AD398" i="79"/>
  <c r="AD383" i="79"/>
  <c r="AE397" i="79"/>
  <c r="AE383" i="79"/>
  <c r="AE398" i="79"/>
  <c r="AE576" i="79"/>
  <c r="AE591" i="79"/>
  <c r="AD763" i="79"/>
  <c r="AA383" i="79"/>
  <c r="AA397" i="79"/>
  <c r="AA398" i="79"/>
  <c r="AB198" i="79"/>
  <c r="AB211" i="79"/>
  <c r="AB213" i="79"/>
  <c r="AB212" i="79"/>
  <c r="AA213" i="79"/>
  <c r="AA198" i="79"/>
  <c r="AA212" i="79"/>
  <c r="AD198" i="79"/>
  <c r="AC212" i="79"/>
  <c r="AC211" i="79"/>
  <c r="AC213" i="79"/>
  <c r="AC198" i="79"/>
  <c r="AE198" i="79"/>
  <c r="AE211" i="79"/>
  <c r="AE212" i="79"/>
  <c r="AE213" i="79"/>
  <c r="AE763" i="79"/>
  <c r="AD514" i="46"/>
  <c r="AD530" i="46"/>
  <c r="AD529" i="46"/>
  <c r="AD528" i="46"/>
  <c r="AD527" i="46"/>
  <c r="AA514" i="46"/>
  <c r="AA527" i="46"/>
  <c r="AA528" i="46"/>
  <c r="AA530" i="46"/>
  <c r="AA529" i="46"/>
  <c r="AB514" i="46"/>
  <c r="AB528" i="46"/>
  <c r="AB527" i="46"/>
  <c r="AB529" i="46"/>
  <c r="AB530" i="46"/>
  <c r="AC514" i="46"/>
  <c r="AC529" i="46"/>
  <c r="AC528" i="46"/>
  <c r="AC527" i="46"/>
  <c r="AC530" i="46"/>
  <c r="AE514" i="46"/>
  <c r="AE527" i="46"/>
  <c r="AE528" i="46"/>
  <c r="AE530" i="46"/>
  <c r="AE529" i="46"/>
  <c r="AB396" i="46"/>
  <c r="AB397" i="46"/>
  <c r="AA400" i="46"/>
  <c r="AA397" i="46"/>
  <c r="AA399" i="46"/>
  <c r="AA398" i="46"/>
  <c r="AA396" i="46"/>
  <c r="AD396" i="46"/>
  <c r="AD399" i="46"/>
  <c r="AD398" i="46"/>
  <c r="AD397" i="46"/>
  <c r="AE397" i="46"/>
  <c r="AE399" i="46"/>
  <c r="AE398" i="46"/>
  <c r="AE396" i="46"/>
  <c r="AB398" i="46"/>
  <c r="AC399"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AC1318" i="79" l="1"/>
  <c r="AB1318" i="79"/>
  <c r="AA1318" i="79"/>
  <c r="Z1318" i="79"/>
  <c r="Y1318" i="79"/>
  <c r="O17" i="45"/>
  <c r="N17" i="45"/>
  <c r="N23" i="45" s="1"/>
  <c r="C133" i="45" s="1"/>
  <c r="M17" i="45"/>
  <c r="M23" i="45" s="1"/>
  <c r="L17" i="45"/>
  <c r="L23" i="45" s="1"/>
  <c r="N60" i="46"/>
  <c r="N57" i="46"/>
  <c r="AA127" i="46" s="1"/>
  <c r="O86" i="45" l="1"/>
  <c r="L134" i="45" s="1"/>
  <c r="O114" i="45"/>
  <c r="P134" i="45" s="1"/>
  <c r="O72" i="45"/>
  <c r="J134" i="45" s="1"/>
  <c r="O100" i="45"/>
  <c r="N134" i="45" s="1"/>
  <c r="O79" i="45"/>
  <c r="K134" i="45" s="1"/>
  <c r="O107" i="45"/>
  <c r="O134" i="45" s="1"/>
  <c r="O93" i="45"/>
  <c r="M134" i="45" s="1"/>
  <c r="O51" i="45"/>
  <c r="O30" i="45"/>
  <c r="O44" i="45"/>
  <c r="O58" i="45"/>
  <c r="H134" i="45" s="1"/>
  <c r="O65" i="45"/>
  <c r="I134" i="45" s="1"/>
  <c r="O23" i="45"/>
  <c r="O37" i="45"/>
  <c r="Y1320" i="79"/>
  <c r="Y1323" i="79"/>
  <c r="Y1322" i="79"/>
  <c r="Y1326" i="79"/>
  <c r="Y1321" i="79"/>
  <c r="Y1327" i="79"/>
  <c r="Z1319" i="79"/>
  <c r="Z1320" i="79"/>
  <c r="Z1323" i="79"/>
  <c r="Z1325" i="79"/>
  <c r="Z1321" i="79"/>
  <c r="Z1326" i="79"/>
  <c r="AA1320" i="79"/>
  <c r="AA1319" i="79"/>
  <c r="AA1326" i="79"/>
  <c r="AA1323" i="79"/>
  <c r="AA1325" i="79"/>
  <c r="AA1321" i="79"/>
  <c r="AB1326" i="79"/>
  <c r="AB1320" i="79"/>
  <c r="AB1319" i="79"/>
  <c r="AB1323" i="79"/>
  <c r="AB1325" i="79"/>
  <c r="AB1321" i="79"/>
  <c r="AC1320" i="79"/>
  <c r="AC1319" i="79"/>
  <c r="AC1323" i="79"/>
  <c r="AC1326" i="79"/>
  <c r="AC1325" i="79"/>
  <c r="AC1321" i="79"/>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F133" i="45" s="1"/>
  <c r="N37" i="45"/>
  <c r="E133" i="45" s="1"/>
  <c r="N30" i="45"/>
  <c r="D133" i="45" s="1"/>
  <c r="AH1318" i="79" l="1"/>
  <c r="AI1318" i="79"/>
  <c r="AL1318" i="79"/>
  <c r="AJ1318" i="79"/>
  <c r="AD1318" i="79"/>
  <c r="AG1318" i="79"/>
  <c r="AK1318" i="79"/>
  <c r="AF1318" i="79"/>
  <c r="AE1318" i="79"/>
  <c r="H132" i="45"/>
  <c r="E132" i="45"/>
  <c r="L133" i="45"/>
  <c r="J132" i="45"/>
  <c r="G132" i="45"/>
  <c r="I131" i="45"/>
  <c r="J131" i="45"/>
  <c r="K132" i="45"/>
  <c r="K131" i="45"/>
  <c r="I133" i="45"/>
  <c r="H133" i="45"/>
  <c r="K133" i="45"/>
  <c r="L131" i="45"/>
  <c r="J133" i="45"/>
  <c r="F132" i="45"/>
  <c r="L132" i="45"/>
  <c r="H131"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F1319" i="79" l="1"/>
  <c r="AF1320" i="79"/>
  <c r="AF1323" i="79"/>
  <c r="AF1326" i="79"/>
  <c r="AF1325" i="79"/>
  <c r="AF1321" i="79"/>
  <c r="AK1320" i="79"/>
  <c r="AK1319" i="79"/>
  <c r="AK1326" i="79"/>
  <c r="AK1323" i="79"/>
  <c r="AK1321" i="79"/>
  <c r="AK1325" i="79"/>
  <c r="AG1321" i="79"/>
  <c r="AG1326" i="79"/>
  <c r="AG1323" i="79"/>
  <c r="AG1325" i="79"/>
  <c r="AG1320" i="79"/>
  <c r="AG1319" i="79"/>
  <c r="AD1321" i="79"/>
  <c r="AD1323" i="79"/>
  <c r="AD1320" i="79"/>
  <c r="AD1319" i="79"/>
  <c r="AD1326" i="79"/>
  <c r="AD1325" i="79"/>
  <c r="AJ1319" i="79"/>
  <c r="AJ1320" i="79"/>
  <c r="AJ1323" i="79"/>
  <c r="AJ1321" i="79"/>
  <c r="AJ1325" i="79"/>
  <c r="AJ1326" i="79"/>
  <c r="AL1326" i="79"/>
  <c r="AL1323" i="79"/>
  <c r="AL1320" i="79"/>
  <c r="AL1319" i="79"/>
  <c r="AL1325" i="79"/>
  <c r="AL1321" i="79"/>
  <c r="AI1319" i="79"/>
  <c r="AI1320" i="79"/>
  <c r="AI1325" i="79"/>
  <c r="AI1321" i="79"/>
  <c r="AI1323" i="79"/>
  <c r="AI1326" i="79"/>
  <c r="AE1321" i="79"/>
  <c r="AE1325" i="79"/>
  <c r="AE1320" i="79"/>
  <c r="AE1319" i="79"/>
  <c r="AE1326" i="79"/>
  <c r="AE1323" i="79"/>
  <c r="AH1325" i="79"/>
  <c r="AH1326" i="79"/>
  <c r="AH1321" i="79"/>
  <c r="AH1323" i="79"/>
  <c r="AH1319" i="79"/>
  <c r="AH1320"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AM1326" i="79" l="1"/>
  <c r="AM1320" i="79"/>
  <c r="AM1323" i="79"/>
  <c r="AM1321" i="79"/>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H65" i="45"/>
  <c r="I127" i="45" s="1"/>
  <c r="H30" i="45"/>
  <c r="I23" i="45"/>
  <c r="G58" i="45"/>
  <c r="H126" i="45" s="1"/>
  <c r="G51" i="45"/>
  <c r="G44" i="45"/>
  <c r="G37" i="45"/>
  <c r="K58" i="45"/>
  <c r="K51" i="45"/>
  <c r="K30" i="45"/>
  <c r="K44" i="45"/>
  <c r="K37" i="45"/>
  <c r="H58" i="45"/>
  <c r="H127" i="45" s="1"/>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1316" i="79" s="1"/>
  <c r="Y256" i="46" l="1"/>
  <c r="AH1316" i="79"/>
  <c r="AH1329" i="79" s="1"/>
  <c r="M85" i="43" s="1"/>
  <c r="AJ1316" i="79"/>
  <c r="AJ1329" i="79" s="1"/>
  <c r="O85" i="43" s="1"/>
  <c r="AF1316" i="79"/>
  <c r="AF1329" i="79" s="1"/>
  <c r="K85" i="43" s="1"/>
  <c r="AK1316" i="79"/>
  <c r="AK1329" i="79" s="1"/>
  <c r="P85" i="43" s="1"/>
  <c r="AI1316" i="79"/>
  <c r="AI1329" i="79" s="1"/>
  <c r="N85" i="43" s="1"/>
  <c r="AG1316" i="79"/>
  <c r="AG1329" i="79" s="1"/>
  <c r="L85" i="43" s="1"/>
  <c r="AL1316" i="79"/>
  <c r="AL1329" i="79" s="1"/>
  <c r="Q85" i="43" s="1"/>
  <c r="AA1316" i="79"/>
  <c r="AA1329" i="79" s="1"/>
  <c r="F85" i="43" s="1"/>
  <c r="AE1316" i="79"/>
  <c r="AE1329" i="79" s="1"/>
  <c r="J85" i="43" s="1"/>
  <c r="AB1316" i="79"/>
  <c r="AB1329" i="79" s="1"/>
  <c r="G85" i="43" s="1"/>
  <c r="AC1316" i="79"/>
  <c r="AC1329" i="79" s="1"/>
  <c r="H85" i="43" s="1"/>
  <c r="Z1316" i="79"/>
  <c r="Z1329" i="79" s="1"/>
  <c r="E85" i="43" s="1"/>
  <c r="AD1316" i="79"/>
  <c r="AD1329" i="79" s="1"/>
  <c r="I85" i="43" s="1"/>
  <c r="Y766" i="79"/>
  <c r="Y774" i="79" s="1"/>
  <c r="L129" i="45"/>
  <c r="AF517" i="46"/>
  <c r="J127" i="45"/>
  <c r="H130" i="45"/>
  <c r="Y1134" i="79"/>
  <c r="N130" i="45"/>
  <c r="AG258" i="46"/>
  <c r="AG259" i="46" s="1"/>
  <c r="K125" i="45"/>
  <c r="K128" i="45"/>
  <c r="AJ517" i="46"/>
  <c r="AJ521" i="46" s="1"/>
  <c r="N127" i="45"/>
  <c r="K126" i="45"/>
  <c r="AG387" i="46" s="1"/>
  <c r="AA386" i="79"/>
  <c r="AA387" i="79" s="1"/>
  <c r="J125" i="45"/>
  <c r="AF258" i="46" s="1"/>
  <c r="Y258" i="46"/>
  <c r="Y259" i="46" s="1"/>
  <c r="L130" i="45"/>
  <c r="J128" i="45"/>
  <c r="K127" i="45"/>
  <c r="AG517" i="46" s="1"/>
  <c r="AG521" i="46" s="1"/>
  <c r="J124" i="45"/>
  <c r="AF130" i="46" s="1"/>
  <c r="AF131" i="46" s="1"/>
  <c r="K54" i="43" s="1"/>
  <c r="I129" i="45"/>
  <c r="K124" i="45"/>
  <c r="AG130" i="46" s="1"/>
  <c r="AG131" i="46" s="1"/>
  <c r="L54" i="43" s="1"/>
  <c r="H128" i="45"/>
  <c r="C132" i="45"/>
  <c r="M130" i="45"/>
  <c r="L125" i="45"/>
  <c r="AH258" i="46" s="1"/>
  <c r="L128" i="45"/>
  <c r="AI517" i="46"/>
  <c r="M127" i="45"/>
  <c r="K129" i="45"/>
  <c r="K130" i="45"/>
  <c r="J129" i="45"/>
  <c r="AH517" i="46"/>
  <c r="L127" i="45"/>
  <c r="AI387" i="46"/>
  <c r="AI389" i="46" s="1"/>
  <c r="H129" i="45"/>
  <c r="I130" i="45"/>
  <c r="J130" i="45"/>
  <c r="J126" i="45"/>
  <c r="AF387" i="46" s="1"/>
  <c r="AH130" i="46"/>
  <c r="AH131" i="46" s="1"/>
  <c r="M54" i="43" s="1"/>
  <c r="L124" i="45"/>
  <c r="Y201" i="79"/>
  <c r="AI130" i="46"/>
  <c r="AI131" i="46" s="1"/>
  <c r="N54" i="43" s="1"/>
  <c r="AJ130" i="46"/>
  <c r="AJ131" i="46" s="1"/>
  <c r="O54" i="43" s="1"/>
  <c r="AJ387" i="46"/>
  <c r="AJ389" i="46" s="1"/>
  <c r="AI258" i="46"/>
  <c r="AI260" i="46" s="1"/>
  <c r="AJ258" i="46"/>
  <c r="AJ260" i="46" s="1"/>
  <c r="Y128" i="46"/>
  <c r="AL387" i="46"/>
  <c r="AL389" i="46" s="1"/>
  <c r="AL258" i="46"/>
  <c r="AK258" i="46"/>
  <c r="AK517" i="46"/>
  <c r="AK521" i="46" s="1"/>
  <c r="AL517" i="46"/>
  <c r="AL521" i="46" s="1"/>
  <c r="AL130" i="46"/>
  <c r="AL131" i="46" s="1"/>
  <c r="Q54" i="43" s="1"/>
  <c r="AK130" i="46"/>
  <c r="AK131" i="46" s="1"/>
  <c r="P54" i="43" s="1"/>
  <c r="AJ764" i="79"/>
  <c r="AG764" i="79"/>
  <c r="AG384" i="79"/>
  <c r="AK948" i="79"/>
  <c r="AF764" i="79"/>
  <c r="AH577" i="79"/>
  <c r="AL199" i="79"/>
  <c r="AG515" i="46"/>
  <c r="AI948" i="79"/>
  <c r="AJ948" i="79"/>
  <c r="AF384" i="79"/>
  <c r="AL577" i="79"/>
  <c r="AF948" i="79"/>
  <c r="AJ384" i="79"/>
  <c r="AH1132" i="79"/>
  <c r="AI1132" i="79"/>
  <c r="AK515" i="46"/>
  <c r="AI199" i="79"/>
  <c r="AK384" i="79"/>
  <c r="AF515" i="46"/>
  <c r="AF577" i="79"/>
  <c r="AL384" i="79"/>
  <c r="AL764" i="79"/>
  <c r="AJ577" i="79"/>
  <c r="AJ515" i="46"/>
  <c r="AK199" i="79"/>
  <c r="AG199" i="79"/>
  <c r="AG1132" i="79"/>
  <c r="AG577" i="79"/>
  <c r="AH515" i="46"/>
  <c r="AK1132" i="79"/>
  <c r="AH199" i="79"/>
  <c r="AH948" i="79"/>
  <c r="AJ1132" i="79"/>
  <c r="AF199" i="79"/>
  <c r="AF1132" i="79"/>
  <c r="AL948" i="79"/>
  <c r="AI384" i="79"/>
  <c r="AL515" i="46"/>
  <c r="AK764" i="79"/>
  <c r="AH384" i="79"/>
  <c r="AJ199" i="79"/>
  <c r="AL1132" i="79"/>
  <c r="AH764" i="79"/>
  <c r="AI515" i="46"/>
  <c r="AK577" i="79"/>
  <c r="AI577" i="79"/>
  <c r="AI764" i="79"/>
  <c r="AG948" i="79"/>
  <c r="Y515" i="46"/>
  <c r="AB515" i="46"/>
  <c r="AE1132" i="79"/>
  <c r="AD384" i="79"/>
  <c r="AC577" i="79"/>
  <c r="Y1132" i="79"/>
  <c r="Y577" i="79"/>
  <c r="AC515" i="46"/>
  <c r="AB948" i="79"/>
  <c r="AA1132" i="79"/>
  <c r="AD199" i="79"/>
  <c r="Y199" i="79"/>
  <c r="AE764" i="79"/>
  <c r="AA515" i="46"/>
  <c r="AE515" i="46"/>
  <c r="AC384" i="79"/>
  <c r="AB764" i="79"/>
  <c r="AC1132" i="79"/>
  <c r="AE384" i="79"/>
  <c r="Z948" i="79"/>
  <c r="AD515" i="46"/>
  <c r="AA577" i="79"/>
  <c r="AD1132" i="79"/>
  <c r="AE948" i="79"/>
  <c r="AB384" i="79"/>
  <c r="AB1132" i="79"/>
  <c r="AA764" i="79"/>
  <c r="AD577" i="79"/>
  <c r="Y764" i="79"/>
  <c r="AE577" i="79"/>
  <c r="Z764" i="79"/>
  <c r="Z515" i="46"/>
  <c r="AC948" i="79"/>
  <c r="AB577" i="79"/>
  <c r="Y384" i="79"/>
  <c r="Z384" i="79"/>
  <c r="AA199" i="79"/>
  <c r="AD948" i="79"/>
  <c r="AC199" i="79"/>
  <c r="Y948" i="79"/>
  <c r="AE199" i="79"/>
  <c r="AD764" i="79"/>
  <c r="AA384" i="79"/>
  <c r="AA948" i="79"/>
  <c r="AB199" i="79"/>
  <c r="AC764" i="79"/>
  <c r="Z577" i="79"/>
  <c r="Z199" i="79"/>
  <c r="Z1132" i="79"/>
  <c r="Y517" i="46"/>
  <c r="AD517" i="46"/>
  <c r="AD521" i="46" s="1"/>
  <c r="AD130" i="46"/>
  <c r="AD131" i="46" s="1"/>
  <c r="AD387" i="46"/>
  <c r="AD258" i="46"/>
  <c r="AD260" i="46" s="1"/>
  <c r="AC130" i="46"/>
  <c r="AC517" i="46"/>
  <c r="AC521" i="46" s="1"/>
  <c r="AC387" i="46"/>
  <c r="AC389" i="46" s="1"/>
  <c r="AC258" i="46"/>
  <c r="AC259" i="46" s="1"/>
  <c r="AB387" i="46"/>
  <c r="AB389" i="46" s="1"/>
  <c r="AB258" i="46"/>
  <c r="AB260" i="46" s="1"/>
  <c r="AB130" i="46"/>
  <c r="AB517" i="46"/>
  <c r="AB521" i="46" s="1"/>
  <c r="AE387" i="46"/>
  <c r="AE389" i="46" s="1"/>
  <c r="AE258" i="46"/>
  <c r="AE259" i="46" s="1"/>
  <c r="AE517" i="46"/>
  <c r="AE521" i="46" s="1"/>
  <c r="AE130" i="46"/>
  <c r="AE131" i="46" s="1"/>
  <c r="Y130" i="46"/>
  <c r="Y387" i="46"/>
  <c r="Z517" i="46"/>
  <c r="Z521" i="46" s="1"/>
  <c r="Z130" i="46"/>
  <c r="Z387" i="46"/>
  <c r="Z389" i="46" s="1"/>
  <c r="Z258" i="46"/>
  <c r="AA387" i="46"/>
  <c r="AA258" i="46"/>
  <c r="AA259" i="46" s="1"/>
  <c r="AA517" i="46"/>
  <c r="AA521"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319" i="79" l="1"/>
  <c r="AM1319" i="79" s="1"/>
  <c r="Y1329" i="79"/>
  <c r="Y1137" i="79"/>
  <c r="Y1138" i="79"/>
  <c r="AE201" i="79"/>
  <c r="AE205" i="79" s="1"/>
  <c r="AK579" i="79"/>
  <c r="AK588" i="79" s="1"/>
  <c r="P73" i="43" s="1"/>
  <c r="Y523" i="46"/>
  <c r="D64" i="43" s="1"/>
  <c r="AD523" i="46"/>
  <c r="I64" i="43" s="1"/>
  <c r="Y1144" i="79"/>
  <c r="AI518" i="46"/>
  <c r="AI521" i="46"/>
  <c r="AF519" i="46"/>
  <c r="AF521" i="46"/>
  <c r="Y519" i="46"/>
  <c r="Y518" i="46"/>
  <c r="Y520" i="46"/>
  <c r="Y521" i="46"/>
  <c r="AA523" i="46"/>
  <c r="F64" i="43" s="1"/>
  <c r="AH519" i="46"/>
  <c r="AH521" i="46"/>
  <c r="AJ579" i="79"/>
  <c r="AA201" i="79"/>
  <c r="AB201" i="79"/>
  <c r="AJ386" i="79"/>
  <c r="AJ389" i="79" s="1"/>
  <c r="AH579" i="79"/>
  <c r="AH583" i="79" s="1"/>
  <c r="AL386" i="79"/>
  <c r="AL392" i="79" s="1"/>
  <c r="AC201" i="79"/>
  <c r="AC204" i="79" s="1"/>
  <c r="AK386" i="79"/>
  <c r="AK390" i="79" s="1"/>
  <c r="AF386" i="79"/>
  <c r="AF389" i="79" s="1"/>
  <c r="AI579" i="79"/>
  <c r="AI588" i="79" s="1"/>
  <c r="N73" i="43" s="1"/>
  <c r="AL579" i="79"/>
  <c r="AL583" i="79" s="1"/>
  <c r="AE579" i="79"/>
  <c r="AE582" i="79" s="1"/>
  <c r="AG579" i="79"/>
  <c r="AG582" i="79" s="1"/>
  <c r="AG386" i="79"/>
  <c r="AG394" i="79" s="1"/>
  <c r="L70" i="43" s="1"/>
  <c r="AD386" i="79"/>
  <c r="AD390" i="79" s="1"/>
  <c r="AB579" i="79"/>
  <c r="Z201" i="79"/>
  <c r="AB386" i="79"/>
  <c r="AB389" i="79" s="1"/>
  <c r="Z386" i="79"/>
  <c r="Z389" i="79" s="1"/>
  <c r="AC386" i="79"/>
  <c r="AC390" i="79" s="1"/>
  <c r="AD950" i="79"/>
  <c r="AH950" i="79"/>
  <c r="AH961" i="79" s="1"/>
  <c r="M79" i="43" s="1"/>
  <c r="AJ950" i="79"/>
  <c r="AJ961" i="79" s="1"/>
  <c r="O79" i="43" s="1"/>
  <c r="AI950" i="79"/>
  <c r="AI961" i="79" s="1"/>
  <c r="N79" i="43" s="1"/>
  <c r="Z950" i="79"/>
  <c r="Z961" i="79" s="1"/>
  <c r="E79" i="43" s="1"/>
  <c r="AK950" i="79"/>
  <c r="AK961" i="79" s="1"/>
  <c r="P79" i="43" s="1"/>
  <c r="AL950" i="79"/>
  <c r="AE950" i="79"/>
  <c r="AE961" i="79" s="1"/>
  <c r="J79" i="43" s="1"/>
  <c r="AF950" i="79"/>
  <c r="AC950" i="79"/>
  <c r="AC961" i="79" s="1"/>
  <c r="H79" i="43" s="1"/>
  <c r="AA950" i="79"/>
  <c r="AA961" i="79" s="1"/>
  <c r="F79" i="43" s="1"/>
  <c r="AB950" i="79"/>
  <c r="AB961" i="79" s="1"/>
  <c r="G79" i="43" s="1"/>
  <c r="AG950" i="79"/>
  <c r="AG961" i="79" s="1"/>
  <c r="L79" i="43" s="1"/>
  <c r="Y1141" i="79"/>
  <c r="Z579" i="79"/>
  <c r="Y950" i="79"/>
  <c r="Y952" i="79" s="1"/>
  <c r="AA579" i="79"/>
  <c r="AA586" i="79" s="1"/>
  <c r="Y579" i="79"/>
  <c r="Y588" i="79" s="1"/>
  <c r="AJ1134" i="79"/>
  <c r="AI1134" i="79"/>
  <c r="AI1137" i="79" s="1"/>
  <c r="AL1134" i="79"/>
  <c r="AG1134" i="79"/>
  <c r="AG1137" i="79" s="1"/>
  <c r="AK1134" i="79"/>
  <c r="AH1134" i="79"/>
  <c r="AF1134" i="79"/>
  <c r="AF1137" i="79" s="1"/>
  <c r="AC1134" i="79"/>
  <c r="AE1134" i="79"/>
  <c r="AB1134" i="79"/>
  <c r="AD1134" i="79"/>
  <c r="Z1134" i="79"/>
  <c r="AA1134" i="79"/>
  <c r="AA1137" i="79" s="1"/>
  <c r="AC579" i="79"/>
  <c r="AC585" i="79" s="1"/>
  <c r="AD201" i="79"/>
  <c r="AD204" i="79" s="1"/>
  <c r="AE386" i="79"/>
  <c r="AE389" i="79" s="1"/>
  <c r="AD579" i="79"/>
  <c r="AL766" i="79"/>
  <c r="AL776" i="79" s="1"/>
  <c r="Q76" i="43" s="1"/>
  <c r="AE766" i="79"/>
  <c r="AE776" i="79" s="1"/>
  <c r="J76" i="43" s="1"/>
  <c r="AI766" i="79"/>
  <c r="AG766" i="79"/>
  <c r="AF766" i="79"/>
  <c r="AF776" i="79" s="1"/>
  <c r="K76" i="43" s="1"/>
  <c r="Z766" i="79"/>
  <c r="Z776" i="79" s="1"/>
  <c r="E76" i="43" s="1"/>
  <c r="AD766" i="79"/>
  <c r="AC766" i="79"/>
  <c r="AC776" i="79" s="1"/>
  <c r="H76" i="43" s="1"/>
  <c r="AJ766" i="79"/>
  <c r="AJ776" i="79" s="1"/>
  <c r="O76" i="43" s="1"/>
  <c r="AH766" i="79"/>
  <c r="AH776" i="79" s="1"/>
  <c r="M76" i="43" s="1"/>
  <c r="AA766" i="79"/>
  <c r="AA776" i="79" s="1"/>
  <c r="F76" i="43" s="1"/>
  <c r="AB766" i="79"/>
  <c r="AB776" i="79" s="1"/>
  <c r="G76" i="43" s="1"/>
  <c r="AK766" i="79"/>
  <c r="AH132" i="46"/>
  <c r="M55" i="43" s="1"/>
  <c r="AG201" i="79"/>
  <c r="AG205" i="79" s="1"/>
  <c r="AF579" i="79"/>
  <c r="AF583" i="79" s="1"/>
  <c r="Y386" i="79"/>
  <c r="Y394" i="79" s="1"/>
  <c r="AF201" i="79"/>
  <c r="AF204" i="79" s="1"/>
  <c r="AH386" i="79"/>
  <c r="AH394" i="79" s="1"/>
  <c r="M70" i="43" s="1"/>
  <c r="AH520" i="46"/>
  <c r="AG262" i="46"/>
  <c r="L58" i="43" s="1"/>
  <c r="AI519" i="46"/>
  <c r="AH518" i="46"/>
  <c r="AG260" i="46"/>
  <c r="AG261" i="46" s="1"/>
  <c r="L57" i="43" s="1"/>
  <c r="AI520" i="46"/>
  <c r="AI523" i="46"/>
  <c r="N64" i="43" s="1"/>
  <c r="AH523" i="46"/>
  <c r="M64" i="43" s="1"/>
  <c r="Y1139" i="79"/>
  <c r="AG389" i="46"/>
  <c r="AG390" i="46"/>
  <c r="AG388" i="46"/>
  <c r="Y1136" i="79"/>
  <c r="AI201" i="79"/>
  <c r="AI202" i="79" s="1"/>
  <c r="AJ201" i="79"/>
  <c r="AJ206" i="79" s="1"/>
  <c r="AK201" i="79"/>
  <c r="AK204" i="79" s="1"/>
  <c r="AL201" i="79"/>
  <c r="AL206" i="79" s="1"/>
  <c r="AH201" i="79"/>
  <c r="AH208" i="79" s="1"/>
  <c r="M67" i="43" s="1"/>
  <c r="AA388" i="79"/>
  <c r="AA391" i="79"/>
  <c r="AA392" i="79"/>
  <c r="AA390" i="79"/>
  <c r="AA389" i="79"/>
  <c r="AF132" i="46"/>
  <c r="K55" i="43" s="1"/>
  <c r="AJ523" i="46"/>
  <c r="O64" i="43" s="1"/>
  <c r="Y773" i="79"/>
  <c r="Y772" i="79"/>
  <c r="Y767" i="79"/>
  <c r="Y771" i="79"/>
  <c r="Y769" i="79"/>
  <c r="Y768" i="79"/>
  <c r="Y770" i="79"/>
  <c r="AF260" i="46"/>
  <c r="AF259" i="46"/>
  <c r="AJ518" i="46"/>
  <c r="AJ520" i="46"/>
  <c r="AJ519" i="46"/>
  <c r="Y1140" i="79"/>
  <c r="Y1135" i="79"/>
  <c r="AF389" i="46"/>
  <c r="AF390" i="46"/>
  <c r="AF388" i="46"/>
  <c r="AH260" i="46"/>
  <c r="AH259" i="46"/>
  <c r="AG520" i="46"/>
  <c r="AG518" i="46"/>
  <c r="AG519" i="46"/>
  <c r="AF262" i="46"/>
  <c r="K58" i="43" s="1"/>
  <c r="Y1146" i="79"/>
  <c r="AF518" i="46"/>
  <c r="AK387" i="46"/>
  <c r="AK389" i="46" s="1"/>
  <c r="AH262" i="46"/>
  <c r="M58" i="43" s="1"/>
  <c r="AH387" i="46"/>
  <c r="AH392" i="46" s="1"/>
  <c r="M61" i="43" s="1"/>
  <c r="AG132" i="46"/>
  <c r="L55" i="43" s="1"/>
  <c r="AA394" i="79"/>
  <c r="F70" i="43" s="1"/>
  <c r="AF523" i="46"/>
  <c r="K64" i="43" s="1"/>
  <c r="AF520" i="46"/>
  <c r="AI386" i="79"/>
  <c r="AI388" i="79" s="1"/>
  <c r="AG523" i="46"/>
  <c r="L64" i="43" s="1"/>
  <c r="Y776" i="79"/>
  <c r="AJ390" i="46"/>
  <c r="AI390" i="46"/>
  <c r="Y205" i="79"/>
  <c r="Y203" i="79"/>
  <c r="Y204" i="79"/>
  <c r="AJ388" i="46"/>
  <c r="Y208" i="79"/>
  <c r="AI132" i="46"/>
  <c r="N55" i="43" s="1"/>
  <c r="AJ132" i="46"/>
  <c r="O55" i="43" s="1"/>
  <c r="AI388" i="46"/>
  <c r="AI259" i="46"/>
  <c r="AI261" i="46" s="1"/>
  <c r="N57" i="43" s="1"/>
  <c r="AI262" i="46"/>
  <c r="N58" i="43" s="1"/>
  <c r="AJ262" i="46"/>
  <c r="O58" i="43" s="1"/>
  <c r="AJ259" i="46"/>
  <c r="AJ261" i="46" s="1"/>
  <c r="O57" i="43" s="1"/>
  <c r="AA388" i="46"/>
  <c r="AA389" i="46"/>
  <c r="AC520" i="46"/>
  <c r="AC519" i="46"/>
  <c r="AK519" i="46"/>
  <c r="AK520" i="46"/>
  <c r="AE520" i="46"/>
  <c r="AE519" i="46"/>
  <c r="Z519" i="46"/>
  <c r="Z520" i="46"/>
  <c r="AB519" i="46"/>
  <c r="AB520" i="46"/>
  <c r="AA519" i="46"/>
  <c r="AA520" i="46"/>
  <c r="Y388" i="46"/>
  <c r="Y389" i="46"/>
  <c r="AD388" i="46"/>
  <c r="AD389" i="46"/>
  <c r="AD520" i="46"/>
  <c r="AD519" i="46"/>
  <c r="AL519" i="46"/>
  <c r="AL520" i="46"/>
  <c r="AL132" i="46"/>
  <c r="Q55" i="43" s="1"/>
  <c r="AK132" i="46"/>
  <c r="P55" i="43" s="1"/>
  <c r="AK262" i="46"/>
  <c r="P58" i="43" s="1"/>
  <c r="AL262" i="46"/>
  <c r="Q58" i="43" s="1"/>
  <c r="AL523" i="46"/>
  <c r="Q64" i="43" s="1"/>
  <c r="AK518" i="46"/>
  <c r="AL390" i="46"/>
  <c r="AL388" i="46"/>
  <c r="AK523" i="46"/>
  <c r="P64" i="43" s="1"/>
  <c r="AK260" i="46"/>
  <c r="AK259" i="46"/>
  <c r="AL518" i="46"/>
  <c r="AL260" i="46"/>
  <c r="AL259" i="46"/>
  <c r="Y260" i="46"/>
  <c r="AC262" i="46"/>
  <c r="H58" i="43" s="1"/>
  <c r="AC390" i="46"/>
  <c r="AD390" i="46"/>
  <c r="Z518" i="46"/>
  <c r="Z523" i="46"/>
  <c r="E64" i="43" s="1"/>
  <c r="AD518" i="46"/>
  <c r="AB523" i="46"/>
  <c r="G64" i="43" s="1"/>
  <c r="AB518" i="46"/>
  <c r="AA518" i="46"/>
  <c r="AE523" i="46"/>
  <c r="J64" i="43" s="1"/>
  <c r="AE518" i="46"/>
  <c r="AC523" i="46"/>
  <c r="H64" i="43" s="1"/>
  <c r="AC518"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202" i="79"/>
  <c r="Y206" i="79"/>
  <c r="Z262" i="46"/>
  <c r="E58" i="43" s="1"/>
  <c r="Z260" i="46"/>
  <c r="Z259" i="46"/>
  <c r="Z392" i="46"/>
  <c r="E61" i="43" s="1"/>
  <c r="Z390" i="46"/>
  <c r="Z388" i="46"/>
  <c r="AC131" i="46"/>
  <c r="H54" i="43" s="1"/>
  <c r="AA131" i="46"/>
  <c r="F54" i="43" s="1"/>
  <c r="AB131" i="46"/>
  <c r="G54" i="43" s="1"/>
  <c r="Z131" i="46"/>
  <c r="Z132" i="46"/>
  <c r="E55" i="43" s="1"/>
  <c r="I54" i="43"/>
  <c r="AM1329" i="79" l="1"/>
  <c r="R85" i="43" s="1"/>
  <c r="D85" i="43"/>
  <c r="AB1146" i="79"/>
  <c r="G82" i="43" s="1"/>
  <c r="AB1137" i="79"/>
  <c r="AE1146" i="79"/>
  <c r="J82" i="43" s="1"/>
  <c r="AE1137" i="79"/>
  <c r="AK1146" i="79"/>
  <c r="P82" i="43" s="1"/>
  <c r="AK1137" i="79"/>
  <c r="AJ1146" i="79"/>
  <c r="O82" i="43" s="1"/>
  <c r="AJ1137" i="79"/>
  <c r="AH1146" i="79"/>
  <c r="M82" i="43" s="1"/>
  <c r="AH1137" i="79"/>
  <c r="Z1144" i="79"/>
  <c r="Z1137" i="79"/>
  <c r="AC1146" i="79"/>
  <c r="H82" i="43" s="1"/>
  <c r="AC1137" i="79"/>
  <c r="AD1146" i="79"/>
  <c r="I82" i="43" s="1"/>
  <c r="AD1137" i="79"/>
  <c r="AL1146" i="79"/>
  <c r="Q82" i="43" s="1"/>
  <c r="AL1137" i="79"/>
  <c r="AE203" i="79"/>
  <c r="AE208" i="79"/>
  <c r="J67" i="43" s="1"/>
  <c r="AE204" i="79"/>
  <c r="AE206" i="79"/>
  <c r="AE202" i="79"/>
  <c r="AK586" i="79"/>
  <c r="AK581" i="79"/>
  <c r="AK583" i="79"/>
  <c r="AK585" i="79"/>
  <c r="AK584" i="79"/>
  <c r="AK580" i="79"/>
  <c r="AK582" i="79"/>
  <c r="Y775" i="79"/>
  <c r="D75" i="43" s="1"/>
  <c r="T18" i="47"/>
  <c r="P20" i="47"/>
  <c r="Q15" i="47"/>
  <c r="S23" i="47"/>
  <c r="U17" i="47"/>
  <c r="R26" i="47"/>
  <c r="AB585" i="79"/>
  <c r="AB584" i="79"/>
  <c r="AB204" i="79"/>
  <c r="AB205" i="79"/>
  <c r="AA202" i="79"/>
  <c r="AA205" i="79"/>
  <c r="AA206" i="79"/>
  <c r="AD584" i="79"/>
  <c r="AD588" i="79"/>
  <c r="I73" i="43" s="1"/>
  <c r="Z205" i="79"/>
  <c r="Z206" i="79"/>
  <c r="AJ585" i="79"/>
  <c r="AJ588" i="79"/>
  <c r="O73" i="43" s="1"/>
  <c r="AM523" i="46"/>
  <c r="F107" i="43" s="1"/>
  <c r="Y582" i="79"/>
  <c r="Y585" i="79"/>
  <c r="Y586" i="79"/>
  <c r="Z583" i="79"/>
  <c r="Z585" i="79"/>
  <c r="Y522" i="46"/>
  <c r="V21" i="47"/>
  <c r="AM259" i="46"/>
  <c r="Z1146" i="79"/>
  <c r="E82" i="43" s="1"/>
  <c r="D70" i="43"/>
  <c r="AM131" i="46"/>
  <c r="C96" i="43" s="1"/>
  <c r="AM262" i="46"/>
  <c r="D107" i="43" s="1"/>
  <c r="AM519" i="46"/>
  <c r="D76" i="43"/>
  <c r="AM132" i="46"/>
  <c r="C107" i="43" s="1"/>
  <c r="AM521" i="46"/>
  <c r="AM260" i="46"/>
  <c r="AM520" i="46"/>
  <c r="D67" i="43"/>
  <c r="AM518" i="46"/>
  <c r="AD583" i="79"/>
  <c r="AH584" i="79"/>
  <c r="AL584" i="79"/>
  <c r="AD580" i="79"/>
  <c r="AI584" i="79"/>
  <c r="R18" i="47"/>
  <c r="R17" i="47"/>
  <c r="R20" i="47"/>
  <c r="R21" i="47"/>
  <c r="R16" i="47"/>
  <c r="AE394" i="79"/>
  <c r="J70" i="43" s="1"/>
  <c r="R22" i="47"/>
  <c r="AB203" i="79"/>
  <c r="AD388" i="79"/>
  <c r="AC205" i="79"/>
  <c r="AG585" i="79"/>
  <c r="AA581" i="79"/>
  <c r="AG584" i="79"/>
  <c r="AH580" i="79"/>
  <c r="AA583" i="79"/>
  <c r="AL581" i="79"/>
  <c r="AC208" i="79"/>
  <c r="H67" i="43" s="1"/>
  <c r="Z391" i="79"/>
  <c r="AC203" i="79"/>
  <c r="AD387" i="79"/>
  <c r="AB206" i="79"/>
  <c r="AD389" i="79"/>
  <c r="AL588" i="79"/>
  <c r="Q73" i="43" s="1"/>
  <c r="AL580" i="79"/>
  <c r="AB208" i="79"/>
  <c r="G67" i="43" s="1"/>
  <c r="AD394" i="79"/>
  <c r="I70" i="43" s="1"/>
  <c r="Z388" i="79"/>
  <c r="AL582" i="79"/>
  <c r="Z392" i="79"/>
  <c r="AB202" i="79"/>
  <c r="AB390" i="79"/>
  <c r="AK206" i="79"/>
  <c r="AA203" i="79"/>
  <c r="AA208" i="79"/>
  <c r="F67" i="43" s="1"/>
  <c r="AE390" i="79"/>
  <c r="AB392" i="79"/>
  <c r="AB391" i="79"/>
  <c r="AB394" i="79"/>
  <c r="G70" i="43" s="1"/>
  <c r="AI582" i="79"/>
  <c r="AI585" i="79"/>
  <c r="AK205" i="79"/>
  <c r="AI581" i="79"/>
  <c r="R19" i="47"/>
  <c r="R24" i="47"/>
  <c r="R25" i="47"/>
  <c r="R23" i="47"/>
  <c r="R15" i="47"/>
  <c r="AG588" i="79"/>
  <c r="L73" i="43" s="1"/>
  <c r="AB388" i="79"/>
  <c r="AA580" i="79"/>
  <c r="AG586" i="79"/>
  <c r="AA204" i="79"/>
  <c r="AI580" i="79"/>
  <c r="AH581" i="79"/>
  <c r="AB387" i="79"/>
  <c r="AA582" i="79"/>
  <c r="AG581" i="79"/>
  <c r="AH588" i="79"/>
  <c r="M73" i="43" s="1"/>
  <c r="AA588" i="79"/>
  <c r="F73" i="43" s="1"/>
  <c r="AA585" i="79"/>
  <c r="AG580" i="79"/>
  <c r="AA584" i="79"/>
  <c r="AG583" i="79"/>
  <c r="AD391" i="79"/>
  <c r="AG203" i="79"/>
  <c r="AK390" i="46"/>
  <c r="AB582" i="79"/>
  <c r="AJ387" i="79"/>
  <c r="AL204" i="79"/>
  <c r="AK394" i="79"/>
  <c r="P70" i="43" s="1"/>
  <c r="AG388" i="79"/>
  <c r="AL205" i="79"/>
  <c r="AK388" i="79"/>
  <c r="AL391" i="79"/>
  <c r="AG389" i="79"/>
  <c r="AE581" i="79"/>
  <c r="AK387" i="79"/>
  <c r="Y955" i="79"/>
  <c r="AL389" i="79"/>
  <c r="AB586" i="79"/>
  <c r="AH391" i="79"/>
  <c r="AI387" i="79"/>
  <c r="AH392" i="79"/>
  <c r="AG208" i="79"/>
  <c r="L67" i="43" s="1"/>
  <c r="AD203" i="79"/>
  <c r="AH387" i="79"/>
  <c r="Y389" i="79"/>
  <c r="AG392" i="79"/>
  <c r="Y391" i="79"/>
  <c r="AK392" i="79"/>
  <c r="AL394" i="79"/>
  <c r="Q70" i="43" s="1"/>
  <c r="AJ392" i="79"/>
  <c r="AF588" i="79"/>
  <c r="K73" i="43" s="1"/>
  <c r="AG391" i="79"/>
  <c r="AL390" i="79"/>
  <c r="AJ388" i="79"/>
  <c r="AB588" i="79"/>
  <c r="G73" i="43" s="1"/>
  <c r="AG202" i="79"/>
  <c r="AC583" i="79"/>
  <c r="AF391" i="79"/>
  <c r="Y961" i="79"/>
  <c r="Q19" i="47"/>
  <c r="AC581" i="79"/>
  <c r="Q24" i="47"/>
  <c r="AD208" i="79"/>
  <c r="I67" i="43" s="1"/>
  <c r="AD206" i="79"/>
  <c r="AG206" i="79"/>
  <c r="Y957" i="79"/>
  <c r="AI522" i="46"/>
  <c r="N63" i="43" s="1"/>
  <c r="AG204" i="79"/>
  <c r="AH522" i="46"/>
  <c r="M63" i="43" s="1"/>
  <c r="Q26" i="47"/>
  <c r="AK208" i="79"/>
  <c r="P67" i="43" s="1"/>
  <c r="AF203" i="79"/>
  <c r="Y953" i="79"/>
  <c r="AJ586" i="79"/>
  <c r="AF388" i="79"/>
  <c r="AK389" i="79"/>
  <c r="AL388" i="79"/>
  <c r="AG390" i="79"/>
  <c r="AC582" i="79"/>
  <c r="AJ581" i="79"/>
  <c r="AF392" i="79"/>
  <c r="AH390" i="79"/>
  <c r="AF584" i="79"/>
  <c r="AJ582" i="79"/>
  <c r="AJ583" i="79"/>
  <c r="AF586" i="79"/>
  <c r="AK391" i="79"/>
  <c r="AJ391" i="79"/>
  <c r="Z202" i="79"/>
  <c r="AG387" i="79"/>
  <c r="AH389" i="79"/>
  <c r="AB583" i="79"/>
  <c r="AH388" i="79"/>
  <c r="AF585" i="79"/>
  <c r="Z204" i="79"/>
  <c r="AF581" i="79"/>
  <c r="AL387" i="79"/>
  <c r="AJ394" i="79"/>
  <c r="O70" i="43" s="1"/>
  <c r="Z203" i="79"/>
  <c r="AB581" i="79"/>
  <c r="AJ580" i="79"/>
  <c r="AF580" i="79"/>
  <c r="Y951" i="79"/>
  <c r="AJ390" i="79"/>
  <c r="Y581" i="79"/>
  <c r="AB580" i="79"/>
  <c r="AJ584" i="79"/>
  <c r="AF582" i="79"/>
  <c r="AD585" i="79"/>
  <c r="Y958" i="79"/>
  <c r="AC388" i="79"/>
  <c r="AE580" i="79"/>
  <c r="AF205" i="79"/>
  <c r="Q31" i="47"/>
  <c r="AE588" i="79"/>
  <c r="J73" i="43" s="1"/>
  <c r="Q17" i="47"/>
  <c r="AK203" i="79"/>
  <c r="AL586" i="79"/>
  <c r="Z394" i="79"/>
  <c r="E70" i="43" s="1"/>
  <c r="Z390" i="79"/>
  <c r="AC580" i="79"/>
  <c r="AC202" i="79"/>
  <c r="AC392" i="79"/>
  <c r="AF387" i="79"/>
  <c r="AE585" i="79"/>
  <c r="AD581" i="79"/>
  <c r="AC394" i="79"/>
  <c r="H70" i="43" s="1"/>
  <c r="AI586" i="79"/>
  <c r="AI583" i="79"/>
  <c r="AC391" i="79"/>
  <c r="Z208" i="79"/>
  <c r="E67" i="43" s="1"/>
  <c r="Q21" i="47"/>
  <c r="AL585" i="79"/>
  <c r="AC588" i="79"/>
  <c r="H73" i="43" s="1"/>
  <c r="Y580" i="79"/>
  <c r="Z387" i="79"/>
  <c r="AC206" i="79"/>
  <c r="AC387" i="79"/>
  <c r="AF390" i="79"/>
  <c r="AD582" i="79"/>
  <c r="AK202" i="79"/>
  <c r="AF394" i="79"/>
  <c r="K70" i="43" s="1"/>
  <c r="AG522" i="46"/>
  <c r="L63" i="43" s="1"/>
  <c r="AF261" i="46"/>
  <c r="K57" i="43" s="1"/>
  <c r="AC584" i="79"/>
  <c r="AE586" i="79"/>
  <c r="AD392" i="79"/>
  <c r="AC389" i="79"/>
  <c r="AE583" i="79"/>
  <c r="AC586" i="79"/>
  <c r="AE584" i="79"/>
  <c r="AD586" i="79"/>
  <c r="D73" i="43"/>
  <c r="AH586" i="79"/>
  <c r="AH585" i="79"/>
  <c r="AH582" i="79"/>
  <c r="AA1141" i="79"/>
  <c r="AA1140" i="79"/>
  <c r="AA1138" i="79"/>
  <c r="AA1136" i="79"/>
  <c r="AA1135" i="79"/>
  <c r="AA1142" i="79"/>
  <c r="AA1144" i="79"/>
  <c r="AA1139" i="79"/>
  <c r="AI392" i="79"/>
  <c r="Z580" i="79"/>
  <c r="Z582" i="79"/>
  <c r="Z588" i="79"/>
  <c r="E73" i="43" s="1"/>
  <c r="Z770" i="79"/>
  <c r="Z773" i="79"/>
  <c r="Z769" i="79"/>
  <c r="Z767" i="79"/>
  <c r="Z772" i="79"/>
  <c r="Z768" i="79"/>
  <c r="Z774" i="79"/>
  <c r="Z771" i="79"/>
  <c r="Z1141" i="79"/>
  <c r="Z1136" i="79"/>
  <c r="Z1140" i="79"/>
  <c r="Z1135" i="79"/>
  <c r="Z1139" i="79"/>
  <c r="Z1138" i="79"/>
  <c r="Z1142" i="79"/>
  <c r="AG1144" i="79"/>
  <c r="AG1135" i="79"/>
  <c r="AG1140" i="79"/>
  <c r="AG1141" i="79"/>
  <c r="AG1136" i="79"/>
  <c r="AG1139" i="79"/>
  <c r="AG1138" i="79"/>
  <c r="AF954" i="79"/>
  <c r="AF951" i="79"/>
  <c r="AF955" i="79"/>
  <c r="AF956" i="79"/>
  <c r="AF958" i="79"/>
  <c r="AF953" i="79"/>
  <c r="AF957" i="79"/>
  <c r="AF952" i="79"/>
  <c r="AD953" i="79"/>
  <c r="AD958" i="79"/>
  <c r="AD955" i="79"/>
  <c r="AD952" i="79"/>
  <c r="AD957" i="79"/>
  <c r="AD951" i="79"/>
  <c r="AD956" i="79"/>
  <c r="AD954" i="79"/>
  <c r="AK392" i="46"/>
  <c r="P61" i="43" s="1"/>
  <c r="AK388" i="46"/>
  <c r="AL208" i="79"/>
  <c r="Q67" i="43" s="1"/>
  <c r="AE391" i="79"/>
  <c r="AK772" i="79"/>
  <c r="AK773" i="79"/>
  <c r="AK767" i="79"/>
  <c r="AK771" i="79"/>
  <c r="AK770" i="79"/>
  <c r="AK774" i="79"/>
  <c r="AK768" i="79"/>
  <c r="AK769" i="79"/>
  <c r="AF767" i="79"/>
  <c r="AF771" i="79"/>
  <c r="AF774" i="79"/>
  <c r="AF768" i="79"/>
  <c r="AF772" i="79"/>
  <c r="AF773" i="79"/>
  <c r="AF769" i="79"/>
  <c r="AF770" i="79"/>
  <c r="AD1141" i="79"/>
  <c r="AD1139" i="79"/>
  <c r="AD1135" i="79"/>
  <c r="AD1138" i="79"/>
  <c r="AD1140" i="79"/>
  <c r="AD1144" i="79"/>
  <c r="AD1136" i="79"/>
  <c r="AL1135" i="79"/>
  <c r="AL1138" i="79"/>
  <c r="AL1144" i="79"/>
  <c r="AL1136" i="79"/>
  <c r="AL1141" i="79"/>
  <c r="AL1139" i="79"/>
  <c r="AL1140" i="79"/>
  <c r="AE957" i="79"/>
  <c r="AE953" i="79"/>
  <c r="AE955" i="79"/>
  <c r="AE954" i="79"/>
  <c r="AE958" i="79"/>
  <c r="AE951" i="79"/>
  <c r="AE956" i="79"/>
  <c r="AE952" i="79"/>
  <c r="AC955" i="79"/>
  <c r="AC952" i="79"/>
  <c r="AC954" i="79"/>
  <c r="AC951" i="79"/>
  <c r="AC957" i="79"/>
  <c r="AC953" i="79"/>
  <c r="AC958" i="79"/>
  <c r="AC956" i="79"/>
  <c r="Z584" i="79"/>
  <c r="AB770" i="79"/>
  <c r="AB772" i="79"/>
  <c r="AB774" i="79"/>
  <c r="AB769" i="79"/>
  <c r="AB767" i="79"/>
  <c r="AB768" i="79"/>
  <c r="AB771" i="79"/>
  <c r="AB773" i="79"/>
  <c r="AG774" i="79"/>
  <c r="AG772" i="79"/>
  <c r="AG771" i="79"/>
  <c r="AG773" i="79"/>
  <c r="AG767" i="79"/>
  <c r="AG769" i="79"/>
  <c r="AG768" i="79"/>
  <c r="AG770" i="79"/>
  <c r="AE388" i="79"/>
  <c r="AE392" i="79"/>
  <c r="AB1136" i="79"/>
  <c r="AB1138" i="79"/>
  <c r="AB1144" i="79"/>
  <c r="AB1141" i="79"/>
  <c r="AB1139" i="79"/>
  <c r="AB1140" i="79"/>
  <c r="AB1135" i="79"/>
  <c r="AI1144" i="79"/>
  <c r="AI1140" i="79"/>
  <c r="AI1139" i="79"/>
  <c r="AI1138" i="79"/>
  <c r="AI1141" i="79"/>
  <c r="AI1135" i="79"/>
  <c r="AI1136" i="79"/>
  <c r="AL951" i="79"/>
  <c r="AL952" i="79"/>
  <c r="AL953" i="79"/>
  <c r="AL956" i="79"/>
  <c r="AL957" i="79"/>
  <c r="AL958" i="79"/>
  <c r="AL954" i="79"/>
  <c r="AL955" i="79"/>
  <c r="AI389" i="79"/>
  <c r="AF208" i="79"/>
  <c r="K67" i="43" s="1"/>
  <c r="AA768" i="79"/>
  <c r="AA770" i="79"/>
  <c r="AA769" i="79"/>
  <c r="AA767" i="79"/>
  <c r="AA773" i="79"/>
  <c r="AA774" i="79"/>
  <c r="AA772" i="79"/>
  <c r="AA771" i="79"/>
  <c r="AI773" i="79"/>
  <c r="AI771" i="79"/>
  <c r="AI774" i="79"/>
  <c r="AI767" i="79"/>
  <c r="AI772" i="79"/>
  <c r="AI769" i="79"/>
  <c r="AI770" i="79"/>
  <c r="AI768" i="79"/>
  <c r="AD205" i="79"/>
  <c r="AD202" i="79"/>
  <c r="AF961" i="79"/>
  <c r="K79" i="43" s="1"/>
  <c r="AE1136" i="79"/>
  <c r="AE1138" i="79"/>
  <c r="AE1141" i="79"/>
  <c r="AE1135" i="79"/>
  <c r="AE1140" i="79"/>
  <c r="AE1144" i="79"/>
  <c r="AE1139" i="79"/>
  <c r="AJ1139" i="79"/>
  <c r="AJ1136" i="79"/>
  <c r="AJ1141" i="79"/>
  <c r="AJ1135" i="79"/>
  <c r="AJ1144" i="79"/>
  <c r="AJ1138" i="79"/>
  <c r="AJ1140" i="79"/>
  <c r="AK958" i="79"/>
  <c r="AK951" i="79"/>
  <c r="AK953" i="79"/>
  <c r="AK957" i="79"/>
  <c r="AK956" i="79"/>
  <c r="AK954" i="79"/>
  <c r="AK955" i="79"/>
  <c r="AK952" i="79"/>
  <c r="AD769" i="79"/>
  <c r="AD771" i="79"/>
  <c r="AD770" i="79"/>
  <c r="AD774" i="79"/>
  <c r="AD773" i="79"/>
  <c r="AD772" i="79"/>
  <c r="AD767" i="79"/>
  <c r="AD768" i="79"/>
  <c r="AK1140" i="79"/>
  <c r="AK1144" i="79"/>
  <c r="AK1139" i="79"/>
  <c r="AK1135" i="79"/>
  <c r="AK1141" i="79"/>
  <c r="AK1138" i="79"/>
  <c r="AK1136" i="79"/>
  <c r="AI391" i="79"/>
  <c r="AH768" i="79"/>
  <c r="AH774" i="79"/>
  <c r="AH773" i="79"/>
  <c r="AH767" i="79"/>
  <c r="AH770" i="79"/>
  <c r="AH769" i="79"/>
  <c r="AH772" i="79"/>
  <c r="AH771" i="79"/>
  <c r="AL961" i="79"/>
  <c r="Q79" i="43" s="1"/>
  <c r="Y583" i="79"/>
  <c r="Y584" i="79"/>
  <c r="Z957" i="79"/>
  <c r="Z951" i="79"/>
  <c r="Z958" i="79"/>
  <c r="Z953" i="79"/>
  <c r="Z956" i="79"/>
  <c r="Z954" i="79"/>
  <c r="Z955" i="79"/>
  <c r="Z952" i="79"/>
  <c r="AI394" i="79"/>
  <c r="N70" i="43" s="1"/>
  <c r="AF206" i="79"/>
  <c r="Z581" i="79"/>
  <c r="Y390" i="79"/>
  <c r="Y392" i="79"/>
  <c r="AJ772" i="79"/>
  <c r="AJ773" i="79"/>
  <c r="AJ774" i="79"/>
  <c r="AJ768" i="79"/>
  <c r="AJ767" i="79"/>
  <c r="AJ770" i="79"/>
  <c r="AJ771" i="79"/>
  <c r="AJ769" i="79"/>
  <c r="AL767" i="79"/>
  <c r="AL768" i="79"/>
  <c r="AL773" i="79"/>
  <c r="AL774" i="79"/>
  <c r="AL770" i="79"/>
  <c r="AL771" i="79"/>
  <c r="AL772" i="79"/>
  <c r="AL769" i="79"/>
  <c r="AG1146" i="79"/>
  <c r="L82" i="43" s="1"/>
  <c r="AK776" i="79"/>
  <c r="P76" i="43" s="1"/>
  <c r="AF1141" i="79"/>
  <c r="AF1139" i="79"/>
  <c r="AF1144" i="79"/>
  <c r="AF1136" i="79"/>
  <c r="AF1140" i="79"/>
  <c r="AF1135" i="79"/>
  <c r="AF1138" i="79"/>
  <c r="AB951" i="79"/>
  <c r="AB958" i="79"/>
  <c r="AB953" i="79"/>
  <c r="AB957" i="79"/>
  <c r="AB956" i="79"/>
  <c r="AB955" i="79"/>
  <c r="AB954" i="79"/>
  <c r="AB952" i="79"/>
  <c r="AI954" i="79"/>
  <c r="AI957" i="79"/>
  <c r="AI955" i="79"/>
  <c r="AI958" i="79"/>
  <c r="AI952" i="79"/>
  <c r="AI956" i="79"/>
  <c r="AI951" i="79"/>
  <c r="AI953" i="79"/>
  <c r="AG776" i="79"/>
  <c r="L76" i="43" s="1"/>
  <c r="AE774" i="79"/>
  <c r="AE771" i="79"/>
  <c r="AE767" i="79"/>
  <c r="AE772" i="79"/>
  <c r="AE773" i="79"/>
  <c r="AE770" i="79"/>
  <c r="AE768" i="79"/>
  <c r="AE769" i="79"/>
  <c r="AC1135" i="79"/>
  <c r="AC1139" i="79"/>
  <c r="AC1136" i="79"/>
  <c r="AC1144" i="79"/>
  <c r="AC1141" i="79"/>
  <c r="AC1138" i="79"/>
  <c r="AC1140" i="79"/>
  <c r="AC1142" i="79"/>
  <c r="AG953" i="79"/>
  <c r="AG956" i="79"/>
  <c r="AG954" i="79"/>
  <c r="AG958" i="79"/>
  <c r="AG955" i="79"/>
  <c r="AG951" i="79"/>
  <c r="AG952" i="79"/>
  <c r="AG957" i="79"/>
  <c r="AD961" i="79"/>
  <c r="I79" i="43" s="1"/>
  <c r="AI390" i="79"/>
  <c r="AF202" i="79"/>
  <c r="AE387" i="79"/>
  <c r="Z586" i="79"/>
  <c r="Y388" i="79"/>
  <c r="Y387" i="79"/>
  <c r="AA1146" i="79"/>
  <c r="F82" i="43" s="1"/>
  <c r="AD776" i="79"/>
  <c r="I76" i="43" s="1"/>
  <c r="AC772" i="79"/>
  <c r="AC770" i="79"/>
  <c r="AC769" i="79"/>
  <c r="AC771" i="79"/>
  <c r="AC773" i="79"/>
  <c r="AC774" i="79"/>
  <c r="AC767" i="79"/>
  <c r="AC768" i="79"/>
  <c r="AI1146" i="79"/>
  <c r="N82" i="43" s="1"/>
  <c r="AF1146" i="79"/>
  <c r="K82" i="43" s="1"/>
  <c r="AH1144" i="79"/>
  <c r="AH1135" i="79"/>
  <c r="AH1141" i="79"/>
  <c r="AH1139" i="79"/>
  <c r="AH1138" i="79"/>
  <c r="AH1136" i="79"/>
  <c r="AH1140" i="79"/>
  <c r="Y956" i="79"/>
  <c r="Y954" i="79"/>
  <c r="AA955" i="79"/>
  <c r="AA954" i="79"/>
  <c r="AA953" i="79"/>
  <c r="AA957" i="79"/>
  <c r="AA951" i="79"/>
  <c r="AA956" i="79"/>
  <c r="AA952" i="79"/>
  <c r="AA958" i="79"/>
  <c r="AJ954" i="79"/>
  <c r="AJ955" i="79"/>
  <c r="AJ952" i="79"/>
  <c r="AJ957" i="79"/>
  <c r="AJ953" i="79"/>
  <c r="AJ951" i="79"/>
  <c r="AJ958" i="79"/>
  <c r="AJ956" i="79"/>
  <c r="AI776" i="79"/>
  <c r="N76" i="43" s="1"/>
  <c r="AH955" i="79"/>
  <c r="AH953" i="79"/>
  <c r="AH952" i="79"/>
  <c r="AH956" i="79"/>
  <c r="AH957" i="79"/>
  <c r="AH951" i="79"/>
  <c r="AH958" i="79"/>
  <c r="AH954" i="79"/>
  <c r="P15" i="47"/>
  <c r="AI208" i="79"/>
  <c r="N67" i="43" s="1"/>
  <c r="AF391" i="46"/>
  <c r="K60" i="43" s="1"/>
  <c r="AJ522" i="46"/>
  <c r="O63" i="43" s="1"/>
  <c r="AF522" i="46"/>
  <c r="K63" i="43" s="1"/>
  <c r="AH261" i="46"/>
  <c r="M57" i="43" s="1"/>
  <c r="AA393" i="79"/>
  <c r="F69" i="43" s="1"/>
  <c r="AG391" i="46"/>
  <c r="L60" i="43" s="1"/>
  <c r="D82" i="43"/>
  <c r="P17" i="47"/>
  <c r="P18" i="47"/>
  <c r="AJ205" i="79"/>
  <c r="AI203" i="79"/>
  <c r="P21" i="47"/>
  <c r="P24" i="47"/>
  <c r="Q22" i="47"/>
  <c r="Q25" i="47"/>
  <c r="AL203" i="79"/>
  <c r="AI205" i="79"/>
  <c r="AH389" i="46"/>
  <c r="E97" i="43" s="1"/>
  <c r="AH390" i="46"/>
  <c r="AH388" i="46"/>
  <c r="P19" i="47"/>
  <c r="AJ203" i="79"/>
  <c r="P22" i="47"/>
  <c r="Q23" i="47"/>
  <c r="AI206" i="79"/>
  <c r="P16" i="47"/>
  <c r="P25" i="47"/>
  <c r="P23" i="47"/>
  <c r="Q18" i="47"/>
  <c r="Q16" i="47"/>
  <c r="AL202" i="79"/>
  <c r="AJ202" i="79"/>
  <c r="AJ204" i="79"/>
  <c r="AI204" i="79"/>
  <c r="P26" i="47"/>
  <c r="Q20" i="47"/>
  <c r="AJ208" i="79"/>
  <c r="O67" i="43" s="1"/>
  <c r="AH206" i="79"/>
  <c r="AH204" i="79"/>
  <c r="AH202" i="79"/>
  <c r="AH203" i="79"/>
  <c r="AH205"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7" i="79"/>
  <c r="D66" i="43" s="1"/>
  <c r="V16" i="47"/>
  <c r="V20" i="47"/>
  <c r="V23" i="47"/>
  <c r="V25" i="47"/>
  <c r="V15" i="47"/>
  <c r="F97" i="43"/>
  <c r="V26" i="47"/>
  <c r="V24" i="47"/>
  <c r="V19" i="47"/>
  <c r="V17" i="47"/>
  <c r="V22" i="47"/>
  <c r="D96" i="43"/>
  <c r="Y261" i="46"/>
  <c r="D57" i="43" s="1"/>
  <c r="D97" i="43"/>
  <c r="F96"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2" i="46"/>
  <c r="P63" i="43" s="1"/>
  <c r="T37" i="47"/>
  <c r="T36" i="47"/>
  <c r="AL261" i="46"/>
  <c r="Q57" i="43" s="1"/>
  <c r="AK261" i="46"/>
  <c r="P57" i="43" s="1"/>
  <c r="T32" i="47"/>
  <c r="T35" i="47"/>
  <c r="T38" i="47"/>
  <c r="T39" i="47"/>
  <c r="T41" i="47"/>
  <c r="T30" i="47"/>
  <c r="AL391" i="46"/>
  <c r="Q60" i="43" s="1"/>
  <c r="T34" i="47"/>
  <c r="AA391" i="46"/>
  <c r="F60" i="43" s="1"/>
  <c r="AL522" i="46"/>
  <c r="Q63" i="43" s="1"/>
  <c r="AC391" i="46"/>
  <c r="H60" i="43" s="1"/>
  <c r="M45" i="47" s="1"/>
  <c r="AE522" i="46"/>
  <c r="J63" i="43" s="1"/>
  <c r="AD391" i="46"/>
  <c r="I60" i="43" s="1"/>
  <c r="AB522" i="46"/>
  <c r="G63" i="43" s="1"/>
  <c r="AD522" i="46"/>
  <c r="I63" i="43" s="1"/>
  <c r="AA522" i="46"/>
  <c r="F63" i="43" s="1"/>
  <c r="AC522" i="46"/>
  <c r="H63" i="43" s="1"/>
  <c r="Z522"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7" i="79" l="1"/>
  <c r="J66" i="43" s="1"/>
  <c r="AK587" i="79"/>
  <c r="N51" i="47"/>
  <c r="K45" i="47"/>
  <c r="S56" i="47"/>
  <c r="P39" i="47"/>
  <c r="R54" i="43"/>
  <c r="AM388" i="79"/>
  <c r="V39" i="47"/>
  <c r="R30" i="47"/>
  <c r="Z775" i="79"/>
  <c r="E75" i="43" s="1"/>
  <c r="Y587" i="79"/>
  <c r="AM387" i="79"/>
  <c r="AM389" i="79"/>
  <c r="AM208" i="79"/>
  <c r="G107" i="43" s="1"/>
  <c r="AD587" i="79"/>
  <c r="AJ587" i="79"/>
  <c r="AM522" i="46"/>
  <c r="AM524" i="46" s="1"/>
  <c r="U31" i="47"/>
  <c r="R55" i="43"/>
  <c r="AM261" i="46"/>
  <c r="AM263" i="46" s="1"/>
  <c r="AM388" i="46"/>
  <c r="AM582" i="79"/>
  <c r="AM390" i="46"/>
  <c r="AM203" i="79"/>
  <c r="AM202" i="79"/>
  <c r="AM1136" i="79"/>
  <c r="AM1137" i="79"/>
  <c r="AM769" i="79"/>
  <c r="AM1139" i="79"/>
  <c r="AM773" i="79"/>
  <c r="AM768" i="79"/>
  <c r="AM1135" i="79"/>
  <c r="AM767" i="79"/>
  <c r="AM952" i="79"/>
  <c r="AM1141" i="79"/>
  <c r="AM204" i="79"/>
  <c r="AM389" i="46"/>
  <c r="AM133" i="46"/>
  <c r="AM1138" i="79"/>
  <c r="AM1140" i="79"/>
  <c r="AM954" i="79"/>
  <c r="AM586" i="79"/>
  <c r="AM772" i="79"/>
  <c r="AM1144" i="79"/>
  <c r="AM770" i="79"/>
  <c r="AM771" i="79"/>
  <c r="AM205" i="79"/>
  <c r="AM206" i="79"/>
  <c r="AM581" i="79"/>
  <c r="D79" i="43"/>
  <c r="AM961" i="79"/>
  <c r="K107" i="43" s="1"/>
  <c r="AM955" i="79"/>
  <c r="AM392" i="79"/>
  <c r="AM583" i="79"/>
  <c r="R73" i="43"/>
  <c r="AM588" i="79"/>
  <c r="AM392" i="46"/>
  <c r="E107" i="43" s="1"/>
  <c r="AM580" i="79"/>
  <c r="AM957" i="79"/>
  <c r="AM394" i="79"/>
  <c r="H107" i="43" s="1"/>
  <c r="AM584" i="79"/>
  <c r="AK391" i="46"/>
  <c r="P60" i="43" s="1"/>
  <c r="AM391" i="79"/>
  <c r="AM390" i="79"/>
  <c r="AM585" i="79"/>
  <c r="AM951" i="79"/>
  <c r="AM953" i="79"/>
  <c r="AM1146" i="79"/>
  <c r="L107" i="43" s="1"/>
  <c r="AM956" i="79"/>
  <c r="AM774" i="79"/>
  <c r="AM958" i="79"/>
  <c r="AM776" i="79"/>
  <c r="D106" i="43"/>
  <c r="C106" i="43"/>
  <c r="AB207" i="79"/>
  <c r="G66" i="43" s="1"/>
  <c r="AL587" i="79"/>
  <c r="E98" i="43"/>
  <c r="Z393" i="79"/>
  <c r="E69" i="43" s="1"/>
  <c r="AA207" i="79"/>
  <c r="F66" i="43" s="1"/>
  <c r="AG587" i="79"/>
  <c r="AB393" i="79"/>
  <c r="G69" i="43" s="1"/>
  <c r="AA587" i="79"/>
  <c r="R27" i="47"/>
  <c r="R29" i="47" s="1"/>
  <c r="P30" i="47"/>
  <c r="P37" i="47"/>
  <c r="P33" i="47"/>
  <c r="P56" i="47"/>
  <c r="P32" i="47"/>
  <c r="AG393" i="79"/>
  <c r="L69" i="43" s="1"/>
  <c r="AH393" i="79"/>
  <c r="M69" i="43" s="1"/>
  <c r="AB587" i="79"/>
  <c r="AI587" i="79"/>
  <c r="AJ393" i="79"/>
  <c r="O69" i="43" s="1"/>
  <c r="AL393" i="79"/>
  <c r="Q69" i="43" s="1"/>
  <c r="H100" i="43"/>
  <c r="P48" i="47"/>
  <c r="AD207" i="79"/>
  <c r="I66" i="43" s="1"/>
  <c r="K98" i="43"/>
  <c r="AF393" i="79"/>
  <c r="K69" i="43" s="1"/>
  <c r="P54" i="47"/>
  <c r="AF587" i="79"/>
  <c r="AF207" i="79"/>
  <c r="K66" i="43" s="1"/>
  <c r="AK393" i="79"/>
  <c r="P69" i="43" s="1"/>
  <c r="AG207" i="79"/>
  <c r="L66" i="43" s="1"/>
  <c r="P34" i="47"/>
  <c r="P40" i="47"/>
  <c r="AK207" i="79"/>
  <c r="P66" i="43" s="1"/>
  <c r="Z207" i="79"/>
  <c r="E66" i="43" s="1"/>
  <c r="H97" i="43"/>
  <c r="H99" i="43"/>
  <c r="AI207" i="79"/>
  <c r="N66" i="43" s="1"/>
  <c r="AE587" i="79"/>
  <c r="P51" i="47"/>
  <c r="K97" i="43"/>
  <c r="AH587" i="79"/>
  <c r="AC393" i="79"/>
  <c r="H69" i="43" s="1"/>
  <c r="I102" i="43"/>
  <c r="H96" i="43"/>
  <c r="H101" i="43"/>
  <c r="P55" i="47"/>
  <c r="J102" i="43"/>
  <c r="I98" i="43"/>
  <c r="P50" i="47"/>
  <c r="R76" i="43"/>
  <c r="J101" i="43"/>
  <c r="R70" i="43"/>
  <c r="AC207" i="79"/>
  <c r="H66" i="43" s="1"/>
  <c r="AC587" i="79"/>
  <c r="K100" i="43"/>
  <c r="J100" i="43"/>
  <c r="P47" i="47"/>
  <c r="P35" i="47"/>
  <c r="P38" i="47"/>
  <c r="AD393" i="79"/>
  <c r="I69" i="43" s="1"/>
  <c r="I96" i="43"/>
  <c r="P53" i="47"/>
  <c r="P36" i="47"/>
  <c r="P31" i="47"/>
  <c r="H98" i="43"/>
  <c r="AI393" i="79"/>
  <c r="N69" i="43" s="1"/>
  <c r="I101" i="43"/>
  <c r="L97" i="43"/>
  <c r="R61" i="43"/>
  <c r="P46" i="47"/>
  <c r="P52" i="47"/>
  <c r="P41" i="47"/>
  <c r="J99" i="43"/>
  <c r="L98" i="43"/>
  <c r="K96" i="43"/>
  <c r="P45" i="47"/>
  <c r="P49" i="47"/>
  <c r="L105" i="43"/>
  <c r="M105" i="43" s="1"/>
  <c r="I97" i="43"/>
  <c r="AE393" i="79"/>
  <c r="J69" i="43" s="1"/>
  <c r="O98" i="47" s="1"/>
  <c r="Z587" i="79"/>
  <c r="K102" i="43"/>
  <c r="AD775" i="79"/>
  <c r="I75" i="43" s="1"/>
  <c r="J96" i="43"/>
  <c r="AK775" i="79"/>
  <c r="P75" i="43" s="1"/>
  <c r="L96" i="43"/>
  <c r="G100" i="43"/>
  <c r="L101" i="43"/>
  <c r="J97" i="43"/>
  <c r="L100" i="43"/>
  <c r="AL775" i="79"/>
  <c r="Q75" i="43" s="1"/>
  <c r="AF775" i="79"/>
  <c r="K75" i="43" s="1"/>
  <c r="J98" i="43"/>
  <c r="I99" i="43"/>
  <c r="AC775" i="79"/>
  <c r="H75" i="43" s="1"/>
  <c r="K103" i="43"/>
  <c r="AI775" i="79"/>
  <c r="N75" i="43" s="1"/>
  <c r="AA775" i="79"/>
  <c r="F75" i="43" s="1"/>
  <c r="I100" i="43"/>
  <c r="K99" i="43"/>
  <c r="Y393" i="79"/>
  <c r="D69" i="43" s="1"/>
  <c r="L102" i="43"/>
  <c r="R82" i="43"/>
  <c r="K101" i="43"/>
  <c r="AE775" i="79"/>
  <c r="J75" i="43" s="1"/>
  <c r="AJ775" i="79"/>
  <c r="O75" i="43" s="1"/>
  <c r="AH775" i="79"/>
  <c r="M75" i="43" s="1"/>
  <c r="AG775" i="79"/>
  <c r="L75" i="43" s="1"/>
  <c r="AB775" i="79"/>
  <c r="G75" i="43" s="1"/>
  <c r="L99" i="43"/>
  <c r="J103" i="43"/>
  <c r="AH391" i="46"/>
  <c r="M60" i="43" s="1"/>
  <c r="T63" i="47"/>
  <c r="S60" i="47"/>
  <c r="Q61" i="47"/>
  <c r="P62" i="47"/>
  <c r="P66" i="47"/>
  <c r="P69" i="47"/>
  <c r="P67" i="47"/>
  <c r="P61" i="47"/>
  <c r="R31" i="47"/>
  <c r="P71" i="47"/>
  <c r="P70" i="47"/>
  <c r="R34" i="47"/>
  <c r="P68" i="47"/>
  <c r="P64" i="47"/>
  <c r="R38" i="47"/>
  <c r="T47" i="47"/>
  <c r="R37" i="47"/>
  <c r="P60" i="47"/>
  <c r="P63" i="47"/>
  <c r="R39" i="47"/>
  <c r="P65" i="47"/>
  <c r="AJ207" i="79"/>
  <c r="O66" i="43" s="1"/>
  <c r="Q27" i="47"/>
  <c r="Q29" i="47" s="1"/>
  <c r="Q42" i="47" s="1"/>
  <c r="Q44" i="47" s="1"/>
  <c r="P27" i="47"/>
  <c r="P29" i="47" s="1"/>
  <c r="Q60" i="47"/>
  <c r="Q67" i="47"/>
  <c r="Q69" i="47"/>
  <c r="Q50" i="47"/>
  <c r="R40" i="47"/>
  <c r="Q71" i="47"/>
  <c r="R41" i="47"/>
  <c r="R33" i="47"/>
  <c r="AL207" i="79"/>
  <c r="Q66" i="43" s="1"/>
  <c r="Q47" i="47"/>
  <c r="Q52" i="47"/>
  <c r="R35" i="47"/>
  <c r="R32" i="47"/>
  <c r="R36" i="47"/>
  <c r="E96" i="43"/>
  <c r="Q65" i="47"/>
  <c r="Q45" i="47"/>
  <c r="Q62" i="47"/>
  <c r="G97" i="43"/>
  <c r="Q54" i="47"/>
  <c r="Q48" i="47"/>
  <c r="Q70" i="47"/>
  <c r="Q64" i="47"/>
  <c r="Q63" i="47"/>
  <c r="Q66" i="47"/>
  <c r="Q56" i="47"/>
  <c r="Q49" i="47"/>
  <c r="Q53" i="47"/>
  <c r="Q55" i="47"/>
  <c r="G98" i="43"/>
  <c r="Q51" i="47"/>
  <c r="Q68" i="47"/>
  <c r="Q46" i="47"/>
  <c r="R67" i="43"/>
  <c r="S48" i="47"/>
  <c r="G99" i="43"/>
  <c r="AH207" i="79"/>
  <c r="M66" i="43" s="1"/>
  <c r="G96"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9" i="43"/>
  <c r="F98"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R79" i="43" l="1"/>
  <c r="H20" i="43" s="1"/>
  <c r="O83" i="47"/>
  <c r="O86" i="47"/>
  <c r="O77" i="47"/>
  <c r="O76" i="47"/>
  <c r="O82" i="47"/>
  <c r="O78" i="47"/>
  <c r="O81" i="47"/>
  <c r="O80" i="47"/>
  <c r="O85" i="47"/>
  <c r="O84" i="47"/>
  <c r="O75" i="47"/>
  <c r="H72" i="43"/>
  <c r="AC1322" i="79"/>
  <c r="M72" i="43"/>
  <c r="R105" i="47" s="1"/>
  <c r="AH1322" i="79"/>
  <c r="N72" i="43"/>
  <c r="S108" i="47" s="1"/>
  <c r="AI1322" i="79"/>
  <c r="L72" i="43"/>
  <c r="Q105" i="47" s="1"/>
  <c r="AG1322" i="79"/>
  <c r="Q72" i="43"/>
  <c r="AL1322" i="79"/>
  <c r="I72" i="43"/>
  <c r="N110" i="47" s="1"/>
  <c r="AD1322" i="79"/>
  <c r="D72" i="43"/>
  <c r="I125" i="47" s="1"/>
  <c r="P72" i="43"/>
  <c r="U108" i="47" s="1"/>
  <c r="AK1322" i="79"/>
  <c r="E72" i="43"/>
  <c r="Z1322" i="79"/>
  <c r="G72" i="43"/>
  <c r="L110" i="47" s="1"/>
  <c r="AB1322" i="79"/>
  <c r="F72" i="43"/>
  <c r="AA1322" i="79"/>
  <c r="J72" i="43"/>
  <c r="O111" i="47" s="1"/>
  <c r="AE1322" i="79"/>
  <c r="K72" i="43"/>
  <c r="P115" i="47" s="1"/>
  <c r="AF1322" i="79"/>
  <c r="O72" i="43"/>
  <c r="AJ1322" i="79"/>
  <c r="L81" i="47"/>
  <c r="R68" i="47"/>
  <c r="T75" i="47"/>
  <c r="U47" i="47"/>
  <c r="U83" i="47"/>
  <c r="AM207" i="79"/>
  <c r="AM209" i="79" s="1"/>
  <c r="J107" i="43"/>
  <c r="I107" i="43"/>
  <c r="R75" i="43"/>
  <c r="R66" i="43"/>
  <c r="R69" i="43"/>
  <c r="R60" i="43"/>
  <c r="Q82" i="47"/>
  <c r="P83" i="47"/>
  <c r="AM391" i="46"/>
  <c r="AM393" i="46" s="1"/>
  <c r="U63" i="47"/>
  <c r="U71" i="47"/>
  <c r="U48" i="47"/>
  <c r="U50" i="47"/>
  <c r="AM775" i="79"/>
  <c r="AM777" i="79" s="1"/>
  <c r="U61" i="47"/>
  <c r="U65" i="47"/>
  <c r="U49" i="47"/>
  <c r="U56" i="47"/>
  <c r="U68" i="47"/>
  <c r="U70" i="47"/>
  <c r="U45" i="47"/>
  <c r="U46" i="47"/>
  <c r="U60" i="47"/>
  <c r="U66" i="47"/>
  <c r="U69" i="47"/>
  <c r="U52" i="47"/>
  <c r="AM587" i="79"/>
  <c r="AM589" i="79" s="1"/>
  <c r="AM393" i="79"/>
  <c r="AM395" i="79" s="1"/>
  <c r="U62" i="47"/>
  <c r="U64" i="47"/>
  <c r="U54" i="47"/>
  <c r="U55" i="47"/>
  <c r="U67" i="47"/>
  <c r="U53" i="47"/>
  <c r="U51" i="47"/>
  <c r="W15" i="47"/>
  <c r="M82" i="47"/>
  <c r="N84" i="47"/>
  <c r="F106" i="43"/>
  <c r="H106" i="43"/>
  <c r="M98" i="43"/>
  <c r="M97" i="43"/>
  <c r="L85" i="47"/>
  <c r="M102" i="43"/>
  <c r="L77" i="47"/>
  <c r="W26" i="47"/>
  <c r="L82" i="47"/>
  <c r="L86" i="47"/>
  <c r="L75" i="47"/>
  <c r="L98" i="47"/>
  <c r="I106" i="43"/>
  <c r="L79" i="47"/>
  <c r="G106" i="43"/>
  <c r="J106" i="43"/>
  <c r="L83" i="47"/>
  <c r="L78" i="47"/>
  <c r="L76" i="47"/>
  <c r="M100" i="43"/>
  <c r="L80" i="47"/>
  <c r="E106" i="43"/>
  <c r="M96" i="43"/>
  <c r="L84" i="47"/>
  <c r="W18" i="47"/>
  <c r="M99" i="43"/>
  <c r="M101" i="43"/>
  <c r="L93" i="47"/>
  <c r="L100" i="47"/>
  <c r="L92" i="47"/>
  <c r="L94" i="47"/>
  <c r="L90" i="47"/>
  <c r="L101" i="47"/>
  <c r="L95" i="47"/>
  <c r="L99" i="47"/>
  <c r="L97" i="47"/>
  <c r="L96" i="47"/>
  <c r="L91" i="47"/>
  <c r="U84" i="47"/>
  <c r="Q81" i="47"/>
  <c r="Q86" i="47"/>
  <c r="Q94" i="47"/>
  <c r="Q97" i="47"/>
  <c r="Q84" i="47"/>
  <c r="Q95" i="47"/>
  <c r="Q76" i="47"/>
  <c r="Q80" i="47"/>
  <c r="Q77" i="47"/>
  <c r="Q96" i="47"/>
  <c r="Q101" i="47"/>
  <c r="Q100" i="47"/>
  <c r="O92" i="47"/>
  <c r="O99"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R55" i="47"/>
  <c r="U75" i="47"/>
  <c r="Q79" i="47"/>
  <c r="Q93" i="47"/>
  <c r="M92" i="47"/>
  <c r="U94" i="47"/>
  <c r="U82" i="47"/>
  <c r="Q98" i="47"/>
  <c r="Q90" i="47"/>
  <c r="Q75" i="47"/>
  <c r="Q78" i="47"/>
  <c r="Q91" i="47"/>
  <c r="P76" i="47"/>
  <c r="N92" i="47"/>
  <c r="P90" i="47"/>
  <c r="P92" i="47"/>
  <c r="P77" i="47"/>
  <c r="U101" i="47"/>
  <c r="M98" i="47"/>
  <c r="U100" i="47"/>
  <c r="U99" i="47"/>
  <c r="P97" i="47"/>
  <c r="P93" i="47"/>
  <c r="P85" i="47"/>
  <c r="P91" i="47"/>
  <c r="P79" i="47"/>
  <c r="P96" i="47"/>
  <c r="P86" i="47"/>
  <c r="S95" i="47"/>
  <c r="U95" i="47"/>
  <c r="U97" i="47"/>
  <c r="P94" i="47"/>
  <c r="P99" i="47"/>
  <c r="U90" i="47"/>
  <c r="U91" i="47"/>
  <c r="P98" i="47"/>
  <c r="P81" i="47"/>
  <c r="P78" i="47"/>
  <c r="P82" i="47"/>
  <c r="S77" i="47"/>
  <c r="O97" i="47"/>
  <c r="S98" i="47"/>
  <c r="S84" i="47"/>
  <c r="S92" i="47"/>
  <c r="O91" i="47"/>
  <c r="O93" i="47"/>
  <c r="U85" i="47"/>
  <c r="U80" i="47"/>
  <c r="U93" i="47"/>
  <c r="U86" i="47"/>
  <c r="U92" i="47"/>
  <c r="S76" i="47"/>
  <c r="S93" i="47"/>
  <c r="S75" i="47"/>
  <c r="R70" i="47"/>
  <c r="S82" i="47"/>
  <c r="S83" i="47"/>
  <c r="U96" i="47"/>
  <c r="U98" i="47"/>
  <c r="S100" i="47"/>
  <c r="S78" i="47"/>
  <c r="S101" i="47"/>
  <c r="O100" i="47"/>
  <c r="O96" i="47"/>
  <c r="U77" i="47"/>
  <c r="U81" i="47"/>
  <c r="U79" i="47"/>
  <c r="S79" i="47"/>
  <c r="S85" i="47"/>
  <c r="S86" i="47"/>
  <c r="Q126" i="47"/>
  <c r="O95" i="47"/>
  <c r="O90" i="47"/>
  <c r="U76" i="47"/>
  <c r="S80" i="47"/>
  <c r="S81" i="47"/>
  <c r="M86" i="47"/>
  <c r="M93" i="47"/>
  <c r="M78" i="47"/>
  <c r="M75" i="47"/>
  <c r="M80" i="47"/>
  <c r="M100" i="47"/>
  <c r="P42" i="47"/>
  <c r="P44" i="47" s="1"/>
  <c r="P57" i="47" s="1"/>
  <c r="P59" i="47" s="1"/>
  <c r="P72" i="47" s="1"/>
  <c r="P74" i="47" s="1"/>
  <c r="M95" i="47"/>
  <c r="M96" i="47"/>
  <c r="M76" i="47"/>
  <c r="M97" i="47"/>
  <c r="M85" i="47"/>
  <c r="M79" i="47"/>
  <c r="M84" i="47"/>
  <c r="M94" i="47"/>
  <c r="M90" i="47"/>
  <c r="M91" i="47"/>
  <c r="M99" i="47"/>
  <c r="M81" i="47"/>
  <c r="M83" i="47"/>
  <c r="M101" i="47"/>
  <c r="M77" i="47"/>
  <c r="N91" i="47"/>
  <c r="N99" i="47"/>
  <c r="S94" i="47"/>
  <c r="S97" i="47"/>
  <c r="N98" i="47"/>
  <c r="N100" i="47"/>
  <c r="S91" i="47"/>
  <c r="S96" i="47"/>
  <c r="N94" i="47"/>
  <c r="N96" i="47"/>
  <c r="S99" i="47"/>
  <c r="S90" i="47"/>
  <c r="R64" i="47"/>
  <c r="R53" i="47"/>
  <c r="R52" i="47"/>
  <c r="R51" i="47"/>
  <c r="R62" i="47"/>
  <c r="R71" i="47"/>
  <c r="R67" i="47"/>
  <c r="R48" i="47"/>
  <c r="R61" i="47"/>
  <c r="R60" i="47"/>
  <c r="R45" i="47"/>
  <c r="R54" i="47"/>
  <c r="R46" i="47"/>
  <c r="R66" i="47"/>
  <c r="R56" i="47"/>
  <c r="R47" i="47"/>
  <c r="R50" i="47"/>
  <c r="R65" i="47"/>
  <c r="R63" i="47"/>
  <c r="R69" i="47"/>
  <c r="T95" i="47"/>
  <c r="V97" i="47"/>
  <c r="V96" i="47"/>
  <c r="T92" i="47"/>
  <c r="V84" i="47"/>
  <c r="T96" i="47"/>
  <c r="T80" i="47"/>
  <c r="T82" i="47"/>
  <c r="V92" i="47"/>
  <c r="V75" i="47"/>
  <c r="V78" i="47"/>
  <c r="T86" i="47"/>
  <c r="V93" i="47"/>
  <c r="T101" i="47"/>
  <c r="V94" i="47"/>
  <c r="R84" i="47"/>
  <c r="V82" i="47"/>
  <c r="V99" i="47"/>
  <c r="V101" i="47"/>
  <c r="V85" i="47"/>
  <c r="T90" i="47"/>
  <c r="T77" i="47"/>
  <c r="V98" i="47"/>
  <c r="V90" i="47"/>
  <c r="V76" i="47"/>
  <c r="V100" i="47"/>
  <c r="T94" i="47"/>
  <c r="T99" i="47"/>
  <c r="T76" i="47"/>
  <c r="T79" i="47"/>
  <c r="T81" i="47"/>
  <c r="V81" i="47"/>
  <c r="V77" i="47"/>
  <c r="V95" i="47"/>
  <c r="T98" i="47"/>
  <c r="T91" i="47"/>
  <c r="T78" i="47"/>
  <c r="T100" i="47"/>
  <c r="T83" i="47"/>
  <c r="R42" i="47"/>
  <c r="R44" i="47" s="1"/>
  <c r="V79" i="47"/>
  <c r="V80" i="47"/>
  <c r="V86" i="47"/>
  <c r="V83" i="47"/>
  <c r="V91" i="47"/>
  <c r="T93" i="47"/>
  <c r="T97" i="47"/>
  <c r="T85" i="47"/>
  <c r="T84" i="47"/>
  <c r="R81" i="47"/>
  <c r="R78" i="47"/>
  <c r="R94" i="47"/>
  <c r="R99" i="47"/>
  <c r="R75" i="47"/>
  <c r="R80" i="47"/>
  <c r="R86" i="47"/>
  <c r="R83" i="47"/>
  <c r="R95" i="47"/>
  <c r="R100" i="47"/>
  <c r="R90" i="47"/>
  <c r="R93" i="47"/>
  <c r="R101" i="47"/>
  <c r="R82" i="47"/>
  <c r="R91" i="47"/>
  <c r="R85" i="47"/>
  <c r="R97" i="47"/>
  <c r="Q57" i="47"/>
  <c r="Q59" i="47" s="1"/>
  <c r="Q72" i="47" s="1"/>
  <c r="Q74" i="47" s="1"/>
  <c r="R92" i="47"/>
  <c r="R98" i="47"/>
  <c r="R96" i="47"/>
  <c r="R79" i="47"/>
  <c r="R76"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R122" i="47" l="1"/>
  <c r="N121" i="47"/>
  <c r="N106" i="47"/>
  <c r="N124" i="47"/>
  <c r="N111" i="47"/>
  <c r="N122" i="47"/>
  <c r="R110" i="47"/>
  <c r="Q121" i="47"/>
  <c r="R125" i="47"/>
  <c r="N125" i="47"/>
  <c r="N130" i="47"/>
  <c r="N108" i="47"/>
  <c r="N105" i="47"/>
  <c r="N126" i="47"/>
  <c r="N123" i="47"/>
  <c r="N129" i="47"/>
  <c r="N115" i="47"/>
  <c r="N112" i="47"/>
  <c r="N113" i="47"/>
  <c r="R112" i="47"/>
  <c r="N120" i="47"/>
  <c r="N127" i="47"/>
  <c r="N128" i="47"/>
  <c r="N131" i="47"/>
  <c r="N109" i="47"/>
  <c r="N114" i="47"/>
  <c r="N116" i="47"/>
  <c r="N107" i="47"/>
  <c r="Q112" i="47"/>
  <c r="I128" i="47"/>
  <c r="R114" i="47"/>
  <c r="R126" i="47"/>
  <c r="R107" i="47"/>
  <c r="R128" i="47"/>
  <c r="R127" i="47"/>
  <c r="Q128" i="47"/>
  <c r="Q122" i="47"/>
  <c r="Q123" i="47"/>
  <c r="Q115" i="47"/>
  <c r="Q131" i="47"/>
  <c r="Q116" i="47"/>
  <c r="R116" i="47"/>
  <c r="R124" i="47"/>
  <c r="R115" i="47"/>
  <c r="R111" i="47"/>
  <c r="R113" i="47"/>
  <c r="R106" i="47"/>
  <c r="R123" i="47"/>
  <c r="Q129" i="47"/>
  <c r="Q124" i="47"/>
  <c r="Q130" i="47"/>
  <c r="Q120" i="47"/>
  <c r="Q114" i="47"/>
  <c r="Q127" i="47"/>
  <c r="Q107" i="47"/>
  <c r="R131" i="47"/>
  <c r="R130" i="47"/>
  <c r="R129" i="47"/>
  <c r="R108" i="47"/>
  <c r="R120" i="47"/>
  <c r="R121" i="47"/>
  <c r="R109" i="47"/>
  <c r="Q113" i="47"/>
  <c r="Q109" i="47"/>
  <c r="J114" i="47"/>
  <c r="Q110" i="47"/>
  <c r="Q106" i="47"/>
  <c r="Q108" i="47"/>
  <c r="Q125" i="47"/>
  <c r="Q111" i="47"/>
  <c r="J128" i="47"/>
  <c r="J109" i="47"/>
  <c r="J122" i="47"/>
  <c r="J108" i="47"/>
  <c r="J131" i="47"/>
  <c r="J113" i="47"/>
  <c r="J105" i="47"/>
  <c r="J127" i="47"/>
  <c r="J130" i="47"/>
  <c r="J116" i="47"/>
  <c r="L129" i="47"/>
  <c r="T106" i="47"/>
  <c r="T128" i="47"/>
  <c r="T120" i="47"/>
  <c r="L128" i="47"/>
  <c r="T108" i="47"/>
  <c r="I131" i="47"/>
  <c r="S112" i="47"/>
  <c r="I123" i="47"/>
  <c r="J115" i="47"/>
  <c r="J111" i="47"/>
  <c r="J124" i="47"/>
  <c r="K120" i="47"/>
  <c r="J123" i="47"/>
  <c r="J110" i="47"/>
  <c r="K131" i="47"/>
  <c r="P123" i="47"/>
  <c r="P111" i="47"/>
  <c r="J120" i="47"/>
  <c r="J129" i="47"/>
  <c r="J106" i="47"/>
  <c r="J125" i="47"/>
  <c r="J126" i="47"/>
  <c r="J112" i="47"/>
  <c r="J121" i="47"/>
  <c r="K127" i="47"/>
  <c r="K123" i="47"/>
  <c r="K110" i="47"/>
  <c r="K111" i="47"/>
  <c r="K116" i="47"/>
  <c r="T124" i="47"/>
  <c r="T131" i="47"/>
  <c r="T113" i="47"/>
  <c r="T126" i="47"/>
  <c r="T114" i="47"/>
  <c r="T122" i="47"/>
  <c r="T105" i="47"/>
  <c r="T107" i="47"/>
  <c r="T121" i="47"/>
  <c r="T112" i="47"/>
  <c r="U128" i="47"/>
  <c r="T109" i="47"/>
  <c r="M111" i="47"/>
  <c r="M116" i="47"/>
  <c r="I127" i="47"/>
  <c r="M125" i="47"/>
  <c r="M130" i="47"/>
  <c r="M110" i="47"/>
  <c r="I122" i="47"/>
  <c r="I124" i="47"/>
  <c r="I106" i="47"/>
  <c r="V110" i="47"/>
  <c r="S114" i="47"/>
  <c r="I114" i="47"/>
  <c r="I130" i="47"/>
  <c r="I121" i="47"/>
  <c r="I107" i="47"/>
  <c r="I115" i="47"/>
  <c r="I109" i="47"/>
  <c r="I126" i="47"/>
  <c r="V122" i="47"/>
  <c r="S125" i="47"/>
  <c r="I120" i="47"/>
  <c r="I129" i="47"/>
  <c r="V111" i="47"/>
  <c r="V129" i="47"/>
  <c r="U130" i="47"/>
  <c r="O105" i="47"/>
  <c r="U113" i="47"/>
  <c r="O108" i="47"/>
  <c r="L114" i="47"/>
  <c r="T115" i="47"/>
  <c r="O130" i="47"/>
  <c r="L121" i="47"/>
  <c r="O122" i="47"/>
  <c r="O124" i="47"/>
  <c r="L120" i="47"/>
  <c r="K108" i="47"/>
  <c r="K125" i="47"/>
  <c r="K128" i="47"/>
  <c r="P126" i="47"/>
  <c r="P131" i="47"/>
  <c r="P109" i="47"/>
  <c r="K122" i="47"/>
  <c r="K121" i="47"/>
  <c r="K129" i="47"/>
  <c r="K114" i="47"/>
  <c r="K115" i="47"/>
  <c r="K112" i="47"/>
  <c r="P122" i="47"/>
  <c r="P107" i="47"/>
  <c r="P113" i="47"/>
  <c r="P106" i="47"/>
  <c r="K126" i="47"/>
  <c r="K113" i="47"/>
  <c r="K106" i="47"/>
  <c r="K124" i="47"/>
  <c r="K107" i="47"/>
  <c r="K109" i="47"/>
  <c r="K105" i="47"/>
  <c r="K130" i="47"/>
  <c r="P127" i="47"/>
  <c r="P121" i="47"/>
  <c r="P116" i="47"/>
  <c r="P110" i="47"/>
  <c r="T116" i="47"/>
  <c r="T127" i="47"/>
  <c r="T123" i="47"/>
  <c r="T130" i="47"/>
  <c r="T110" i="47"/>
  <c r="O125" i="47"/>
  <c r="U126" i="47"/>
  <c r="U123" i="47"/>
  <c r="L127" i="47"/>
  <c r="U116" i="47"/>
  <c r="U110" i="47"/>
  <c r="O107" i="47"/>
  <c r="O116" i="47"/>
  <c r="U111" i="47"/>
  <c r="L113" i="47"/>
  <c r="L105" i="47"/>
  <c r="T111" i="47"/>
  <c r="T129" i="47"/>
  <c r="T125" i="47"/>
  <c r="O121" i="47"/>
  <c r="O123" i="47"/>
  <c r="U129" i="47"/>
  <c r="U131" i="47"/>
  <c r="U124" i="47"/>
  <c r="U121" i="47"/>
  <c r="O106" i="47"/>
  <c r="O120" i="47"/>
  <c r="O112" i="47"/>
  <c r="O110" i="47"/>
  <c r="U114" i="47"/>
  <c r="O128" i="47"/>
  <c r="O113" i="47"/>
  <c r="U106" i="47"/>
  <c r="O114" i="47"/>
  <c r="U109" i="47"/>
  <c r="U112" i="47"/>
  <c r="L126" i="47"/>
  <c r="L106" i="47"/>
  <c r="O129" i="47"/>
  <c r="O131" i="47"/>
  <c r="U127" i="47"/>
  <c r="L125" i="47"/>
  <c r="U120" i="47"/>
  <c r="L123" i="47"/>
  <c r="U122" i="47"/>
  <c r="O127" i="47"/>
  <c r="O115" i="47"/>
  <c r="U125" i="47"/>
  <c r="O126" i="47"/>
  <c r="O109" i="47"/>
  <c r="U107" i="47"/>
  <c r="U105" i="47"/>
  <c r="L131" i="47"/>
  <c r="L124" i="47"/>
  <c r="U115" i="47"/>
  <c r="L107" i="47"/>
  <c r="L116" i="47"/>
  <c r="R72" i="43"/>
  <c r="L130" i="47"/>
  <c r="L122" i="47"/>
  <c r="L112" i="47"/>
  <c r="L115" i="47"/>
  <c r="L109" i="47"/>
  <c r="L111" i="47"/>
  <c r="L108" i="47"/>
  <c r="I116" i="47"/>
  <c r="V115" i="47"/>
  <c r="V125" i="47"/>
  <c r="V130" i="47"/>
  <c r="V128" i="47"/>
  <c r="V124" i="47"/>
  <c r="V106" i="47"/>
  <c r="M129" i="47"/>
  <c r="S127" i="47"/>
  <c r="M113" i="47"/>
  <c r="I111" i="47"/>
  <c r="I108" i="47"/>
  <c r="V114" i="47"/>
  <c r="V107" i="47"/>
  <c r="V112" i="47"/>
  <c r="V131" i="47"/>
  <c r="V123" i="47"/>
  <c r="V126" i="47"/>
  <c r="V116" i="47"/>
  <c r="V121" i="47"/>
  <c r="V120" i="47"/>
  <c r="S130" i="47"/>
  <c r="M123" i="47"/>
  <c r="S111" i="47"/>
  <c r="M115" i="47"/>
  <c r="S131" i="47"/>
  <c r="I110" i="47"/>
  <c r="I113" i="47"/>
  <c r="I112" i="47"/>
  <c r="I105" i="47"/>
  <c r="V113" i="47"/>
  <c r="V109" i="47"/>
  <c r="V105" i="47"/>
  <c r="V108" i="47"/>
  <c r="V127" i="47"/>
  <c r="M128" i="47"/>
  <c r="M120" i="47"/>
  <c r="S128" i="47"/>
  <c r="P114" i="47"/>
  <c r="P108" i="47"/>
  <c r="P105" i="47"/>
  <c r="P129" i="47"/>
  <c r="P124" i="47"/>
  <c r="P120" i="47"/>
  <c r="P112" i="47"/>
  <c r="P130" i="47"/>
  <c r="P125" i="47"/>
  <c r="P128" i="47"/>
  <c r="J107" i="47"/>
  <c r="S109" i="47"/>
  <c r="S113" i="47"/>
  <c r="S126" i="47"/>
  <c r="S120" i="47"/>
  <c r="S106" i="47"/>
  <c r="S115" i="47"/>
  <c r="S123" i="47"/>
  <c r="S121" i="47"/>
  <c r="S124" i="47"/>
  <c r="S107" i="47"/>
  <c r="S122" i="47"/>
  <c r="S116" i="47"/>
  <c r="S110" i="47"/>
  <c r="S105" i="47"/>
  <c r="S129" i="47"/>
  <c r="M122" i="47"/>
  <c r="M107" i="47"/>
  <c r="M108" i="47"/>
  <c r="M109" i="47"/>
  <c r="M124" i="47"/>
  <c r="M126" i="47"/>
  <c r="M127" i="47"/>
  <c r="M131" i="47"/>
  <c r="M121" i="47"/>
  <c r="M112" i="47"/>
  <c r="M114" i="47"/>
  <c r="M105" i="47"/>
  <c r="M106" i="47"/>
  <c r="AM1322" i="79"/>
  <c r="M107" i="43"/>
  <c r="U57" i="47"/>
  <c r="U59" i="47" s="1"/>
  <c r="U72" i="47" s="1"/>
  <c r="U74" i="47" s="1"/>
  <c r="U87" i="47" s="1"/>
  <c r="U89" i="47" s="1"/>
  <c r="U102" i="47" s="1"/>
  <c r="W27" i="47"/>
  <c r="C108"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29" i="47" l="1"/>
  <c r="W105" i="47"/>
  <c r="W122" i="47"/>
  <c r="W123" i="47"/>
  <c r="W106" i="47"/>
  <c r="W116" i="47"/>
  <c r="W114" i="47"/>
  <c r="W128" i="47"/>
  <c r="W131" i="47"/>
  <c r="W130" i="47"/>
  <c r="W124" i="47"/>
  <c r="W125" i="47"/>
  <c r="W109" i="47"/>
  <c r="W121" i="47"/>
  <c r="W108" i="47"/>
  <c r="W126" i="47"/>
  <c r="W110" i="47"/>
  <c r="W111" i="47"/>
  <c r="W107" i="47"/>
  <c r="W120" i="47"/>
  <c r="W113" i="47"/>
  <c r="W127" i="47"/>
  <c r="W115" i="47"/>
  <c r="W112" i="47"/>
  <c r="V104" i="47"/>
  <c r="V117" i="47" s="1"/>
  <c r="V119" i="47" s="1"/>
  <c r="V132" i="47" s="1"/>
  <c r="V134" i="47" s="1"/>
  <c r="P104" i="47"/>
  <c r="P117" i="47" s="1"/>
  <c r="P119" i="47" s="1"/>
  <c r="P132" i="47" s="1"/>
  <c r="P134" i="47" s="1"/>
  <c r="R104" i="47"/>
  <c r="R117" i="47" s="1"/>
  <c r="R119" i="47" s="1"/>
  <c r="R132" i="47" s="1"/>
  <c r="R134" i="47" s="1"/>
  <c r="Q104" i="47"/>
  <c r="Q117" i="47" s="1"/>
  <c r="Q119" i="47" s="1"/>
  <c r="Q132" i="47" s="1"/>
  <c r="Q134" i="47" s="1"/>
  <c r="S104" i="47"/>
  <c r="S117" i="47" s="1"/>
  <c r="S119" i="47" s="1"/>
  <c r="S132" i="47" s="1"/>
  <c r="S134" i="47" s="1"/>
  <c r="T104" i="47"/>
  <c r="T117" i="47" s="1"/>
  <c r="T119" i="47" s="1"/>
  <c r="T132" i="47" s="1"/>
  <c r="T134" i="47" s="1"/>
  <c r="U104" i="47"/>
  <c r="U117" i="47" s="1"/>
  <c r="U119" i="47" s="1"/>
  <c r="U132" i="47" s="1"/>
  <c r="U134" i="47" s="1"/>
  <c r="W29" i="47"/>
  <c r="C109"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J104" i="47"/>
  <c r="J117" i="47" s="1"/>
  <c r="J119" i="47" s="1"/>
  <c r="J132" i="47" s="1"/>
  <c r="J134" i="47" s="1"/>
  <c r="M104" i="47"/>
  <c r="M117" i="47" s="1"/>
  <c r="M119" i="47" s="1"/>
  <c r="M132" i="47" s="1"/>
  <c r="M134" i="47" s="1"/>
  <c r="N104" i="47"/>
  <c r="N117" i="47" s="1"/>
  <c r="N119" i="47" s="1"/>
  <c r="N132" i="47" s="1"/>
  <c r="N134" i="47" s="1"/>
  <c r="L72" i="47"/>
  <c r="L74" i="47" s="1"/>
  <c r="L87" i="47" s="1"/>
  <c r="L89" i="47" s="1"/>
  <c r="L102" i="47" s="1"/>
  <c r="L104" i="47" l="1"/>
  <c r="L117" i="47" s="1"/>
  <c r="L119" i="47" s="1"/>
  <c r="L132" i="47" s="1"/>
  <c r="L134" i="47" s="1"/>
  <c r="I104" i="47"/>
  <c r="I117" i="47" s="1"/>
  <c r="I119" i="47" s="1"/>
  <c r="I132" i="47" s="1"/>
  <c r="I134" i="47" s="1"/>
  <c r="W42" i="47" l="1"/>
  <c r="D108" i="43" s="1"/>
  <c r="K42" i="47"/>
  <c r="D109" i="43" l="1"/>
  <c r="K44" i="47"/>
  <c r="K57" i="47" s="1"/>
  <c r="K59" i="47" s="1"/>
  <c r="W44" i="47"/>
  <c r="W57" i="47" s="1"/>
  <c r="W59" i="47" l="1"/>
  <c r="W72" i="47" s="1"/>
  <c r="E108" i="43"/>
  <c r="K72" i="47"/>
  <c r="K74" i="47" s="1"/>
  <c r="K87" i="47" s="1"/>
  <c r="K89" i="47" s="1"/>
  <c r="K102" i="47" s="1"/>
  <c r="K104" i="47" l="1"/>
  <c r="K117" i="47" s="1"/>
  <c r="K119" i="47" s="1"/>
  <c r="K132" i="47" s="1"/>
  <c r="K134" i="47" s="1"/>
  <c r="W74" i="47"/>
  <c r="W87" i="47" s="1"/>
  <c r="F108" i="43"/>
  <c r="F109" i="43" s="1"/>
  <c r="E109" i="43"/>
  <c r="W89" i="47" l="1"/>
  <c r="W102" i="47" s="1"/>
  <c r="G108" i="43"/>
  <c r="G109" i="43" l="1"/>
  <c r="W104" i="47"/>
  <c r="W117" i="47" s="1"/>
  <c r="H108" i="43"/>
  <c r="H109" i="43" s="1"/>
  <c r="W119" i="47" l="1"/>
  <c r="W132" i="47" s="1"/>
  <c r="I108" i="43"/>
  <c r="I109" i="43" s="1"/>
  <c r="W134" i="47" l="1"/>
  <c r="J108" i="43"/>
  <c r="J109" i="43" l="1"/>
  <c r="AF781" i="79" l="1"/>
  <c r="AF1142" i="79" s="1"/>
  <c r="AL781" i="79"/>
  <c r="AL1142" i="79" s="1"/>
  <c r="AI781" i="79"/>
  <c r="AI1142" i="79" s="1"/>
  <c r="AD781" i="79"/>
  <c r="AD1142" i="79" s="1"/>
  <c r="AG781" i="79"/>
  <c r="AG1142" i="79" s="1"/>
  <c r="AJ781" i="79"/>
  <c r="AJ1142" i="79" s="1"/>
  <c r="AK781" i="79"/>
  <c r="AK1142" i="79" s="1"/>
  <c r="AB781" i="79"/>
  <c r="AB1142" i="79" s="1"/>
  <c r="AE781" i="79"/>
  <c r="AE1142" i="79" s="1"/>
  <c r="AH781" i="79"/>
  <c r="AH1142" i="79" s="1"/>
  <c r="Y781" i="79"/>
  <c r="Y1142" i="79" s="1"/>
  <c r="AM1142" i="79" l="1"/>
  <c r="L103" i="43"/>
  <c r="Y1324" i="79"/>
  <c r="M103" i="43" l="1"/>
  <c r="O947" i="79" l="1"/>
  <c r="AC947" i="79"/>
  <c r="AC959" i="79" s="1"/>
  <c r="AC960" i="79" s="1"/>
  <c r="H78" i="43" s="1"/>
  <c r="AA947" i="79"/>
  <c r="AA959" i="79" s="1"/>
  <c r="AA960" i="79" s="1"/>
  <c r="F78" i="43" s="1"/>
  <c r="AK947" i="79" l="1"/>
  <c r="AK959" i="79" s="1"/>
  <c r="AK960" i="79" s="1"/>
  <c r="P78" i="43" s="1"/>
  <c r="D947" i="79"/>
  <c r="AH947" i="79"/>
  <c r="AH959" i="79" s="1"/>
  <c r="AH960" i="79" s="1"/>
  <c r="M78" i="43" s="1"/>
  <c r="AI947" i="79"/>
  <c r="AI959" i="79" s="1"/>
  <c r="AI960" i="79" s="1"/>
  <c r="N78" i="43" s="1"/>
  <c r="AJ947" i="79"/>
  <c r="AJ959" i="79" s="1"/>
  <c r="AJ960" i="79" s="1"/>
  <c r="O78" i="43" s="1"/>
  <c r="AL947" i="79"/>
  <c r="AL959" i="79" s="1"/>
  <c r="AL960" i="79" s="1"/>
  <c r="Q78" i="43" s="1"/>
  <c r="AG947" i="79"/>
  <c r="AG959" i="79" s="1"/>
  <c r="AG960" i="79" s="1"/>
  <c r="L78" i="43" s="1"/>
  <c r="AF947" i="79"/>
  <c r="AF959" i="79" s="1"/>
  <c r="AF960" i="79" s="1"/>
  <c r="K78" i="43" s="1"/>
  <c r="Y947" i="79"/>
  <c r="Y959" i="79" s="1"/>
  <c r="Z947" i="79"/>
  <c r="Z959" i="79" s="1"/>
  <c r="Z960" i="79" s="1"/>
  <c r="E78" i="43" s="1"/>
  <c r="AE947" i="79"/>
  <c r="AE959" i="79" s="1"/>
  <c r="AE960" i="79" s="1"/>
  <c r="J78" i="43" s="1"/>
  <c r="AB947" i="79"/>
  <c r="AB959" i="79" s="1"/>
  <c r="AB960" i="79" s="1"/>
  <c r="G78" i="43" s="1"/>
  <c r="AD947" i="79"/>
  <c r="AD959" i="79" s="1"/>
  <c r="AD960" i="79" s="1"/>
  <c r="I78" i="43" s="1"/>
  <c r="K139" i="47"/>
  <c r="K136" i="47"/>
  <c r="K146" i="47"/>
  <c r="K143" i="47"/>
  <c r="K145" i="47"/>
  <c r="K142" i="47"/>
  <c r="K141" i="47"/>
  <c r="K135" i="47"/>
  <c r="K140" i="47"/>
  <c r="K137" i="47"/>
  <c r="K144" i="47"/>
  <c r="K138" i="47"/>
  <c r="M139" i="47"/>
  <c r="M138" i="47"/>
  <c r="M135" i="47"/>
  <c r="M140" i="47"/>
  <c r="M146" i="47"/>
  <c r="M143" i="47"/>
  <c r="M136" i="47"/>
  <c r="M144" i="47"/>
  <c r="M137" i="47"/>
  <c r="M145" i="47"/>
  <c r="M142" i="47"/>
  <c r="M141" i="47"/>
  <c r="N141" i="47" l="1"/>
  <c r="N144" i="47"/>
  <c r="N138" i="47"/>
  <c r="N143" i="47"/>
  <c r="N136" i="47"/>
  <c r="N142" i="47"/>
  <c r="N137" i="47"/>
  <c r="N135" i="47"/>
  <c r="E34" i="43"/>
  <c r="N140" i="47"/>
  <c r="N145" i="47"/>
  <c r="N139" i="47"/>
  <c r="N146" i="47"/>
  <c r="Y960" i="79"/>
  <c r="D78" i="43" s="1"/>
  <c r="K104" i="43"/>
  <c r="AM959" i="79"/>
  <c r="AM960" i="79" s="1"/>
  <c r="AM962" i="79" s="1"/>
  <c r="E40" i="43"/>
  <c r="T140" i="47"/>
  <c r="T135" i="47"/>
  <c r="T143" i="47"/>
  <c r="T136" i="47"/>
  <c r="T139" i="47"/>
  <c r="T137" i="47"/>
  <c r="T145" i="47"/>
  <c r="T144" i="47"/>
  <c r="T146" i="47"/>
  <c r="T141" i="47"/>
  <c r="T138" i="47"/>
  <c r="T142" i="47"/>
  <c r="U141" i="47"/>
  <c r="U137" i="47"/>
  <c r="U142" i="47"/>
  <c r="U135" i="47"/>
  <c r="U138" i="47"/>
  <c r="U146" i="47"/>
  <c r="U144" i="47"/>
  <c r="U140" i="47"/>
  <c r="U136" i="47"/>
  <c r="U145" i="47"/>
  <c r="U139" i="47"/>
  <c r="E41" i="43"/>
  <c r="U143" i="47"/>
  <c r="K147" i="47"/>
  <c r="K149" i="47" s="1"/>
  <c r="L143" i="47"/>
  <c r="L136" i="47"/>
  <c r="L146" i="47"/>
  <c r="L139" i="47"/>
  <c r="L145" i="47"/>
  <c r="L144" i="47"/>
  <c r="L137" i="47"/>
  <c r="L138" i="47"/>
  <c r="L142" i="47"/>
  <c r="L135" i="47"/>
  <c r="L140" i="47"/>
  <c r="L141" i="47"/>
  <c r="P138" i="47"/>
  <c r="P142" i="47"/>
  <c r="P141" i="47"/>
  <c r="P146" i="47"/>
  <c r="P145" i="47"/>
  <c r="P143" i="47"/>
  <c r="P136" i="47"/>
  <c r="P139" i="47"/>
  <c r="P144" i="47"/>
  <c r="E36" i="43"/>
  <c r="P140" i="47"/>
  <c r="P137" i="47"/>
  <c r="P135" i="47"/>
  <c r="S140" i="47"/>
  <c r="S139" i="47"/>
  <c r="S135" i="47"/>
  <c r="S136" i="47"/>
  <c r="S141" i="47"/>
  <c r="S137" i="47"/>
  <c r="S146" i="47"/>
  <c r="S142" i="47"/>
  <c r="S143" i="47"/>
  <c r="S138" i="47"/>
  <c r="E39" i="43"/>
  <c r="S144" i="47"/>
  <c r="S145" i="47"/>
  <c r="AC964" i="79"/>
  <c r="AA964" i="79"/>
  <c r="O142" i="47"/>
  <c r="O143" i="47"/>
  <c r="O136" i="47"/>
  <c r="O146" i="47"/>
  <c r="O137" i="47"/>
  <c r="O138" i="47"/>
  <c r="E35" i="43"/>
  <c r="O141" i="47"/>
  <c r="O139" i="47"/>
  <c r="O140" i="47"/>
  <c r="O145" i="47"/>
  <c r="O144" i="47"/>
  <c r="O135" i="47"/>
  <c r="Q145" i="47"/>
  <c r="Q144" i="47"/>
  <c r="Q141" i="47"/>
  <c r="Q142" i="47"/>
  <c r="Q139" i="47"/>
  <c r="Q136" i="47"/>
  <c r="E37" i="43"/>
  <c r="Q140" i="47"/>
  <c r="Q135" i="47"/>
  <c r="Q138" i="47"/>
  <c r="Q137" i="47"/>
  <c r="Q146" i="47"/>
  <c r="Q143" i="47"/>
  <c r="R144" i="47"/>
  <c r="R139" i="47"/>
  <c r="R137" i="47"/>
  <c r="R142" i="47"/>
  <c r="R143" i="47"/>
  <c r="R141" i="47"/>
  <c r="R136" i="47"/>
  <c r="R140" i="47"/>
  <c r="R146" i="47"/>
  <c r="R138" i="47"/>
  <c r="R135" i="47"/>
  <c r="E38" i="43"/>
  <c r="R145" i="47"/>
  <c r="M147" i="47"/>
  <c r="M149" i="47" s="1"/>
  <c r="J145" i="47"/>
  <c r="J138" i="47"/>
  <c r="J140" i="47"/>
  <c r="J139" i="47"/>
  <c r="J136" i="47"/>
  <c r="J146" i="47"/>
  <c r="J143" i="47"/>
  <c r="J137" i="47"/>
  <c r="J141" i="47"/>
  <c r="J144" i="47"/>
  <c r="J135" i="47"/>
  <c r="J142" i="47"/>
  <c r="V142" i="47"/>
  <c r="V144" i="47"/>
  <c r="V138" i="47"/>
  <c r="V145" i="47"/>
  <c r="V141" i="47"/>
  <c r="V137" i="47"/>
  <c r="V135" i="47"/>
  <c r="V143" i="47"/>
  <c r="V140" i="47"/>
  <c r="V136" i="47"/>
  <c r="V139" i="47"/>
  <c r="V146" i="47"/>
  <c r="E42" i="43"/>
  <c r="Z964" i="79"/>
  <c r="Y964" i="79"/>
  <c r="AF964" i="79"/>
  <c r="AI964" i="79"/>
  <c r="AH964" i="79"/>
  <c r="AG964" i="79"/>
  <c r="AK964" i="79"/>
  <c r="AJ964" i="79"/>
  <c r="AL964" i="79"/>
  <c r="AD964" i="79"/>
  <c r="AB964" i="79"/>
  <c r="AE964" i="79"/>
  <c r="L147" i="47" l="1"/>
  <c r="L149" i="47" s="1"/>
  <c r="Q147" i="47"/>
  <c r="Q149" i="47" s="1"/>
  <c r="J147" i="47"/>
  <c r="J149" i="47" s="1"/>
  <c r="AC965" i="79"/>
  <c r="AA965" i="79"/>
  <c r="R147" i="47"/>
  <c r="R149" i="47" s="1"/>
  <c r="O147" i="47"/>
  <c r="O149" i="47" s="1"/>
  <c r="V147" i="47"/>
  <c r="V149" i="47" s="1"/>
  <c r="Y965" i="79"/>
  <c r="Z965" i="79"/>
  <c r="AF965" i="79"/>
  <c r="AG965" i="79"/>
  <c r="AK965" i="79"/>
  <c r="AJ965" i="79"/>
  <c r="AL965" i="79"/>
  <c r="AH965" i="79"/>
  <c r="AI965" i="79"/>
  <c r="AD965" i="79"/>
  <c r="AB965" i="79"/>
  <c r="AE965" i="79"/>
  <c r="S147" i="47"/>
  <c r="S149" i="47" s="1"/>
  <c r="N147" i="47"/>
  <c r="N149" i="47" s="1"/>
  <c r="P147" i="47"/>
  <c r="P149" i="47" s="1"/>
  <c r="T147" i="47"/>
  <c r="T149" i="47" s="1"/>
  <c r="K106" i="43"/>
  <c r="R78" i="43"/>
  <c r="I141" i="47"/>
  <c r="W141" i="47" s="1"/>
  <c r="I138" i="47"/>
  <c r="W138" i="47" s="1"/>
  <c r="I137" i="47"/>
  <c r="W137" i="47" s="1"/>
  <c r="I136" i="47"/>
  <c r="W136" i="47" s="1"/>
  <c r="I145" i="47"/>
  <c r="W145" i="47" s="1"/>
  <c r="I139" i="47"/>
  <c r="W139" i="47" s="1"/>
  <c r="I142" i="47"/>
  <c r="W142" i="47" s="1"/>
  <c r="I140" i="47"/>
  <c r="W140" i="47" s="1"/>
  <c r="I135" i="47"/>
  <c r="I144" i="47"/>
  <c r="W144" i="47" s="1"/>
  <c r="I143" i="47"/>
  <c r="W143" i="47" s="1"/>
  <c r="I146" i="47"/>
  <c r="W146" i="47" s="1"/>
  <c r="U147" i="47"/>
  <c r="U149" i="47" s="1"/>
  <c r="AE1324" i="79" l="1"/>
  <c r="AE1328" i="79" s="1"/>
  <c r="J84" i="43" s="1"/>
  <c r="AE1143" i="79"/>
  <c r="AE1145" i="79" s="1"/>
  <c r="J81" i="43" s="1"/>
  <c r="AH1324" i="79"/>
  <c r="AH1328" i="79" s="1"/>
  <c r="M84" i="43" s="1"/>
  <c r="AH1143" i="79"/>
  <c r="AH1145" i="79" s="1"/>
  <c r="M81" i="43" s="1"/>
  <c r="AG1324" i="79"/>
  <c r="AG1328" i="79" s="1"/>
  <c r="L84" i="43" s="1"/>
  <c r="AG1143" i="79"/>
  <c r="AG1145" i="79" s="1"/>
  <c r="L81" i="43" s="1"/>
  <c r="AC1324" i="79"/>
  <c r="AC1328" i="79" s="1"/>
  <c r="H84" i="43" s="1"/>
  <c r="AC1143" i="79"/>
  <c r="AC1145" i="79" s="1"/>
  <c r="H81" i="43" s="1"/>
  <c r="W135" i="47"/>
  <c r="W147" i="47" s="1"/>
  <c r="I147" i="47"/>
  <c r="I149" i="47" s="1"/>
  <c r="AB1324" i="79"/>
  <c r="AB1328" i="79" s="1"/>
  <c r="G84" i="43" s="1"/>
  <c r="AB1143" i="79"/>
  <c r="AB1145" i="79" s="1"/>
  <c r="G81" i="43" s="1"/>
  <c r="AL1324" i="79"/>
  <c r="AL1328" i="79" s="1"/>
  <c r="Q84" i="43" s="1"/>
  <c r="AL1143" i="79"/>
  <c r="AL1145" i="79" s="1"/>
  <c r="Q81" i="43" s="1"/>
  <c r="AF1324" i="79"/>
  <c r="AF1328" i="79" s="1"/>
  <c r="K84" i="43" s="1"/>
  <c r="AF1143" i="79"/>
  <c r="AF1145" i="79" s="1"/>
  <c r="K81" i="43" s="1"/>
  <c r="AD1324" i="79"/>
  <c r="AD1328" i="79" s="1"/>
  <c r="I84" i="43" s="1"/>
  <c r="AD1143" i="79"/>
  <c r="AD1145" i="79" s="1"/>
  <c r="I81" i="43" s="1"/>
  <c r="AJ1324" i="79"/>
  <c r="AJ1328" i="79" s="1"/>
  <c r="O84" i="43" s="1"/>
  <c r="AJ1143" i="79"/>
  <c r="AJ1145" i="79" s="1"/>
  <c r="O81" i="43" s="1"/>
  <c r="Z1324" i="79"/>
  <c r="Z1143" i="79"/>
  <c r="Z1145" i="79" s="1"/>
  <c r="E81" i="43" s="1"/>
  <c r="AI1324" i="79"/>
  <c r="AI1328" i="79" s="1"/>
  <c r="N84" i="43" s="1"/>
  <c r="AI1143" i="79"/>
  <c r="AI1145" i="79" s="1"/>
  <c r="N81" i="43" s="1"/>
  <c r="AK1324" i="79"/>
  <c r="AK1328" i="79" s="1"/>
  <c r="P84" i="43" s="1"/>
  <c r="AK1143" i="79"/>
  <c r="AK1145" i="79" s="1"/>
  <c r="P81" i="43" s="1"/>
  <c r="Y1325" i="79"/>
  <c r="Y1143" i="79"/>
  <c r="AA1324" i="79"/>
  <c r="AA1328" i="79" s="1"/>
  <c r="F84" i="43" s="1"/>
  <c r="AA1143" i="79"/>
  <c r="AA1145" i="79" s="1"/>
  <c r="F81" i="43" s="1"/>
  <c r="K186" i="47" l="1"/>
  <c r="K231" i="47"/>
  <c r="K173" i="47"/>
  <c r="K182" i="47"/>
  <c r="K157" i="47"/>
  <c r="K160" i="47"/>
  <c r="K205" i="47"/>
  <c r="K168" i="47"/>
  <c r="K212" i="47"/>
  <c r="K189" i="47"/>
  <c r="K234" i="47"/>
  <c r="K171" i="47"/>
  <c r="K154" i="47"/>
  <c r="K230" i="47"/>
  <c r="K183" i="47"/>
  <c r="K206" i="47"/>
  <c r="K188" i="47"/>
  <c r="K169" i="47"/>
  <c r="K191" i="47"/>
  <c r="K215" i="47"/>
  <c r="K210" i="47"/>
  <c r="K217" i="47"/>
  <c r="K161" i="47"/>
  <c r="K202" i="47"/>
  <c r="K199" i="47"/>
  <c r="K220" i="47"/>
  <c r="K213" i="47"/>
  <c r="K156" i="47"/>
  <c r="K152" i="47"/>
  <c r="K229" i="47"/>
  <c r="K218" i="47"/>
  <c r="K233" i="47"/>
  <c r="K232" i="47"/>
  <c r="K175" i="47"/>
  <c r="K227" i="47"/>
  <c r="K235" i="47"/>
  <c r="K200" i="47"/>
  <c r="K174" i="47"/>
  <c r="K167" i="47"/>
  <c r="K185" i="47"/>
  <c r="K166" i="47"/>
  <c r="E31" i="43"/>
  <c r="K211" i="47"/>
  <c r="K226" i="47"/>
  <c r="K197" i="47"/>
  <c r="K170" i="47"/>
  <c r="K195" i="47"/>
  <c r="K184" i="47"/>
  <c r="K158" i="47"/>
  <c r="K155" i="47"/>
  <c r="K219" i="47"/>
  <c r="K180" i="47"/>
  <c r="K236" i="47"/>
  <c r="K159" i="47"/>
  <c r="K228" i="47"/>
  <c r="K181" i="47"/>
  <c r="K187" i="47"/>
  <c r="K201" i="47"/>
  <c r="K150" i="47"/>
  <c r="K153" i="47"/>
  <c r="K203" i="47"/>
  <c r="K176" i="47"/>
  <c r="K214" i="47"/>
  <c r="K165" i="47"/>
  <c r="K190" i="47"/>
  <c r="K204" i="47"/>
  <c r="K216" i="47"/>
  <c r="K225" i="47"/>
  <c r="K221" i="47"/>
  <c r="K151" i="47"/>
  <c r="K196" i="47"/>
  <c r="K172" i="47"/>
  <c r="K198" i="47"/>
  <c r="U183" i="47"/>
  <c r="U167" i="47"/>
  <c r="U235" i="47"/>
  <c r="U187" i="47"/>
  <c r="U218" i="47"/>
  <c r="U170" i="47"/>
  <c r="U196" i="47"/>
  <c r="U215" i="47"/>
  <c r="U199" i="47"/>
  <c r="U155" i="47"/>
  <c r="U202" i="47"/>
  <c r="U219" i="47"/>
  <c r="U225" i="47"/>
  <c r="U189" i="47"/>
  <c r="U152" i="47"/>
  <c r="U154" i="47"/>
  <c r="U234" i="47"/>
  <c r="U200" i="47"/>
  <c r="U188" i="47"/>
  <c r="U185" i="47"/>
  <c r="U159" i="47"/>
  <c r="U176" i="47"/>
  <c r="U227" i="47"/>
  <c r="U220" i="47"/>
  <c r="U198" i="47"/>
  <c r="U236" i="47"/>
  <c r="U231" i="47"/>
  <c r="U175" i="47"/>
  <c r="U161" i="47"/>
  <c r="U204" i="47"/>
  <c r="U153" i="47"/>
  <c r="U172" i="47"/>
  <c r="U210" i="47"/>
  <c r="U212" i="47"/>
  <c r="U203" i="47"/>
  <c r="U182" i="47"/>
  <c r="U150" i="47"/>
  <c r="U180" i="47"/>
  <c r="U174" i="47"/>
  <c r="U169" i="47"/>
  <c r="U217" i="47"/>
  <c r="U216" i="47"/>
  <c r="U158" i="47"/>
  <c r="U151" i="47"/>
  <c r="U191" i="47"/>
  <c r="U186" i="47"/>
  <c r="U213" i="47"/>
  <c r="U156" i="47"/>
  <c r="U214" i="47"/>
  <c r="U173" i="47"/>
  <c r="U195" i="47"/>
  <c r="U197" i="47"/>
  <c r="U166" i="47"/>
  <c r="U201" i="47"/>
  <c r="U168" i="47"/>
  <c r="U205" i="47"/>
  <c r="U181" i="47"/>
  <c r="U160" i="47"/>
  <c r="U228" i="47"/>
  <c r="U211" i="47"/>
  <c r="U229" i="47"/>
  <c r="U190" i="47"/>
  <c r="U230" i="47"/>
  <c r="U184" i="47"/>
  <c r="U206" i="47"/>
  <c r="U221" i="47"/>
  <c r="U226" i="47"/>
  <c r="U232" i="47"/>
  <c r="U233" i="47"/>
  <c r="U165" i="47"/>
  <c r="U171" i="47"/>
  <c r="U157" i="47"/>
  <c r="T230" i="47"/>
  <c r="T212" i="47"/>
  <c r="T232" i="47"/>
  <c r="T219" i="47"/>
  <c r="T155" i="47"/>
  <c r="T215" i="47"/>
  <c r="T176" i="47"/>
  <c r="T172" i="47"/>
  <c r="T175" i="47"/>
  <c r="T187" i="47"/>
  <c r="T154" i="47"/>
  <c r="T173" i="47"/>
  <c r="T184" i="47"/>
  <c r="T221" i="47"/>
  <c r="T159" i="47"/>
  <c r="T200" i="47"/>
  <c r="T206" i="47"/>
  <c r="T204" i="47"/>
  <c r="T167" i="47"/>
  <c r="T152" i="47"/>
  <c r="T201" i="47"/>
  <c r="T185" i="47"/>
  <c r="T197" i="47"/>
  <c r="T234" i="47"/>
  <c r="T182" i="47"/>
  <c r="T186" i="47"/>
  <c r="T226" i="47"/>
  <c r="T233" i="47"/>
  <c r="T199" i="47"/>
  <c r="T174" i="47"/>
  <c r="T157" i="47"/>
  <c r="T188" i="47"/>
  <c r="T156" i="47"/>
  <c r="T213" i="47"/>
  <c r="T151" i="47"/>
  <c r="T160" i="47"/>
  <c r="T205" i="47"/>
  <c r="T235" i="47"/>
  <c r="T189" i="47"/>
  <c r="T168" i="47"/>
  <c r="T180" i="47"/>
  <c r="T161" i="47"/>
  <c r="T181" i="47"/>
  <c r="T203" i="47"/>
  <c r="T202" i="47"/>
  <c r="T220" i="47"/>
  <c r="T190" i="47"/>
  <c r="T210" i="47"/>
  <c r="T170" i="47"/>
  <c r="T195" i="47"/>
  <c r="T183" i="47"/>
  <c r="T165" i="47"/>
  <c r="T217" i="47"/>
  <c r="T218" i="47"/>
  <c r="T236" i="47"/>
  <c r="T169" i="47"/>
  <c r="T166" i="47"/>
  <c r="T228" i="47"/>
  <c r="T225" i="47"/>
  <c r="T196" i="47"/>
  <c r="T231" i="47"/>
  <c r="T153" i="47"/>
  <c r="T211" i="47"/>
  <c r="T214" i="47"/>
  <c r="T227" i="47"/>
  <c r="T216" i="47"/>
  <c r="T171" i="47"/>
  <c r="T150" i="47"/>
  <c r="T191" i="47"/>
  <c r="T229" i="47"/>
  <c r="T198" i="47"/>
  <c r="T158" i="47"/>
  <c r="V188" i="47"/>
  <c r="V160" i="47"/>
  <c r="V156" i="47"/>
  <c r="V196" i="47"/>
  <c r="V236" i="47"/>
  <c r="V158" i="47"/>
  <c r="V153" i="47"/>
  <c r="V173" i="47"/>
  <c r="V215" i="47"/>
  <c r="V235" i="47"/>
  <c r="V225" i="47"/>
  <c r="V214" i="47"/>
  <c r="V199" i="47"/>
  <c r="V200" i="47"/>
  <c r="V203" i="47"/>
  <c r="V210" i="47"/>
  <c r="V195" i="47"/>
  <c r="V185" i="47"/>
  <c r="V166" i="47"/>
  <c r="V186" i="47"/>
  <c r="V155" i="47"/>
  <c r="V170" i="47"/>
  <c r="V187" i="47"/>
  <c r="V233" i="47"/>
  <c r="V176" i="47"/>
  <c r="V150" i="47"/>
  <c r="V152" i="47"/>
  <c r="V167" i="47"/>
  <c r="V174" i="47"/>
  <c r="V229" i="47"/>
  <c r="V183" i="47"/>
  <c r="V226" i="47"/>
  <c r="V191" i="47"/>
  <c r="V202" i="47"/>
  <c r="V212" i="47"/>
  <c r="V217" i="47"/>
  <c r="V221" i="47"/>
  <c r="V227" i="47"/>
  <c r="V201" i="47"/>
  <c r="V211" i="47"/>
  <c r="V204" i="47"/>
  <c r="V216" i="47"/>
  <c r="V159" i="47"/>
  <c r="V175" i="47"/>
  <c r="V165" i="47"/>
  <c r="V161" i="47"/>
  <c r="V157" i="47"/>
  <c r="V231" i="47"/>
  <c r="V190" i="47"/>
  <c r="V172" i="47"/>
  <c r="V205" i="47"/>
  <c r="V228" i="47"/>
  <c r="V180" i="47"/>
  <c r="V234" i="47"/>
  <c r="V189" i="47"/>
  <c r="V151" i="47"/>
  <c r="V206" i="47"/>
  <c r="V213" i="47"/>
  <c r="V230" i="47"/>
  <c r="V182" i="47"/>
  <c r="V169" i="47"/>
  <c r="V219" i="47"/>
  <c r="V168" i="47"/>
  <c r="V171" i="47"/>
  <c r="V184" i="47"/>
  <c r="V197" i="47"/>
  <c r="V198" i="47"/>
  <c r="V220" i="47"/>
  <c r="V154" i="47"/>
  <c r="V181" i="47"/>
  <c r="V218" i="47"/>
  <c r="V232" i="47"/>
  <c r="R150" i="47"/>
  <c r="R205" i="47"/>
  <c r="R197" i="47"/>
  <c r="R156" i="47"/>
  <c r="R188" i="47"/>
  <c r="R185" i="47"/>
  <c r="R174" i="47"/>
  <c r="R195" i="47"/>
  <c r="R233" i="47"/>
  <c r="R169" i="47"/>
  <c r="R171" i="47"/>
  <c r="R211" i="47"/>
  <c r="R173" i="47"/>
  <c r="R235" i="47"/>
  <c r="R196" i="47"/>
  <c r="R216" i="47"/>
  <c r="R167" i="47"/>
  <c r="R229" i="47"/>
  <c r="R152" i="47"/>
  <c r="R155" i="47"/>
  <c r="R219" i="47"/>
  <c r="R206" i="47"/>
  <c r="R200" i="47"/>
  <c r="R199" i="47"/>
  <c r="R151" i="47"/>
  <c r="R232" i="47"/>
  <c r="R230" i="47"/>
  <c r="R166" i="47"/>
  <c r="R181" i="47"/>
  <c r="R236" i="47"/>
  <c r="R172" i="47"/>
  <c r="R221" i="47"/>
  <c r="R186" i="47"/>
  <c r="R158" i="47"/>
  <c r="R154" i="47"/>
  <c r="R189" i="47"/>
  <c r="R210" i="47"/>
  <c r="R182" i="47"/>
  <c r="R190" i="47"/>
  <c r="R184" i="47"/>
  <c r="R160" i="47"/>
  <c r="R176" i="47"/>
  <c r="R201" i="47"/>
  <c r="R157" i="47"/>
  <c r="R170" i="47"/>
  <c r="R203" i="47"/>
  <c r="R218" i="47"/>
  <c r="R212" i="47"/>
  <c r="R180" i="47"/>
  <c r="R191" i="47"/>
  <c r="R234" i="47"/>
  <c r="R198" i="47"/>
  <c r="R202" i="47"/>
  <c r="R187" i="47"/>
  <c r="R225" i="47"/>
  <c r="R153" i="47"/>
  <c r="R214" i="47"/>
  <c r="R231" i="47"/>
  <c r="R165" i="47"/>
  <c r="R183" i="47"/>
  <c r="R175" i="47"/>
  <c r="R228" i="47"/>
  <c r="R215" i="47"/>
  <c r="R204" i="47"/>
  <c r="R159" i="47"/>
  <c r="R161" i="47"/>
  <c r="R217" i="47"/>
  <c r="R213" i="47"/>
  <c r="R168" i="47"/>
  <c r="R220" i="47"/>
  <c r="R226" i="47"/>
  <c r="R227" i="47"/>
  <c r="AM1325" i="79"/>
  <c r="Y1328" i="79"/>
  <c r="D84" i="43" s="1"/>
  <c r="AM1143" i="79"/>
  <c r="AM1145" i="79" s="1"/>
  <c r="AM1147" i="79" s="1"/>
  <c r="L104" i="43"/>
  <c r="Y1145" i="79"/>
  <c r="D81" i="43" s="1"/>
  <c r="S166" i="47"/>
  <c r="S165" i="47"/>
  <c r="S152" i="47"/>
  <c r="S150" i="47"/>
  <c r="S197" i="47"/>
  <c r="S156" i="47"/>
  <c r="S217" i="47"/>
  <c r="S189" i="47"/>
  <c r="S232" i="47"/>
  <c r="S173" i="47"/>
  <c r="S234" i="47"/>
  <c r="S219" i="47"/>
  <c r="S218" i="47"/>
  <c r="S229" i="47"/>
  <c r="S151" i="47"/>
  <c r="S168" i="47"/>
  <c r="S188" i="47"/>
  <c r="S206" i="47"/>
  <c r="S185" i="47"/>
  <c r="S160" i="47"/>
  <c r="S225" i="47"/>
  <c r="S214" i="47"/>
  <c r="S236" i="47"/>
  <c r="S203" i="47"/>
  <c r="S211" i="47"/>
  <c r="S199" i="47"/>
  <c r="S191" i="47"/>
  <c r="S235" i="47"/>
  <c r="S159" i="47"/>
  <c r="S200" i="47"/>
  <c r="S216" i="47"/>
  <c r="S213" i="47"/>
  <c r="S170" i="47"/>
  <c r="S184" i="47"/>
  <c r="S161" i="47"/>
  <c r="S215" i="47"/>
  <c r="S190" i="47"/>
  <c r="S231" i="47"/>
  <c r="S175" i="47"/>
  <c r="S233" i="47"/>
  <c r="S180" i="47"/>
  <c r="S228" i="47"/>
  <c r="S172" i="47"/>
  <c r="S183" i="47"/>
  <c r="S157" i="47"/>
  <c r="S186" i="47"/>
  <c r="S220" i="47"/>
  <c r="S210" i="47"/>
  <c r="S227" i="47"/>
  <c r="S230" i="47"/>
  <c r="S153" i="47"/>
  <c r="S201" i="47"/>
  <c r="S176" i="47"/>
  <c r="S212" i="47"/>
  <c r="S181" i="47"/>
  <c r="S196" i="47"/>
  <c r="S182" i="47"/>
  <c r="S171" i="47"/>
  <c r="S204" i="47"/>
  <c r="S198" i="47"/>
  <c r="S187" i="47"/>
  <c r="S169" i="47"/>
  <c r="S221" i="47"/>
  <c r="S205" i="47"/>
  <c r="S158" i="47"/>
  <c r="S174" i="47"/>
  <c r="S202" i="47"/>
  <c r="S226" i="47"/>
  <c r="S195" i="47"/>
  <c r="S167" i="47"/>
  <c r="S155" i="47"/>
  <c r="S154" i="47"/>
  <c r="J151" i="47"/>
  <c r="J171" i="47"/>
  <c r="J234" i="47"/>
  <c r="J156" i="47"/>
  <c r="J152" i="47"/>
  <c r="J226" i="47"/>
  <c r="J166" i="47"/>
  <c r="J172" i="47"/>
  <c r="J189" i="47"/>
  <c r="J218" i="47"/>
  <c r="J173" i="47"/>
  <c r="J159" i="47"/>
  <c r="J167" i="47"/>
  <c r="J235" i="47"/>
  <c r="J165" i="47"/>
  <c r="J211" i="47"/>
  <c r="J174" i="47"/>
  <c r="J196" i="47"/>
  <c r="J160" i="47"/>
  <c r="J169" i="47"/>
  <c r="J195" i="47"/>
  <c r="J176" i="47"/>
  <c r="J150" i="47"/>
  <c r="J184" i="47"/>
  <c r="J180" i="47"/>
  <c r="J170" i="47"/>
  <c r="J202" i="47"/>
  <c r="J199" i="47"/>
  <c r="J161" i="47"/>
  <c r="J203" i="47"/>
  <c r="J197" i="47"/>
  <c r="J221" i="47"/>
  <c r="J185" i="47"/>
  <c r="J168" i="47"/>
  <c r="J205" i="47"/>
  <c r="J158" i="47"/>
  <c r="J190" i="47"/>
  <c r="J225" i="47"/>
  <c r="J182" i="47"/>
  <c r="J191" i="47"/>
  <c r="J201" i="47"/>
  <c r="J233" i="47"/>
  <c r="J216" i="47"/>
  <c r="J186" i="47"/>
  <c r="J153" i="47"/>
  <c r="J154" i="47"/>
  <c r="J200" i="47"/>
  <c r="J227" i="47"/>
  <c r="J214" i="47"/>
  <c r="J198" i="47"/>
  <c r="J219" i="47"/>
  <c r="J204" i="47"/>
  <c r="J206" i="47"/>
  <c r="J229" i="47"/>
  <c r="J183" i="47"/>
  <c r="J213" i="47"/>
  <c r="J210" i="47"/>
  <c r="J157" i="47"/>
  <c r="J215" i="47"/>
  <c r="J181" i="47"/>
  <c r="J231" i="47"/>
  <c r="J155" i="47"/>
  <c r="J230" i="47"/>
  <c r="J188" i="47"/>
  <c r="J232" i="47"/>
  <c r="J217" i="47"/>
  <c r="J175" i="47"/>
  <c r="J212" i="47"/>
  <c r="J187" i="47"/>
  <c r="J228" i="47"/>
  <c r="J220" i="47"/>
  <c r="J236" i="47"/>
  <c r="N198" i="47"/>
  <c r="N201" i="47"/>
  <c r="N176" i="47"/>
  <c r="N154" i="47"/>
  <c r="N153" i="47"/>
  <c r="N170" i="47"/>
  <c r="N227" i="47"/>
  <c r="N216" i="47"/>
  <c r="N180" i="47"/>
  <c r="N158" i="47"/>
  <c r="N189" i="47"/>
  <c r="N235" i="47"/>
  <c r="N226" i="47"/>
  <c r="N231" i="47"/>
  <c r="N233" i="47"/>
  <c r="N168" i="47"/>
  <c r="N167" i="47"/>
  <c r="N230" i="47"/>
  <c r="N150" i="47"/>
  <c r="N196" i="47"/>
  <c r="N185" i="47"/>
  <c r="N199" i="47"/>
  <c r="N165" i="47"/>
  <c r="N228" i="47"/>
  <c r="N191" i="47"/>
  <c r="N152" i="47"/>
  <c r="N184" i="47"/>
  <c r="N157" i="47"/>
  <c r="N203" i="47"/>
  <c r="N219" i="47"/>
  <c r="N217" i="47"/>
  <c r="N171" i="47"/>
  <c r="N195" i="47"/>
  <c r="N212" i="47"/>
  <c r="N221" i="47"/>
  <c r="N210" i="47"/>
  <c r="N229" i="47"/>
  <c r="N225" i="47"/>
  <c r="N188" i="47"/>
  <c r="N204" i="47"/>
  <c r="N155" i="47"/>
  <c r="N186" i="47"/>
  <c r="N159" i="47"/>
  <c r="N211" i="47"/>
  <c r="N214" i="47"/>
  <c r="N169" i="47"/>
  <c r="N175" i="47"/>
  <c r="N160" i="47"/>
  <c r="N182" i="47"/>
  <c r="N190" i="47"/>
  <c r="N218" i="47"/>
  <c r="N206" i="47"/>
  <c r="N172" i="47"/>
  <c r="N202" i="47"/>
  <c r="N166" i="47"/>
  <c r="N200" i="47"/>
  <c r="N174" i="47"/>
  <c r="N234" i="47"/>
  <c r="N161" i="47"/>
  <c r="N181" i="47"/>
  <c r="N205" i="47"/>
  <c r="N232" i="47"/>
  <c r="N236" i="47"/>
  <c r="N156" i="47"/>
  <c r="N151" i="47"/>
  <c r="N183" i="47"/>
  <c r="N197" i="47"/>
  <c r="N187" i="47"/>
  <c r="N173" i="47"/>
  <c r="N220" i="47"/>
  <c r="N215" i="47"/>
  <c r="N213" i="47"/>
  <c r="P201" i="47"/>
  <c r="P172" i="47"/>
  <c r="P180" i="47"/>
  <c r="P199" i="47"/>
  <c r="P189" i="47"/>
  <c r="P228" i="47"/>
  <c r="P156" i="47"/>
  <c r="P230" i="47"/>
  <c r="P160" i="47"/>
  <c r="P191" i="47"/>
  <c r="P236" i="47"/>
  <c r="P150" i="47"/>
  <c r="P182" i="47"/>
  <c r="P219" i="47"/>
  <c r="P170" i="47"/>
  <c r="P151" i="47"/>
  <c r="P169" i="47"/>
  <c r="P216" i="47"/>
  <c r="P232" i="47"/>
  <c r="P196" i="47"/>
  <c r="P206" i="47"/>
  <c r="P202" i="47"/>
  <c r="P233" i="47"/>
  <c r="P165" i="47"/>
  <c r="P215" i="47"/>
  <c r="P210" i="47"/>
  <c r="P187" i="47"/>
  <c r="P176" i="47"/>
  <c r="P225" i="47"/>
  <c r="P235" i="47"/>
  <c r="P213" i="47"/>
  <c r="P203" i="47"/>
  <c r="P217" i="47"/>
  <c r="P190" i="47"/>
  <c r="P188" i="47"/>
  <c r="P221" i="47"/>
  <c r="P167" i="47"/>
  <c r="P226" i="47"/>
  <c r="P168" i="47"/>
  <c r="P186" i="47"/>
  <c r="P175" i="47"/>
  <c r="P198" i="47"/>
  <c r="P212" i="47"/>
  <c r="P171" i="47"/>
  <c r="P197" i="47"/>
  <c r="P166" i="47"/>
  <c r="P152" i="47"/>
  <c r="P218" i="47"/>
  <c r="P173" i="47"/>
  <c r="P229" i="47"/>
  <c r="P155" i="47"/>
  <c r="P227" i="47"/>
  <c r="P204" i="47"/>
  <c r="P159" i="47"/>
  <c r="P154" i="47"/>
  <c r="P214" i="47"/>
  <c r="P234" i="47"/>
  <c r="P157" i="47"/>
  <c r="P161" i="47"/>
  <c r="P181" i="47"/>
  <c r="P195" i="47"/>
  <c r="P174" i="47"/>
  <c r="P153" i="47"/>
  <c r="P185" i="47"/>
  <c r="P231" i="47"/>
  <c r="P220" i="47"/>
  <c r="P200" i="47"/>
  <c r="P158" i="47"/>
  <c r="P205" i="47"/>
  <c r="P183" i="47"/>
  <c r="P184" i="47"/>
  <c r="P211" i="47"/>
  <c r="E32" i="43"/>
  <c r="L191" i="47"/>
  <c r="L200" i="47"/>
  <c r="L220" i="47"/>
  <c r="L210" i="47"/>
  <c r="L202" i="47"/>
  <c r="L206" i="47"/>
  <c r="L212" i="47"/>
  <c r="L211" i="47"/>
  <c r="L175" i="47"/>
  <c r="L189" i="47"/>
  <c r="L203" i="47"/>
  <c r="L152" i="47"/>
  <c r="L197" i="47"/>
  <c r="L170" i="47"/>
  <c r="L173" i="47"/>
  <c r="L199" i="47"/>
  <c r="L214" i="47"/>
  <c r="L230" i="47"/>
  <c r="L236" i="47"/>
  <c r="L234" i="47"/>
  <c r="L157" i="47"/>
  <c r="L172" i="47"/>
  <c r="L166" i="47"/>
  <c r="L217" i="47"/>
  <c r="L218" i="47"/>
  <c r="L187" i="47"/>
  <c r="L185" i="47"/>
  <c r="L159" i="47"/>
  <c r="L221" i="47"/>
  <c r="L182" i="47"/>
  <c r="L150" i="47"/>
  <c r="L181" i="47"/>
  <c r="L160" i="47"/>
  <c r="L167" i="47"/>
  <c r="L231" i="47"/>
  <c r="L169" i="47"/>
  <c r="L158" i="47"/>
  <c r="L196" i="47"/>
  <c r="L219" i="47"/>
  <c r="L180" i="47"/>
  <c r="L156" i="47"/>
  <c r="L198" i="47"/>
  <c r="L184" i="47"/>
  <c r="L235" i="47"/>
  <c r="L201" i="47"/>
  <c r="L161" i="47"/>
  <c r="L215" i="47"/>
  <c r="L205" i="47"/>
  <c r="L154" i="47"/>
  <c r="L232" i="47"/>
  <c r="L195" i="47"/>
  <c r="L151" i="47"/>
  <c r="L227" i="47"/>
  <c r="L186" i="47"/>
  <c r="L153" i="47"/>
  <c r="L226" i="47"/>
  <c r="L183" i="47"/>
  <c r="L204" i="47"/>
  <c r="L225" i="47"/>
  <c r="L188" i="47"/>
  <c r="L190" i="47"/>
  <c r="L176" i="47"/>
  <c r="L216" i="47"/>
  <c r="L171" i="47"/>
  <c r="L168" i="47"/>
  <c r="L213" i="47"/>
  <c r="L229" i="47"/>
  <c r="L165" i="47"/>
  <c r="L233" i="47"/>
  <c r="L228" i="47"/>
  <c r="L174" i="47"/>
  <c r="L155" i="47"/>
  <c r="K108" i="43"/>
  <c r="W149" i="47"/>
  <c r="Q153" i="47"/>
  <c r="Q176" i="47"/>
  <c r="Q181" i="47"/>
  <c r="Q188" i="47"/>
  <c r="Q155" i="47"/>
  <c r="Q183" i="47"/>
  <c r="Q204" i="47"/>
  <c r="Q210" i="47"/>
  <c r="Q236" i="47"/>
  <c r="Q156" i="47"/>
  <c r="Q151" i="47"/>
  <c r="Q166" i="47"/>
  <c r="Q205" i="47"/>
  <c r="Q197" i="47"/>
  <c r="Q213" i="47"/>
  <c r="Q217" i="47"/>
  <c r="Q182" i="47"/>
  <c r="Q160" i="47"/>
  <c r="Q212" i="47"/>
  <c r="Q159" i="47"/>
  <c r="Q161" i="47"/>
  <c r="Q233" i="47"/>
  <c r="Q191" i="47"/>
  <c r="Q202" i="47"/>
  <c r="Q169" i="47"/>
  <c r="Q187" i="47"/>
  <c r="Q214" i="47"/>
  <c r="Q173" i="47"/>
  <c r="Q211" i="47"/>
  <c r="Q218" i="47"/>
  <c r="Q201" i="47"/>
  <c r="Q170" i="47"/>
  <c r="Q158" i="47"/>
  <c r="Q171" i="47"/>
  <c r="Q168" i="47"/>
  <c r="Q154" i="47"/>
  <c r="Q185" i="47"/>
  <c r="Q227" i="47"/>
  <c r="Q226" i="47"/>
  <c r="Q196" i="47"/>
  <c r="Q152" i="47"/>
  <c r="Q230" i="47"/>
  <c r="Q190" i="47"/>
  <c r="Q203" i="47"/>
  <c r="Q229" i="47"/>
  <c r="Q228" i="47"/>
  <c r="Q198" i="47"/>
  <c r="Q174" i="47"/>
  <c r="Q221" i="47"/>
  <c r="Q172" i="47"/>
  <c r="Q225" i="47"/>
  <c r="Q219" i="47"/>
  <c r="Q180" i="47"/>
  <c r="Q206" i="47"/>
  <c r="Q150" i="47"/>
  <c r="Q175" i="47"/>
  <c r="Q215" i="47"/>
  <c r="Q195" i="47"/>
  <c r="Q200" i="47"/>
  <c r="Q167" i="47"/>
  <c r="Q184" i="47"/>
  <c r="Q216" i="47"/>
  <c r="Q231" i="47"/>
  <c r="Q186" i="47"/>
  <c r="Q232" i="47"/>
  <c r="Q189" i="47"/>
  <c r="Q235" i="47"/>
  <c r="Q220" i="47"/>
  <c r="Q199" i="47"/>
  <c r="Q157" i="47"/>
  <c r="Q165" i="47"/>
  <c r="Q234" i="47"/>
  <c r="O234" i="47"/>
  <c r="O228" i="47"/>
  <c r="O183" i="47"/>
  <c r="O167" i="47"/>
  <c r="O216" i="47"/>
  <c r="O229" i="47"/>
  <c r="O203" i="47"/>
  <c r="O202" i="47"/>
  <c r="O217" i="47"/>
  <c r="O155" i="47"/>
  <c r="O186" i="47"/>
  <c r="O174" i="47"/>
  <c r="O214" i="47"/>
  <c r="O156" i="47"/>
  <c r="O175" i="47"/>
  <c r="O172" i="47"/>
  <c r="O185" i="47"/>
  <c r="O184" i="47"/>
  <c r="O219" i="47"/>
  <c r="O195" i="47"/>
  <c r="O165" i="47"/>
  <c r="O197" i="47"/>
  <c r="O210" i="47"/>
  <c r="O218" i="47"/>
  <c r="O170" i="47"/>
  <c r="O225" i="47"/>
  <c r="O188" i="47"/>
  <c r="O235" i="47"/>
  <c r="O159" i="47"/>
  <c r="O231" i="47"/>
  <c r="O220" i="47"/>
  <c r="O198" i="47"/>
  <c r="O230" i="47"/>
  <c r="O204" i="47"/>
  <c r="O205" i="47"/>
  <c r="O199" i="47"/>
  <c r="O150" i="47"/>
  <c r="O190" i="47"/>
  <c r="O212" i="47"/>
  <c r="O187" i="47"/>
  <c r="O173" i="47"/>
  <c r="O232" i="47"/>
  <c r="O236" i="47"/>
  <c r="O201" i="47"/>
  <c r="O226" i="47"/>
  <c r="O200" i="47"/>
  <c r="O171" i="47"/>
  <c r="O160" i="47"/>
  <c r="O158" i="47"/>
  <c r="O161" i="47"/>
  <c r="O196" i="47"/>
  <c r="O153" i="47"/>
  <c r="O154" i="47"/>
  <c r="O211" i="47"/>
  <c r="O215" i="47"/>
  <c r="O151" i="47"/>
  <c r="O168" i="47"/>
  <c r="O227" i="47"/>
  <c r="O157" i="47"/>
  <c r="O181" i="47"/>
  <c r="O169" i="47"/>
  <c r="O206" i="47"/>
  <c r="O176" i="47"/>
  <c r="O152" i="47"/>
  <c r="O221" i="47"/>
  <c r="O191" i="47"/>
  <c r="O189" i="47"/>
  <c r="O213" i="47"/>
  <c r="O180" i="47"/>
  <c r="O182" i="47"/>
  <c r="O233" i="47"/>
  <c r="O166" i="47"/>
  <c r="Z1328" i="79"/>
  <c r="E84" i="43" s="1"/>
  <c r="AM1324" i="79"/>
  <c r="AM1328" i="79" s="1"/>
  <c r="M151" i="47"/>
  <c r="M210" i="47"/>
  <c r="M186" i="47"/>
  <c r="M217" i="47"/>
  <c r="M221" i="47"/>
  <c r="M212" i="47"/>
  <c r="M213" i="47"/>
  <c r="M187" i="47"/>
  <c r="M159" i="47"/>
  <c r="M188" i="47"/>
  <c r="M196" i="47"/>
  <c r="M191" i="47"/>
  <c r="M205" i="47"/>
  <c r="M168" i="47"/>
  <c r="M216" i="47"/>
  <c r="M228" i="47"/>
  <c r="M184" i="47"/>
  <c r="M180" i="47"/>
  <c r="M202" i="47"/>
  <c r="M165" i="47"/>
  <c r="M206" i="47"/>
  <c r="M214" i="47"/>
  <c r="M183" i="47"/>
  <c r="M199" i="47"/>
  <c r="M231" i="47"/>
  <c r="M161" i="47"/>
  <c r="M218" i="47"/>
  <c r="M174" i="47"/>
  <c r="M203" i="47"/>
  <c r="M155" i="47"/>
  <c r="M235" i="47"/>
  <c r="M150" i="47"/>
  <c r="M232" i="47"/>
  <c r="M169" i="47"/>
  <c r="M204" i="47"/>
  <c r="M176" i="47"/>
  <c r="M158" i="47"/>
  <c r="M226" i="47"/>
  <c r="M233" i="47"/>
  <c r="M189" i="47"/>
  <c r="M154" i="47"/>
  <c r="M175" i="47"/>
  <c r="M234" i="47"/>
  <c r="M170" i="47"/>
  <c r="M211" i="47"/>
  <c r="M215" i="47"/>
  <c r="M220" i="47"/>
  <c r="M173" i="47"/>
  <c r="M195" i="47"/>
  <c r="M230" i="47"/>
  <c r="M172" i="47"/>
  <c r="M236" i="47"/>
  <c r="M200" i="47"/>
  <c r="M201" i="47"/>
  <c r="M160" i="47"/>
  <c r="M166" i="47"/>
  <c r="M225" i="47"/>
  <c r="M157" i="47"/>
  <c r="M197" i="47"/>
  <c r="E33" i="43"/>
  <c r="M152" i="47"/>
  <c r="M156" i="47"/>
  <c r="M190" i="47"/>
  <c r="M227" i="47"/>
  <c r="M219" i="47"/>
  <c r="M182" i="47"/>
  <c r="M198" i="47"/>
  <c r="M171" i="47"/>
  <c r="M229" i="47"/>
  <c r="M153" i="47"/>
  <c r="M185" i="47"/>
  <c r="M181" i="47"/>
  <c r="M167" i="47"/>
  <c r="Q162" i="47" l="1"/>
  <c r="Q164" i="47" s="1"/>
  <c r="Q177" i="47" s="1"/>
  <c r="Q179" i="47" s="1"/>
  <c r="Q192" i="47" s="1"/>
  <c r="Q194" i="47" s="1"/>
  <c r="Q207" i="47" s="1"/>
  <c r="Q209" i="47" s="1"/>
  <c r="Q222" i="47" s="1"/>
  <c r="Q224" i="47" s="1"/>
  <c r="Q237" i="47" s="1"/>
  <c r="L87" i="43" s="1"/>
  <c r="J162" i="47"/>
  <c r="J164" i="47" s="1"/>
  <c r="J177" i="47" s="1"/>
  <c r="J179" i="47" s="1"/>
  <c r="J192" i="47" s="1"/>
  <c r="J194" i="47" s="1"/>
  <c r="J207" i="47" s="1"/>
  <c r="J209" i="47" s="1"/>
  <c r="J222" i="47" s="1"/>
  <c r="J224" i="47" s="1"/>
  <c r="J237" i="47" s="1"/>
  <c r="E87" i="43" s="1"/>
  <c r="E88" i="43" s="1"/>
  <c r="E30" i="43"/>
  <c r="U162" i="47"/>
  <c r="U164" i="47" s="1"/>
  <c r="U177" i="47" s="1"/>
  <c r="U179" i="47" s="1"/>
  <c r="U192" i="47" s="1"/>
  <c r="U194" i="47" s="1"/>
  <c r="U207" i="47" s="1"/>
  <c r="U209" i="47" s="1"/>
  <c r="U222" i="47" s="1"/>
  <c r="U224" i="47" s="1"/>
  <c r="U237" i="47" s="1"/>
  <c r="P87" i="43" s="1"/>
  <c r="M162" i="47"/>
  <c r="M164" i="47" s="1"/>
  <c r="M177" i="47" s="1"/>
  <c r="M179" i="47" s="1"/>
  <c r="M192" i="47" s="1"/>
  <c r="M194" i="47" s="1"/>
  <c r="M207" i="47" s="1"/>
  <c r="M209" i="47" s="1"/>
  <c r="M222" i="47" s="1"/>
  <c r="M224" i="47" s="1"/>
  <c r="M237" i="47" s="1"/>
  <c r="H87" i="43" s="1"/>
  <c r="L162" i="47"/>
  <c r="L164" i="47" s="1"/>
  <c r="L177" i="47" s="1"/>
  <c r="L179" i="47" s="1"/>
  <c r="L192" i="47" s="1"/>
  <c r="L194" i="47" s="1"/>
  <c r="L207" i="47" s="1"/>
  <c r="L209" i="47" s="1"/>
  <c r="L222" i="47" s="1"/>
  <c r="L224" i="47" s="1"/>
  <c r="L237" i="47" s="1"/>
  <c r="G87" i="43" s="1"/>
  <c r="S162" i="47"/>
  <c r="S164" i="47" s="1"/>
  <c r="S177" i="47" s="1"/>
  <c r="S179" i="47" s="1"/>
  <c r="S192" i="47" s="1"/>
  <c r="S194" i="47" s="1"/>
  <c r="S207" i="47" s="1"/>
  <c r="S209" i="47" s="1"/>
  <c r="S222" i="47" s="1"/>
  <c r="S224" i="47" s="1"/>
  <c r="S237" i="47" s="1"/>
  <c r="N87" i="43" s="1"/>
  <c r="R81" i="43"/>
  <c r="I220" i="47"/>
  <c r="W220" i="47" s="1"/>
  <c r="I155" i="47"/>
  <c r="W155" i="47" s="1"/>
  <c r="I158" i="47"/>
  <c r="W158" i="47" s="1"/>
  <c r="I200" i="47"/>
  <c r="W200" i="47" s="1"/>
  <c r="I160" i="47"/>
  <c r="W160" i="47" s="1"/>
  <c r="I205" i="47"/>
  <c r="W205" i="47" s="1"/>
  <c r="I180" i="47"/>
  <c r="W180" i="47" s="1"/>
  <c r="I214" i="47"/>
  <c r="W214" i="47" s="1"/>
  <c r="I201" i="47"/>
  <c r="W201" i="47" s="1"/>
  <c r="I182" i="47"/>
  <c r="W182" i="47" s="1"/>
  <c r="I185" i="47"/>
  <c r="W185" i="47" s="1"/>
  <c r="I188" i="47"/>
  <c r="W188" i="47" s="1"/>
  <c r="I159" i="47"/>
  <c r="W159" i="47" s="1"/>
  <c r="I167" i="47"/>
  <c r="W167" i="47" s="1"/>
  <c r="I232" i="47"/>
  <c r="W232" i="47" s="1"/>
  <c r="I195" i="47"/>
  <c r="W195" i="47" s="1"/>
  <c r="I227" i="47"/>
  <c r="W227" i="47" s="1"/>
  <c r="I204" i="47"/>
  <c r="W204" i="47" s="1"/>
  <c r="I212" i="47"/>
  <c r="W212" i="47" s="1"/>
  <c r="I161" i="47"/>
  <c r="W161" i="47" s="1"/>
  <c r="I166" i="47"/>
  <c r="W166" i="47" s="1"/>
  <c r="I168" i="47"/>
  <c r="W168" i="47" s="1"/>
  <c r="I157" i="47"/>
  <c r="W157" i="47" s="1"/>
  <c r="I169" i="47"/>
  <c r="W169" i="47" s="1"/>
  <c r="I152" i="47"/>
  <c r="W152" i="47" s="1"/>
  <c r="I213" i="47"/>
  <c r="W213" i="47" s="1"/>
  <c r="I151" i="47"/>
  <c r="W151" i="47" s="1"/>
  <c r="I198" i="47"/>
  <c r="W198" i="47" s="1"/>
  <c r="I202" i="47"/>
  <c r="W202" i="47" s="1"/>
  <c r="I236" i="47"/>
  <c r="W236" i="47" s="1"/>
  <c r="I211" i="47"/>
  <c r="W211" i="47" s="1"/>
  <c r="I217" i="47"/>
  <c r="W217" i="47" s="1"/>
  <c r="I199" i="47"/>
  <c r="W199" i="47" s="1"/>
  <c r="I234" i="47"/>
  <c r="W234" i="47" s="1"/>
  <c r="I175" i="47"/>
  <c r="W175" i="47" s="1"/>
  <c r="I183" i="47"/>
  <c r="W183" i="47" s="1"/>
  <c r="I190" i="47"/>
  <c r="W190" i="47" s="1"/>
  <c r="I170" i="47"/>
  <c r="W170" i="47" s="1"/>
  <c r="I226" i="47"/>
  <c r="W226" i="47" s="1"/>
  <c r="I176" i="47"/>
  <c r="W176" i="47" s="1"/>
  <c r="I191" i="47"/>
  <c r="W191" i="47" s="1"/>
  <c r="I171" i="47"/>
  <c r="W171" i="47" s="1"/>
  <c r="I173" i="47"/>
  <c r="W173" i="47" s="1"/>
  <c r="I221" i="47"/>
  <c r="W221" i="47" s="1"/>
  <c r="I184" i="47"/>
  <c r="W184" i="47" s="1"/>
  <c r="I186" i="47"/>
  <c r="W186" i="47" s="1"/>
  <c r="I228" i="47"/>
  <c r="W228" i="47" s="1"/>
  <c r="I231" i="47"/>
  <c r="W231" i="47" s="1"/>
  <c r="I230" i="47"/>
  <c r="W230" i="47" s="1"/>
  <c r="I196" i="47"/>
  <c r="W196" i="47" s="1"/>
  <c r="I218" i="47"/>
  <c r="W218" i="47" s="1"/>
  <c r="I233" i="47"/>
  <c r="W233" i="47" s="1"/>
  <c r="I156" i="47"/>
  <c r="W156" i="47" s="1"/>
  <c r="I235" i="47"/>
  <c r="W235" i="47" s="1"/>
  <c r="I181" i="47"/>
  <c r="W181" i="47" s="1"/>
  <c r="I215" i="47"/>
  <c r="W215" i="47" s="1"/>
  <c r="E29" i="43"/>
  <c r="I229" i="47"/>
  <c r="W229" i="47" s="1"/>
  <c r="I210" i="47"/>
  <c r="W210" i="47" s="1"/>
  <c r="I216" i="47"/>
  <c r="W216" i="47" s="1"/>
  <c r="I203" i="47"/>
  <c r="W203" i="47" s="1"/>
  <c r="I165" i="47"/>
  <c r="W165" i="47" s="1"/>
  <c r="I150" i="47"/>
  <c r="I153" i="47"/>
  <c r="W153" i="47" s="1"/>
  <c r="I174" i="47"/>
  <c r="W174" i="47" s="1"/>
  <c r="I189" i="47"/>
  <c r="W189" i="47" s="1"/>
  <c r="I172" i="47"/>
  <c r="W172" i="47" s="1"/>
  <c r="I225" i="47"/>
  <c r="W225" i="47" s="1"/>
  <c r="I197" i="47"/>
  <c r="W197" i="47" s="1"/>
  <c r="I219" i="47"/>
  <c r="W219" i="47" s="1"/>
  <c r="I187" i="47"/>
  <c r="W187" i="47" s="1"/>
  <c r="I206" i="47"/>
  <c r="W206" i="47" s="1"/>
  <c r="I154" i="47"/>
  <c r="W154" i="47" s="1"/>
  <c r="T162" i="47"/>
  <c r="T164" i="47" s="1"/>
  <c r="T177" i="47" s="1"/>
  <c r="T179" i="47" s="1"/>
  <c r="T192" i="47" s="1"/>
  <c r="T194" i="47" s="1"/>
  <c r="T207" i="47" s="1"/>
  <c r="T209" i="47" s="1"/>
  <c r="T222" i="47" s="1"/>
  <c r="T224" i="47" s="1"/>
  <c r="T237" i="47" s="1"/>
  <c r="O87" i="43" s="1"/>
  <c r="AM1330" i="79"/>
  <c r="R84" i="43"/>
  <c r="K109" i="43"/>
  <c r="P162" i="47"/>
  <c r="P164" i="47" s="1"/>
  <c r="P177" i="47" s="1"/>
  <c r="P179" i="47" s="1"/>
  <c r="P192" i="47" s="1"/>
  <c r="P194" i="47" s="1"/>
  <c r="P207" i="47" s="1"/>
  <c r="P209" i="47" s="1"/>
  <c r="P222" i="47" s="1"/>
  <c r="P224" i="47" s="1"/>
  <c r="P237" i="47" s="1"/>
  <c r="K87" i="43" s="1"/>
  <c r="L106" i="43"/>
  <c r="M104" i="43"/>
  <c r="M106" i="43" s="1"/>
  <c r="O162" i="47"/>
  <c r="O164" i="47" s="1"/>
  <c r="O177" i="47" s="1"/>
  <c r="O179" i="47" s="1"/>
  <c r="O192" i="47" s="1"/>
  <c r="O194" i="47" s="1"/>
  <c r="O207" i="47" s="1"/>
  <c r="O209" i="47" s="1"/>
  <c r="O222" i="47" s="1"/>
  <c r="O224" i="47" s="1"/>
  <c r="O237" i="47" s="1"/>
  <c r="J87" i="43" s="1"/>
  <c r="N162" i="47"/>
  <c r="N164" i="47" s="1"/>
  <c r="N177" i="47" s="1"/>
  <c r="N179" i="47" s="1"/>
  <c r="N192" i="47" s="1"/>
  <c r="N194" i="47" s="1"/>
  <c r="N207" i="47" s="1"/>
  <c r="N209" i="47" s="1"/>
  <c r="N222" i="47" s="1"/>
  <c r="N224" i="47" s="1"/>
  <c r="N237" i="47" s="1"/>
  <c r="I87" i="43" s="1"/>
  <c r="R162" i="47"/>
  <c r="R164" i="47" s="1"/>
  <c r="R177" i="47" s="1"/>
  <c r="R179" i="47" s="1"/>
  <c r="R192" i="47" s="1"/>
  <c r="R194" i="47" s="1"/>
  <c r="R207" i="47" s="1"/>
  <c r="R209" i="47" s="1"/>
  <c r="R222" i="47" s="1"/>
  <c r="R224" i="47" s="1"/>
  <c r="R237" i="47" s="1"/>
  <c r="M87" i="43" s="1"/>
  <c r="V162" i="47"/>
  <c r="V164" i="47" s="1"/>
  <c r="V177" i="47" s="1"/>
  <c r="V179" i="47" s="1"/>
  <c r="V192" i="47" s="1"/>
  <c r="V194" i="47" s="1"/>
  <c r="V207" i="47" s="1"/>
  <c r="V209" i="47" s="1"/>
  <c r="V222" i="47" s="1"/>
  <c r="V224" i="47" s="1"/>
  <c r="V237" i="47" s="1"/>
  <c r="Q87" i="43" s="1"/>
  <c r="K162" i="47"/>
  <c r="K164" i="47" s="1"/>
  <c r="K177" i="47" s="1"/>
  <c r="K179" i="47" s="1"/>
  <c r="K192" i="47" s="1"/>
  <c r="K194" i="47" s="1"/>
  <c r="K207" i="47" s="1"/>
  <c r="K209" i="47" s="1"/>
  <c r="K222" i="47" s="1"/>
  <c r="K224" i="47" s="1"/>
  <c r="K237" i="47" s="1"/>
  <c r="F87" i="43" s="1"/>
  <c r="F31" i="43" l="1"/>
  <c r="G31" i="43" s="1"/>
  <c r="F88" i="43"/>
  <c r="J88" i="43"/>
  <c r="F35" i="43"/>
  <c r="G35" i="43" s="1"/>
  <c r="K88" i="43"/>
  <c r="F36" i="43"/>
  <c r="G36" i="43" s="1"/>
  <c r="E43" i="43"/>
  <c r="F32" i="43"/>
  <c r="G32" i="43" s="1"/>
  <c r="G88" i="43"/>
  <c r="M88" i="43"/>
  <c r="F38" i="43"/>
  <c r="G38" i="43" s="1"/>
  <c r="W150" i="47"/>
  <c r="W162" i="47" s="1"/>
  <c r="I162" i="47"/>
  <c r="I164" i="47" s="1"/>
  <c r="I177" i="47" s="1"/>
  <c r="I179" i="47" s="1"/>
  <c r="I192" i="47" s="1"/>
  <c r="I194" i="47" s="1"/>
  <c r="I207" i="47" s="1"/>
  <c r="I209" i="47" s="1"/>
  <c r="I222" i="47" s="1"/>
  <c r="I224" i="47" s="1"/>
  <c r="I237" i="47" s="1"/>
  <c r="D87" i="43" s="1"/>
  <c r="H19" i="43"/>
  <c r="L88" i="43"/>
  <c r="F37" i="43"/>
  <c r="G37" i="43" s="1"/>
  <c r="F30" i="43"/>
  <c r="G30" i="43" s="1"/>
  <c r="Q88" i="43"/>
  <c r="F42" i="43"/>
  <c r="G42" i="43" s="1"/>
  <c r="O88" i="43"/>
  <c r="F40" i="43"/>
  <c r="G40" i="43" s="1"/>
  <c r="F33" i="43"/>
  <c r="G33" i="43" s="1"/>
  <c r="H88" i="43"/>
  <c r="I88" i="43"/>
  <c r="F34" i="43"/>
  <c r="G34" i="43" s="1"/>
  <c r="N88" i="43"/>
  <c r="F39" i="43"/>
  <c r="G39" i="43" s="1"/>
  <c r="P88" i="43"/>
  <c r="F41" i="43"/>
  <c r="G41" i="43" s="1"/>
  <c r="F29" i="43" l="1"/>
  <c r="R87" i="43"/>
  <c r="D88" i="43"/>
  <c r="L108" i="43"/>
  <c r="W164" i="47"/>
  <c r="W177" i="47" s="1"/>
  <c r="W179" i="47" l="1"/>
  <c r="W192" i="47" s="1"/>
  <c r="W194" i="47" s="1"/>
  <c r="W207" i="47" s="1"/>
  <c r="W209" i="47" s="1"/>
  <c r="W222" i="47" s="1"/>
  <c r="W224" i="47" s="1"/>
  <c r="W237" i="47" s="1"/>
  <c r="R88" i="43"/>
  <c r="H21" i="43"/>
  <c r="H22" i="43" s="1"/>
  <c r="M108" i="43"/>
  <c r="M109" i="43" s="1"/>
  <c r="L109" i="43"/>
  <c r="F43" i="43"/>
  <c r="G29" i="43"/>
  <c r="G43"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<sst xmlns="http://schemas.openxmlformats.org/spreadsheetml/2006/main" count="4211" uniqueCount="1142">
  <si>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</si>
  <si>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</si>
  <si>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</si>
  <si>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</si>
  <si>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</si>
  <si>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</si>
  <si>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</si>
  <si>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</si>
  <si>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</si>
  <si>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</si>
  <si>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</si>
  <si>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</si>
  <si>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</si>
  <si>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</si>
  <si>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</si>
  <si>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</si>
  <si>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</si>
  <si>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</si>
  <si>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</si>
  <si>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</si>
  <si>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</si>
  <si>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</si>
  <si>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</si>
  <si>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</si>
  <si>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</si>
  <si>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</si>
  <si>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</si>
  <si>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</si>
  <si>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</si>
  <si>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</si>
  <si>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</si>
  <si>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</si>
  <si>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</si>
  <si>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</si>
  <si>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</si>
  <si>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</si>
  <si>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</si>
  <si>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</si>
  <si>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</si>
  <si>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</si>
  <si>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</si>
  <si>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</si>
  <si>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</si>
  <si>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</si>
  <si>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</si>
  <si>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</si>
  <si>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</si>
  <si>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</si>
  <si>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</si>
  <si>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</si>
  <si>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</si>
  <si>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</si>
  <si>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</si>
  <si>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</si>
  <si>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</si>
  <si>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</si>
  <si>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</si>
  <si>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</si>
  <si>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</si>
  <si>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</si>
  <si>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</si>
  <si>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</si>
  <si>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</si>
  <si>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</si>
  <si>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</si>
  <si>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</si>
  <si>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</si>
  <si>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</si>
  <si>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</si>
  <si>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</si>
  <si>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</si>
  <si>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</si>
  <si>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</si>
  <si>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</si>
  <si>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</si>
  <si>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</si>
  <si>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</si>
  <si>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</si>
  <si>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</si>
  <si>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</si>
  <si>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</si>
  <si>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</si>
  <si>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</si>
  <si>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</si>
  <si>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</si>
  <si>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</si>
  <si>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</si>
  <si>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</si>
  <si>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</si>
  <si>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</si>
  <si>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</si>
  <si>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</si>
  <si>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</si>
  <si>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</si>
  <si>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</si>
  <si>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</si>
  <si>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</si>
  <si>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</si>
  <si>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</si>
  <si>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</si>
  <si>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</si>
  <si>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</si>
  <si>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</si>
  <si>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</si>
  <si>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</si>
  <si>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</si>
  <si>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</si>
  <si>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</si>
  <si>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</si>
  <si>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</si>
  <si>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</si>
  <si>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</si>
  <si>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</si>
  <si>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</si>
  <si>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</si>
  <si>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</si>
  <si>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</si>
  <si>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</si>
  <si>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</si>
  <si>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</si>
  <si>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</si>
  <si>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</si>
  <si>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</si>
  <si>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</si>
  <si>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</si>
  <si>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</si>
  <si>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</si>
  <si>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</si>
  <si>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</si>
  <si>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</si>
  <si>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</si>
  <si>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</si>
  <si>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</si>
  <si>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</si>
  <si>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</si>
  <si>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</si>
  <si>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</si>
  <si>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</si>
  <si>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</si>
  <si>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</si>
  <si>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</si>
  <si>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</si>
  <si>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</si>
  <si>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</si>
  <si>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</si>
  <si>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</si>
  <si>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</si>
  <si>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</si>
  <si>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</si>
  <si>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</si>
  <si>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</si>
  <si>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</si>
  <si>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</si>
  <si>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</si>
  <si>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</si>
  <si>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</si>
  <si>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</si>
  <si>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</si>
  <si>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</si>
  <si>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</si>
  <si>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</si>
  <si>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</si>
  <si>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</si>
  <si>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</si>
  <si>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</si>
  <si>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</si>
  <si>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</si>
  <si>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</si>
  <si>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</si>
  <si>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</si>
  <si>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</si>
  <si>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</si>
  <si>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</si>
  <si>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</si>
  <si>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</si>
  <si>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</si>
  <si>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</si>
  <si>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</si>
  <si>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</si>
  <si>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</si>
  <si>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</si>
  <si>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</si>
  <si>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</si>
  <si>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</si>
  <si>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</si>
  <si>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</si>
  <si>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</si>
  <si>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</si>
  <si>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</si>
  <si>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</si>
  <si>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</si>
  <si>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</si>
  <si>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</si>
  <si>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</si>
  <si>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</si>
  <si>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</si>
  <si>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</si>
  <si>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</si>
  <si>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</si>
  <si>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</si>
  <si>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</si>
  <si>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</si>
  <si>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</si>
  <si>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</si>
  <si>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</si>
  <si>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</si>
  <si>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</si>
  <si>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</si>
  <si>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</si>
  <si>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</si>
  <si>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</si>
  <si>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</si>
  <si>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</si>
  <si>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</si>
  <si>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</si>
  <si>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</si>
  <si>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</si>
  <si>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</si>
  <si>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</si>
  <si>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</si>
  <si>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</si>
  <si>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</si>
  <si>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</si>
  <si>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</si>
  <si>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</si>
  <si>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</si>
  <si>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</si>
  <si>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</si>
  <si>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</si>
  <si>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</si>
  <si>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</si>
  <si>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</si>
  <si>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</si>
  <si>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</si>
  <si>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</si>
  <si>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</si>
  <si>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</si>
  <si>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</si>
  <si>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</si>
  <si>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</si>
  <si>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</si>
  <si>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</si>
  <si>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</si>
  <si>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</si>
  <si>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</si>
  <si>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</si>
  <si>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</si>
  <si>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</si>
  <si>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</si>
  <si>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</si>
  <si>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</si>
  <si>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</si>
  <si>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</si>
  <si>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</si>
  <si>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</si>
  <si>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</si>
  <si>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</si>
  <si>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</si>
  <si>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</si>
  <si>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</si>
  <si>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</si>
  <si>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</si>
  <si>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</si>
  <si>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</si>
  <si>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</si>
  <si>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</si>
  <si>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</si>
  <si>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</si>
  <si>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</si>
  <si>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</si>
  <si>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</si>
  <si>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</si>
  <si>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</si>
  <si>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</si>
  <si>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</si>
  <si>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</si>
  <si>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</si>
  <si>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</si>
  <si>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</si>
  <si>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</si>
  <si>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</si>
  <si>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</si>
  <si>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</si>
  <si>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</si>
  <si>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</si>
  <si>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</si>
  <si>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</si>
  <si>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</si>
  <si>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</si>
  <si>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</si>
  <si>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</si>
  <si>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</si>
  <si>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</si>
  <si>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</si>
  <si>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</si>
  <si>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</si>
  <si>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</si>
  <si>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</si>
  <si>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</si>
  <si>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</si>
  <si>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</si>
  <si>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</si>
  <si>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</si>
  <si>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</si>
  <si>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</si>
  <si>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</si>
  <si>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</si>
  <si>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</si>
  <si>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</si>
  <si>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</si>
  <si>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</si>
  <si>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</si>
  <si>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</si>
  <si>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</si>
  <si>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</si>
  <si>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</si>
  <si>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</si>
  <si>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</si>
  <si>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</si>
  <si>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</si>
  <si>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</si>
  <si>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</si>
  <si>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</si>
  <si>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</si>
  <si>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</si>
  <si>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</si>
  <si>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</si>
  <si>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</si>
  <si>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</si>
  <si>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</si>
  <si>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</si>
  <si>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</si>
  <si>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</si>
  <si>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</si>
  <si>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</si>
  <si>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</si>
  <si>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</si>
  <si>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</si>
  <si>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</si>
  <si>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</si>
  <si>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</si>
  <si>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</si>
  <si>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</si>
  <si>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</si>
  <si>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</si>
  <si>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</si>
  <si>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</si>
  <si>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</si>
  <si>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</si>
  <si>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</si>
  <si>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</si>
  <si>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</si>
  <si>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</si>
  <si>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</si>
  <si>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</si>
  <si>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</si>
  <si>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</si>
  <si>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</si>
  <si>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</si>
  <si>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</si>
  <si>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</si>
  <si>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</si>
  <si>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</si>
  <si>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</si>
  <si>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</si>
  <si>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</si>
  <si>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</si>
  <si>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</si>
  <si>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</si>
  <si>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</si>
  <si>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</si>
  <si>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</si>
  <si>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</si>
  <si>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</si>
  <si>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</si>
  <si>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</si>
  <si>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</si>
  <si>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</si>
  <si>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</si>
  <si>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</si>
  <si>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</si>
  <si>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</si>
  <si>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</si>
  <si>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</si>
  <si>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</si>
  <si>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</si>
  <si>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</si>
  <si>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</si>
  <si>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</si>
  <si>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</si>
  <si>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</si>
  <si>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</si>
  <si>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</si>
  <si>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</si>
  <si>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</si>
  <si>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</si>
  <si>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</si>
  <si>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</si>
  <si>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</si>
  <si>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</si>
  <si>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</si>
  <si>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</si>
  <si>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</si>
  <si>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</si>
  <si>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</si>
  <si>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</si>
  <si>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</si>
  <si>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</si>
  <si>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</si>
  <si>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</si>
  <si>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</si>
  <si>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</si>
  <si>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</si>
  <si>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</si>
  <si>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</si>
  <si>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</si>
  <si>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</si>
  <si>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</si>
  <si>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</si>
  <si>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</si>
  <si>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</si>
  <si>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</si>
  <si>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</si>
  <si>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</si>
  <si>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</si>
  <si>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</si>
  <si>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</si>
  <si>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</si>
  <si>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</si>
  <si>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</si>
  <si>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</si>
  <si>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</si>
  <si>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</si>
  <si>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</si>
  <si>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</si>
  <si>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</si>
  <si>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</si>
  <si>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</si>
  <si>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</si>
  <si>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</si>
  <si>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</si>
  <si>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</si>
  <si>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</si>
  <si>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</si>
  <si>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</si>
  <si>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</si>
  <si>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</si>
  <si>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</si>
  <si>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</si>
  <si>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</si>
  <si>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</si>
  <si>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</si>
  <si>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</si>
  <si>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</si>
  <si>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</si>
  <si>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</si>
  <si>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</si>
  <si>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</si>
  <si>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</si>
  <si>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</si>
  <si>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</si>
  <si>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</si>
  <si>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</si>
  <si>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</si>
  <si>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</si>
  <si>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</si>
  <si>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</si>
  <si>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</si>
  <si>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</si>
  <si>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</si>
  <si>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</si>
  <si>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</si>
  <si>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</si>
  <si>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</si>
  <si>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</si>
  <si>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</si>
  <si>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</si>
  <si>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</si>
  <si>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</si>
  <si>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</si>
  <si>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</si>
  <si>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</si>
  <si>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</si>
  <si>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</si>
  <si>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</si>
  <si>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</si>
  <si>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</si>
  <si>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</si>
  <si>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</si>
  <si>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</si>
  <si>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</si>
  <si>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</si>
  <si>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</si>
  <si>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</si>
  <si>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</si>
  <si>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</si>
  <si>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</si>
  <si>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</si>
  <si>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</si>
  <si>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</si>
  <si>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</si>
  <si>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</si>
  <si>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</si>
  <si>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</si>
  <si>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</si>
  <si>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</si>
  <si>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</si>
  <si>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</si>
  <si>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</si>
  <si>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</si>
  <si>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</si>
  <si>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</si>
  <si>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</si>
  <si>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</si>
  <si>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</si>
  <si>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</si>
  <si>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</si>
  <si>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</si>
  <si>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</si>
  <si>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</si>
  <si>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</si>
  <si>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</si>
  <si>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</si>
  <si>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</si>
  <si>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</si>
  <si>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</si>
  <si>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</si>
  <si>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</si>
  <si>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</si>
  <si>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</si>
  <si>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</si>
  <si>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</si>
  <si>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</si>
  <si>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</si>
  <si>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</si>
  <si>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</si>
  <si>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</si>
  <si>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</si>
  <si>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</si>
  <si>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</si>
  <si>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</si>
  <si>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</si>
  <si>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</si>
  <si>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</si>
  <si>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</si>
  <si>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</si>
  <si>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</si>
  <si>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</si>
  <si>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</si>
  <si>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</si>
  <si>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</si>
  <si>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</si>
  <si>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</si>
  <si>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</si>
  <si>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</si>
  <si>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</si>
  <si>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</si>
  <si>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</si>
  <si>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</si>
  <si>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</si>
  <si>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</si>
  <si>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</si>
  <si>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</si>
  <si>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</si>
  <si>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</si>
  <si>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</si>
  <si>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</si>
  <si>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</si>
  <si>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</si>
  <si>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</si>
  <si>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</si>
  <si>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</si>
  <si>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</si>
  <si>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</si>
  <si>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</si>
  <si>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</si>
  <si>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</si>
  <si>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</si>
  <si>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</si>
  <si>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</si>
  <si>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</si>
  <si>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</si>
  <si>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</si>
  <si>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</si>
  <si>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</si>
  <si>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</si>
  <si>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</si>
  <si>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</si>
  <si>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</si>
  <si>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</si>
  <si>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</si>
  <si>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</si>
  <si>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</si>
  <si>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</si>
  <si>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</si>
  <si>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</si>
  <si>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</si>
  <si>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</si>
  <si>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</si>
  <si>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</si>
  <si>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</si>
  <si>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</si>
  <si>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</si>
  <si>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</si>
  <si>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</si>
  <si>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</si>
  <si>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</si>
  <si>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</si>
  <si>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</si>
  <si>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</si>
  <si>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</si>
  <si>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</si>
  <si>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</si>
  <si>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</si>
  <si>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</si>
  <si>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</si>
  <si>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</si>
  <si>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</si>
  <si>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</si>
  <si>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</si>
  <si>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</si>
  <si>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</si>
  <si>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</si>
  <si>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</si>
  <si>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</si>
  <si>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</si>
  <si>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</si>
  <si>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</si>
  <si>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</si>
  <si>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</si>
  <si>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</si>
  <si>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</si>
  <si>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</si>
  <si>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</si>
  <si>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</si>
  <si>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</si>
  <si>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</si>
  <si>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</si>
  <si>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</si>
  <si>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</si>
  <si>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</si>
  <si>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</si>
  <si>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</si>
  <si>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</si>
  <si>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</si>
  <si>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</si>
  <si>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</si>
  <si>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</si>
  <si>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</si>
  <si>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</si>
  <si>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</si>
  <si>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</si>
  <si>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</si>
  <si>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</si>
  <si>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</si>
  <si>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</si>
  <si>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</si>
  <si>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</si>
  <si>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</si>
  <si>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</si>
  <si>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</si>
  <si>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</si>
  <si>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</si>
  <si>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</si>
  <si>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</si>
  <si>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</si>
  <si>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</si>
  <si>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</si>
  <si>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</si>
  <si>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</si>
  <si>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</si>
  <si>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</si>
  <si>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</si>
  <si>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</si>
  <si>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</si>
  <si>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</si>
  <si>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</si>
  <si>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</si>
  <si>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</si>
  <si>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</si>
  <si>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</si>
  <si>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</si>
  <si>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</si>
  <si>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</si>
  <si>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</si>
  <si>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</si>
  <si>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</si>
  <si>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</si>
  <si>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</si>
  <si>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</si>
  <si>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</si>
  <si>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</si>
  <si>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</si>
  <si>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</si>
  <si>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</si>
  <si>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</si>
  <si>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</si>
  <si>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</si>
  <si>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</si>
  <si>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</si>
  <si>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</si>
  <si>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</si>
  <si>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</si>
  <si>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</si>
  <si>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</si>
  <si>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</si>
  <si>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</si>
  <si>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</si>
  <si>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</si>
  <si>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</si>
  <si>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</si>
  <si>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</si>
  <si>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</si>
  <si>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</si>
  <si>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</si>
  <si>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</si>
  <si>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</si>
  <si>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</si>
  <si>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</si>
  <si>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</si>
  <si>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</si>
  <si>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</si>
  <si>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</si>
  <si>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</si>
  <si>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</si>
  <si>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</si>
  <si>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</si>
  <si>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</si>
  <si>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</si>
  <si>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</si>
  <si>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</si>
  <si>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</si>
  <si>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</si>
  <si>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</si>
  <si>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EB-2019-0023</t>
  </si>
  <si>
    <t>2017-2018</t>
  </si>
  <si>
    <t>2021 COS Application</t>
  </si>
  <si>
    <t>2013-2014</t>
  </si>
  <si>
    <t>kWh totals from Burlington Hydro_AttE-Chapter2_Appendices_20140506 (2011 and 2012 excluded as fully embedded in forecast). Allocation folllows methodology described in Burlington Hydro_PSA-AttN_2014CDMAdjLoadForecast_20140506</t>
  </si>
  <si>
    <t>EB-2015-0056</t>
  </si>
  <si>
    <t>EB-2016-0059</t>
  </si>
  <si>
    <t>EB-2017-0029</t>
  </si>
  <si>
    <t>EB-2018-0021</t>
  </si>
  <si>
    <t>Streetlighting</t>
  </si>
  <si>
    <t>Note:  Years before 2019 have been removed from this table, as those years are not part of the LRAMVA disposition claim</t>
  </si>
  <si>
    <t>Unverified</t>
  </si>
  <si>
    <t>Adjustments to 2015 in 2016</t>
  </si>
  <si>
    <t>Adjustments to 2015 in 2017</t>
  </si>
  <si>
    <t>Adjustments to 2015 in 2018</t>
  </si>
  <si>
    <t>Adjustment to 2015 savings in 2016</t>
  </si>
  <si>
    <t>Adjustment to 2015 savings in 2017</t>
  </si>
  <si>
    <t>Adjustment to 2016 savings in 2017</t>
  </si>
  <si>
    <t>Adjustment to 2016 savings in 2018</t>
  </si>
  <si>
    <t>Home Depot Home Appliance Market Uplift Conservation Fund Pilot Program</t>
  </si>
  <si>
    <t>Solar Powered Attic Ventilation LDC Innovation Fund Pilot Program</t>
  </si>
  <si>
    <t>Save on Energy Instant Discount Program</t>
  </si>
  <si>
    <t>Save on Energy Smart Thermostat Program</t>
  </si>
  <si>
    <t>PoolSaver Benchmarking Local Program</t>
  </si>
  <si>
    <t>Whole Home Pilot</t>
  </si>
  <si>
    <t>April 2019 P&amp;C</t>
  </si>
  <si>
    <t>Post 2019 P&amp;C</t>
  </si>
  <si>
    <t>Table 8-a:  Burlington</t>
  </si>
  <si>
    <t>Details of Project #1 (December, 2017)</t>
  </si>
  <si>
    <t>Cumulative Gross kW reduction</t>
  </si>
  <si>
    <t>Billing Wattage (W)</t>
  </si>
  <si>
    <t>d * e/1000</t>
  </si>
  <si>
    <t>COBRA</t>
  </si>
  <si>
    <t>SHOEBOX</t>
  </si>
  <si>
    <t>SQUARE</t>
  </si>
  <si>
    <t>SHOE BOX</t>
  </si>
  <si>
    <t>SQUARE PACK</t>
  </si>
  <si>
    <t>Persistence in 2018</t>
  </si>
  <si>
    <t>Persistence in 2019</t>
  </si>
  <si>
    <t>Persistence in 2020</t>
  </si>
  <si>
    <t>Summary of Project #2</t>
  </si>
  <si>
    <t>Details of Project #2 (January, 2018)</t>
  </si>
  <si>
    <t>Persistence in 2021</t>
  </si>
  <si>
    <t>d 1</t>
  </si>
  <si>
    <t>e 1</t>
  </si>
  <si>
    <t>d1 * e1/1000</t>
  </si>
  <si>
    <t>Swimming Pool Efficiency Program</t>
  </si>
  <si>
    <t>2013 Savings Persisting in 2021</t>
  </si>
  <si>
    <t>2014 Savings Persisting in 2021</t>
  </si>
  <si>
    <t>2015 Savings Persisting in 2021</t>
  </si>
  <si>
    <t>2016 Savings Persisting in 2021</t>
  </si>
  <si>
    <t>2017 Savings Persisting in 2021</t>
  </si>
  <si>
    <t>2018 Savings Persisting in 2021</t>
  </si>
  <si>
    <t>2019 Savings Persisting in 2021</t>
  </si>
  <si>
    <t>2020 Savings Persisting in 2021</t>
  </si>
  <si>
    <t>2021 Actuals</t>
  </si>
  <si>
    <t>2021 Forecast</t>
  </si>
  <si>
    <t>Table 5-g.  2021 Lost Revenues Work Form</t>
  </si>
  <si>
    <t>Lost Revenue in 2021 from 2021 programs</t>
  </si>
  <si>
    <t>Total Lost Revenues in 2021</t>
  </si>
  <si>
    <t>Forecast Lost Revenues in 2021</t>
  </si>
  <si>
    <t>LRAMVA in 2021</t>
  </si>
  <si>
    <t>5.  2015-2021 LRAM</t>
  </si>
  <si>
    <t>Tables 5-a, 5-b, 5-c and 5-d include the template 2015-2021 LRAMVA work forms.</t>
  </si>
  <si>
    <t>Tabs 4 and 5 (2011-2021)</t>
  </si>
  <si>
    <t>Distributors should complete the lost revenue calculation for 2011-2014 program years and 2015-2021 program years, as applicable, by undertaking the following:</t>
  </si>
  <si>
    <t>Tabs "4.  2011-2014 LRAM" and "5.  2015-2021 LRAM"</t>
  </si>
  <si>
    <t>EB-2021-0007</t>
  </si>
  <si>
    <t>Adjustment to 2021 savings</t>
  </si>
  <si>
    <t>Actual CDM Savings in 2021</t>
  </si>
  <si>
    <t>Forecast CDM Savings in 2021</t>
  </si>
  <si>
    <t>Distribution Rate in 2021</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</si>
  <si>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</si>
  <si>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</si>
  <si>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</si>
  <si>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</si>
  <si>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</si>
  <si>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</si>
  <si>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</si>
  <si>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Burlington Hydro Inc.</t>
  </si>
  <si>
    <t>Note:  Allocation totals may not add to exactly 100% because allocation of energy and demand are done separately</t>
  </si>
  <si>
    <t>Rows 84:86</t>
  </si>
  <si>
    <t>New rows for 2021</t>
  </si>
  <si>
    <t>Row 88, H19:H21,E29:F33</t>
  </si>
  <si>
    <t>Adjust formulae to include 2021 values</t>
  </si>
  <si>
    <t>Row 54</t>
  </si>
  <si>
    <t>Column O</t>
  </si>
  <si>
    <t>Formulae to enable calculation of pro-rated rates for Jan-Apr 2021</t>
  </si>
  <si>
    <t>Rows124:131</t>
  </si>
  <si>
    <t>Removed rates before 2019</t>
  </si>
  <si>
    <t>LRAMVA already claimed</t>
  </si>
  <si>
    <t>Row 134</t>
  </si>
  <si>
    <t>Rows 402,533</t>
  </si>
  <si>
    <t>Added rows for 2021 persistence</t>
  </si>
  <si>
    <t>Rows 159, 124:125, 310</t>
  </si>
  <si>
    <t>Added rows to show separately adjustments made in multiple years</t>
  </si>
  <si>
    <t>Facilitates comparison with IESO reports</t>
  </si>
  <si>
    <t>Rows 284,337,528,532,710</t>
  </si>
  <si>
    <t>Changed program names</t>
  </si>
  <si>
    <t>Program not included in generic template</t>
  </si>
  <si>
    <t>Removed energy savings for streetlighting from Retrofit program results</t>
  </si>
  <si>
    <t>Retrofit savings in 2019 not fully captured in April 2019 P&amp;C report</t>
  </si>
  <si>
    <t>Rows 1149:1328</t>
  </si>
  <si>
    <t>New table 5g for 2021 results (only persistence section active)</t>
  </si>
  <si>
    <t>Estimated interest rates</t>
  </si>
  <si>
    <t>OEB interest rates not available for future quarters</t>
  </si>
  <si>
    <t>H169:H170</t>
  </si>
  <si>
    <t>Removed interest rates for May/June 2021</t>
  </si>
  <si>
    <t>Carrying charges end April 30, 2021</t>
  </si>
  <si>
    <t>8. Streetlighting</t>
  </si>
  <si>
    <t>All</t>
  </si>
  <si>
    <t>New tables for streetlighting savings (same as filed for 2018 LRAMVA claim)</t>
  </si>
  <si>
    <t>IESO reports don't estimate demand reductions for streetlights</t>
  </si>
  <si>
    <t>BHI 2021 LRAMVA supplementary tables workbook</t>
  </si>
  <si>
    <t>Calculates estimated peristence and demand savings for unverified results</t>
  </si>
  <si>
    <t>IESO P&amp;C report only includes net energy, and only includes persistence in 2020</t>
  </si>
  <si>
    <t>2020 IRM application</t>
  </si>
  <si>
    <t>2019-2021</t>
  </si>
  <si>
    <t>Details of Projects</t>
  </si>
  <si>
    <t>Rate Class</t>
  </si>
  <si>
    <t>Energy Savings (kWh)</t>
  </si>
  <si>
    <t>Demand Reductions (kW)</t>
  </si>
  <si>
    <t>Total net savings</t>
  </si>
  <si>
    <t>Net savings in P&amp;C report</t>
  </si>
  <si>
    <t>Not Avail.</t>
  </si>
  <si>
    <t>Estimated demand for P&amp;C energy</t>
  </si>
  <si>
    <t>Incremental net savings</t>
  </si>
  <si>
    <t>Notes:</t>
  </si>
  <si>
    <t>Measure</t>
  </si>
  <si>
    <t>GS&lt;50</t>
  </si>
  <si>
    <t>GS&gt;50</t>
  </si>
  <si>
    <t>Allocation</t>
  </si>
  <si>
    <t>Note:</t>
  </si>
  <si>
    <t>Table 3a-2: Burlington Hydro Retrofit Program Summary</t>
  </si>
  <si>
    <t>Table 3a-3: Retrofit Program Allocation Across Rate Classes</t>
  </si>
  <si>
    <t>3-a. Rate Class Allocations</t>
  </si>
  <si>
    <t>Calculates net savings and allocation across rate classes for 2019 retrofit program</t>
  </si>
  <si>
    <t>9. Unverified persistence</t>
  </si>
  <si>
    <t>Shaded values are carried over to Tab 5</t>
  </si>
  <si>
    <t>Added row for threshold for 2021</t>
  </si>
  <si>
    <t>Save on Energy Retrofit Program (Streetlights)</t>
  </si>
  <si>
    <t>Save on Energy Retrofit Program (exc. Street lights)</t>
  </si>
  <si>
    <t>Save on Energy Retrofit Program (exc. SL)</t>
  </si>
  <si>
    <t>Save on Energy Retrofit Program (Streetlighting)</t>
  </si>
  <si>
    <t>Rows 499, 686</t>
  </si>
  <si>
    <t>Streetlight savings from Tab 8</t>
  </si>
  <si>
    <t>Streetlight savings addressed separately - see Tab 8</t>
  </si>
  <si>
    <t>Rows 216, 401, 489, 492, 594, 781, 965, 1149</t>
  </si>
  <si>
    <t>Added rows 501:503, 688:690</t>
  </si>
  <si>
    <t>Post-April 2019 P&amp;C retrofit savings from Tab 3-a at L30,M30</t>
  </si>
  <si>
    <t>D874, O874</t>
  </si>
  <si>
    <t>th t</t>
  </si>
  <si>
    <t>Persistence continues until new rate base comes in May 1, 2021 (though not claimed at this time)</t>
  </si>
  <si>
    <t>C55:C56</t>
  </si>
  <si>
    <t>New row to be used for pro-rated 2021 rates in future claim</t>
  </si>
  <si>
    <t>Table 3a-1: Burlington Hydro Retrofit Projects completed in 2019 (as of June 2020)</t>
  </si>
  <si>
    <t>Total reported savings</t>
  </si>
  <si>
    <t>Net demand savings for P&amp;C energy savings are prorated  based on energy</t>
  </si>
  <si>
    <t>Reported savings</t>
  </si>
  <si>
    <t>Reported savings by rate class from Table 3a-1</t>
  </si>
  <si>
    <t>Application</t>
  </si>
  <si>
    <t>Framework</t>
  </si>
  <si>
    <t>Pre-approval Date</t>
  </si>
  <si>
    <t>In-Service Date</t>
  </si>
  <si>
    <t>Net kWh</t>
  </si>
  <si>
    <t>Net kW</t>
  </si>
  <si>
    <t>Delivery Agent</t>
  </si>
  <si>
    <t>Incentive Date</t>
  </si>
  <si>
    <t>Calculation of 2019 Retrofit net savings post P&amp;C</t>
  </si>
  <si>
    <t>Salesforce database run of 2021-01-15</t>
  </si>
  <si>
    <t>Projects with zero energy and demand savings have been excluded</t>
  </si>
  <si>
    <t>Net savings are calculated from reported savings using RR and NTG for BHI Retrofit program in 2017</t>
  </si>
  <si>
    <t>Net savings from Table 3a-1</t>
  </si>
  <si>
    <t>Entire tables</t>
  </si>
  <si>
    <t>Tables have been updated to include additional information and most recently available data</t>
  </si>
  <si>
    <t>IR 4-Staff-56.2</t>
  </si>
  <si>
    <t>Row 874</t>
  </si>
  <si>
    <t>Post-P&amp;C data updated based on new Tables on Tab 3-a. Persistence based on persistence of savings in P&amp;C report in same year</t>
  </si>
  <si>
    <t>Row 880</t>
  </si>
  <si>
    <t>New savings reported for HPNC</t>
  </si>
  <si>
    <t>Application 10013 finalized since original LRAMVA prepared. Net savings based on 2017 final results RR &amp; NTG for HPNC for BHI, persistence based on rates in 2018 P&amp;C for HPNC</t>
  </si>
  <si>
    <t>Additional data available since original submission</t>
  </si>
  <si>
    <t>Corrected values for non-SL Retrofit</t>
  </si>
  <si>
    <t>SL savings had been subtracted twice</t>
  </si>
  <si>
    <t>D686:r686</t>
  </si>
  <si>
    <t>O701:P701</t>
  </si>
  <si>
    <t>Corrected values for PSUP</t>
  </si>
  <si>
    <t>206201</t>
  </si>
  <si>
    <t>Business Retrofit</t>
  </si>
  <si>
    <t>CFF</t>
  </si>
  <si>
    <t>3/27/2019</t>
  </si>
  <si>
    <t>12/9/2019</t>
  </si>
  <si>
    <t>1/13/2020</t>
  </si>
  <si>
    <t>203745</t>
  </si>
  <si>
    <t>1/11/2019</t>
  </si>
  <si>
    <t>2/11/2019</t>
  </si>
  <si>
    <t>7/23/2019</t>
  </si>
  <si>
    <t>205546</t>
  </si>
  <si>
    <t>3/6/2019</t>
  </si>
  <si>
    <t>3/25/2019</t>
  </si>
  <si>
    <t>5/10/2019</t>
  </si>
  <si>
    <t>203831</t>
  </si>
  <si>
    <t>3/18/2019</t>
  </si>
  <si>
    <t>204832</t>
  </si>
  <si>
    <t>2/8/2019</t>
  </si>
  <si>
    <t>3/29/2019</t>
  </si>
  <si>
    <t>1/6/2021</t>
  </si>
  <si>
    <t>207366</t>
  </si>
  <si>
    <t>4/9/2019</t>
  </si>
  <si>
    <t>5/31/2019</t>
  </si>
  <si>
    <t>10/17/2019</t>
  </si>
  <si>
    <t>187827</t>
  </si>
  <si>
    <t>3/9/2019</t>
  </si>
  <si>
    <t>197135</t>
  </si>
  <si>
    <t>7/23/2018</t>
  </si>
  <si>
    <t>5/1/2019</t>
  </si>
  <si>
    <t>6/26/2019</t>
  </si>
  <si>
    <t>196823</t>
  </si>
  <si>
    <t>3/8/2019</t>
  </si>
  <si>
    <t>2/15/2019</t>
  </si>
  <si>
    <t>4/17/2019</t>
  </si>
  <si>
    <t>205026</t>
  </si>
  <si>
    <t>2/22/2019</t>
  </si>
  <si>
    <t>6/19/2019</t>
  </si>
  <si>
    <t>204945</t>
  </si>
  <si>
    <t>2/19/2019</t>
  </si>
  <si>
    <t>4/5/2019</t>
  </si>
  <si>
    <t>1/27/2020</t>
  </si>
  <si>
    <t>172294</t>
  </si>
  <si>
    <t>3/5/2019</t>
  </si>
  <si>
    <t>1/15/2019</t>
  </si>
  <si>
    <t>202849</t>
  </si>
  <si>
    <t>3/19/2019</t>
  </si>
  <si>
    <t>1/8/2019</t>
  </si>
  <si>
    <t>7/5/2019</t>
  </si>
  <si>
    <t>198720</t>
  </si>
  <si>
    <t>9/5/2018</t>
  </si>
  <si>
    <t>4/8/2019</t>
  </si>
  <si>
    <t>202791</t>
  </si>
  <si>
    <t>12/10/2018</t>
  </si>
  <si>
    <t>5/28/2019</t>
  </si>
  <si>
    <t>203196</t>
  </si>
  <si>
    <t>3/1/2019</t>
  </si>
  <si>
    <t>1/31/2019</t>
  </si>
  <si>
    <t>10/2/2019</t>
  </si>
  <si>
    <t>199252</t>
  </si>
  <si>
    <t>3/26/2019</t>
  </si>
  <si>
    <t>4/23/2019</t>
  </si>
  <si>
    <t>8/1/2019</t>
  </si>
  <si>
    <t>204537</t>
  </si>
  <si>
    <t>2/6/2019</t>
  </si>
  <si>
    <t>3/28/2019</t>
  </si>
  <si>
    <t/>
  </si>
  <si>
    <t>202073</t>
  </si>
  <si>
    <t>11/15/2018</t>
  </si>
  <si>
    <t>11/1/2019</t>
  </si>
  <si>
    <t>2/28/2020</t>
  </si>
  <si>
    <t>202223</t>
  </si>
  <si>
    <t>11/21/2018</t>
  </si>
  <si>
    <t>2/5/2019</t>
  </si>
  <si>
    <t>4/27/2020</t>
  </si>
  <si>
    <t>200105</t>
  </si>
  <si>
    <t>9/28/2018</t>
  </si>
  <si>
    <t>7/3/2019</t>
  </si>
  <si>
    <t>8/30/2019</t>
  </si>
  <si>
    <t>199647</t>
  </si>
  <si>
    <t>11/1/2018</t>
  </si>
  <si>
    <t>7/4/2019</t>
  </si>
  <si>
    <t>204220</t>
  </si>
  <si>
    <t>1/24/2019</t>
  </si>
  <si>
    <t>4/4/2019</t>
  </si>
  <si>
    <t>205241</t>
  </si>
  <si>
    <t>2/28/2019</t>
  </si>
  <si>
    <t>3/15/2019</t>
  </si>
  <si>
    <t>8/7/2019</t>
  </si>
  <si>
    <t>199307</t>
  </si>
  <si>
    <t>5/20/2019</t>
  </si>
  <si>
    <t>7/9/2020</t>
  </si>
  <si>
    <t>203815</t>
  </si>
  <si>
    <t>1/14/2019</t>
  </si>
  <si>
    <t>4/12/2019</t>
  </si>
  <si>
    <t>12/17/2019</t>
  </si>
  <si>
    <t>205574</t>
  </si>
  <si>
    <t>4/18/2019</t>
  </si>
  <si>
    <t>7/31/2019</t>
  </si>
  <si>
    <t>6/29/2020</t>
  </si>
  <si>
    <t>205518</t>
  </si>
  <si>
    <t>3/4/2019</t>
  </si>
  <si>
    <t>6/30/2019</t>
  </si>
  <si>
    <t>8/6/2019</t>
  </si>
  <si>
    <t>203857</t>
  </si>
  <si>
    <t>1/17/2019</t>
  </si>
  <si>
    <t>5/9/2019</t>
  </si>
  <si>
    <t>7/12/2019</t>
  </si>
  <si>
    <t>204010</t>
  </si>
  <si>
    <t>1/21/2019</t>
  </si>
  <si>
    <t>204847</t>
  </si>
  <si>
    <t>2/12/2019</t>
  </si>
  <si>
    <t>4/11/2019</t>
  </si>
  <si>
    <t>10/4/2019</t>
  </si>
  <si>
    <t>195028</t>
  </si>
  <si>
    <t>7/20/2018</t>
  </si>
  <si>
    <t>3/31/2020</t>
  </si>
  <si>
    <t>206628</t>
  </si>
  <si>
    <t>5/22/2019</t>
  </si>
  <si>
    <t>12/5/2019</t>
  </si>
  <si>
    <t>191524</t>
  </si>
  <si>
    <t>3/20/2018</t>
  </si>
  <si>
    <t>5/17/2019</t>
  </si>
  <si>
    <t>195344</t>
  </si>
  <si>
    <t>6/14/2018</t>
  </si>
  <si>
    <t>11/27/2019</t>
  </si>
  <si>
    <t>1/9/2020</t>
  </si>
  <si>
    <t>188724</t>
  </si>
  <si>
    <t>11/19/2018</t>
  </si>
  <si>
    <t>6/3/2019</t>
  </si>
  <si>
    <t>3/12/2020</t>
  </si>
  <si>
    <t>205067</t>
  </si>
  <si>
    <t>2/21/2019</t>
  </si>
  <si>
    <t>11/29/2019</t>
  </si>
  <si>
    <t>207284</t>
  </si>
  <si>
    <t>4/30/2019</t>
  </si>
  <si>
    <t>12/31/2019</t>
  </si>
  <si>
    <t>191522</t>
  </si>
  <si>
    <t>205933</t>
  </si>
  <si>
    <t>3/14/2019</t>
  </si>
  <si>
    <t>8/12/2019</t>
  </si>
  <si>
    <t>205877</t>
  </si>
  <si>
    <t>3/22/2019</t>
  </si>
  <si>
    <t>197608</t>
  </si>
  <si>
    <t>7/31/2018</t>
  </si>
  <si>
    <t>10/7/2019</t>
  </si>
  <si>
    <t>204965</t>
  </si>
  <si>
    <t>3/7/2019</t>
  </si>
  <si>
    <t>2/26/2020</t>
  </si>
  <si>
    <t>204920</t>
  </si>
  <si>
    <t>2/13/2019</t>
  </si>
  <si>
    <t>5/7/2019</t>
  </si>
  <si>
    <t>200608</t>
  </si>
  <si>
    <t>10/30/2018</t>
  </si>
  <si>
    <t>4/26/2019</t>
  </si>
  <si>
    <t>6/12/2019</t>
  </si>
  <si>
    <t>199048</t>
  </si>
  <si>
    <t>2/25/2019</t>
  </si>
  <si>
    <t>1/20/2019</t>
  </si>
  <si>
    <t>201579</t>
  </si>
  <si>
    <t>11/6/2018</t>
  </si>
  <si>
    <t>8/21/2019</t>
  </si>
  <si>
    <t>9/3/2019</t>
  </si>
  <si>
    <t>201587</t>
  </si>
  <si>
    <t>11/2/2018</t>
  </si>
  <si>
    <t>5/16/2019</t>
  </si>
  <si>
    <t>11/7/2019</t>
  </si>
  <si>
    <t>180481</t>
  </si>
  <si>
    <t>8/29/2017</t>
  </si>
  <si>
    <t>202569</t>
  </si>
  <si>
    <t>11/30/2018</t>
  </si>
  <si>
    <t>204859</t>
  </si>
  <si>
    <t>5/2/2019</t>
  </si>
  <si>
    <t>204707</t>
  </si>
  <si>
    <t>2/7/2019</t>
  </si>
  <si>
    <t>7/8/2019</t>
  </si>
  <si>
    <t>202960</t>
  </si>
  <si>
    <t>202802</t>
  </si>
  <si>
    <t>2/14/2019</t>
  </si>
  <si>
    <t>2/1/2019</t>
  </si>
  <si>
    <t>203514</t>
  </si>
  <si>
    <t>1/10/2019</t>
  </si>
  <si>
    <t>11/5/2019</t>
  </si>
  <si>
    <t>199351</t>
  </si>
  <si>
    <t>4/22/2019</t>
  </si>
  <si>
    <t>204903</t>
  </si>
  <si>
    <t>204279</t>
  </si>
  <si>
    <t>1/28/2019</t>
  </si>
  <si>
    <t>5/27/2019</t>
  </si>
  <si>
    <t>6/4/2019</t>
  </si>
  <si>
    <t>204552</t>
  </si>
  <si>
    <t>10/10/2019</t>
  </si>
  <si>
    <t>205530</t>
  </si>
  <si>
    <t>7/16/2019</t>
  </si>
  <si>
    <t>5/26/2020</t>
  </si>
  <si>
    <t>203271</t>
  </si>
  <si>
    <t>199813</t>
  </si>
  <si>
    <t>9/20/2018</t>
  </si>
  <si>
    <t>2/7/2020</t>
  </si>
  <si>
    <t>202597</t>
  </si>
  <si>
    <t>2/4/2019</t>
  </si>
  <si>
    <t>204730</t>
  </si>
  <si>
    <t>202923</t>
  </si>
  <si>
    <t>12/17/2018</t>
  </si>
  <si>
    <t>203633</t>
  </si>
  <si>
    <t>6/7/2019</t>
  </si>
  <si>
    <t>10/9/2019</t>
  </si>
  <si>
    <t>203236</t>
  </si>
  <si>
    <t>12/21/2018</t>
  </si>
  <si>
    <t>12/18/2019</t>
  </si>
  <si>
    <t>203006</t>
  </si>
  <si>
    <t>199409</t>
  </si>
  <si>
    <t>2/26/2019</t>
  </si>
  <si>
    <t>1/23/2019</t>
  </si>
  <si>
    <t>198799</t>
  </si>
  <si>
    <t>4/20/2019</t>
  </si>
  <si>
    <t>9/11/2019</t>
  </si>
  <si>
    <t>199629</t>
  </si>
  <si>
    <t>9/26/2018</t>
  </si>
  <si>
    <t>198611</t>
  </si>
  <si>
    <t>8/30/2018</t>
  </si>
  <si>
    <t>11/28/2019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</si>
</sst>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sz val="10"/>
      <color theme="5"/>
      <name val="Calibri"/>
      <family val="2"/>
      <scheme val="minor"/>
    </font>
    <font>
      <sz val="10"/>
      <color theme="8"/>
      <name val="Calibri"/>
      <family val="2"/>
      <scheme val="minor"/>
    </font>
    <font>
      <b/>
      <sz val="10"/>
      <color theme="0"/>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indexed="64"/>
      </left>
      <right style="thin">
        <color indexed="64"/>
      </right>
      <top/>
      <bottom style="hair">
        <color indexed="64"/>
      </bottom>
      <diagonal/>
    </border>
    <border>
      <left style="hair">
        <color theme="0"/>
      </left>
      <right/>
      <top style="hair">
        <color theme="0"/>
      </top>
      <bottom/>
      <diagonal/>
    </border>
    <border>
      <left/>
      <right/>
      <top style="hair">
        <color theme="0"/>
      </top>
      <bottom/>
      <diagonal/>
    </border>
    <border>
      <left/>
      <right style="hair">
        <color indexed="64"/>
      </right>
      <top style="hair">
        <color theme="0"/>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1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40" fontId="243" fillId="28" borderId="35" xfId="0" quotePrefix="1" applyNumberFormat="1" applyFont="1" applyFill="1" applyBorder="1" applyAlignment="1" applyProtection="1">
      <alignment horizontal="center"/>
      <protection locked="0"/>
    </xf>
    <xf numFmtId="40" fontId="244"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9" fontId="72" fillId="26" borderId="35" xfId="5151" applyNumberFormat="1" applyFont="1" applyFill="1" applyBorder="1" applyAlignment="1">
      <alignment horizontal="center" vertical="center" wrapText="1"/>
    </xf>
    <xf numFmtId="0" fontId="222" fillId="2" borderId="89" xfId="0" applyFont="1" applyFill="1" applyBorder="1" applyAlignment="1" applyProtection="1">
      <alignment vertical="top" wrapText="1"/>
      <protection locked="0"/>
    </xf>
    <xf numFmtId="10" fontId="45" fillId="28" borderId="0" xfId="72" applyNumberFormat="1" applyFont="1" applyFill="1" applyBorder="1" applyAlignment="1">
      <alignment horizontal="center" vertical="center"/>
    </xf>
    <xf numFmtId="10" fontId="34"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210" fillId="2" borderId="0" xfId="72" applyNumberFormat="1" applyFont="1" applyFill="1" applyBorder="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0" fontId="76" fillId="2" borderId="0" xfId="0" applyFont="1" applyFill="1"/>
    <xf numFmtId="0" fontId="222" fillId="2" borderId="0" xfId="0" applyFont="1" applyFill="1" applyBorder="1" applyAlignment="1" applyProtection="1">
      <alignment vertical="top" wrapText="1"/>
      <protection locked="0"/>
    </xf>
    <xf numFmtId="3" fontId="222" fillId="2" borderId="0" xfId="0" applyNumberFormat="1" applyFont="1" applyFill="1" applyBorder="1" applyAlignment="1" applyProtection="1">
      <alignment vertical="center"/>
      <protection locked="0"/>
    </xf>
    <xf numFmtId="3" fontId="222" fillId="2" borderId="0" xfId="0" applyNumberFormat="1" applyFont="1" applyFill="1" applyBorder="1" applyAlignment="1" applyProtection="1">
      <alignment horizontal="center" vertical="center"/>
      <protection locked="0"/>
    </xf>
    <xf numFmtId="3" fontId="58" fillId="2" borderId="0" xfId="0" applyNumberFormat="1" applyFont="1" applyFill="1" applyAlignment="1" applyProtection="1">
      <alignment horizontal="left" vertical="center"/>
      <protection locked="0"/>
    </xf>
    <xf numFmtId="3" fontId="58" fillId="28" borderId="35" xfId="0" applyNumberFormat="1" applyFont="1" applyFill="1" applyBorder="1" applyAlignment="1" applyProtection="1">
      <alignment horizontal="center" vertical="center"/>
      <protection locked="0"/>
    </xf>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43" fontId="1"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5" fillId="28" borderId="35" xfId="71" applyFont="1" applyFill="1" applyBorder="1" applyProtection="1">
      <protection locked="0"/>
    </xf>
    <xf numFmtId="43" fontId="1"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4" fillId="28" borderId="35" xfId="0" applyNumberFormat="1" applyFont="1" applyFill="1" applyBorder="1" applyProtection="1">
      <protection locked="0"/>
    </xf>
    <xf numFmtId="43" fontId="4" fillId="28" borderId="35" xfId="71" quotePrefix="1" applyFont="1" applyFill="1" applyBorder="1" applyProtection="1">
      <protection locked="0"/>
    </xf>
    <xf numFmtId="40" fontId="0" fillId="2" borderId="0" xfId="0" applyNumberFormat="1" applyFill="1"/>
    <xf numFmtId="10" fontId="58" fillId="28" borderId="8" xfId="0" applyNumberFormat="1" applyFont="1" applyFill="1" applyBorder="1" applyAlignment="1">
      <alignment horizontal="center"/>
    </xf>
    <xf numFmtId="1" fontId="58" fillId="2" borderId="54" xfId="0" applyNumberFormat="1" applyFont="1" applyFill="1" applyBorder="1" applyAlignment="1" applyProtection="1">
      <alignment horizontal="center"/>
      <protection locked="0"/>
    </xf>
    <xf numFmtId="3" fontId="222" fillId="2" borderId="109" xfId="0" applyNumberFormat="1" applyFont="1" applyFill="1" applyBorder="1" applyAlignment="1" applyProtection="1">
      <alignment horizontal="left" vertical="center"/>
      <protection locked="0"/>
    </xf>
    <xf numFmtId="3" fontId="222" fillId="2" borderId="109" xfId="0" applyNumberFormat="1" applyFont="1" applyFill="1" applyBorder="1" applyAlignment="1" applyProtection="1">
      <alignment vertical="center"/>
      <protection locked="0"/>
    </xf>
    <xf numFmtId="0" fontId="222" fillId="89" borderId="109" xfId="0" applyFont="1" applyFill="1" applyBorder="1" applyAlignment="1" applyProtection="1">
      <alignment horizontal="left" vertical="center"/>
      <protection locked="0"/>
    </xf>
    <xf numFmtId="175" fontId="222" fillId="2" borderId="89" xfId="0" applyNumberFormat="1" applyFont="1" applyFill="1" applyBorder="1" applyAlignment="1">
      <alignment horizontal="center"/>
    </xf>
    <xf numFmtId="8" fontId="222" fillId="2" borderId="108" xfId="0" applyNumberFormat="1" applyFont="1" applyFill="1" applyBorder="1" applyAlignment="1">
      <alignment horizontal="center"/>
    </xf>
    <xf numFmtId="0" fontId="219" fillId="2" borderId="0" xfId="0" applyFont="1" applyFill="1" applyProtection="1">
      <protection locked="0"/>
    </xf>
    <xf numFmtId="0" fontId="58" fillId="2" borderId="0" xfId="0" applyFont="1" applyFill="1" applyAlignment="1" applyProtection="1">
      <protection locked="0"/>
    </xf>
    <xf numFmtId="39" fontId="42" fillId="2" borderId="0" xfId="0" applyNumberFormat="1" applyFont="1" applyFill="1" applyBorder="1" applyAlignment="1" applyProtection="1">
      <alignment horizontal="center"/>
      <protection locked="0"/>
    </xf>
    <xf numFmtId="0" fontId="45" fillId="2" borderId="0" xfId="0" applyNumberFormat="1" applyFont="1" applyFill="1" applyBorder="1" applyAlignment="1" applyProtection="1">
      <alignment vertical="center"/>
      <protection locked="0"/>
    </xf>
    <xf numFmtId="0" fontId="240" fillId="2" borderId="0" xfId="0" applyFont="1" applyFill="1" applyAlignment="1" applyProtection="1">
      <protection locked="0"/>
    </xf>
    <xf numFmtId="3" fontId="47" fillId="2" borderId="109" xfId="0" applyNumberFormat="1" applyFont="1" applyFill="1" applyBorder="1" applyAlignment="1" applyProtection="1">
      <alignment horizontal="left" vertical="center"/>
      <protection locked="0"/>
    </xf>
    <xf numFmtId="287" fontId="8" fillId="2" borderId="5" xfId="70" applyNumberFormat="1" applyFont="1" applyFill="1" applyBorder="1" applyAlignment="1" applyProtection="1">
      <alignment horizontal="center" vertical="center"/>
      <protection locked="0"/>
    </xf>
    <xf numFmtId="173" fontId="8" fillId="2" borderId="112" xfId="70" applyNumberFormat="1" applyFont="1" applyFill="1" applyBorder="1" applyAlignment="1" applyProtection="1">
      <alignment horizontal="center" vertical="center"/>
      <protection locked="0"/>
    </xf>
    <xf numFmtId="0" fontId="222" fillId="0" borderId="1" xfId="0" applyNumberFormat="1" applyFont="1" applyBorder="1" applyAlignment="1">
      <alignment horizontal="center"/>
    </xf>
    <xf numFmtId="9" fontId="72" fillId="26" borderId="53" xfId="5151" applyNumberFormat="1" applyFont="1" applyFill="1" applyBorder="1" applyAlignment="1">
      <alignment horizontal="center" vertical="center" wrapText="1"/>
    </xf>
    <xf numFmtId="181" fontId="0" fillId="2" borderId="35" xfId="0" applyNumberFormat="1" applyFill="1" applyBorder="1"/>
    <xf numFmtId="181" fontId="0" fillId="2" borderId="45" xfId="0" applyNumberFormat="1" applyFill="1" applyBorder="1"/>
    <xf numFmtId="181" fontId="0" fillId="94" borderId="45" xfId="0" applyNumberFormat="1" applyFill="1" applyBorder="1"/>
    <xf numFmtId="181" fontId="0" fillId="94" borderId="116" xfId="0" applyNumberFormat="1" applyFill="1" applyBorder="1"/>
    <xf numFmtId="181" fontId="0" fillId="94" borderId="117" xfId="0" applyNumberFormat="1" applyFill="1" applyBorder="1"/>
    <xf numFmtId="0" fontId="0" fillId="2" borderId="41" xfId="0" applyFill="1" applyBorder="1"/>
    <xf numFmtId="181" fontId="0" fillId="2" borderId="40" xfId="71" applyNumberFormat="1" applyFont="1" applyFill="1" applyBorder="1"/>
    <xf numFmtId="181" fontId="0" fillId="2" borderId="42" xfId="71" applyNumberFormat="1" applyFont="1" applyFill="1" applyBorder="1"/>
    <xf numFmtId="0" fontId="0" fillId="2" borderId="3" xfId="0" applyFill="1" applyBorder="1"/>
    <xf numFmtId="181" fontId="0" fillId="2" borderId="35" xfId="71" applyNumberFormat="1" applyFont="1" applyFill="1" applyBorder="1"/>
    <xf numFmtId="181" fontId="0" fillId="2" borderId="45" xfId="71" applyNumberFormat="1" applyFont="1" applyFill="1" applyBorder="1"/>
    <xf numFmtId="0" fontId="0" fillId="2" borderId="136" xfId="0" applyFill="1" applyBorder="1"/>
    <xf numFmtId="181" fontId="0" fillId="2" borderId="116" xfId="71" applyNumberFormat="1" applyFont="1" applyFill="1" applyBorder="1"/>
    <xf numFmtId="181" fontId="0" fillId="2" borderId="117" xfId="71" applyNumberFormat="1" applyFont="1" applyFill="1" applyBorder="1"/>
    <xf numFmtId="0" fontId="0" fillId="94" borderId="2" xfId="0" applyFill="1" applyBorder="1"/>
    <xf numFmtId="237" fontId="0" fillId="94" borderId="36" xfId="72" applyNumberFormat="1" applyFont="1" applyFill="1" applyBorder="1"/>
    <xf numFmtId="0" fontId="0" fillId="94" borderId="146" xfId="0" applyFill="1" applyBorder="1"/>
    <xf numFmtId="0" fontId="0" fillId="94" borderId="136" xfId="0" applyFill="1" applyBorder="1"/>
    <xf numFmtId="181" fontId="0" fillId="94" borderId="116" xfId="71" applyNumberFormat="1" applyFont="1" applyFill="1" applyBorder="1"/>
    <xf numFmtId="237" fontId="0" fillId="94" borderId="117" xfId="72" applyNumberFormat="1" applyFont="1" applyFill="1" applyBorder="1"/>
    <xf numFmtId="0" fontId="5" fillId="28" borderId="35" xfId="0" applyFont="1" applyFill="1" applyBorder="1"/>
    <xf numFmtId="9" fontId="72" fillId="26" borderId="152" xfId="5151" applyNumberFormat="1" applyFont="1" applyFill="1" applyBorder="1" applyAlignment="1">
      <alignment horizontal="center" vertical="center" wrapText="1"/>
    </xf>
    <xf numFmtId="0" fontId="0" fillId="2" borderId="153" xfId="0" applyFill="1" applyBorder="1" applyAlignment="1"/>
    <xf numFmtId="0" fontId="0" fillId="2" borderId="120" xfId="0" applyFill="1" applyBorder="1" applyAlignment="1"/>
    <xf numFmtId="0" fontId="0" fillId="2" borderId="152" xfId="0" applyFill="1" applyBorder="1" applyAlignment="1"/>
    <xf numFmtId="0" fontId="0" fillId="94" borderId="153" xfId="0" applyFill="1" applyBorder="1" applyAlignment="1"/>
    <xf numFmtId="0" fontId="0" fillId="94" borderId="152" xfId="0" applyFill="1" applyBorder="1" applyAlignment="1"/>
    <xf numFmtId="43" fontId="0" fillId="2" borderId="0" xfId="0" applyNumberFormat="1" applyFill="1"/>
    <xf numFmtId="0" fontId="0" fillId="94" borderId="54" xfId="0" applyFill="1" applyBorder="1"/>
    <xf numFmtId="0" fontId="0" fillId="94" borderId="55" xfId="0" applyFill="1" applyBorder="1"/>
    <xf numFmtId="0" fontId="0" fillId="94" borderId="151" xfId="0" applyFill="1" applyBorder="1"/>
    <xf numFmtId="3" fontId="222" fillId="2" borderId="89" xfId="0" applyNumberFormat="1" applyFont="1" applyFill="1" applyBorder="1" applyAlignment="1" applyProtection="1">
      <alignment vertical="center"/>
      <protection locked="0"/>
    </xf>
    <xf numFmtId="0" fontId="0" fillId="28" borderId="110" xfId="0" applyFill="1" applyBorder="1" applyAlignment="1">
      <alignment wrapText="1"/>
    </xf>
    <xf numFmtId="3" fontId="34" fillId="2" borderId="0" xfId="0" applyNumberFormat="1" applyFont="1" applyFill="1" applyBorder="1" applyProtection="1">
      <protection locked="0"/>
    </xf>
    <xf numFmtId="0" fontId="0" fillId="2" borderId="108" xfId="0" applyFill="1" applyBorder="1"/>
    <xf numFmtId="0" fontId="0" fillId="2" borderId="142" xfId="0" applyFill="1" applyBorder="1"/>
    <xf numFmtId="0" fontId="0" fillId="2" borderId="150" xfId="0" applyFill="1" applyBorder="1"/>
    <xf numFmtId="3" fontId="41" fillId="28" borderId="35" xfId="0" applyNumberFormat="1" applyFont="1" applyFill="1" applyBorder="1" applyAlignment="1" applyProtection="1">
      <alignment horizontal="center" vertical="center"/>
      <protection locked="0"/>
    </xf>
    <xf numFmtId="10" fontId="41" fillId="0" borderId="48" xfId="0" applyNumberFormat="1" applyFont="1" applyFill="1" applyBorder="1" applyAlignment="1" applyProtection="1">
      <alignment horizontal="center"/>
      <protection locked="0"/>
    </xf>
    <xf numFmtId="0" fontId="0" fillId="2" borderId="0" xfId="0" applyFill="1" applyAlignment="1"/>
    <xf numFmtId="175" fontId="241" fillId="2" borderId="0" xfId="5151" applyNumberFormat="1" applyFont="1" applyFill="1" applyAlignment="1"/>
    <xf numFmtId="175" fontId="241" fillId="2" borderId="0" xfId="5151" applyNumberFormat="1" applyFont="1" applyFill="1" applyAlignment="1">
      <alignment wrapText="1"/>
    </xf>
    <xf numFmtId="43" fontId="0" fillId="2" borderId="0" xfId="0" applyNumberFormat="1" applyFill="1" applyBorder="1"/>
    <xf numFmtId="0" fontId="245" fillId="26" borderId="35" xfId="0" applyFont="1" applyFill="1" applyBorder="1" applyAlignment="1">
      <alignment horizontal="center" wrapText="1"/>
    </xf>
    <xf numFmtId="43" fontId="245" fillId="26" borderId="35" xfId="71" applyFont="1" applyFill="1" applyBorder="1" applyAlignment="1">
      <alignment horizontal="right" wrapText="1"/>
    </xf>
    <xf numFmtId="43" fontId="0" fillId="2" borderId="0" xfId="71" applyFont="1" applyFill="1"/>
    <xf numFmtId="43" fontId="241" fillId="2" borderId="0" xfId="71" applyFont="1" applyFill="1" applyAlignment="1">
      <alignment wrapText="1"/>
    </xf>
    <xf numFmtId="43" fontId="5" fillId="28" borderId="35" xfId="71" applyFont="1" applyFill="1" applyBorder="1"/>
    <xf numFmtId="43" fontId="0" fillId="90" borderId="0" xfId="71" applyFont="1" applyFill="1" applyBorder="1"/>
    <xf numFmtId="181" fontId="45" fillId="2" borderId="0" xfId="71"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0" borderId="134" xfId="0"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0" fillId="90" borderId="89" xfId="0" applyFill="1" applyBorder="1"/>
    <xf numFmtId="0" fontId="0" fillId="90" borderId="0" xfId="0" applyFill="1" applyBorder="1"/>
    <xf numFmtId="0" fontId="48" fillId="92" borderId="0" xfId="0" applyFont="1" applyFill="1" applyAlignment="1">
      <alignment horizontal="left" vertical="center" wrapText="1"/>
    </xf>
    <xf numFmtId="0" fontId="72" fillId="26" borderId="143" xfId="0" applyFont="1" applyFill="1" applyBorder="1" applyAlignment="1">
      <alignment horizontal="center"/>
    </xf>
    <xf numFmtId="0" fontId="72" fillId="26" borderId="144" xfId="0" applyFont="1" applyFill="1" applyBorder="1" applyAlignment="1">
      <alignment horizontal="center"/>
    </xf>
    <xf numFmtId="0" fontId="72" fillId="26" borderId="145" xfId="0" applyFont="1" applyFill="1" applyBorder="1" applyAlignment="1">
      <alignment horizontal="center"/>
    </xf>
    <xf numFmtId="0" fontId="72" fillId="26" borderId="147" xfId="0" applyFont="1" applyFill="1" applyBorder="1" applyAlignment="1">
      <alignment horizontal="center"/>
    </xf>
    <xf numFmtId="0" fontId="72" fillId="26" borderId="148" xfId="0" applyFont="1" applyFill="1" applyBorder="1" applyAlignment="1">
      <alignment horizontal="center"/>
    </xf>
    <xf numFmtId="0" fontId="72" fillId="26" borderId="149" xfId="0" applyFont="1" applyFill="1" applyBorder="1" applyAlignment="1">
      <alignment horizontal="center"/>
    </xf>
    <xf numFmtId="175" fontId="241" fillId="2" borderId="0" xfId="5151" applyNumberFormat="1" applyFont="1" applyFill="1" applyAlignment="1">
      <alignment wrapText="1"/>
    </xf>
    <xf numFmtId="0" fontId="245" fillId="26" borderId="35"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35" xfId="5151" applyNumberFormat="1" applyFont="1" applyFill="1" applyBorder="1" applyAlignment="1">
      <alignment horizontal="center" vertical="center" wrapText="1"/>
    </xf>
  </cellXfs>
  <cellStyles count="9772">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30916" cy="2368963"/>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2097999"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953195"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2596599" cy="233164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165100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30</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29</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15</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26</xdr:col>
      <xdr:colOff>352425</xdr:colOff>
      <xdr:row>9</xdr:row>
      <xdr:rowOff>9525</xdr:rowOff>
    </xdr:from>
    <xdr:to>
      <xdr:col>30</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095526"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opLeftCell="A33" zoomScale="90" zoomScaleNormal="90" workbookViewId="0">
      <selection activeCell="G6" sqref="G6"/>
    </sheetView>
  </sheetViews>
  <sheetFormatPr baseColWidth="10" defaultColWidth="9.1640625" defaultRowHeight="15"/>
  <cols>
    <col min="1" max="1" width="9.1640625" style="9"/>
    <col min="2" max="2" width="32.1640625" style="27" customWidth="1"/>
    <col min="3" max="3" width="114.33203125" style="9" customWidth="1"/>
    <col min="4" max="4" width="8.1640625" style="9" customWidth="1"/>
    <col min="5" max="16384" width="9.1640625" style="9"/>
  </cols>
  <sheetData>
    <row r="1" spans="1:3" ht="174" customHeight="1"/>
    <row r="3" spans="1:3" ht="20">
      <c r="B3" s="838" t="s">
        <v>174</v>
      </c>
      <c r="C3" s="838"/>
    </row>
    <row r="4" spans="1:3" ht="11.25" customHeight="1"/>
    <row r="5" spans="1:3" s="30" customFormat="1" ht="25.5" customHeight="1">
      <c r="B5" s="60" t="s">
        <v>420</v>
      </c>
      <c r="C5" s="60" t="s">
        <v>173</v>
      </c>
    </row>
    <row r="6" spans="1:3" s="176" customFormat="1" ht="48" customHeight="1">
      <c r="A6" s="241"/>
      <c r="B6" s="615" t="s">
        <v>170</v>
      </c>
      <c r="C6" s="668" t="s">
        <v>600</v>
      </c>
    </row>
    <row r="7" spans="1:3" s="176" customFormat="1" ht="21" customHeight="1">
      <c r="A7" s="241"/>
      <c r="B7" s="609" t="s">
        <v>551</v>
      </c>
      <c r="C7" s="669" t="s">
        <v>612</v>
      </c>
    </row>
    <row r="8" spans="1:3" s="176" customFormat="1" ht="32.25" customHeight="1">
      <c r="B8" s="609" t="s">
        <v>367</v>
      </c>
      <c r="C8" s="670" t="s">
        <v>601</v>
      </c>
    </row>
    <row r="9" spans="1:3" s="176" customFormat="1" ht="27.75" customHeight="1">
      <c r="B9" s="609" t="s">
        <v>169</v>
      </c>
      <c r="C9" s="670" t="s">
        <v>602</v>
      </c>
    </row>
    <row r="10" spans="1:3" s="176" customFormat="1" ht="33" customHeight="1">
      <c r="B10" s="609" t="s">
        <v>598</v>
      </c>
      <c r="C10" s="669" t="s">
        <v>605</v>
      </c>
    </row>
    <row r="11" spans="1:3" s="176" customFormat="1" ht="26.25" customHeight="1">
      <c r="B11" s="624" t="s">
        <v>368</v>
      </c>
      <c r="C11" s="672" t="s">
        <v>603</v>
      </c>
    </row>
    <row r="12" spans="1:3" s="176" customFormat="1" ht="39.75" customHeight="1">
      <c r="B12" s="609" t="s">
        <v>796</v>
      </c>
      <c r="C12" s="670" t="s">
        <v>797</v>
      </c>
    </row>
    <row r="13" spans="1:3" s="176" customFormat="1" ht="18" customHeight="1">
      <c r="B13" s="609" t="s">
        <v>370</v>
      </c>
      <c r="C13" s="670" t="s">
        <v>604</v>
      </c>
    </row>
    <row r="14" spans="1:3" s="176" customFormat="1" ht="13.5" customHeight="1">
      <c r="B14" s="609"/>
      <c r="C14" s="671"/>
    </row>
    <row r="15" spans="1:3" s="176" customFormat="1" ht="18" customHeight="1">
      <c r="B15" s="609" t="s">
        <v>665</v>
      </c>
      <c r="C15" s="669" t="s">
        <v>663</v>
      </c>
    </row>
    <row r="16" spans="1:3" s="176" customFormat="1" ht="8.25" customHeight="1">
      <c r="B16" s="609"/>
      <c r="C16" s="671"/>
    </row>
    <row r="17" spans="2:3" s="176" customFormat="1" ht="33" customHeight="1">
      <c r="B17" s="673" t="s">
        <v>599</v>
      </c>
      <c r="C17" s="674" t="s">
        <v>664</v>
      </c>
    </row>
    <row r="18" spans="2:3" s="103" customFormat="1" ht="1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6"/>
  <sheetViews>
    <sheetView topLeftCell="I525" zoomScale="90" zoomScaleNormal="90" zoomScaleSheetLayoutView="80" zoomScalePageLayoutView="85" workbookViewId="0">
      <selection activeCell="B533" sqref="B533"/>
    </sheetView>
  </sheetViews>
  <sheetFormatPr baseColWidth="10" defaultColWidth="9.1640625" defaultRowHeight="14" outlineLevelRow="1" outlineLevelCol="1"/>
  <cols>
    <col min="1" max="1" width="4.6640625" style="506" customWidth="1"/>
    <col min="2" max="2" width="43.6640625" style="254" customWidth="1"/>
    <col min="3" max="3" width="14" style="254" customWidth="1"/>
    <col min="4" max="4" width="18.1640625" style="253" customWidth="1"/>
    <col min="5" max="8" width="10.5" style="253" customWidth="1" outlineLevel="1"/>
    <col min="9" max="13" width="9.1640625" style="253" customWidth="1" outlineLevel="1"/>
    <col min="14" max="14" width="12.5" style="253" customWidth="1" outlineLevel="1"/>
    <col min="15" max="15" width="17.5" style="253" customWidth="1"/>
    <col min="16" max="24" width="9.5" style="253" customWidth="1" outlineLevel="1"/>
    <col min="25" max="25" width="14.1640625" style="255" customWidth="1"/>
    <col min="26" max="26" width="14.5" style="255" customWidth="1"/>
    <col min="27" max="27" width="16.83203125" style="255" customWidth="1"/>
    <col min="28" max="28" width="17.5" style="255" customWidth="1"/>
    <col min="29" max="35" width="14.5" style="255" customWidth="1"/>
    <col min="36" max="38" width="15" style="255" customWidth="1"/>
    <col min="39" max="39" width="14.33203125" style="256" customWidth="1"/>
    <col min="40" max="40" width="14.5" style="253" customWidth="1"/>
    <col min="41" max="41" width="14.83203125" style="253" customWidth="1"/>
    <col min="42" max="42" width="14" style="253" customWidth="1"/>
    <col min="43" max="43" width="9.6640625" style="253" customWidth="1"/>
    <col min="44" max="44" width="11.1640625" style="253" customWidth="1"/>
    <col min="45" max="45" width="12.1640625" style="253" customWidth="1"/>
    <col min="46" max="46" width="6.5" style="253" bestFit="1" customWidth="1"/>
    <col min="47" max="51" width="9.1640625" style="253"/>
    <col min="52" max="52" width="6.5" style="253" bestFit="1" customWidth="1"/>
    <col min="53" max="16384" width="9.1640625" style="253"/>
  </cols>
  <sheetData>
    <row r="1" spans="1:39" ht="164.25" customHeight="1"/>
    <row r="2" spans="1:39" ht="23.25" customHeight="1" thickBot="1"/>
    <row r="3" spans="1:39" ht="25.5" customHeight="1" thickBot="1">
      <c r="B3" s="912"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84" t="s">
        <v>550</v>
      </c>
      <c r="D5" s="88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2" t="s">
        <v>504</v>
      </c>
      <c r="C7" s="911" t="s">
        <v>630</v>
      </c>
      <c r="D7" s="911"/>
      <c r="E7" s="911"/>
      <c r="F7" s="911"/>
      <c r="G7" s="911"/>
      <c r="H7" s="911"/>
      <c r="I7" s="911"/>
      <c r="J7" s="911"/>
      <c r="K7" s="911"/>
      <c r="L7" s="911"/>
      <c r="M7" s="911"/>
      <c r="N7" s="911"/>
      <c r="O7" s="911"/>
      <c r="P7" s="911"/>
      <c r="Q7" s="911"/>
      <c r="R7" s="911"/>
      <c r="S7" s="911"/>
      <c r="T7" s="911"/>
      <c r="U7" s="911"/>
      <c r="V7" s="911"/>
      <c r="W7" s="911"/>
      <c r="X7" s="911"/>
      <c r="Y7" s="603"/>
      <c r="Z7" s="603"/>
      <c r="AA7" s="603"/>
      <c r="AB7" s="603"/>
      <c r="AC7" s="603"/>
      <c r="AD7" s="603"/>
      <c r="AE7" s="270"/>
      <c r="AF7" s="270"/>
      <c r="AG7" s="270"/>
      <c r="AH7" s="270"/>
      <c r="AI7" s="270"/>
      <c r="AJ7" s="270"/>
      <c r="AK7" s="270"/>
      <c r="AL7" s="270"/>
    </row>
    <row r="8" spans="1:39" s="271" customFormat="1" ht="58.5" customHeight="1">
      <c r="A8" s="506"/>
      <c r="B8" s="912"/>
      <c r="C8" s="911" t="s">
        <v>570</v>
      </c>
      <c r="D8" s="911"/>
      <c r="E8" s="911"/>
      <c r="F8" s="911"/>
      <c r="G8" s="911"/>
      <c r="H8" s="911"/>
      <c r="I8" s="911"/>
      <c r="J8" s="911"/>
      <c r="K8" s="911"/>
      <c r="L8" s="911"/>
      <c r="M8" s="911"/>
      <c r="N8" s="911"/>
      <c r="O8" s="911"/>
      <c r="P8" s="911"/>
      <c r="Q8" s="911"/>
      <c r="R8" s="911"/>
      <c r="S8" s="911"/>
      <c r="T8" s="911"/>
      <c r="U8" s="911"/>
      <c r="V8" s="911"/>
      <c r="W8" s="911"/>
      <c r="X8" s="911"/>
      <c r="Y8" s="603"/>
      <c r="Z8" s="603"/>
      <c r="AA8" s="603"/>
      <c r="AB8" s="603"/>
      <c r="AC8" s="603"/>
      <c r="AD8" s="603"/>
      <c r="AE8" s="272"/>
      <c r="AF8" s="255"/>
      <c r="AG8" s="255"/>
      <c r="AH8" s="255"/>
      <c r="AI8" s="255"/>
      <c r="AJ8" s="255"/>
      <c r="AK8" s="255"/>
      <c r="AL8" s="255"/>
      <c r="AM8" s="256"/>
    </row>
    <row r="9" spans="1:39" s="271" customFormat="1" ht="57.75" customHeight="1">
      <c r="A9" s="506"/>
      <c r="B9" s="273"/>
      <c r="C9" s="911" t="s">
        <v>569</v>
      </c>
      <c r="D9" s="911"/>
      <c r="E9" s="911"/>
      <c r="F9" s="911"/>
      <c r="G9" s="911"/>
      <c r="H9" s="911"/>
      <c r="I9" s="911"/>
      <c r="J9" s="911"/>
      <c r="K9" s="911"/>
      <c r="L9" s="911"/>
      <c r="M9" s="911"/>
      <c r="N9" s="911"/>
      <c r="O9" s="911"/>
      <c r="P9" s="911"/>
      <c r="Q9" s="911"/>
      <c r="R9" s="911"/>
      <c r="S9" s="911"/>
      <c r="T9" s="911"/>
      <c r="U9" s="911"/>
      <c r="V9" s="911"/>
      <c r="W9" s="911"/>
      <c r="X9" s="911"/>
      <c r="Y9" s="603"/>
      <c r="Z9" s="603"/>
      <c r="AA9" s="603"/>
      <c r="AB9" s="603"/>
      <c r="AC9" s="603"/>
      <c r="AD9" s="603"/>
      <c r="AE9" s="272"/>
      <c r="AF9" s="255"/>
      <c r="AG9" s="255"/>
      <c r="AH9" s="255"/>
      <c r="AI9" s="255"/>
      <c r="AJ9" s="255"/>
      <c r="AK9" s="255"/>
      <c r="AL9" s="255"/>
      <c r="AM9" s="256"/>
    </row>
    <row r="10" spans="1:39" ht="41.25" customHeight="1">
      <c r="B10" s="275"/>
      <c r="C10" s="911" t="s">
        <v>633</v>
      </c>
      <c r="D10" s="911"/>
      <c r="E10" s="911"/>
      <c r="F10" s="911"/>
      <c r="G10" s="911"/>
      <c r="H10" s="911"/>
      <c r="I10" s="911"/>
      <c r="J10" s="911"/>
      <c r="K10" s="911"/>
      <c r="L10" s="911"/>
      <c r="M10" s="911"/>
      <c r="N10" s="911"/>
      <c r="O10" s="911"/>
      <c r="P10" s="911"/>
      <c r="Q10" s="911"/>
      <c r="R10" s="911"/>
      <c r="S10" s="911"/>
      <c r="T10" s="911"/>
      <c r="U10" s="911"/>
      <c r="V10" s="911"/>
      <c r="W10" s="911"/>
      <c r="X10" s="911"/>
      <c r="Y10" s="603"/>
      <c r="Z10" s="603"/>
      <c r="AA10" s="603"/>
      <c r="AB10" s="603"/>
      <c r="AC10" s="603"/>
      <c r="AD10" s="603"/>
      <c r="AE10" s="272"/>
      <c r="AF10" s="276"/>
      <c r="AG10" s="276"/>
      <c r="AH10" s="276"/>
      <c r="AI10" s="276"/>
      <c r="AJ10" s="276"/>
      <c r="AK10" s="276"/>
      <c r="AL10" s="276"/>
    </row>
    <row r="11" spans="1:39" ht="53.25" customHeight="1">
      <c r="C11" s="911" t="s">
        <v>619</v>
      </c>
      <c r="D11" s="911"/>
      <c r="E11" s="911"/>
      <c r="F11" s="911"/>
      <c r="G11" s="911"/>
      <c r="H11" s="911"/>
      <c r="I11" s="911"/>
      <c r="J11" s="911"/>
      <c r="K11" s="911"/>
      <c r="L11" s="911"/>
      <c r="M11" s="911"/>
      <c r="N11" s="911"/>
      <c r="O11" s="911"/>
      <c r="P11" s="911"/>
      <c r="Q11" s="911"/>
      <c r="R11" s="911"/>
      <c r="S11" s="911"/>
      <c r="T11" s="911"/>
      <c r="U11" s="911"/>
      <c r="V11" s="911"/>
      <c r="W11" s="911"/>
      <c r="X11" s="911"/>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2" t="s">
        <v>526</v>
      </c>
      <c r="C13" s="588" t="s">
        <v>521</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912"/>
      <c r="C14" s="588" t="s">
        <v>522</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523</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524</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6">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902" t="s">
        <v>211</v>
      </c>
      <c r="C19" s="904" t="s">
        <v>33</v>
      </c>
      <c r="D19" s="284" t="s">
        <v>422</v>
      </c>
      <c r="E19" s="906" t="s">
        <v>209</v>
      </c>
      <c r="F19" s="907"/>
      <c r="G19" s="907"/>
      <c r="H19" s="907"/>
      <c r="I19" s="907"/>
      <c r="J19" s="907"/>
      <c r="K19" s="907"/>
      <c r="L19" s="907"/>
      <c r="M19" s="908"/>
      <c r="N19" s="909" t="s">
        <v>213</v>
      </c>
      <c r="O19" s="284" t="s">
        <v>423</v>
      </c>
      <c r="P19" s="906" t="s">
        <v>212</v>
      </c>
      <c r="Q19" s="907"/>
      <c r="R19" s="907"/>
      <c r="S19" s="907"/>
      <c r="T19" s="907"/>
      <c r="U19" s="907"/>
      <c r="V19" s="907"/>
      <c r="W19" s="907"/>
      <c r="X19" s="908"/>
      <c r="Y19" s="899" t="s">
        <v>243</v>
      </c>
      <c r="Z19" s="900"/>
      <c r="AA19" s="900"/>
      <c r="AB19" s="900"/>
      <c r="AC19" s="900"/>
      <c r="AD19" s="900"/>
      <c r="AE19" s="900"/>
      <c r="AF19" s="900"/>
      <c r="AG19" s="900"/>
      <c r="AH19" s="900"/>
      <c r="AI19" s="900"/>
      <c r="AJ19" s="900"/>
      <c r="AK19" s="900"/>
      <c r="AL19" s="900"/>
      <c r="AM19" s="901"/>
    </row>
    <row r="20" spans="1:39" s="283" customFormat="1" ht="59.25" customHeight="1">
      <c r="A20" s="506"/>
      <c r="B20" s="903"/>
      <c r="C20" s="905"/>
      <c r="D20" s="285">
        <v>2011</v>
      </c>
      <c r="E20" s="285">
        <v>2012</v>
      </c>
      <c r="F20" s="285">
        <v>2013</v>
      </c>
      <c r="G20" s="285">
        <v>2014</v>
      </c>
      <c r="H20" s="285">
        <v>2015</v>
      </c>
      <c r="I20" s="285">
        <v>2016</v>
      </c>
      <c r="J20" s="285">
        <v>2017</v>
      </c>
      <c r="K20" s="285">
        <v>2018</v>
      </c>
      <c r="L20" s="285">
        <v>2019</v>
      </c>
      <c r="M20" s="285">
        <v>2020</v>
      </c>
      <c r="N20" s="91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Unmetered Scattered Load</v>
      </c>
      <c r="AC20" s="286" t="str">
        <f>'1.  LRAMVA Summary'!H52</f>
        <v>Streetlighting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6" outlineLevel="1">
      <c r="A23" s="506"/>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6" outlineLevel="1">
      <c r="A24" s="508"/>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6" outlineLevel="1">
      <c r="A25" s="506">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6" outlineLevel="1">
      <c r="A26" s="506"/>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6" outlineLevel="1">
      <c r="A27" s="508"/>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6" outlineLevel="1">
      <c r="A28" s="506">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6" outlineLevel="1">
      <c r="A29" s="506"/>
      <c r="B29" s="294" t="s">
        <v>214</v>
      </c>
      <c r="C29" s="291" t="s">
        <v>163</v>
      </c>
      <c r="D29" s="295"/>
      <c r="E29" s="295"/>
      <c r="F29" s="295"/>
      <c r="G29" s="295"/>
      <c r="H29" s="295"/>
      <c r="I29" s="295"/>
      <c r="J29" s="295"/>
      <c r="K29" s="295"/>
      <c r="L29" s="295"/>
      <c r="M29" s="295"/>
      <c r="N29" s="466"/>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6" outlineLevel="1">
      <c r="A30" s="506"/>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6" outlineLevel="1">
      <c r="A31" s="506">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6" outlineLevel="1">
      <c r="A32" s="506"/>
      <c r="B32" s="294" t="s">
        <v>214</v>
      </c>
      <c r="C32" s="291" t="s">
        <v>163</v>
      </c>
      <c r="D32" s="295"/>
      <c r="E32" s="295"/>
      <c r="F32" s="295"/>
      <c r="G32" s="295"/>
      <c r="H32" s="295"/>
      <c r="I32" s="295"/>
      <c r="J32" s="295"/>
      <c r="K32" s="295"/>
      <c r="L32" s="295"/>
      <c r="M32" s="295"/>
      <c r="N32" s="466"/>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6" outlineLevel="1">
      <c r="A33" s="506"/>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6" outlineLevel="1">
      <c r="A34" s="506">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6" outlineLevel="1">
      <c r="A35" s="506"/>
      <c r="B35" s="294" t="s">
        <v>214</v>
      </c>
      <c r="C35" s="291" t="s">
        <v>163</v>
      </c>
      <c r="D35" s="295"/>
      <c r="E35" s="295"/>
      <c r="F35" s="295"/>
      <c r="G35" s="295"/>
      <c r="H35" s="295"/>
      <c r="I35" s="295"/>
      <c r="J35" s="295"/>
      <c r="K35" s="295"/>
      <c r="L35" s="295"/>
      <c r="M35" s="295"/>
      <c r="N35" s="466"/>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6" outlineLevel="1">
      <c r="A36" s="506"/>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6" outlineLevel="1">
      <c r="A37" s="506">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6" outlineLevel="1">
      <c r="A38" s="506"/>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6" outlineLevel="1">
      <c r="A39" s="506"/>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6" outlineLevel="1">
      <c r="A40" s="506">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6" outlineLevel="1">
      <c r="A41" s="506"/>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6" outlineLevel="1">
      <c r="A42" s="506"/>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6" outlineLevel="1">
      <c r="A43" s="506">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6" outlineLevel="1">
      <c r="A44" s="506"/>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6" outlineLevel="1">
      <c r="A45" s="506"/>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6" outlineLevel="1">
      <c r="A46" s="506">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6" outlineLevel="1">
      <c r="A47" s="506"/>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6"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6" outlineLevel="1">
      <c r="A49" s="507"/>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6" outlineLevel="1">
      <c r="A50" s="506">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6" outlineLevel="1">
      <c r="A51" s="506"/>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6"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7" outlineLevel="1">
      <c r="A53" s="506">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7" outlineLevel="1">
      <c r="A54" s="506"/>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6"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7"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7"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6" outlineLevel="1">
      <c r="A58" s="506"/>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7"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7"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6" outlineLevel="1">
      <c r="A61" s="506"/>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7"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7" outlineLevel="1">
      <c r="A63" s="506"/>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6" outlineLevel="1">
      <c r="A64" s="506"/>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7" outlineLevel="1">
      <c r="A65" s="506">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7" outlineLevel="1">
      <c r="A66" s="506"/>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6" outlineLevel="1">
      <c r="A67" s="506"/>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7" outlineLevel="1">
      <c r="A68" s="506">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7" outlineLevel="1">
      <c r="A69" s="506"/>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6" outlineLevel="1">
      <c r="A70" s="506"/>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7" outlineLevel="1">
      <c r="A71" s="506">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7" outlineLevel="1">
      <c r="A72" s="506"/>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6"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6" outlineLevel="1">
      <c r="A74" s="507"/>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7"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7"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6"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7"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7"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6"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7"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7"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6" outlineLevel="1">
      <c r="A83" s="506"/>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7" outlineLevel="1">
      <c r="A84" s="506">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7"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6"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7" outlineLevel="1">
      <c r="A87" s="506">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7" outlineLevel="1">
      <c r="A88" s="506"/>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6"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6" outlineLevel="1">
      <c r="A90" s="507"/>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7" outlineLevel="1">
      <c r="A91" s="506">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7" outlineLevel="1">
      <c r="A92" s="506"/>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6"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6" outlineLevel="1">
      <c r="A94" s="507"/>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7" outlineLevel="1">
      <c r="A95" s="506">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7" outlineLevel="1">
      <c r="A96" s="506"/>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6"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7"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7"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6"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6" outlineLevel="1">
      <c r="A101" s="507"/>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7" outlineLevel="1">
      <c r="A102" s="506">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7" outlineLevel="1">
      <c r="A103" s="506"/>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6"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7" outlineLevel="1">
      <c r="A105" s="506">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7" outlineLevel="1">
      <c r="A106" s="506"/>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6" outlineLevel="1">
      <c r="A107" s="509"/>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7" outlineLevel="1">
      <c r="A108" s="506">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7"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6"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6" outlineLevel="1">
      <c r="A111" s="506">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6" outlineLevel="1">
      <c r="A112" s="506"/>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2"/>
    </row>
    <row r="113" spans="1:39" s="283" customFormat="1" ht="16"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6" outlineLevel="1">
      <c r="A114" s="506">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6" outlineLevel="1">
      <c r="A115" s="506"/>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2"/>
    </row>
    <row r="116" spans="1:39" s="283" customFormat="1" ht="16"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6" outlineLevel="1">
      <c r="A117" s="506"/>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6" outlineLevel="1">
      <c r="A118" s="506">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6" outlineLevel="1">
      <c r="A119" s="506"/>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2"/>
    </row>
    <row r="120" spans="1:39" s="283" customFormat="1" ht="16"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6" outlineLevel="1">
      <c r="A121" s="506">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6" outlineLevel="1">
      <c r="A122" s="506"/>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2"/>
    </row>
    <row r="123" spans="1:39" s="283" customFormat="1" ht="16"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6" outlineLevel="1">
      <c r="A124" s="506">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6" outlineLevel="1">
      <c r="A125" s="506"/>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2"/>
    </row>
    <row r="126" spans="1:39" s="283" customFormat="1" ht="16"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6">
      <c r="A127" s="506"/>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6">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6">
      <c r="A129" s="508"/>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6">
      <c r="A130" s="505"/>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6">
      <c r="A131" s="508"/>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6">
      <c r="A132" s="508"/>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0"/>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5"/>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6">
      <c r="A135" s="506"/>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6">
      <c r="A136" s="506"/>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6">
      <c r="A137" s="506"/>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6">
      <c r="A138" s="506"/>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6">
      <c r="A139" s="506"/>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6">
      <c r="A140" s="506"/>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6">
      <c r="A141" s="506"/>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6">
      <c r="A142" s="506"/>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6">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6">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902" t="s">
        <v>211</v>
      </c>
      <c r="C147" s="904" t="s">
        <v>33</v>
      </c>
      <c r="D147" s="284" t="s">
        <v>422</v>
      </c>
      <c r="E147" s="906" t="s">
        <v>209</v>
      </c>
      <c r="F147" s="907"/>
      <c r="G147" s="907"/>
      <c r="H147" s="907"/>
      <c r="I147" s="907"/>
      <c r="J147" s="907"/>
      <c r="K147" s="907"/>
      <c r="L147" s="907"/>
      <c r="M147" s="908"/>
      <c r="N147" s="909" t="s">
        <v>213</v>
      </c>
      <c r="O147" s="284" t="s">
        <v>423</v>
      </c>
      <c r="P147" s="906" t="s">
        <v>212</v>
      </c>
      <c r="Q147" s="907"/>
      <c r="R147" s="907"/>
      <c r="S147" s="907"/>
      <c r="T147" s="907"/>
      <c r="U147" s="907"/>
      <c r="V147" s="907"/>
      <c r="W147" s="907"/>
      <c r="X147" s="908"/>
      <c r="Y147" s="899" t="s">
        <v>243</v>
      </c>
      <c r="Z147" s="900"/>
      <c r="AA147" s="900"/>
      <c r="AB147" s="900"/>
      <c r="AC147" s="900"/>
      <c r="AD147" s="900"/>
      <c r="AE147" s="900"/>
      <c r="AF147" s="900"/>
      <c r="AG147" s="900"/>
      <c r="AH147" s="900"/>
      <c r="AI147" s="900"/>
      <c r="AJ147" s="900"/>
      <c r="AK147" s="900"/>
      <c r="AL147" s="900"/>
      <c r="AM147" s="901"/>
    </row>
    <row r="148" spans="1:39" ht="60.75" customHeight="1">
      <c r="B148" s="903"/>
      <c r="C148" s="905"/>
      <c r="D148" s="285">
        <v>2012</v>
      </c>
      <c r="E148" s="285">
        <v>2013</v>
      </c>
      <c r="F148" s="285">
        <v>2014</v>
      </c>
      <c r="G148" s="285">
        <v>2015</v>
      </c>
      <c r="H148" s="285">
        <v>2016</v>
      </c>
      <c r="I148" s="285">
        <v>2017</v>
      </c>
      <c r="J148" s="285">
        <v>2018</v>
      </c>
      <c r="K148" s="285">
        <v>2019</v>
      </c>
      <c r="L148" s="285">
        <v>2020</v>
      </c>
      <c r="M148" s="285">
        <v>2021</v>
      </c>
      <c r="N148" s="91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Unmetered Scattered Load</v>
      </c>
      <c r="AC148" s="285" t="str">
        <f>'1.  LRAMVA Summary'!H52</f>
        <v>Streetlighting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6" outlineLevel="1">
      <c r="A150" s="506">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6"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2"/>
    </row>
    <row r="152" spans="1:39" ht="16" outlineLevel="1">
      <c r="A152" s="508"/>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6" outlineLevel="1">
      <c r="A153" s="506">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6"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2"/>
    </row>
    <row r="155" spans="1:39" ht="16" outlineLevel="1">
      <c r="A155" s="508"/>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6" outlineLevel="1">
      <c r="A156" s="506">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6" outlineLevel="1">
      <c r="B157" s="294" t="s">
        <v>244</v>
      </c>
      <c r="C157" s="291" t="s">
        <v>163</v>
      </c>
      <c r="D157" s="295"/>
      <c r="E157" s="295"/>
      <c r="F157" s="295"/>
      <c r="G157" s="295"/>
      <c r="H157" s="295"/>
      <c r="I157" s="295"/>
      <c r="J157" s="295"/>
      <c r="K157" s="295"/>
      <c r="L157" s="295"/>
      <c r="M157" s="295"/>
      <c r="N157" s="466"/>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2"/>
    </row>
    <row r="158" spans="1:39" ht="16"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6" outlineLevel="1">
      <c r="A159" s="506">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6"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2"/>
    </row>
    <row r="161" spans="1:39" ht="16"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6" outlineLevel="1">
      <c r="A162" s="506">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6"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2"/>
    </row>
    <row r="164" spans="1:39" ht="16"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6" outlineLevel="1">
      <c r="A165" s="506">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6"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2"/>
    </row>
    <row r="167" spans="1:39" ht="16"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6" outlineLevel="1">
      <c r="A168" s="506">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6"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2"/>
    </row>
    <row r="170" spans="1:39" ht="16"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6" outlineLevel="1">
      <c r="A171" s="506">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6" outlineLevel="1">
      <c r="A172" s="506"/>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2"/>
    </row>
    <row r="173" spans="1:39" s="283" customFormat="1" ht="16" outlineLevel="1">
      <c r="A173" s="506"/>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6" outlineLevel="1">
      <c r="A174" s="506">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6"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2"/>
    </row>
    <row r="176" spans="1:39" ht="16"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6" outlineLevel="1">
      <c r="A177" s="507"/>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6" outlineLevel="1">
      <c r="A178" s="506">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5"/>
      <c r="Z178" s="467"/>
      <c r="AA178" s="467"/>
      <c r="AB178" s="415"/>
      <c r="AC178" s="415"/>
      <c r="AD178" s="415"/>
      <c r="AE178" s="415"/>
      <c r="AF178" s="415"/>
      <c r="AG178" s="415"/>
      <c r="AH178" s="415"/>
      <c r="AI178" s="415"/>
      <c r="AJ178" s="415"/>
      <c r="AK178" s="415"/>
      <c r="AL178" s="415"/>
      <c r="AM178" s="296">
        <f>SUM(Y178:AL178)</f>
        <v>0</v>
      </c>
    </row>
    <row r="179" spans="1:39" ht="16"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2"/>
    </row>
    <row r="180" spans="1:39" ht="16"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7" outlineLevel="1">
      <c r="A181" s="506">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7"/>
      <c r="AA181" s="415"/>
      <c r="AB181" s="415"/>
      <c r="AC181" s="415"/>
      <c r="AD181" s="415"/>
      <c r="AE181" s="415"/>
      <c r="AF181" s="415"/>
      <c r="AG181" s="415"/>
      <c r="AH181" s="415"/>
      <c r="AI181" s="415"/>
      <c r="AJ181" s="415"/>
      <c r="AK181" s="415"/>
      <c r="AL181" s="415"/>
      <c r="AM181" s="296">
        <f>SUM(Y181:AL181)</f>
        <v>0</v>
      </c>
    </row>
    <row r="182" spans="1:39" ht="16"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2"/>
    </row>
    <row r="183" spans="1:39" ht="16"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7"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6"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2"/>
    </row>
    <row r="186" spans="1:39" ht="16"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7" outlineLevel="1">
      <c r="A187" s="506">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6"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2"/>
    </row>
    <row r="189" spans="1:39" ht="16"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7" outlineLevel="1">
      <c r="A190" s="506">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6"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2"/>
    </row>
    <row r="192" spans="1:39" ht="16"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7" outlineLevel="1">
      <c r="A193" s="506">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7" outlineLevel="1">
      <c r="A194" s="506"/>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2"/>
    </row>
    <row r="195" spans="1:39" s="283" customFormat="1" ht="16" outlineLevel="1">
      <c r="A195" s="506"/>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7" outlineLevel="1">
      <c r="A196" s="506">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7" outlineLevel="1">
      <c r="A197" s="506"/>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2"/>
    </row>
    <row r="198" spans="1:39" s="283" customFormat="1" ht="16" outlineLevel="1">
      <c r="A198" s="506"/>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7" outlineLevel="1">
      <c r="A199" s="506">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6"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2"/>
    </row>
    <row r="201" spans="1:39" ht="16"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6" outlineLevel="1">
      <c r="A202" s="507"/>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7"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6"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2"/>
    </row>
    <row r="205" spans="1:39" ht="16" outlineLevel="1">
      <c r="A205" s="509"/>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7"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6"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2"/>
    </row>
    <row r="208" spans="1:39" ht="16"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7"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6"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2"/>
    </row>
    <row r="211" spans="1:39" ht="16"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7"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6"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2"/>
    </row>
    <row r="214" spans="1:39" ht="16"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7" outlineLevel="1">
      <c r="A215" s="506">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6"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2"/>
    </row>
    <row r="217" spans="1:39" ht="16"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6" outlineLevel="1">
      <c r="A218" s="507"/>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7" outlineLevel="1">
      <c r="A219" s="506">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8"/>
      <c r="Z219" s="410"/>
      <c r="AA219" s="410"/>
      <c r="AB219" s="410"/>
      <c r="AC219" s="410"/>
      <c r="AD219" s="410"/>
      <c r="AE219" s="410"/>
      <c r="AF219" s="410"/>
      <c r="AG219" s="410"/>
      <c r="AH219" s="410"/>
      <c r="AI219" s="410"/>
      <c r="AJ219" s="410"/>
      <c r="AK219" s="410"/>
      <c r="AL219" s="410"/>
      <c r="AM219" s="296">
        <f>SUM(Y219:AL219)</f>
        <v>0</v>
      </c>
    </row>
    <row r="220" spans="1:39" ht="16" outlineLevel="1">
      <c r="B220" s="294" t="s">
        <v>244</v>
      </c>
      <c r="C220" s="291" t="s">
        <v>163</v>
      </c>
      <c r="D220" s="295"/>
      <c r="E220" s="295"/>
      <c r="F220" s="295"/>
      <c r="G220" s="295"/>
      <c r="H220" s="295"/>
      <c r="I220" s="295"/>
      <c r="J220" s="295"/>
      <c r="K220" s="295"/>
      <c r="L220" s="295"/>
      <c r="M220" s="295"/>
      <c r="N220" s="466"/>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2"/>
    </row>
    <row r="221" spans="1:39" ht="16"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6" outlineLevel="1">
      <c r="A222" s="507"/>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7" outlineLevel="1">
      <c r="A223" s="506">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7" outlineLevel="1">
      <c r="A224" s="506"/>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2"/>
    </row>
    <row r="225" spans="1:39" s="283" customFormat="1" ht="16" outlineLevel="1">
      <c r="A225" s="506"/>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7"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7"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2"/>
    </row>
    <row r="228" spans="1:39" s="283" customFormat="1" ht="16" outlineLevel="1">
      <c r="A228" s="506"/>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6" outlineLevel="1">
      <c r="A229" s="507"/>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7" outlineLevel="1">
      <c r="A230" s="506">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7"/>
      <c r="AB230" s="415"/>
      <c r="AC230" s="415"/>
      <c r="AD230" s="415"/>
      <c r="AE230" s="415"/>
      <c r="AF230" s="415"/>
      <c r="AG230" s="415"/>
      <c r="AH230" s="415"/>
      <c r="AI230" s="415"/>
      <c r="AJ230" s="415"/>
      <c r="AK230" s="415"/>
      <c r="AL230" s="415"/>
      <c r="AM230" s="296">
        <f>SUM(Y230:AL230)</f>
        <v>0</v>
      </c>
    </row>
    <row r="231" spans="1:39" ht="16"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2"/>
    </row>
    <row r="232" spans="1:39" ht="16" outlineLevel="1">
      <c r="A232" s="509"/>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7" outlineLevel="1">
      <c r="A233" s="506">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6"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2"/>
    </row>
    <row r="235" spans="1:39" ht="16" outlineLevel="1">
      <c r="A235" s="509"/>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7" outlineLevel="1">
      <c r="A236" s="506">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6"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2"/>
    </row>
    <row r="238" spans="1:39" ht="16" outlineLevel="1">
      <c r="A238" s="509"/>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6" outlineLevel="1">
      <c r="A239" s="506">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6"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2"/>
    </row>
    <row r="241" spans="1:39" ht="16"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6" outlineLevel="1">
      <c r="A242" s="506">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6" outlineLevel="1">
      <c r="A243" s="506"/>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2"/>
    </row>
    <row r="244" spans="1:39" s="283" customFormat="1" ht="16" outlineLevel="1">
      <c r="A244" s="506"/>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6" outlineLevel="1">
      <c r="A245" s="506"/>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6" outlineLevel="1">
      <c r="A246" s="506">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6" outlineLevel="1">
      <c r="A247" s="506"/>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2"/>
    </row>
    <row r="248" spans="1:39" s="283" customFormat="1" ht="16" outlineLevel="1">
      <c r="A248" s="506"/>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6" outlineLevel="1">
      <c r="A249" s="506">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6" outlineLevel="1">
      <c r="A250" s="506"/>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2"/>
    </row>
    <row r="251" spans="1:39" s="283" customFormat="1" ht="16" outlineLevel="1">
      <c r="A251" s="506"/>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6" outlineLevel="1">
      <c r="A252" s="506">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6" outlineLevel="1">
      <c r="A253" s="506"/>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2"/>
    </row>
    <row r="254" spans="1:39" ht="16"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6">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6">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6">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6">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6">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6">
      <c r="A261" s="508"/>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6">
      <c r="A262" s="508"/>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6">
      <c r="A263" s="508"/>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6">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6">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6">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6">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6">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6">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6">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6">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6">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6">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902" t="s">
        <v>211</v>
      </c>
      <c r="C276" s="904" t="s">
        <v>33</v>
      </c>
      <c r="D276" s="284" t="s">
        <v>422</v>
      </c>
      <c r="E276" s="906" t="s">
        <v>209</v>
      </c>
      <c r="F276" s="907"/>
      <c r="G276" s="907"/>
      <c r="H276" s="907"/>
      <c r="I276" s="907"/>
      <c r="J276" s="907"/>
      <c r="K276" s="907"/>
      <c r="L276" s="907"/>
      <c r="M276" s="908"/>
      <c r="N276" s="909" t="s">
        <v>213</v>
      </c>
      <c r="O276" s="284" t="s">
        <v>423</v>
      </c>
      <c r="P276" s="906" t="s">
        <v>212</v>
      </c>
      <c r="Q276" s="907"/>
      <c r="R276" s="907"/>
      <c r="S276" s="907"/>
      <c r="T276" s="907"/>
      <c r="U276" s="907"/>
      <c r="V276" s="907"/>
      <c r="W276" s="907"/>
      <c r="X276" s="908"/>
      <c r="Y276" s="899" t="s">
        <v>243</v>
      </c>
      <c r="Z276" s="900"/>
      <c r="AA276" s="900"/>
      <c r="AB276" s="900"/>
      <c r="AC276" s="900"/>
      <c r="AD276" s="900"/>
      <c r="AE276" s="900"/>
      <c r="AF276" s="900"/>
      <c r="AG276" s="900"/>
      <c r="AH276" s="900"/>
      <c r="AI276" s="900"/>
      <c r="AJ276" s="900"/>
      <c r="AK276" s="900"/>
      <c r="AL276" s="900"/>
      <c r="AM276" s="901"/>
    </row>
    <row r="277" spans="1:39" ht="60.75" customHeight="1">
      <c r="B277" s="903"/>
      <c r="C277" s="905"/>
      <c r="D277" s="285">
        <v>2013</v>
      </c>
      <c r="E277" s="285">
        <v>2014</v>
      </c>
      <c r="F277" s="285">
        <v>2015</v>
      </c>
      <c r="G277" s="285">
        <v>2016</v>
      </c>
      <c r="H277" s="285">
        <v>2017</v>
      </c>
      <c r="I277" s="285">
        <v>2018</v>
      </c>
      <c r="J277" s="285">
        <v>2019</v>
      </c>
      <c r="K277" s="285">
        <v>2020</v>
      </c>
      <c r="L277" s="285">
        <v>2021</v>
      </c>
      <c r="M277" s="285">
        <v>2022</v>
      </c>
      <c r="N277" s="91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Unmetered Scattered Load</v>
      </c>
      <c r="AC277" s="285" t="str">
        <f>'1.  LRAMVA Summary'!H52</f>
        <v>Streetlighting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6" outlineLevel="1">
      <c r="A279" s="506">
        <v>1</v>
      </c>
      <c r="B279" s="294" t="s">
        <v>1</v>
      </c>
      <c r="C279" s="291" t="s">
        <v>25</v>
      </c>
      <c r="D279" s="295">
        <v>122740.53851566774</v>
      </c>
      <c r="E279" s="295">
        <v>122740.53851566774</v>
      </c>
      <c r="F279" s="295">
        <v>122740.53851566774</v>
      </c>
      <c r="G279" s="295">
        <v>122740.53851566774</v>
      </c>
      <c r="H279" s="295">
        <v>69415.890386929867</v>
      </c>
      <c r="I279" s="295">
        <v>0</v>
      </c>
      <c r="J279" s="295">
        <v>0</v>
      </c>
      <c r="K279" s="295">
        <v>0</v>
      </c>
      <c r="L279" s="295">
        <v>0</v>
      </c>
      <c r="M279" s="295">
        <v>0</v>
      </c>
      <c r="N279" s="291"/>
      <c r="O279" s="295">
        <v>18.069476880856289</v>
      </c>
      <c r="P279" s="295">
        <v>18.069476880856289</v>
      </c>
      <c r="Q279" s="295">
        <v>18.069476880856289</v>
      </c>
      <c r="R279" s="295">
        <v>18.069476880856289</v>
      </c>
      <c r="S279" s="295">
        <v>10.20197014162374</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6"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6" outlineLevel="1">
      <c r="A281" s="508"/>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6" outlineLevel="1">
      <c r="A282" s="506">
        <v>2</v>
      </c>
      <c r="B282" s="294" t="s">
        <v>2</v>
      </c>
      <c r="C282" s="291" t="s">
        <v>25</v>
      </c>
      <c r="D282" s="295">
        <v>23644.152190000001</v>
      </c>
      <c r="E282" s="295">
        <v>23644.152190000001</v>
      </c>
      <c r="F282" s="295">
        <v>23644.152190000001</v>
      </c>
      <c r="G282" s="295">
        <v>23644.152190000001</v>
      </c>
      <c r="H282" s="295">
        <v>0</v>
      </c>
      <c r="I282" s="295">
        <v>0</v>
      </c>
      <c r="J282" s="295">
        <v>0</v>
      </c>
      <c r="K282" s="295">
        <v>0</v>
      </c>
      <c r="L282" s="295">
        <v>0</v>
      </c>
      <c r="M282" s="295">
        <v>0</v>
      </c>
      <c r="N282" s="291"/>
      <c r="O282" s="295">
        <v>13.26042234</v>
      </c>
      <c r="P282" s="295">
        <v>13.26042234</v>
      </c>
      <c r="Q282" s="295">
        <v>13.26042234</v>
      </c>
      <c r="R282" s="295">
        <v>13.26042234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6"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f>Y282</f>
        <v>1</v>
      </c>
      <c r="Z283" s="411">
        <f>Z282</f>
        <v>0</v>
      </c>
      <c r="AA283" s="411">
        <f t="shared" ref="AA283:AC283" si="78">AA282</f>
        <v>0</v>
      </c>
      <c r="AB283" s="411">
        <f t="shared" si="78"/>
        <v>0</v>
      </c>
      <c r="AC283" s="411">
        <f t="shared" si="78"/>
        <v>0</v>
      </c>
      <c r="AD283" s="411">
        <f t="shared" ref="AD283:AL283" si="79">AD282</f>
        <v>0</v>
      </c>
      <c r="AE283" s="411">
        <f t="shared" si="79"/>
        <v>0</v>
      </c>
      <c r="AF283" s="411">
        <f t="shared" si="79"/>
        <v>0</v>
      </c>
      <c r="AG283" s="411">
        <f t="shared" si="79"/>
        <v>0</v>
      </c>
      <c r="AH283" s="411">
        <f t="shared" si="79"/>
        <v>0</v>
      </c>
      <c r="AI283" s="411">
        <f t="shared" si="79"/>
        <v>0</v>
      </c>
      <c r="AJ283" s="411">
        <f t="shared" si="79"/>
        <v>0</v>
      </c>
      <c r="AK283" s="411">
        <f t="shared" si="79"/>
        <v>0</v>
      </c>
      <c r="AL283" s="411">
        <f t="shared" si="79"/>
        <v>0</v>
      </c>
      <c r="AM283" s="297"/>
    </row>
    <row r="284" spans="1:39" ht="16" outlineLevel="1">
      <c r="A284" s="508"/>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6" outlineLevel="1">
      <c r="A285" s="506">
        <v>3</v>
      </c>
      <c r="B285" s="294" t="s">
        <v>3</v>
      </c>
      <c r="C285" s="291" t="s">
        <v>25</v>
      </c>
      <c r="D285" s="295">
        <v>710486.86025485804</v>
      </c>
      <c r="E285" s="295">
        <v>710486.86025485804</v>
      </c>
      <c r="F285" s="295">
        <v>710486.86025485804</v>
      </c>
      <c r="G285" s="295">
        <v>710486.86025485804</v>
      </c>
      <c r="H285" s="295">
        <v>710486.86025485804</v>
      </c>
      <c r="I285" s="295">
        <v>710486.86025485804</v>
      </c>
      <c r="J285" s="295">
        <v>710486.86025485804</v>
      </c>
      <c r="K285" s="295">
        <v>710486.86025485804</v>
      </c>
      <c r="L285" s="295">
        <v>710486.86025485804</v>
      </c>
      <c r="M285" s="295">
        <v>710486.86025485804</v>
      </c>
      <c r="N285" s="291"/>
      <c r="O285" s="295">
        <v>428.61200184799998</v>
      </c>
      <c r="P285" s="295">
        <v>428.61200184799998</v>
      </c>
      <c r="Q285" s="295">
        <v>428.61200184799998</v>
      </c>
      <c r="R285" s="295">
        <v>428.61200184799998</v>
      </c>
      <c r="S285" s="295">
        <v>428.61200184799998</v>
      </c>
      <c r="T285" s="295">
        <v>428.61200184799998</v>
      </c>
      <c r="U285" s="295">
        <v>428.61200184799998</v>
      </c>
      <c r="V285" s="295">
        <v>428.61200184799998</v>
      </c>
      <c r="W285" s="295">
        <v>428.61200184799998</v>
      </c>
      <c r="X285" s="295">
        <v>428.61200184799998</v>
      </c>
      <c r="Y285" s="410">
        <v>1</v>
      </c>
      <c r="Z285" s="410"/>
      <c r="AA285" s="410"/>
      <c r="AB285" s="410"/>
      <c r="AC285" s="410"/>
      <c r="AD285" s="410"/>
      <c r="AE285" s="410"/>
      <c r="AF285" s="410"/>
      <c r="AG285" s="410"/>
      <c r="AH285" s="410"/>
      <c r="AI285" s="410"/>
      <c r="AJ285" s="410"/>
      <c r="AK285" s="410"/>
      <c r="AL285" s="410"/>
      <c r="AM285" s="296">
        <f>SUM(Y285:AL285)</f>
        <v>1</v>
      </c>
    </row>
    <row r="286" spans="1:39" ht="16" outlineLevel="1">
      <c r="B286" s="294" t="s">
        <v>249</v>
      </c>
      <c r="C286" s="291" t="s">
        <v>163</v>
      </c>
      <c r="D286" s="295">
        <v>37589.325436400002</v>
      </c>
      <c r="E286" s="295">
        <v>37589.325436400002</v>
      </c>
      <c r="F286" s="295">
        <v>37589.325436400002</v>
      </c>
      <c r="G286" s="295">
        <v>37589.325436400002</v>
      </c>
      <c r="H286" s="295">
        <v>37589.325436400002</v>
      </c>
      <c r="I286" s="295">
        <v>37589.325436400002</v>
      </c>
      <c r="J286" s="295">
        <v>37589.325436400002</v>
      </c>
      <c r="K286" s="295">
        <v>37589.325436400002</v>
      </c>
      <c r="L286" s="295">
        <v>37589.325436400002</v>
      </c>
      <c r="M286" s="295">
        <v>37589.325436400002</v>
      </c>
      <c r="N286" s="466"/>
      <c r="O286" s="295">
        <v>22.631009331999998</v>
      </c>
      <c r="P286" s="295">
        <v>22.631009331999998</v>
      </c>
      <c r="Q286" s="295">
        <v>22.631009331999998</v>
      </c>
      <c r="R286" s="295">
        <v>22.631009331999998</v>
      </c>
      <c r="S286" s="295">
        <v>22.631009331999998</v>
      </c>
      <c r="T286" s="295">
        <v>22.631009331999998</v>
      </c>
      <c r="U286" s="295">
        <v>22.631009331999998</v>
      </c>
      <c r="V286" s="295">
        <v>22.631009331999998</v>
      </c>
      <c r="W286" s="295">
        <v>22.631009331999998</v>
      </c>
      <c r="X286" s="295">
        <v>22.631009331999998</v>
      </c>
      <c r="Y286" s="411">
        <f>Y285</f>
        <v>1</v>
      </c>
      <c r="Z286" s="411">
        <f>Z285</f>
        <v>0</v>
      </c>
      <c r="AA286" s="411">
        <f t="shared" ref="AA286:AC286" si="80">AA285</f>
        <v>0</v>
      </c>
      <c r="AB286" s="411">
        <f t="shared" si="80"/>
        <v>0</v>
      </c>
      <c r="AC286" s="411">
        <f t="shared" si="80"/>
        <v>0</v>
      </c>
      <c r="AD286" s="411">
        <f t="shared" ref="AD286:AL286" si="81">AD285</f>
        <v>0</v>
      </c>
      <c r="AE286" s="411">
        <f t="shared" si="81"/>
        <v>0</v>
      </c>
      <c r="AF286" s="411">
        <f t="shared" si="81"/>
        <v>0</v>
      </c>
      <c r="AG286" s="411">
        <f t="shared" si="81"/>
        <v>0</v>
      </c>
      <c r="AH286" s="411">
        <f t="shared" si="81"/>
        <v>0</v>
      </c>
      <c r="AI286" s="411">
        <f t="shared" si="81"/>
        <v>0</v>
      </c>
      <c r="AJ286" s="411">
        <f t="shared" si="81"/>
        <v>0</v>
      </c>
      <c r="AK286" s="411">
        <f t="shared" si="81"/>
        <v>0</v>
      </c>
      <c r="AL286" s="411">
        <f t="shared" si="81"/>
        <v>0</v>
      </c>
      <c r="AM286" s="297"/>
    </row>
    <row r="287" spans="1:39" ht="16"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6" outlineLevel="1">
      <c r="A288" s="506">
        <v>4</v>
      </c>
      <c r="B288" s="294" t="s">
        <v>4</v>
      </c>
      <c r="C288" s="291" t="s">
        <v>25</v>
      </c>
      <c r="D288" s="295">
        <v>106030.743654594</v>
      </c>
      <c r="E288" s="295">
        <v>106030.743654594</v>
      </c>
      <c r="F288" s="295">
        <v>101944.755892756</v>
      </c>
      <c r="G288" s="295">
        <v>86368.245663377995</v>
      </c>
      <c r="H288" s="295">
        <v>86368.245663377995</v>
      </c>
      <c r="I288" s="295">
        <v>86368.245663377995</v>
      </c>
      <c r="J288" s="295">
        <v>86368.245663377995</v>
      </c>
      <c r="K288" s="295">
        <v>86296.266795456002</v>
      </c>
      <c r="L288" s="295">
        <v>62751.890811382</v>
      </c>
      <c r="M288" s="295">
        <v>62751.890811382</v>
      </c>
      <c r="N288" s="291"/>
      <c r="O288" s="295">
        <v>7.1065146600000002</v>
      </c>
      <c r="P288" s="295">
        <v>7.1065146600000002</v>
      </c>
      <c r="Q288" s="295">
        <v>6.8500073840000004</v>
      </c>
      <c r="R288" s="295">
        <v>5.8721561429999998</v>
      </c>
      <c r="S288" s="295">
        <v>5.8721561429999998</v>
      </c>
      <c r="T288" s="295">
        <v>5.8721561429999998</v>
      </c>
      <c r="U288" s="295">
        <v>5.8721561429999998</v>
      </c>
      <c r="V288" s="295">
        <v>5.8639393780000004</v>
      </c>
      <c r="W288" s="295">
        <v>4.3858870459999997</v>
      </c>
      <c r="X288" s="295">
        <v>4.3858870459999997</v>
      </c>
      <c r="Y288" s="410">
        <v>1</v>
      </c>
      <c r="Z288" s="410"/>
      <c r="AA288" s="410"/>
      <c r="AB288" s="410"/>
      <c r="AC288" s="410"/>
      <c r="AD288" s="410"/>
      <c r="AE288" s="410"/>
      <c r="AF288" s="410"/>
      <c r="AG288" s="410"/>
      <c r="AH288" s="410"/>
      <c r="AI288" s="410"/>
      <c r="AJ288" s="410"/>
      <c r="AK288" s="410"/>
      <c r="AL288" s="410"/>
      <c r="AM288" s="296">
        <f>SUM(Y288:AL288)</f>
        <v>1</v>
      </c>
    </row>
    <row r="289" spans="1:39" ht="16" outlineLevel="1">
      <c r="B289" s="294" t="s">
        <v>249</v>
      </c>
      <c r="C289" s="291" t="s">
        <v>163</v>
      </c>
      <c r="D289" s="295">
        <v>324</v>
      </c>
      <c r="E289" s="295">
        <v>324</v>
      </c>
      <c r="F289" s="295">
        <v>308</v>
      </c>
      <c r="G289" s="295">
        <v>267</v>
      </c>
      <c r="H289" s="295">
        <v>267</v>
      </c>
      <c r="I289" s="295">
        <v>267</v>
      </c>
      <c r="J289" s="295">
        <v>267</v>
      </c>
      <c r="K289" s="295">
        <v>267</v>
      </c>
      <c r="L289" s="295">
        <v>224</v>
      </c>
      <c r="M289" s="295">
        <v>224</v>
      </c>
      <c r="N289" s="466"/>
      <c r="O289" s="295">
        <v>2.3E-2</v>
      </c>
      <c r="P289" s="295">
        <v>2.3E-2</v>
      </c>
      <c r="Q289" s="295">
        <v>2.1999999999999999E-2</v>
      </c>
      <c r="R289" s="295">
        <v>1.9E-2</v>
      </c>
      <c r="S289" s="295">
        <v>1.9E-2</v>
      </c>
      <c r="T289" s="295">
        <v>1.9E-2</v>
      </c>
      <c r="U289" s="295">
        <v>1.9E-2</v>
      </c>
      <c r="V289" s="295">
        <v>1.9E-2</v>
      </c>
      <c r="W289" s="295">
        <v>1.7000000000000001E-2</v>
      </c>
      <c r="X289" s="295">
        <v>1.7000000000000001E-2</v>
      </c>
      <c r="Y289" s="411">
        <f>Y288</f>
        <v>1</v>
      </c>
      <c r="Z289" s="411">
        <f>Z288</f>
        <v>0</v>
      </c>
      <c r="AA289" s="411">
        <f t="shared" ref="AA289:AC289" si="82">AA288</f>
        <v>0</v>
      </c>
      <c r="AB289" s="411">
        <f t="shared" si="82"/>
        <v>0</v>
      </c>
      <c r="AC289" s="411">
        <f t="shared" si="82"/>
        <v>0</v>
      </c>
      <c r="AD289" s="411">
        <f t="shared" ref="AD289:AL289" si="83">AD288</f>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6"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6" outlineLevel="1">
      <c r="A291" s="506">
        <v>5</v>
      </c>
      <c r="B291" s="294" t="s">
        <v>5</v>
      </c>
      <c r="C291" s="291" t="s">
        <v>25</v>
      </c>
      <c r="D291" s="295">
        <v>236337.86213073501</v>
      </c>
      <c r="E291" s="295">
        <v>236337.86213073501</v>
      </c>
      <c r="F291" s="295">
        <v>222097.93688329699</v>
      </c>
      <c r="G291" s="295">
        <v>173500.68654316099</v>
      </c>
      <c r="H291" s="295">
        <v>173500.68654316099</v>
      </c>
      <c r="I291" s="295">
        <v>173500.68654316099</v>
      </c>
      <c r="J291" s="295">
        <v>173500.68654316099</v>
      </c>
      <c r="K291" s="295">
        <v>173296.22483138301</v>
      </c>
      <c r="L291" s="295">
        <v>145732.05672041301</v>
      </c>
      <c r="M291" s="295">
        <v>145732.05672041301</v>
      </c>
      <c r="N291" s="291"/>
      <c r="O291" s="295">
        <v>16.283273202</v>
      </c>
      <c r="P291" s="295">
        <v>16.283273202</v>
      </c>
      <c r="Q291" s="295">
        <v>15.389329156000001</v>
      </c>
      <c r="R291" s="295">
        <v>12.338525039</v>
      </c>
      <c r="S291" s="295">
        <v>12.338525039</v>
      </c>
      <c r="T291" s="295">
        <v>12.338525039</v>
      </c>
      <c r="U291" s="295">
        <v>12.338525039</v>
      </c>
      <c r="V291" s="295">
        <v>12.315184661</v>
      </c>
      <c r="W291" s="295">
        <v>10.584780636</v>
      </c>
      <c r="X291" s="295">
        <v>10.584780636</v>
      </c>
      <c r="Y291" s="410">
        <v>1</v>
      </c>
      <c r="Z291" s="410"/>
      <c r="AA291" s="410"/>
      <c r="AB291" s="410"/>
      <c r="AC291" s="410"/>
      <c r="AD291" s="410"/>
      <c r="AE291" s="410"/>
      <c r="AF291" s="410"/>
      <c r="AG291" s="410"/>
      <c r="AH291" s="410"/>
      <c r="AI291" s="410"/>
      <c r="AJ291" s="410"/>
      <c r="AK291" s="410"/>
      <c r="AL291" s="410"/>
      <c r="AM291" s="296">
        <f>SUM(Y291:AL291)</f>
        <v>1</v>
      </c>
    </row>
    <row r="292" spans="1:39" ht="16"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f>Y291</f>
        <v>1</v>
      </c>
      <c r="Z292" s="411">
        <f>Z291</f>
        <v>0</v>
      </c>
      <c r="AA292" s="411">
        <f t="shared" ref="AA292:AC292" si="84">AA291</f>
        <v>0</v>
      </c>
      <c r="AB292" s="411">
        <f t="shared" si="84"/>
        <v>0</v>
      </c>
      <c r="AC292" s="411">
        <f t="shared" si="84"/>
        <v>0</v>
      </c>
      <c r="AD292" s="411">
        <f t="shared" ref="AD292:AL292" si="85">AD291</f>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6"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6" outlineLevel="1">
      <c r="A294" s="506">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6"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f>Y294</f>
        <v>0</v>
      </c>
      <c r="Z295" s="411">
        <f>Z294</f>
        <v>0</v>
      </c>
      <c r="AA295" s="411">
        <f t="shared" ref="AA295:AC295" si="86">AA294</f>
        <v>0</v>
      </c>
      <c r="AB295" s="411">
        <f t="shared" si="86"/>
        <v>0</v>
      </c>
      <c r="AC295" s="411">
        <f t="shared" si="86"/>
        <v>0</v>
      </c>
      <c r="AD295" s="411">
        <f t="shared" ref="AD295:AL295" si="87">AD294</f>
        <v>0</v>
      </c>
      <c r="AE295" s="411">
        <f t="shared" si="87"/>
        <v>0</v>
      </c>
      <c r="AF295" s="411">
        <f t="shared" si="87"/>
        <v>0</v>
      </c>
      <c r="AG295" s="411">
        <f t="shared" si="87"/>
        <v>0</v>
      </c>
      <c r="AH295" s="411">
        <f t="shared" si="87"/>
        <v>0</v>
      </c>
      <c r="AI295" s="411">
        <f t="shared" si="87"/>
        <v>0</v>
      </c>
      <c r="AJ295" s="411">
        <f t="shared" si="87"/>
        <v>0</v>
      </c>
      <c r="AK295" s="411">
        <f t="shared" si="87"/>
        <v>0</v>
      </c>
      <c r="AL295" s="411">
        <f t="shared" si="87"/>
        <v>0</v>
      </c>
      <c r="AM295" s="297"/>
    </row>
    <row r="296" spans="1:39" ht="16"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6" outlineLevel="1">
      <c r="A297" s="506">
        <v>7</v>
      </c>
      <c r="B297" s="294" t="s">
        <v>42</v>
      </c>
      <c r="C297" s="291" t="s">
        <v>25</v>
      </c>
      <c r="D297" s="295">
        <v>388.6651</v>
      </c>
      <c r="E297" s="295">
        <v>0</v>
      </c>
      <c r="F297" s="295">
        <v>0</v>
      </c>
      <c r="G297" s="295">
        <v>0</v>
      </c>
      <c r="H297" s="295">
        <v>0</v>
      </c>
      <c r="I297" s="295">
        <v>0</v>
      </c>
      <c r="J297" s="295">
        <v>0</v>
      </c>
      <c r="K297" s="295">
        <v>0</v>
      </c>
      <c r="L297" s="295">
        <v>0</v>
      </c>
      <c r="M297" s="295">
        <v>0</v>
      </c>
      <c r="N297" s="291"/>
      <c r="O297" s="295">
        <v>299.28539999999998</v>
      </c>
      <c r="P297" s="295">
        <v>301.73390000000001</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ht="16"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C298" si="88">AA297</f>
        <v>0</v>
      </c>
      <c r="AB298" s="411">
        <f t="shared" si="88"/>
        <v>0</v>
      </c>
      <c r="AC298" s="411">
        <f t="shared" si="88"/>
        <v>0</v>
      </c>
      <c r="AD298" s="411">
        <f t="shared" ref="AD298:AL298" si="89">AD297</f>
        <v>0</v>
      </c>
      <c r="AE298" s="411">
        <f t="shared" si="89"/>
        <v>0</v>
      </c>
      <c r="AF298" s="411">
        <f t="shared" si="89"/>
        <v>0</v>
      </c>
      <c r="AG298" s="411">
        <f t="shared" si="89"/>
        <v>0</v>
      </c>
      <c r="AH298" s="411">
        <f t="shared" si="89"/>
        <v>0</v>
      </c>
      <c r="AI298" s="411">
        <f t="shared" si="89"/>
        <v>0</v>
      </c>
      <c r="AJ298" s="411">
        <f t="shared" si="89"/>
        <v>0</v>
      </c>
      <c r="AK298" s="411">
        <f t="shared" si="89"/>
        <v>0</v>
      </c>
      <c r="AL298" s="411">
        <f t="shared" si="89"/>
        <v>0</v>
      </c>
      <c r="AM298" s="297"/>
    </row>
    <row r="299" spans="1:39" ht="16"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6" outlineLevel="1">
      <c r="A300" s="506">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6" outlineLevel="1">
      <c r="A301" s="506"/>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C301" si="90">AA300</f>
        <v>0</v>
      </c>
      <c r="AB301" s="411">
        <f t="shared" si="90"/>
        <v>0</v>
      </c>
      <c r="AC301" s="411">
        <f t="shared" si="90"/>
        <v>0</v>
      </c>
      <c r="AD301" s="411">
        <f t="shared" ref="AD301:AL301" si="91">AD300</f>
        <v>0</v>
      </c>
      <c r="AE301" s="411">
        <f t="shared" si="91"/>
        <v>0</v>
      </c>
      <c r="AF301" s="411">
        <f t="shared" si="91"/>
        <v>0</v>
      </c>
      <c r="AG301" s="411">
        <f t="shared" si="91"/>
        <v>0</v>
      </c>
      <c r="AH301" s="411">
        <f t="shared" si="91"/>
        <v>0</v>
      </c>
      <c r="AI301" s="411">
        <f t="shared" si="91"/>
        <v>0</v>
      </c>
      <c r="AJ301" s="411">
        <f t="shared" si="91"/>
        <v>0</v>
      </c>
      <c r="AK301" s="411">
        <f t="shared" si="91"/>
        <v>0</v>
      </c>
      <c r="AL301" s="411">
        <f t="shared" si="91"/>
        <v>0</v>
      </c>
      <c r="AM301" s="297"/>
    </row>
    <row r="302" spans="1:39" s="283" customFormat="1" ht="16" outlineLevel="1">
      <c r="A302" s="506"/>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6" outlineLevel="1">
      <c r="A303" s="506">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6"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C304" si="92">AA303</f>
        <v>0</v>
      </c>
      <c r="AB304" s="411">
        <f t="shared" si="92"/>
        <v>0</v>
      </c>
      <c r="AC304" s="411">
        <f t="shared" si="92"/>
        <v>0</v>
      </c>
      <c r="AD304" s="411">
        <f t="shared" ref="AD304:AL304" si="93">AD303</f>
        <v>0</v>
      </c>
      <c r="AE304" s="411">
        <f t="shared" si="93"/>
        <v>0</v>
      </c>
      <c r="AF304" s="411">
        <f t="shared" si="93"/>
        <v>0</v>
      </c>
      <c r="AG304" s="411">
        <f t="shared" si="93"/>
        <v>0</v>
      </c>
      <c r="AH304" s="411">
        <f t="shared" si="93"/>
        <v>0</v>
      </c>
      <c r="AI304" s="411">
        <f t="shared" si="93"/>
        <v>0</v>
      </c>
      <c r="AJ304" s="411">
        <f t="shared" si="93"/>
        <v>0</v>
      </c>
      <c r="AK304" s="411">
        <f t="shared" si="93"/>
        <v>0</v>
      </c>
      <c r="AL304" s="411">
        <f t="shared" si="93"/>
        <v>0</v>
      </c>
      <c r="AM304" s="297"/>
    </row>
    <row r="305" spans="1:39" ht="16"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6" outlineLevel="1">
      <c r="A306" s="507"/>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6" outlineLevel="1">
      <c r="A307" s="506">
        <v>10</v>
      </c>
      <c r="B307" s="310" t="s">
        <v>22</v>
      </c>
      <c r="C307" s="291" t="s">
        <v>25</v>
      </c>
      <c r="D307" s="295">
        <v>3750879.8904593899</v>
      </c>
      <c r="E307" s="295">
        <v>3708900.4321034201</v>
      </c>
      <c r="F307" s="295">
        <v>3708900.4321034201</v>
      </c>
      <c r="G307" s="295">
        <v>3708900.4321034201</v>
      </c>
      <c r="H307" s="295">
        <v>3557668.0848874901</v>
      </c>
      <c r="I307" s="295">
        <v>3478536.7439360302</v>
      </c>
      <c r="J307" s="295">
        <v>3478536.7439360302</v>
      </c>
      <c r="K307" s="295">
        <v>3476219.9686537199</v>
      </c>
      <c r="L307" s="295">
        <v>3402664.8960621799</v>
      </c>
      <c r="M307" s="295">
        <v>2893058.9946702202</v>
      </c>
      <c r="N307" s="295">
        <v>12</v>
      </c>
      <c r="O307" s="295">
        <v>910.73324238600003</v>
      </c>
      <c r="P307" s="295">
        <v>897.23053817100003</v>
      </c>
      <c r="Q307" s="295">
        <v>897.23053817100003</v>
      </c>
      <c r="R307" s="295">
        <v>897.23053817100003</v>
      </c>
      <c r="S307" s="295">
        <v>848.81978802799995</v>
      </c>
      <c r="T307" s="295">
        <v>828.65830773699997</v>
      </c>
      <c r="U307" s="295">
        <v>828.65830773699997</v>
      </c>
      <c r="V307" s="295">
        <v>828.59930884400001</v>
      </c>
      <c r="W307" s="295">
        <v>807.95863143099996</v>
      </c>
      <c r="X307" s="295">
        <v>682.45063871900004</v>
      </c>
      <c r="Y307" s="415"/>
      <c r="Z307" s="500">
        <v>0.10320146478372504</v>
      </c>
      <c r="AA307" s="500">
        <v>0.89381348107109881</v>
      </c>
      <c r="AB307" s="500"/>
      <c r="AC307" s="415"/>
      <c r="AD307" s="415"/>
      <c r="AE307" s="415"/>
      <c r="AF307" s="415"/>
      <c r="AG307" s="415"/>
      <c r="AH307" s="415"/>
      <c r="AI307" s="415"/>
      <c r="AJ307" s="415"/>
      <c r="AK307" s="415"/>
      <c r="AL307" s="415"/>
      <c r="AM307" s="296">
        <f>SUM(Y307:AL307)</f>
        <v>0.99701494585482386</v>
      </c>
    </row>
    <row r="308" spans="1:39" ht="16" outlineLevel="1">
      <c r="B308" s="294" t="s">
        <v>249</v>
      </c>
      <c r="C308" s="291" t="s">
        <v>163</v>
      </c>
      <c r="D308" s="295">
        <v>1127716.5109999999</v>
      </c>
      <c r="E308" s="295">
        <v>1121204.5060000001</v>
      </c>
      <c r="F308" s="295">
        <v>1120871.3160000001</v>
      </c>
      <c r="G308" s="295">
        <v>1120871.3160000001</v>
      </c>
      <c r="H308" s="295">
        <v>1120084.22</v>
      </c>
      <c r="I308" s="295">
        <v>1101223.6869999999</v>
      </c>
      <c r="J308" s="295">
        <v>1101223.6869999999</v>
      </c>
      <c r="K308" s="295">
        <v>1099492.0549999999</v>
      </c>
      <c r="L308" s="295">
        <v>1071121.861</v>
      </c>
      <c r="M308" s="295">
        <v>933633.17870000005</v>
      </c>
      <c r="N308" s="295">
        <f>N307</f>
        <v>12</v>
      </c>
      <c r="O308" s="295">
        <v>158.80442300000001</v>
      </c>
      <c r="P308" s="295">
        <v>157.18614049999999</v>
      </c>
      <c r="Q308" s="295">
        <v>157.09049200000001</v>
      </c>
      <c r="R308" s="295">
        <v>157.09049200000001</v>
      </c>
      <c r="S308" s="295">
        <v>156.8645415</v>
      </c>
      <c r="T308" s="295">
        <v>154.59364099999999</v>
      </c>
      <c r="U308" s="295">
        <v>154.59364099999999</v>
      </c>
      <c r="V308" s="295">
        <v>154.59364099999999</v>
      </c>
      <c r="W308" s="295">
        <v>147.94953559999999</v>
      </c>
      <c r="X308" s="295">
        <v>131.39522550000001</v>
      </c>
      <c r="Y308" s="411">
        <f>Y307</f>
        <v>0</v>
      </c>
      <c r="Z308" s="411">
        <f>Z307</f>
        <v>0.10320146478372504</v>
      </c>
      <c r="AA308" s="411">
        <f t="shared" ref="AA308:AC308" si="94">AA307</f>
        <v>0.89381348107109881</v>
      </c>
      <c r="AB308" s="411">
        <f t="shared" si="94"/>
        <v>0</v>
      </c>
      <c r="AC308" s="411">
        <f t="shared" si="94"/>
        <v>0</v>
      </c>
      <c r="AD308" s="411">
        <f t="shared" ref="AD308:AL308" si="95">AD307</f>
        <v>0</v>
      </c>
      <c r="AE308" s="411">
        <f t="shared" si="95"/>
        <v>0</v>
      </c>
      <c r="AF308" s="411">
        <f t="shared" si="95"/>
        <v>0</v>
      </c>
      <c r="AG308" s="411">
        <f t="shared" si="95"/>
        <v>0</v>
      </c>
      <c r="AH308" s="411">
        <f t="shared" si="95"/>
        <v>0</v>
      </c>
      <c r="AI308" s="411">
        <f t="shared" si="95"/>
        <v>0</v>
      </c>
      <c r="AJ308" s="411">
        <f t="shared" si="95"/>
        <v>0</v>
      </c>
      <c r="AK308" s="411">
        <f t="shared" si="95"/>
        <v>0</v>
      </c>
      <c r="AL308" s="411">
        <f t="shared" si="95"/>
        <v>0</v>
      </c>
      <c r="AM308" s="311"/>
    </row>
    <row r="309" spans="1:39" ht="16"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7" outlineLevel="1">
      <c r="A310" s="506">
        <v>11</v>
      </c>
      <c r="B310" s="314" t="s">
        <v>21</v>
      </c>
      <c r="C310" s="291" t="s">
        <v>25</v>
      </c>
      <c r="D310" s="295">
        <v>104958.73816425601</v>
      </c>
      <c r="E310" s="295">
        <v>104958.73816425601</v>
      </c>
      <c r="F310" s="295">
        <v>104958.73816425601</v>
      </c>
      <c r="G310" s="295">
        <v>104123.28422163099</v>
      </c>
      <c r="H310" s="295">
        <v>86540.521033960002</v>
      </c>
      <c r="I310" s="295">
        <v>86540.521033960002</v>
      </c>
      <c r="J310" s="295">
        <v>86540.521033960002</v>
      </c>
      <c r="K310" s="295">
        <v>86540.521033960002</v>
      </c>
      <c r="L310" s="295">
        <v>86540.521033960002</v>
      </c>
      <c r="M310" s="295">
        <v>86540.521033960002</v>
      </c>
      <c r="N310" s="295">
        <v>12</v>
      </c>
      <c r="O310" s="295">
        <v>30.834787971000001</v>
      </c>
      <c r="P310" s="295">
        <v>30.834787971000001</v>
      </c>
      <c r="Q310" s="295">
        <v>30.834787971000001</v>
      </c>
      <c r="R310" s="295">
        <v>30.61798267</v>
      </c>
      <c r="S310" s="295">
        <v>25.079452923000002</v>
      </c>
      <c r="T310" s="295">
        <v>25.079452923000002</v>
      </c>
      <c r="U310" s="295">
        <v>25.079452923000002</v>
      </c>
      <c r="V310" s="295">
        <v>25.079452923000002</v>
      </c>
      <c r="W310" s="295">
        <v>25.079452923000002</v>
      </c>
      <c r="X310" s="295">
        <v>25.079452923000002</v>
      </c>
      <c r="Y310" s="415"/>
      <c r="Z310" s="500">
        <v>1</v>
      </c>
      <c r="AA310" s="415"/>
      <c r="AB310" s="415"/>
      <c r="AC310" s="415"/>
      <c r="AD310" s="415"/>
      <c r="AE310" s="415"/>
      <c r="AF310" s="415"/>
      <c r="AG310" s="415"/>
      <c r="AH310" s="415"/>
      <c r="AI310" s="415"/>
      <c r="AJ310" s="415"/>
      <c r="AK310" s="415"/>
      <c r="AL310" s="415"/>
      <c r="AM310" s="296">
        <f>SUM(Y310:AL310)</f>
        <v>1</v>
      </c>
    </row>
    <row r="311" spans="1:39" ht="16" outlineLevel="1">
      <c r="B311" s="294" t="s">
        <v>249</v>
      </c>
      <c r="C311" s="291" t="s">
        <v>163</v>
      </c>
      <c r="D311" s="295">
        <v>14282.023370000001</v>
      </c>
      <c r="E311" s="295">
        <v>14282.023370000001</v>
      </c>
      <c r="F311" s="295">
        <v>14282.023370000001</v>
      </c>
      <c r="G311" s="295">
        <v>4804.8812770000004</v>
      </c>
      <c r="H311" s="295">
        <v>1233.60194</v>
      </c>
      <c r="I311" s="295">
        <v>1233.60194</v>
      </c>
      <c r="J311" s="295">
        <v>1233.60194</v>
      </c>
      <c r="K311" s="295">
        <v>1233.60194</v>
      </c>
      <c r="L311" s="295">
        <v>1233.60194</v>
      </c>
      <c r="M311" s="295">
        <v>1233.60194</v>
      </c>
      <c r="N311" s="295">
        <f>N310</f>
        <v>12</v>
      </c>
      <c r="O311" s="295">
        <v>3.2490042629999998</v>
      </c>
      <c r="P311" s="295">
        <v>3.2490042629999998</v>
      </c>
      <c r="Q311" s="295">
        <v>3.2490042629999998</v>
      </c>
      <c r="R311" s="295">
        <v>1.3192833209999999</v>
      </c>
      <c r="S311" s="295">
        <v>0.350578785</v>
      </c>
      <c r="T311" s="295">
        <v>0.350578785</v>
      </c>
      <c r="U311" s="295">
        <v>0.350578785</v>
      </c>
      <c r="V311" s="295">
        <v>0.350578785</v>
      </c>
      <c r="W311" s="295">
        <v>0.350578785</v>
      </c>
      <c r="X311" s="295">
        <v>0.350578785</v>
      </c>
      <c r="Y311" s="411">
        <f>Y310</f>
        <v>0</v>
      </c>
      <c r="Z311" s="411">
        <f>Z310</f>
        <v>1</v>
      </c>
      <c r="AA311" s="411">
        <f t="shared" ref="AA311:AC311" si="96">AA310</f>
        <v>0</v>
      </c>
      <c r="AB311" s="411">
        <f t="shared" si="96"/>
        <v>0</v>
      </c>
      <c r="AC311" s="411">
        <f t="shared" si="96"/>
        <v>0</v>
      </c>
      <c r="AD311" s="411">
        <f t="shared" ref="AD311:AL311" si="97">AD310</f>
        <v>0</v>
      </c>
      <c r="AE311" s="411">
        <f t="shared" si="97"/>
        <v>0</v>
      </c>
      <c r="AF311" s="411">
        <f t="shared" si="97"/>
        <v>0</v>
      </c>
      <c r="AG311" s="411">
        <f t="shared" si="97"/>
        <v>0</v>
      </c>
      <c r="AH311" s="411">
        <f t="shared" si="97"/>
        <v>0</v>
      </c>
      <c r="AI311" s="411">
        <f t="shared" si="97"/>
        <v>0</v>
      </c>
      <c r="AJ311" s="411">
        <f t="shared" si="97"/>
        <v>0</v>
      </c>
      <c r="AK311" s="411">
        <f t="shared" si="97"/>
        <v>0</v>
      </c>
      <c r="AL311" s="411">
        <f t="shared" si="97"/>
        <v>0</v>
      </c>
      <c r="AM311" s="311"/>
    </row>
    <row r="312" spans="1:39" ht="16"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7"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6"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C314" si="98">AA313</f>
        <v>0</v>
      </c>
      <c r="AB314" s="411">
        <f t="shared" si="98"/>
        <v>0</v>
      </c>
      <c r="AC314" s="411">
        <f t="shared" si="98"/>
        <v>0</v>
      </c>
      <c r="AD314" s="411">
        <f t="shared" ref="AD314:AL314" si="99">AD313</f>
        <v>0</v>
      </c>
      <c r="AE314" s="411">
        <f t="shared" si="99"/>
        <v>0</v>
      </c>
      <c r="AF314" s="411">
        <f t="shared" si="99"/>
        <v>0</v>
      </c>
      <c r="AG314" s="411">
        <f t="shared" si="99"/>
        <v>0</v>
      </c>
      <c r="AH314" s="411">
        <f t="shared" si="99"/>
        <v>0</v>
      </c>
      <c r="AI314" s="411">
        <f t="shared" si="99"/>
        <v>0</v>
      </c>
      <c r="AJ314" s="411">
        <f t="shared" si="99"/>
        <v>0</v>
      </c>
      <c r="AK314" s="411">
        <f t="shared" si="99"/>
        <v>0</v>
      </c>
      <c r="AL314" s="411">
        <f t="shared" si="99"/>
        <v>0</v>
      </c>
      <c r="AM314" s="311"/>
    </row>
    <row r="315" spans="1:39" ht="16"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7" outlineLevel="1">
      <c r="A316" s="506">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6" outlineLevel="1">
      <c r="B317" s="294" t="s">
        <v>249</v>
      </c>
      <c r="C317" s="291" t="s">
        <v>163</v>
      </c>
      <c r="D317" s="295">
        <v>390891.44709999999</v>
      </c>
      <c r="E317" s="295">
        <v>390891.44709999999</v>
      </c>
      <c r="F317" s="295">
        <v>390891.44709999999</v>
      </c>
      <c r="G317" s="295">
        <v>390891.44709999999</v>
      </c>
      <c r="H317" s="295">
        <v>390891.44709999999</v>
      </c>
      <c r="I317" s="295">
        <v>390891.44709999999</v>
      </c>
      <c r="J317" s="295">
        <v>390891.44709999999</v>
      </c>
      <c r="K317" s="295">
        <v>390891.44709999999</v>
      </c>
      <c r="L317" s="295">
        <v>390891.44709999999</v>
      </c>
      <c r="M317" s="295">
        <v>390891.44709999999</v>
      </c>
      <c r="N317" s="295">
        <f>N316</f>
        <v>12</v>
      </c>
      <c r="O317" s="295">
        <v>69.312791660000002</v>
      </c>
      <c r="P317" s="295">
        <v>69.312791660000002</v>
      </c>
      <c r="Q317" s="295">
        <v>69.312791660000002</v>
      </c>
      <c r="R317" s="295">
        <v>69.312791660000002</v>
      </c>
      <c r="S317" s="295">
        <v>69.312791660000002</v>
      </c>
      <c r="T317" s="295">
        <v>69.312791660000002</v>
      </c>
      <c r="U317" s="295">
        <v>69.312791660000002</v>
      </c>
      <c r="V317" s="295">
        <v>69.312791660000002</v>
      </c>
      <c r="W317" s="295">
        <v>69.312791660000002</v>
      </c>
      <c r="X317" s="295">
        <v>69.312791660000002</v>
      </c>
      <c r="Y317" s="411">
        <f>Y316</f>
        <v>0</v>
      </c>
      <c r="Z317" s="411">
        <f>Z316</f>
        <v>0</v>
      </c>
      <c r="AA317" s="411">
        <f t="shared" ref="AA317:AC317" si="100">AA316</f>
        <v>1</v>
      </c>
      <c r="AB317" s="411">
        <f t="shared" si="100"/>
        <v>0</v>
      </c>
      <c r="AC317" s="411">
        <f t="shared" si="100"/>
        <v>0</v>
      </c>
      <c r="AD317" s="411">
        <f t="shared" ref="AD317:AL317" si="101">AD316</f>
        <v>0</v>
      </c>
      <c r="AE317" s="411">
        <f t="shared" si="101"/>
        <v>0</v>
      </c>
      <c r="AF317" s="411">
        <f t="shared" si="101"/>
        <v>0</v>
      </c>
      <c r="AG317" s="411">
        <f t="shared" si="101"/>
        <v>0</v>
      </c>
      <c r="AH317" s="411">
        <f t="shared" si="101"/>
        <v>0</v>
      </c>
      <c r="AI317" s="411">
        <f t="shared" si="101"/>
        <v>0</v>
      </c>
      <c r="AJ317" s="411">
        <f t="shared" si="101"/>
        <v>0</v>
      </c>
      <c r="AK317" s="411">
        <f t="shared" si="101"/>
        <v>0</v>
      </c>
      <c r="AL317" s="411">
        <f t="shared" si="101"/>
        <v>0</v>
      </c>
      <c r="AM317" s="311"/>
    </row>
    <row r="318" spans="1:39" ht="16"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7" outlineLevel="1">
      <c r="A319" s="506">
        <v>14</v>
      </c>
      <c r="B319" s="314" t="s">
        <v>20</v>
      </c>
      <c r="C319" s="291" t="s">
        <v>25</v>
      </c>
      <c r="D319" s="295">
        <v>1550424.56950318</v>
      </c>
      <c r="E319" s="295">
        <v>1550424.56950318</v>
      </c>
      <c r="F319" s="295">
        <v>1550424.56950318</v>
      </c>
      <c r="G319" s="295">
        <v>1550424.56950318</v>
      </c>
      <c r="H319" s="295">
        <v>0</v>
      </c>
      <c r="I319" s="295">
        <v>0</v>
      </c>
      <c r="J319" s="295">
        <v>0</v>
      </c>
      <c r="K319" s="295">
        <v>0</v>
      </c>
      <c r="L319" s="295">
        <v>0</v>
      </c>
      <c r="M319" s="295">
        <v>0</v>
      </c>
      <c r="N319" s="295">
        <v>12</v>
      </c>
      <c r="O319" s="295">
        <v>282.00565192900001</v>
      </c>
      <c r="P319" s="295">
        <v>282.00565192900001</v>
      </c>
      <c r="Q319" s="295">
        <v>282.00565192900001</v>
      </c>
      <c r="R319" s="295">
        <v>282.00565192900001</v>
      </c>
      <c r="S319" s="295">
        <v>0</v>
      </c>
      <c r="T319" s="295">
        <v>0</v>
      </c>
      <c r="U319" s="295">
        <v>0</v>
      </c>
      <c r="V319" s="295">
        <v>0</v>
      </c>
      <c r="W319" s="295">
        <v>0</v>
      </c>
      <c r="X319" s="295">
        <v>0</v>
      </c>
      <c r="Y319" s="415"/>
      <c r="Z319" s="415">
        <v>0.2</v>
      </c>
      <c r="AA319" s="500">
        <v>0.8</v>
      </c>
      <c r="AB319" s="415"/>
      <c r="AC319" s="415"/>
      <c r="AD319" s="415"/>
      <c r="AE319" s="415"/>
      <c r="AF319" s="415"/>
      <c r="AG319" s="415"/>
      <c r="AH319" s="415"/>
      <c r="AI319" s="415"/>
      <c r="AJ319" s="415"/>
      <c r="AK319" s="415"/>
      <c r="AL319" s="415"/>
      <c r="AM319" s="296">
        <f>SUM(Y319:AL319)</f>
        <v>1</v>
      </c>
    </row>
    <row r="320" spans="1:39" ht="16" outlineLevel="1">
      <c r="B320" s="294" t="s">
        <v>249</v>
      </c>
      <c r="C320" s="291" t="s">
        <v>163</v>
      </c>
      <c r="D320" s="295">
        <v>340408.64323700004</v>
      </c>
      <c r="E320" s="295">
        <v>340408.64323700004</v>
      </c>
      <c r="F320" s="295">
        <v>340408.64323700004</v>
      </c>
      <c r="G320" s="295">
        <v>340408.64323700004</v>
      </c>
      <c r="H320" s="295">
        <v>0</v>
      </c>
      <c r="I320" s="295">
        <v>0</v>
      </c>
      <c r="J320" s="295">
        <v>0</v>
      </c>
      <c r="K320" s="295">
        <v>0</v>
      </c>
      <c r="L320" s="295">
        <v>0</v>
      </c>
      <c r="M320" s="295">
        <v>0</v>
      </c>
      <c r="N320" s="295">
        <f>N319</f>
        <v>12</v>
      </c>
      <c r="O320" s="295">
        <v>61.916692535999999</v>
      </c>
      <c r="P320" s="295">
        <v>61.916692535999999</v>
      </c>
      <c r="Q320" s="295">
        <v>61.916692535999999</v>
      </c>
      <c r="R320" s="295">
        <v>61.916692535999999</v>
      </c>
      <c r="S320" s="295">
        <v>0</v>
      </c>
      <c r="T320" s="295">
        <v>0</v>
      </c>
      <c r="U320" s="295">
        <v>0</v>
      </c>
      <c r="V320" s="295">
        <v>0</v>
      </c>
      <c r="W320" s="295">
        <v>0</v>
      </c>
      <c r="X320" s="295">
        <v>0</v>
      </c>
      <c r="Y320" s="411">
        <f>Y319</f>
        <v>0</v>
      </c>
      <c r="Z320" s="411">
        <f>Z319</f>
        <v>0.2</v>
      </c>
      <c r="AA320" s="411">
        <f t="shared" ref="AA320:AC320" si="102">AA319</f>
        <v>0.8</v>
      </c>
      <c r="AB320" s="411">
        <f t="shared" si="102"/>
        <v>0</v>
      </c>
      <c r="AC320" s="411">
        <f t="shared" si="102"/>
        <v>0</v>
      </c>
      <c r="AD320" s="411">
        <f t="shared" ref="AD320:AL320" si="103">AD319</f>
        <v>0</v>
      </c>
      <c r="AE320" s="411">
        <f t="shared" si="103"/>
        <v>0</v>
      </c>
      <c r="AF320" s="411">
        <f t="shared" si="103"/>
        <v>0</v>
      </c>
      <c r="AG320" s="411">
        <f t="shared" si="103"/>
        <v>0</v>
      </c>
      <c r="AH320" s="411">
        <f t="shared" si="103"/>
        <v>0</v>
      </c>
      <c r="AI320" s="411">
        <f t="shared" si="103"/>
        <v>0</v>
      </c>
      <c r="AJ320" s="411">
        <f t="shared" si="103"/>
        <v>0</v>
      </c>
      <c r="AK320" s="411">
        <f t="shared" si="103"/>
        <v>0</v>
      </c>
      <c r="AL320" s="411">
        <f t="shared" si="103"/>
        <v>0</v>
      </c>
      <c r="AM320" s="311"/>
    </row>
    <row r="321" spans="1:39" ht="16"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7" outlineLevel="1">
      <c r="A322" s="506">
        <v>15</v>
      </c>
      <c r="B322" s="314" t="s">
        <v>485</v>
      </c>
      <c r="C322" s="291" t="s">
        <v>25</v>
      </c>
      <c r="D322" s="295">
        <v>380.73820000000001</v>
      </c>
      <c r="E322" s="295">
        <v>0</v>
      </c>
      <c r="F322" s="295">
        <v>0</v>
      </c>
      <c r="G322" s="295">
        <v>0</v>
      </c>
      <c r="H322" s="295">
        <v>0</v>
      </c>
      <c r="I322" s="295">
        <v>0</v>
      </c>
      <c r="J322" s="295">
        <v>0</v>
      </c>
      <c r="K322" s="295">
        <v>0</v>
      </c>
      <c r="L322" s="295">
        <v>0</v>
      </c>
      <c r="M322" s="295">
        <v>0</v>
      </c>
      <c r="N322" s="291"/>
      <c r="O322" s="295">
        <v>22.33859</v>
      </c>
      <c r="P322" s="295">
        <v>162.9222</v>
      </c>
      <c r="Q322" s="295">
        <v>0</v>
      </c>
      <c r="R322" s="295">
        <v>0</v>
      </c>
      <c r="S322" s="295">
        <v>0</v>
      </c>
      <c r="T322" s="295">
        <v>0</v>
      </c>
      <c r="U322" s="295">
        <v>0</v>
      </c>
      <c r="V322" s="295">
        <v>0</v>
      </c>
      <c r="W322" s="295">
        <v>0</v>
      </c>
      <c r="X322" s="295">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7" outlineLevel="1">
      <c r="A323" s="506"/>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C323" si="104">AA322</f>
        <v>0</v>
      </c>
      <c r="AB323" s="411">
        <f t="shared" si="104"/>
        <v>0</v>
      </c>
      <c r="AC323" s="411">
        <f t="shared" si="104"/>
        <v>0</v>
      </c>
      <c r="AD323" s="411">
        <f t="shared" ref="AD323:AL323" si="105">AD322</f>
        <v>0</v>
      </c>
      <c r="AE323" s="411">
        <f t="shared" si="105"/>
        <v>0</v>
      </c>
      <c r="AF323" s="411">
        <f t="shared" si="105"/>
        <v>0</v>
      </c>
      <c r="AG323" s="411">
        <f t="shared" si="105"/>
        <v>0</v>
      </c>
      <c r="AH323" s="411">
        <f t="shared" si="105"/>
        <v>0</v>
      </c>
      <c r="AI323" s="411">
        <f t="shared" si="105"/>
        <v>0</v>
      </c>
      <c r="AJ323" s="411">
        <f t="shared" si="105"/>
        <v>0</v>
      </c>
      <c r="AK323" s="411">
        <f t="shared" si="105"/>
        <v>0</v>
      </c>
      <c r="AL323" s="411">
        <f t="shared" si="105"/>
        <v>0</v>
      </c>
      <c r="AM323" s="311"/>
    </row>
    <row r="324" spans="1:39" s="283" customFormat="1" ht="16" outlineLevel="1">
      <c r="A324" s="506"/>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7" outlineLevel="1">
      <c r="A325" s="506">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7" outlineLevel="1">
      <c r="A326" s="506"/>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C326" si="106">AA325</f>
        <v>0</v>
      </c>
      <c r="AB326" s="411">
        <f t="shared" si="106"/>
        <v>0</v>
      </c>
      <c r="AC326" s="411">
        <f t="shared" si="106"/>
        <v>0</v>
      </c>
      <c r="AD326" s="411">
        <f t="shared" ref="AD326:AL326" si="107">AD325</f>
        <v>0</v>
      </c>
      <c r="AE326" s="411">
        <f t="shared" si="107"/>
        <v>0</v>
      </c>
      <c r="AF326" s="411">
        <f t="shared" si="107"/>
        <v>0</v>
      </c>
      <c r="AG326" s="411">
        <f t="shared" si="107"/>
        <v>0</v>
      </c>
      <c r="AH326" s="411">
        <f t="shared" si="107"/>
        <v>0</v>
      </c>
      <c r="AI326" s="411">
        <f t="shared" si="107"/>
        <v>0</v>
      </c>
      <c r="AJ326" s="411">
        <f t="shared" si="107"/>
        <v>0</v>
      </c>
      <c r="AK326" s="411">
        <f t="shared" si="107"/>
        <v>0</v>
      </c>
      <c r="AL326" s="411">
        <f t="shared" si="107"/>
        <v>0</v>
      </c>
      <c r="AM326" s="311"/>
    </row>
    <row r="327" spans="1:39" s="283" customFormat="1" ht="16" outlineLevel="1">
      <c r="A327" s="506"/>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7" outlineLevel="1">
      <c r="A328" s="506">
        <v>17</v>
      </c>
      <c r="B328" s="314" t="s">
        <v>9</v>
      </c>
      <c r="C328" s="291" t="s">
        <v>25</v>
      </c>
      <c r="D328" s="295">
        <v>-3443.8939999999998</v>
      </c>
      <c r="E328" s="295">
        <v>0</v>
      </c>
      <c r="F328" s="295">
        <v>0</v>
      </c>
      <c r="G328" s="295">
        <v>0</v>
      </c>
      <c r="H328" s="295">
        <v>0</v>
      </c>
      <c r="I328" s="295">
        <v>0</v>
      </c>
      <c r="J328" s="295">
        <v>0</v>
      </c>
      <c r="K328" s="295">
        <v>0</v>
      </c>
      <c r="L328" s="295">
        <v>0</v>
      </c>
      <c r="M328" s="295">
        <v>0</v>
      </c>
      <c r="N328" s="291"/>
      <c r="O328" s="295">
        <v>87.781019999999998</v>
      </c>
      <c r="P328" s="295">
        <v>0</v>
      </c>
      <c r="Q328" s="295">
        <v>0</v>
      </c>
      <c r="R328" s="295">
        <v>0</v>
      </c>
      <c r="S328" s="295">
        <v>0</v>
      </c>
      <c r="T328" s="295">
        <v>0</v>
      </c>
      <c r="U328" s="295">
        <v>0</v>
      </c>
      <c r="V328" s="295">
        <v>0</v>
      </c>
      <c r="W328" s="295">
        <v>0</v>
      </c>
      <c r="X328" s="295">
        <v>0</v>
      </c>
      <c r="Y328" s="415"/>
      <c r="Z328" s="415">
        <v>1</v>
      </c>
      <c r="AA328" s="415"/>
      <c r="AB328" s="415"/>
      <c r="AC328" s="415"/>
      <c r="AD328" s="415"/>
      <c r="AE328" s="415"/>
      <c r="AF328" s="415"/>
      <c r="AG328" s="415"/>
      <c r="AH328" s="415"/>
      <c r="AI328" s="415"/>
      <c r="AJ328" s="415"/>
      <c r="AK328" s="415"/>
      <c r="AL328" s="415"/>
      <c r="AM328" s="296">
        <f>SUM(Y328:AL328)</f>
        <v>1</v>
      </c>
    </row>
    <row r="329" spans="1:39" ht="16"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C329" si="108">AA328</f>
        <v>0</v>
      </c>
      <c r="AB329" s="411">
        <f t="shared" si="108"/>
        <v>0</v>
      </c>
      <c r="AC329" s="411">
        <f t="shared" si="108"/>
        <v>0</v>
      </c>
      <c r="AD329" s="411">
        <f t="shared" ref="AD329:AL329" si="109">AD328</f>
        <v>0</v>
      </c>
      <c r="AE329" s="411">
        <f t="shared" si="109"/>
        <v>0</v>
      </c>
      <c r="AF329" s="411">
        <f t="shared" si="109"/>
        <v>0</v>
      </c>
      <c r="AG329" s="411">
        <f t="shared" si="109"/>
        <v>0</v>
      </c>
      <c r="AH329" s="411">
        <f t="shared" si="109"/>
        <v>0</v>
      </c>
      <c r="AI329" s="411">
        <f t="shared" si="109"/>
        <v>0</v>
      </c>
      <c r="AJ329" s="411">
        <f t="shared" si="109"/>
        <v>0</v>
      </c>
      <c r="AK329" s="411">
        <f t="shared" si="109"/>
        <v>0</v>
      </c>
      <c r="AL329" s="411">
        <f t="shared" si="109"/>
        <v>0</v>
      </c>
      <c r="AM329" s="311"/>
    </row>
    <row r="330" spans="1:39" ht="16"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6" outlineLevel="1">
      <c r="A331" s="507"/>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7" outlineLevel="1">
      <c r="A332" s="506">
        <v>18</v>
      </c>
      <c r="B332" s="315" t="s">
        <v>11</v>
      </c>
      <c r="C332" s="291" t="s">
        <v>25</v>
      </c>
      <c r="D332" s="295">
        <v>261789.85239852397</v>
      </c>
      <c r="E332" s="295">
        <v>261789.85239852397</v>
      </c>
      <c r="F332" s="295">
        <v>261789.85239852397</v>
      </c>
      <c r="G332" s="295">
        <v>261789.85239852397</v>
      </c>
      <c r="H332" s="295">
        <v>261789.85239852397</v>
      </c>
      <c r="I332" s="295">
        <v>261789.85239852397</v>
      </c>
      <c r="J332" s="295">
        <v>261789.85239852397</v>
      </c>
      <c r="K332" s="295">
        <v>261789.85239852397</v>
      </c>
      <c r="L332" s="295">
        <v>261789.85239852397</v>
      </c>
      <c r="M332" s="295">
        <v>261789.85239852397</v>
      </c>
      <c r="N332" s="295">
        <v>12</v>
      </c>
      <c r="O332" s="295">
        <v>26.684981685</v>
      </c>
      <c r="P332" s="295">
        <v>26.684981685</v>
      </c>
      <c r="Q332" s="295">
        <v>26.684981685</v>
      </c>
      <c r="R332" s="295">
        <v>26.684981685</v>
      </c>
      <c r="S332" s="295">
        <v>26.684981685</v>
      </c>
      <c r="T332" s="295">
        <v>26.684981685</v>
      </c>
      <c r="U332" s="295">
        <v>26.684981685</v>
      </c>
      <c r="V332" s="295">
        <v>26.684981685</v>
      </c>
      <c r="W332" s="295">
        <v>26.684981685</v>
      </c>
      <c r="X332" s="295">
        <v>26.684981685</v>
      </c>
      <c r="Y332" s="426"/>
      <c r="Z332" s="415"/>
      <c r="AA332" s="415">
        <v>1</v>
      </c>
      <c r="AB332" s="415"/>
      <c r="AC332" s="415"/>
      <c r="AD332" s="415"/>
      <c r="AE332" s="415"/>
      <c r="AF332" s="415"/>
      <c r="AG332" s="415"/>
      <c r="AH332" s="415"/>
      <c r="AI332" s="415"/>
      <c r="AJ332" s="415"/>
      <c r="AK332" s="415"/>
      <c r="AL332" s="415"/>
      <c r="AM332" s="296">
        <f>SUM(Y332:AL332)</f>
        <v>1</v>
      </c>
    </row>
    <row r="333" spans="1:39" ht="16"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C333" si="110">AA332</f>
        <v>1</v>
      </c>
      <c r="AB333" s="411">
        <f t="shared" si="110"/>
        <v>0</v>
      </c>
      <c r="AC333" s="411">
        <f t="shared" si="110"/>
        <v>0</v>
      </c>
      <c r="AD333" s="411">
        <f t="shared" ref="AD333:AL333" si="111">AD332</f>
        <v>0</v>
      </c>
      <c r="AE333" s="411">
        <f t="shared" si="111"/>
        <v>0</v>
      </c>
      <c r="AF333" s="411">
        <f t="shared" si="111"/>
        <v>0</v>
      </c>
      <c r="AG333" s="411">
        <f t="shared" si="111"/>
        <v>0</v>
      </c>
      <c r="AH333" s="411">
        <f t="shared" si="111"/>
        <v>0</v>
      </c>
      <c r="AI333" s="411">
        <f t="shared" si="111"/>
        <v>0</v>
      </c>
      <c r="AJ333" s="411">
        <f t="shared" si="111"/>
        <v>0</v>
      </c>
      <c r="AK333" s="411">
        <f t="shared" si="111"/>
        <v>0</v>
      </c>
      <c r="AL333" s="411">
        <f t="shared" si="111"/>
        <v>0</v>
      </c>
      <c r="AM333" s="297"/>
    </row>
    <row r="334" spans="1:39" ht="16" outlineLevel="1">
      <c r="A334" s="509"/>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7"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6"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C336" si="112">AA335</f>
        <v>0</v>
      </c>
      <c r="AB336" s="411">
        <f t="shared" si="112"/>
        <v>0</v>
      </c>
      <c r="AC336" s="411">
        <f t="shared" si="112"/>
        <v>0</v>
      </c>
      <c r="AD336" s="411">
        <f t="shared" ref="AD336:AL336" si="113">AD335</f>
        <v>0</v>
      </c>
      <c r="AE336" s="411">
        <f t="shared" si="113"/>
        <v>0</v>
      </c>
      <c r="AF336" s="411">
        <f t="shared" si="113"/>
        <v>0</v>
      </c>
      <c r="AG336" s="411">
        <f t="shared" si="113"/>
        <v>0</v>
      </c>
      <c r="AH336" s="411">
        <f t="shared" si="113"/>
        <v>0</v>
      </c>
      <c r="AI336" s="411">
        <f t="shared" si="113"/>
        <v>0</v>
      </c>
      <c r="AJ336" s="411">
        <f t="shared" si="113"/>
        <v>0</v>
      </c>
      <c r="AK336" s="411">
        <f t="shared" si="113"/>
        <v>0</v>
      </c>
      <c r="AL336" s="411">
        <f t="shared" si="113"/>
        <v>0</v>
      </c>
      <c r="AM336" s="297"/>
    </row>
    <row r="337" spans="1:39" ht="16"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7"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7"/>
      <c r="AD338" s="415"/>
      <c r="AE338" s="415"/>
      <c r="AF338" s="415"/>
      <c r="AG338" s="415"/>
      <c r="AH338" s="415"/>
      <c r="AI338" s="415"/>
      <c r="AJ338" s="415"/>
      <c r="AK338" s="415"/>
      <c r="AL338" s="415"/>
      <c r="AM338" s="296">
        <f>SUM(Y338:AL338)</f>
        <v>0</v>
      </c>
    </row>
    <row r="339" spans="1:39" ht="16"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C339" si="114">AA338</f>
        <v>0</v>
      </c>
      <c r="AB339" s="411">
        <f t="shared" si="114"/>
        <v>0</v>
      </c>
      <c r="AC339" s="411">
        <f t="shared" si="114"/>
        <v>0</v>
      </c>
      <c r="AD339" s="411">
        <f t="shared" ref="AD339:AL339" si="115">AD338</f>
        <v>0</v>
      </c>
      <c r="AE339" s="411">
        <f t="shared" si="115"/>
        <v>0</v>
      </c>
      <c r="AF339" s="411">
        <f t="shared" si="115"/>
        <v>0</v>
      </c>
      <c r="AG339" s="411">
        <f t="shared" si="115"/>
        <v>0</v>
      </c>
      <c r="AH339" s="411">
        <f t="shared" si="115"/>
        <v>0</v>
      </c>
      <c r="AI339" s="411">
        <f t="shared" si="115"/>
        <v>0</v>
      </c>
      <c r="AJ339" s="411">
        <f t="shared" si="115"/>
        <v>0</v>
      </c>
      <c r="AK339" s="411">
        <f t="shared" si="115"/>
        <v>0</v>
      </c>
      <c r="AL339" s="411">
        <f t="shared" si="115"/>
        <v>0</v>
      </c>
      <c r="AM339" s="306"/>
    </row>
    <row r="340" spans="1:39" ht="16"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7"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6"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C342" si="116">AA341</f>
        <v>0</v>
      </c>
      <c r="AB342" s="411">
        <f t="shared" si="116"/>
        <v>0</v>
      </c>
      <c r="AC342" s="411">
        <f t="shared" si="116"/>
        <v>0</v>
      </c>
      <c r="AD342" s="411">
        <f t="shared" ref="AD342:AL342" si="117">AD341</f>
        <v>0</v>
      </c>
      <c r="AE342" s="411">
        <f t="shared" si="117"/>
        <v>0</v>
      </c>
      <c r="AF342" s="411">
        <f t="shared" si="117"/>
        <v>0</v>
      </c>
      <c r="AG342" s="411">
        <f t="shared" si="117"/>
        <v>0</v>
      </c>
      <c r="AH342" s="411">
        <f t="shared" si="117"/>
        <v>0</v>
      </c>
      <c r="AI342" s="411">
        <f t="shared" si="117"/>
        <v>0</v>
      </c>
      <c r="AJ342" s="411">
        <f t="shared" si="117"/>
        <v>0</v>
      </c>
      <c r="AK342" s="411">
        <f t="shared" si="117"/>
        <v>0</v>
      </c>
      <c r="AL342" s="411">
        <f t="shared" si="117"/>
        <v>0</v>
      </c>
      <c r="AM342" s="297"/>
    </row>
    <row r="343" spans="1:39" ht="16"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7" outlineLevel="1">
      <c r="A344" s="506">
        <v>22</v>
      </c>
      <c r="B344" s="315" t="s">
        <v>9</v>
      </c>
      <c r="C344" s="291" t="s">
        <v>25</v>
      </c>
      <c r="D344" s="295">
        <v>84144.584999999992</v>
      </c>
      <c r="E344" s="295">
        <v>0</v>
      </c>
      <c r="F344" s="295">
        <v>0</v>
      </c>
      <c r="G344" s="295">
        <v>0</v>
      </c>
      <c r="H344" s="295">
        <v>0</v>
      </c>
      <c r="I344" s="295">
        <v>0</v>
      </c>
      <c r="J344" s="295">
        <v>0</v>
      </c>
      <c r="K344" s="295">
        <v>0</v>
      </c>
      <c r="L344" s="295">
        <v>0</v>
      </c>
      <c r="M344" s="295">
        <v>0</v>
      </c>
      <c r="N344" s="291"/>
      <c r="O344" s="295">
        <v>2859.4065000000001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6"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C345" si="118">AA344</f>
        <v>1</v>
      </c>
      <c r="AB345" s="411">
        <f t="shared" si="118"/>
        <v>0</v>
      </c>
      <c r="AC345" s="411">
        <f t="shared" si="118"/>
        <v>0</v>
      </c>
      <c r="AD345" s="411">
        <f t="shared" ref="AD345:AL345" si="119">AD344</f>
        <v>0</v>
      </c>
      <c r="AE345" s="411">
        <f t="shared" si="119"/>
        <v>0</v>
      </c>
      <c r="AF345" s="411">
        <f t="shared" si="119"/>
        <v>0</v>
      </c>
      <c r="AG345" s="411">
        <f t="shared" si="119"/>
        <v>0</v>
      </c>
      <c r="AH345" s="411">
        <f t="shared" si="119"/>
        <v>0</v>
      </c>
      <c r="AI345" s="411">
        <f t="shared" si="119"/>
        <v>0</v>
      </c>
      <c r="AJ345" s="411">
        <f t="shared" si="119"/>
        <v>0</v>
      </c>
      <c r="AK345" s="411">
        <f t="shared" si="119"/>
        <v>0</v>
      </c>
      <c r="AL345" s="411">
        <f t="shared" si="119"/>
        <v>0</v>
      </c>
      <c r="AM345" s="306"/>
    </row>
    <row r="346" spans="1:39" ht="16"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6" outlineLevel="1">
      <c r="A347" s="507"/>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7" outlineLevel="1">
      <c r="A348" s="506">
        <v>23</v>
      </c>
      <c r="B348" s="315" t="s">
        <v>14</v>
      </c>
      <c r="C348" s="291" t="s">
        <v>25</v>
      </c>
      <c r="D348" s="295">
        <v>397787.88727569598</v>
      </c>
      <c r="E348" s="295">
        <v>385968.22803497303</v>
      </c>
      <c r="F348" s="295">
        <v>369423.15113067598</v>
      </c>
      <c r="G348" s="295">
        <v>326559.86106491101</v>
      </c>
      <c r="H348" s="295">
        <v>304914.02997970599</v>
      </c>
      <c r="I348" s="295">
        <v>289714.26342392003</v>
      </c>
      <c r="J348" s="295">
        <v>289714.26342392003</v>
      </c>
      <c r="K348" s="295">
        <v>289714.26342392003</v>
      </c>
      <c r="L348" s="295">
        <v>108439.905044556</v>
      </c>
      <c r="M348" s="295">
        <v>107916.52435302699</v>
      </c>
      <c r="N348" s="291"/>
      <c r="O348" s="295">
        <v>28.538613297000001</v>
      </c>
      <c r="P348" s="295">
        <v>27.924625927000001</v>
      </c>
      <c r="Q348" s="295">
        <v>27.065170623</v>
      </c>
      <c r="R348" s="295">
        <v>24.838581663999999</v>
      </c>
      <c r="S348" s="295">
        <v>23.714160895999999</v>
      </c>
      <c r="T348" s="295">
        <v>22.924589389000001</v>
      </c>
      <c r="U348" s="295">
        <v>22.924589389000001</v>
      </c>
      <c r="V348" s="295">
        <v>22.924589389000001</v>
      </c>
      <c r="W348" s="295">
        <v>13.508059905</v>
      </c>
      <c r="X348" s="295">
        <v>12.947658257000001</v>
      </c>
      <c r="Y348" s="468">
        <v>1</v>
      </c>
      <c r="Z348" s="410"/>
      <c r="AA348" s="410"/>
      <c r="AB348" s="410"/>
      <c r="AC348" s="410"/>
      <c r="AD348" s="410"/>
      <c r="AE348" s="410"/>
      <c r="AF348" s="410"/>
      <c r="AG348" s="410"/>
      <c r="AH348" s="410"/>
      <c r="AI348" s="410"/>
      <c r="AJ348" s="410"/>
      <c r="AK348" s="410"/>
      <c r="AL348" s="410"/>
      <c r="AM348" s="296">
        <f>SUM(Y348:AL348)</f>
        <v>1</v>
      </c>
    </row>
    <row r="349" spans="1:39" ht="16" outlineLevel="1">
      <c r="B349" s="294" t="s">
        <v>249</v>
      </c>
      <c r="C349" s="291" t="s">
        <v>163</v>
      </c>
      <c r="D349" s="295">
        <v>2230.3184390000001</v>
      </c>
      <c r="E349" s="295">
        <v>2230.3184390000001</v>
      </c>
      <c r="F349" s="295">
        <v>2219.4643329999999</v>
      </c>
      <c r="G349" s="295">
        <v>2070.4363039999998</v>
      </c>
      <c r="H349" s="295">
        <v>1992.7564870000001</v>
      </c>
      <c r="I349" s="295">
        <v>1919.59926</v>
      </c>
      <c r="J349" s="295">
        <v>1919.59926</v>
      </c>
      <c r="K349" s="295">
        <v>1919.59926</v>
      </c>
      <c r="L349" s="295">
        <v>1376.0598749999999</v>
      </c>
      <c r="M349" s="295">
        <v>1376.0598749999999</v>
      </c>
      <c r="N349" s="466"/>
      <c r="O349" s="295">
        <v>0.214131193</v>
      </c>
      <c r="P349" s="295">
        <v>0.214131193</v>
      </c>
      <c r="Q349" s="295">
        <v>0.213568387</v>
      </c>
      <c r="R349" s="295">
        <v>0.20579388700000001</v>
      </c>
      <c r="S349" s="295">
        <v>0.201742484</v>
      </c>
      <c r="T349" s="295">
        <v>0.19792558299999999</v>
      </c>
      <c r="U349" s="295">
        <v>0.19792558299999999</v>
      </c>
      <c r="V349" s="295">
        <v>0.19792558299999999</v>
      </c>
      <c r="W349" s="295">
        <v>0.169575746</v>
      </c>
      <c r="X349" s="295">
        <v>0.169575746</v>
      </c>
      <c r="Y349" s="411">
        <f>Y348</f>
        <v>1</v>
      </c>
      <c r="Z349" s="411">
        <f>Z348</f>
        <v>0</v>
      </c>
      <c r="AA349" s="411">
        <f t="shared" ref="AA349:AC349" si="120">AA348</f>
        <v>0</v>
      </c>
      <c r="AB349" s="411">
        <f t="shared" si="120"/>
        <v>0</v>
      </c>
      <c r="AC349" s="411">
        <f t="shared" si="120"/>
        <v>0</v>
      </c>
      <c r="AD349" s="411">
        <f t="shared" ref="AD349:AL349" si="121">AD348</f>
        <v>0</v>
      </c>
      <c r="AE349" s="411">
        <f t="shared" si="121"/>
        <v>0</v>
      </c>
      <c r="AF349" s="411">
        <f t="shared" si="121"/>
        <v>0</v>
      </c>
      <c r="AG349" s="411">
        <f t="shared" si="121"/>
        <v>0</v>
      </c>
      <c r="AH349" s="411">
        <f t="shared" si="121"/>
        <v>0</v>
      </c>
      <c r="AI349" s="411">
        <f t="shared" si="121"/>
        <v>0</v>
      </c>
      <c r="AJ349" s="411">
        <f t="shared" si="121"/>
        <v>0</v>
      </c>
      <c r="AK349" s="411">
        <f t="shared" si="121"/>
        <v>0</v>
      </c>
      <c r="AL349" s="411">
        <f t="shared" si="121"/>
        <v>0</v>
      </c>
      <c r="AM349" s="297"/>
    </row>
    <row r="350" spans="1:39" ht="16"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6" outlineLevel="1">
      <c r="A351" s="507"/>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7" outlineLevel="1">
      <c r="A352" s="506">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7" outlineLevel="1">
      <c r="A353" s="506"/>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411">
        <f>Y352</f>
        <v>0</v>
      </c>
      <c r="Z353" s="411">
        <f>Z352</f>
        <v>0</v>
      </c>
      <c r="AA353" s="411">
        <f t="shared" ref="AA353:AC353" si="122">AA352</f>
        <v>0</v>
      </c>
      <c r="AB353" s="411">
        <f t="shared" si="122"/>
        <v>0</v>
      </c>
      <c r="AC353" s="411">
        <f t="shared" si="122"/>
        <v>0</v>
      </c>
      <c r="AD353" s="411">
        <f t="shared" ref="AD353:AL353" si="123">AD352</f>
        <v>0</v>
      </c>
      <c r="AE353" s="411">
        <f t="shared" si="123"/>
        <v>0</v>
      </c>
      <c r="AF353" s="411">
        <f t="shared" si="123"/>
        <v>0</v>
      </c>
      <c r="AG353" s="411">
        <f t="shared" si="123"/>
        <v>0</v>
      </c>
      <c r="AH353" s="411">
        <f t="shared" si="123"/>
        <v>0</v>
      </c>
      <c r="AI353" s="411">
        <f t="shared" si="123"/>
        <v>0</v>
      </c>
      <c r="AJ353" s="411">
        <f t="shared" si="123"/>
        <v>0</v>
      </c>
      <c r="AK353" s="411">
        <f t="shared" si="123"/>
        <v>0</v>
      </c>
      <c r="AL353" s="411">
        <f t="shared" si="123"/>
        <v>0</v>
      </c>
      <c r="AM353" s="297"/>
    </row>
    <row r="354" spans="1:39" s="283" customFormat="1" ht="16" outlineLevel="1">
      <c r="A354" s="506"/>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7" outlineLevel="1">
      <c r="A355" s="506">
        <v>25</v>
      </c>
      <c r="B355" s="314" t="s">
        <v>21</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7" outlineLevel="1">
      <c r="A356" s="506"/>
      <c r="B356" s="315" t="s">
        <v>249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Z355</f>
        <v>0</v>
      </c>
      <c r="AA356" s="411">
        <f t="shared" ref="AA356:AC356" si="124">AA355</f>
        <v>0</v>
      </c>
      <c r="AB356" s="411">
        <f t="shared" si="124"/>
        <v>0</v>
      </c>
      <c r="AC356" s="411">
        <f t="shared" si="124"/>
        <v>0</v>
      </c>
      <c r="AD356" s="411">
        <f t="shared" ref="AD356:AL356" si="125">AD355</f>
        <v>0</v>
      </c>
      <c r="AE356" s="411">
        <f t="shared" si="125"/>
        <v>0</v>
      </c>
      <c r="AF356" s="411">
        <f t="shared" si="125"/>
        <v>0</v>
      </c>
      <c r="AG356" s="411">
        <f t="shared" si="125"/>
        <v>0</v>
      </c>
      <c r="AH356" s="411">
        <f t="shared" si="125"/>
        <v>0</v>
      </c>
      <c r="AI356" s="411">
        <f t="shared" si="125"/>
        <v>0</v>
      </c>
      <c r="AJ356" s="411">
        <f t="shared" si="125"/>
        <v>0</v>
      </c>
      <c r="AK356" s="411">
        <f t="shared" si="125"/>
        <v>0</v>
      </c>
      <c r="AL356" s="411">
        <f t="shared" si="125"/>
        <v>0</v>
      </c>
      <c r="AM356" s="311"/>
    </row>
    <row r="357" spans="1:39" s="283" customFormat="1" ht="16" outlineLevel="1">
      <c r="A357" s="506"/>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6" outlineLevel="1">
      <c r="A358" s="507"/>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7" outlineLevel="1">
      <c r="A359" s="506">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6"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C360" si="126">AA359</f>
        <v>0</v>
      </c>
      <c r="AB360" s="411">
        <f t="shared" si="126"/>
        <v>0</v>
      </c>
      <c r="AC360" s="411">
        <f t="shared" si="126"/>
        <v>0</v>
      </c>
      <c r="AD360" s="411">
        <f t="shared" ref="AD360:AL360" si="127">AD359</f>
        <v>0</v>
      </c>
      <c r="AE360" s="411">
        <f t="shared" si="127"/>
        <v>0</v>
      </c>
      <c r="AF360" s="411">
        <f t="shared" si="127"/>
        <v>0</v>
      </c>
      <c r="AG360" s="411">
        <f t="shared" si="127"/>
        <v>0</v>
      </c>
      <c r="AH360" s="411">
        <f t="shared" si="127"/>
        <v>0</v>
      </c>
      <c r="AI360" s="411">
        <f t="shared" si="127"/>
        <v>0</v>
      </c>
      <c r="AJ360" s="411">
        <f t="shared" si="127"/>
        <v>0</v>
      </c>
      <c r="AK360" s="411">
        <f t="shared" si="127"/>
        <v>0</v>
      </c>
      <c r="AL360" s="411">
        <f t="shared" si="127"/>
        <v>0</v>
      </c>
      <c r="AM360" s="306"/>
    </row>
    <row r="361" spans="1:39" ht="16" outlineLevel="1">
      <c r="A361" s="509"/>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7" outlineLevel="1">
      <c r="A362" s="506">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6" outlineLevel="1">
      <c r="B363" s="294" t="s">
        <v>249</v>
      </c>
      <c r="C363" s="291" t="s">
        <v>163</v>
      </c>
      <c r="D363" s="295">
        <v>204977.76</v>
      </c>
      <c r="E363" s="295">
        <v>204977.76</v>
      </c>
      <c r="F363" s="295">
        <v>204977.76</v>
      </c>
      <c r="G363" s="295">
        <v>204977.76</v>
      </c>
      <c r="H363" s="295">
        <v>204977.76</v>
      </c>
      <c r="I363" s="295">
        <v>204977.76</v>
      </c>
      <c r="J363" s="295">
        <v>204977.76</v>
      </c>
      <c r="K363" s="295">
        <v>204977.76</v>
      </c>
      <c r="L363" s="295">
        <v>204977.76</v>
      </c>
      <c r="M363" s="295">
        <v>204977.76</v>
      </c>
      <c r="N363" s="295">
        <f>N362</f>
        <v>12</v>
      </c>
      <c r="O363" s="295">
        <v>92.91</v>
      </c>
      <c r="P363" s="295">
        <v>92.91</v>
      </c>
      <c r="Q363" s="295">
        <v>92.91</v>
      </c>
      <c r="R363" s="295">
        <v>92.91</v>
      </c>
      <c r="S363" s="295">
        <v>92.91</v>
      </c>
      <c r="T363" s="295">
        <v>92.91</v>
      </c>
      <c r="U363" s="295">
        <v>92.91</v>
      </c>
      <c r="V363" s="295">
        <v>92.91</v>
      </c>
      <c r="W363" s="295">
        <v>92.91</v>
      </c>
      <c r="X363" s="295">
        <v>92.91</v>
      </c>
      <c r="Y363" s="411">
        <f>Y362</f>
        <v>0</v>
      </c>
      <c r="Z363" s="411">
        <f>Z362</f>
        <v>0</v>
      </c>
      <c r="AA363" s="411">
        <f t="shared" ref="AA363:AC363" si="128">AA362</f>
        <v>1</v>
      </c>
      <c r="AB363" s="411">
        <f t="shared" si="128"/>
        <v>0</v>
      </c>
      <c r="AC363" s="411">
        <f t="shared" si="128"/>
        <v>0</v>
      </c>
      <c r="AD363" s="411">
        <f t="shared" ref="AD363:AL363" si="129">AD362</f>
        <v>0</v>
      </c>
      <c r="AE363" s="411">
        <f t="shared" si="129"/>
        <v>0</v>
      </c>
      <c r="AF363" s="411">
        <f t="shared" si="129"/>
        <v>0</v>
      </c>
      <c r="AG363" s="411">
        <f t="shared" si="129"/>
        <v>0</v>
      </c>
      <c r="AH363" s="411">
        <f t="shared" si="129"/>
        <v>0</v>
      </c>
      <c r="AI363" s="411">
        <f t="shared" si="129"/>
        <v>0</v>
      </c>
      <c r="AJ363" s="411">
        <f t="shared" si="129"/>
        <v>0</v>
      </c>
      <c r="AK363" s="411">
        <f t="shared" si="129"/>
        <v>0</v>
      </c>
      <c r="AL363" s="411">
        <f t="shared" si="129"/>
        <v>0</v>
      </c>
      <c r="AM363" s="306"/>
    </row>
    <row r="364" spans="1:39" ht="16" outlineLevel="1">
      <c r="A364" s="509"/>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7" outlineLevel="1">
      <c r="A365" s="506">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6"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C366" si="130">AA365</f>
        <v>0</v>
      </c>
      <c r="AB366" s="411">
        <f t="shared" si="130"/>
        <v>0</v>
      </c>
      <c r="AC366" s="411">
        <f t="shared" si="130"/>
        <v>0</v>
      </c>
      <c r="AD366" s="411">
        <f t="shared" ref="AD366:AL366" si="131">AD365</f>
        <v>0</v>
      </c>
      <c r="AE366" s="411">
        <f t="shared" si="131"/>
        <v>0</v>
      </c>
      <c r="AF366" s="411">
        <f t="shared" si="131"/>
        <v>0</v>
      </c>
      <c r="AG366" s="411">
        <f t="shared" si="131"/>
        <v>0</v>
      </c>
      <c r="AH366" s="411">
        <f t="shared" si="131"/>
        <v>0</v>
      </c>
      <c r="AI366" s="411">
        <f t="shared" si="131"/>
        <v>0</v>
      </c>
      <c r="AJ366" s="411">
        <f t="shared" si="131"/>
        <v>0</v>
      </c>
      <c r="AK366" s="411">
        <f t="shared" si="131"/>
        <v>0</v>
      </c>
      <c r="AL366" s="411">
        <f t="shared" si="131"/>
        <v>0</v>
      </c>
      <c r="AM366" s="297"/>
    </row>
    <row r="367" spans="1:39" ht="16" outlineLevel="1">
      <c r="A367" s="509"/>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6" outlineLevel="1">
      <c r="A368" s="506">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6"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C369" si="132">Z368</f>
        <v>0</v>
      </c>
      <c r="AA369" s="411">
        <f t="shared" si="132"/>
        <v>0</v>
      </c>
      <c r="AB369" s="411">
        <f t="shared" si="132"/>
        <v>0</v>
      </c>
      <c r="AC369" s="411">
        <f t="shared" si="132"/>
        <v>0</v>
      </c>
      <c r="AD369" s="411">
        <f t="shared" ref="AD369:AL369" si="133">AD368</f>
        <v>0</v>
      </c>
      <c r="AE369" s="411">
        <f t="shared" si="133"/>
        <v>0</v>
      </c>
      <c r="AF369" s="411">
        <f t="shared" si="133"/>
        <v>0</v>
      </c>
      <c r="AG369" s="411">
        <f t="shared" si="133"/>
        <v>0</v>
      </c>
      <c r="AH369" s="411">
        <f t="shared" si="133"/>
        <v>0</v>
      </c>
      <c r="AI369" s="411">
        <f t="shared" si="133"/>
        <v>0</v>
      </c>
      <c r="AJ369" s="411">
        <f t="shared" si="133"/>
        <v>0</v>
      </c>
      <c r="AK369" s="411">
        <f t="shared" si="133"/>
        <v>0</v>
      </c>
      <c r="AL369" s="411">
        <f t="shared" si="133"/>
        <v>0</v>
      </c>
      <c r="AM369" s="297"/>
    </row>
    <row r="370" spans="1:39" ht="16"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6" outlineLevel="1">
      <c r="A371" s="506">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6" outlineLevel="1">
      <c r="A372" s="506"/>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C372" si="134">Z371</f>
        <v>0</v>
      </c>
      <c r="AA372" s="411">
        <f t="shared" si="134"/>
        <v>0</v>
      </c>
      <c r="AB372" s="411">
        <f t="shared" si="134"/>
        <v>0</v>
      </c>
      <c r="AC372" s="411">
        <f t="shared" si="134"/>
        <v>0</v>
      </c>
      <c r="AD372" s="411">
        <f t="shared" ref="AD372:AL372" si="135">AD371</f>
        <v>0</v>
      </c>
      <c r="AE372" s="411">
        <f t="shared" si="135"/>
        <v>0</v>
      </c>
      <c r="AF372" s="411">
        <f t="shared" si="135"/>
        <v>0</v>
      </c>
      <c r="AG372" s="411">
        <f t="shared" si="135"/>
        <v>0</v>
      </c>
      <c r="AH372" s="411">
        <f t="shared" si="135"/>
        <v>0</v>
      </c>
      <c r="AI372" s="411">
        <f t="shared" si="135"/>
        <v>0</v>
      </c>
      <c r="AJ372" s="411">
        <f t="shared" si="135"/>
        <v>0</v>
      </c>
      <c r="AK372" s="411">
        <f t="shared" si="135"/>
        <v>0</v>
      </c>
      <c r="AL372" s="411">
        <f t="shared" si="135"/>
        <v>0</v>
      </c>
      <c r="AM372" s="297"/>
    </row>
    <row r="373" spans="1:39" s="283" customFormat="1" ht="16" outlineLevel="1">
      <c r="A373" s="506"/>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6" outlineLevel="1">
      <c r="A374" s="506"/>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6" outlineLevel="1">
      <c r="A375" s="506">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6" outlineLevel="1">
      <c r="A376" s="506"/>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C376" si="136">Z375</f>
        <v>0</v>
      </c>
      <c r="AA376" s="411">
        <f t="shared" si="136"/>
        <v>0</v>
      </c>
      <c r="AB376" s="411">
        <f t="shared" si="136"/>
        <v>0</v>
      </c>
      <c r="AC376" s="411">
        <f t="shared" si="136"/>
        <v>0</v>
      </c>
      <c r="AD376" s="411">
        <f t="shared" ref="AD376:AL376" si="137">AD375</f>
        <v>0</v>
      </c>
      <c r="AE376" s="411">
        <f t="shared" si="137"/>
        <v>0</v>
      </c>
      <c r="AF376" s="411">
        <f t="shared" si="137"/>
        <v>0</v>
      </c>
      <c r="AG376" s="411">
        <f t="shared" si="137"/>
        <v>0</v>
      </c>
      <c r="AH376" s="411">
        <f t="shared" si="137"/>
        <v>0</v>
      </c>
      <c r="AI376" s="411">
        <f t="shared" si="137"/>
        <v>0</v>
      </c>
      <c r="AJ376" s="411">
        <f t="shared" si="137"/>
        <v>0</v>
      </c>
      <c r="AK376" s="411">
        <f t="shared" si="137"/>
        <v>0</v>
      </c>
      <c r="AL376" s="411">
        <f t="shared" si="137"/>
        <v>0</v>
      </c>
      <c r="AM376" s="297"/>
    </row>
    <row r="377" spans="1:39" s="283" customFormat="1" ht="16" outlineLevel="1">
      <c r="A377" s="506"/>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6" outlineLevel="1">
      <c r="A378" s="506">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6" outlineLevel="1">
      <c r="A379" s="506"/>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C379" si="138">Z378</f>
        <v>0</v>
      </c>
      <c r="AA379" s="411">
        <f t="shared" si="138"/>
        <v>0</v>
      </c>
      <c r="AB379" s="411">
        <f t="shared" si="138"/>
        <v>0</v>
      </c>
      <c r="AC379" s="411">
        <f t="shared" si="138"/>
        <v>0</v>
      </c>
      <c r="AD379" s="411">
        <f t="shared" ref="AD379:AL379" si="139">AD378</f>
        <v>0</v>
      </c>
      <c r="AE379" s="411">
        <f t="shared" si="139"/>
        <v>0</v>
      </c>
      <c r="AF379" s="411">
        <f t="shared" si="139"/>
        <v>0</v>
      </c>
      <c r="AG379" s="411">
        <f t="shared" si="139"/>
        <v>0</v>
      </c>
      <c r="AH379" s="411">
        <f t="shared" si="139"/>
        <v>0</v>
      </c>
      <c r="AI379" s="411">
        <f t="shared" si="139"/>
        <v>0</v>
      </c>
      <c r="AJ379" s="411">
        <f t="shared" si="139"/>
        <v>0</v>
      </c>
      <c r="AK379" s="411">
        <f t="shared" si="139"/>
        <v>0</v>
      </c>
      <c r="AL379" s="411">
        <f t="shared" si="139"/>
        <v>0</v>
      </c>
      <c r="AM379" s="297"/>
    </row>
    <row r="380" spans="1:39" s="283" customFormat="1" ht="16" outlineLevel="1">
      <c r="A380" s="506"/>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6" outlineLevel="1">
      <c r="A381" s="506">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6" outlineLevel="1">
      <c r="A382" s="506"/>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C382" si="140">Z381</f>
        <v>0</v>
      </c>
      <c r="AA382" s="411">
        <f t="shared" si="140"/>
        <v>0</v>
      </c>
      <c r="AB382" s="411">
        <f t="shared" si="140"/>
        <v>0</v>
      </c>
      <c r="AC382" s="411">
        <f t="shared" si="140"/>
        <v>0</v>
      </c>
      <c r="AD382" s="411">
        <f t="shared" ref="AD382:AK382" si="141">AD381</f>
        <v>0</v>
      </c>
      <c r="AE382" s="411">
        <f t="shared" si="141"/>
        <v>0</v>
      </c>
      <c r="AF382" s="411">
        <f t="shared" si="141"/>
        <v>0</v>
      </c>
      <c r="AG382" s="411">
        <f t="shared" si="141"/>
        <v>0</v>
      </c>
      <c r="AH382" s="411">
        <f t="shared" si="141"/>
        <v>0</v>
      </c>
      <c r="AI382" s="411">
        <f t="shared" si="141"/>
        <v>0</v>
      </c>
      <c r="AJ382" s="411">
        <f t="shared" si="141"/>
        <v>0</v>
      </c>
      <c r="AK382" s="411">
        <f t="shared" si="141"/>
        <v>0</v>
      </c>
      <c r="AL382" s="411">
        <f>AL381</f>
        <v>0</v>
      </c>
      <c r="AM382" s="297"/>
    </row>
    <row r="383" spans="1:39" ht="16"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6">
      <c r="B384" s="327" t="s">
        <v>250</v>
      </c>
      <c r="C384" s="329"/>
      <c r="D384" s="329">
        <f>SUM(D279:D382)</f>
        <v>9464971.2174292989</v>
      </c>
      <c r="E384" s="329"/>
      <c r="F384" s="329"/>
      <c r="G384" s="329"/>
      <c r="H384" s="329"/>
      <c r="I384" s="329"/>
      <c r="J384" s="329"/>
      <c r="K384" s="329"/>
      <c r="L384" s="329"/>
      <c r="M384" s="329"/>
      <c r="N384" s="329"/>
      <c r="O384" s="329">
        <f>SUM(O279:O382)</f>
        <v>5440.0015281828555</v>
      </c>
      <c r="P384" s="329"/>
      <c r="Q384" s="329"/>
      <c r="R384" s="329"/>
      <c r="S384" s="329"/>
      <c r="T384" s="329"/>
      <c r="U384" s="329"/>
      <c r="V384" s="329"/>
      <c r="W384" s="329"/>
      <c r="X384" s="329"/>
      <c r="Y384" s="329">
        <f>IF(Y278="kWh",SUMPRODUCT(D279:D382,Y279:Y382))</f>
        <v>1637560.352996951</v>
      </c>
      <c r="Z384" s="329">
        <f>IF(Z278="kWh",SUMPRODUCT(D279:D382,Z279:Z382))</f>
        <v>997822.5430015109</v>
      </c>
      <c r="AA384" s="329">
        <f>IF(AA278="kW",SUMPRODUCT(N279:N382,O279:O382,AA279:AA382),SUMPRODUCT(D279:D382,AA279:AA382))</f>
        <v>17040.153993027805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6">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6">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6">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42">Y136*Y387</f>
        <v>0</v>
      </c>
      <c r="Z388" s="378">
        <f t="shared" si="142"/>
        <v>0</v>
      </c>
      <c r="AA388" s="378">
        <f t="shared" si="142"/>
        <v>0</v>
      </c>
      <c r="AB388" s="378">
        <f t="shared" si="142"/>
        <v>0</v>
      </c>
      <c r="AC388" s="378">
        <f t="shared" si="142"/>
        <v>0</v>
      </c>
      <c r="AD388" s="378">
        <f t="shared" si="142"/>
        <v>0</v>
      </c>
      <c r="AE388" s="378">
        <f t="shared" si="142"/>
        <v>0</v>
      </c>
      <c r="AF388" s="378">
        <f t="shared" si="142"/>
        <v>0</v>
      </c>
      <c r="AG388" s="378">
        <f t="shared" si="142"/>
        <v>0</v>
      </c>
      <c r="AH388" s="378">
        <f t="shared" si="142"/>
        <v>0</v>
      </c>
      <c r="AI388" s="378">
        <f t="shared" si="142"/>
        <v>0</v>
      </c>
      <c r="AJ388" s="378">
        <f t="shared" si="142"/>
        <v>0</v>
      </c>
      <c r="AK388" s="378">
        <f t="shared" si="142"/>
        <v>0</v>
      </c>
      <c r="AL388" s="378">
        <f t="shared" si="142"/>
        <v>0</v>
      </c>
      <c r="AM388" s="626">
        <f>SUM(Y388:AL388)</f>
        <v>0</v>
      </c>
      <c r="AO388" s="283"/>
    </row>
    <row r="389" spans="1:41" ht="16">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43">Y265*Y387</f>
        <v>0</v>
      </c>
      <c r="Z389" s="378">
        <f t="shared" si="143"/>
        <v>0</v>
      </c>
      <c r="AA389" s="378">
        <f t="shared" si="143"/>
        <v>0</v>
      </c>
      <c r="AB389" s="378">
        <f t="shared" si="143"/>
        <v>0</v>
      </c>
      <c r="AC389" s="378">
        <f t="shared" si="143"/>
        <v>0</v>
      </c>
      <c r="AD389" s="378">
        <f t="shared" si="143"/>
        <v>0</v>
      </c>
      <c r="AE389" s="378">
        <f t="shared" si="143"/>
        <v>0</v>
      </c>
      <c r="AF389" s="378">
        <f t="shared" si="143"/>
        <v>0</v>
      </c>
      <c r="AG389" s="378">
        <f t="shared" si="143"/>
        <v>0</v>
      </c>
      <c r="AH389" s="378">
        <f t="shared" si="143"/>
        <v>0</v>
      </c>
      <c r="AI389" s="378">
        <f t="shared" si="143"/>
        <v>0</v>
      </c>
      <c r="AJ389" s="378">
        <f t="shared" si="143"/>
        <v>0</v>
      </c>
      <c r="AK389" s="378">
        <f t="shared" si="143"/>
        <v>0</v>
      </c>
      <c r="AL389" s="378">
        <f t="shared" si="143"/>
        <v>0</v>
      </c>
      <c r="AM389" s="626">
        <f>SUM(Y389:AL389)</f>
        <v>0</v>
      </c>
    </row>
    <row r="390" spans="1:41" ht="16">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44">Z384*Z387</f>
        <v>0</v>
      </c>
      <c r="AA390" s="378">
        <f t="shared" si="144"/>
        <v>0</v>
      </c>
      <c r="AB390" s="378">
        <f t="shared" si="144"/>
        <v>0</v>
      </c>
      <c r="AC390" s="378">
        <f t="shared" si="144"/>
        <v>0</v>
      </c>
      <c r="AD390" s="378">
        <f t="shared" si="144"/>
        <v>0</v>
      </c>
      <c r="AE390" s="378">
        <f t="shared" si="144"/>
        <v>0</v>
      </c>
      <c r="AF390" s="378">
        <f t="shared" ref="AF390:AL390" si="145">AF384*AF387</f>
        <v>0</v>
      </c>
      <c r="AG390" s="378">
        <f t="shared" si="145"/>
        <v>0</v>
      </c>
      <c r="AH390" s="378">
        <f t="shared" si="145"/>
        <v>0</v>
      </c>
      <c r="AI390" s="378">
        <f t="shared" si="145"/>
        <v>0</v>
      </c>
      <c r="AJ390" s="378">
        <f t="shared" si="145"/>
        <v>0</v>
      </c>
      <c r="AK390" s="378">
        <f t="shared" si="145"/>
        <v>0</v>
      </c>
      <c r="AL390" s="378">
        <f t="shared" si="145"/>
        <v>0</v>
      </c>
      <c r="AM390" s="626">
        <f>SUM(Y390:AL390)</f>
        <v>0</v>
      </c>
    </row>
    <row r="391" spans="1:41" s="380" customFormat="1" ht="16">
      <c r="A391" s="508"/>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46">SUM(AA388:AA390)</f>
        <v>0</v>
      </c>
      <c r="AB391" s="346">
        <f t="shared" si="146"/>
        <v>0</v>
      </c>
      <c r="AC391" s="346">
        <f t="shared" si="146"/>
        <v>0</v>
      </c>
      <c r="AD391" s="346">
        <f t="shared" si="146"/>
        <v>0</v>
      </c>
      <c r="AE391" s="346">
        <f t="shared" si="146"/>
        <v>0</v>
      </c>
      <c r="AF391" s="346">
        <f t="shared" ref="AF391:AL391" si="147">SUM(AF388:AF390)</f>
        <v>0</v>
      </c>
      <c r="AG391" s="346">
        <f t="shared" si="147"/>
        <v>0</v>
      </c>
      <c r="AH391" s="346">
        <f t="shared" si="147"/>
        <v>0</v>
      </c>
      <c r="AI391" s="346">
        <f t="shared" si="147"/>
        <v>0</v>
      </c>
      <c r="AJ391" s="346">
        <f t="shared" si="147"/>
        <v>0</v>
      </c>
      <c r="AK391" s="346">
        <f t="shared" si="147"/>
        <v>0</v>
      </c>
      <c r="AL391" s="346">
        <f t="shared" si="147"/>
        <v>0</v>
      </c>
      <c r="AM391" s="407">
        <f>SUM(AM388:AM390)</f>
        <v>0</v>
      </c>
    </row>
    <row r="392" spans="1:41" s="380" customFormat="1" ht="16">
      <c r="A392" s="508"/>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48">Y385*Y387</f>
        <v>0</v>
      </c>
      <c r="Z392" s="347">
        <f t="shared" si="148"/>
        <v>0</v>
      </c>
      <c r="AA392" s="347">
        <f t="shared" si="148"/>
        <v>0</v>
      </c>
      <c r="AB392" s="347">
        <f t="shared" si="148"/>
        <v>0</v>
      </c>
      <c r="AC392" s="347">
        <f t="shared" si="148"/>
        <v>0</v>
      </c>
      <c r="AD392" s="347">
        <f t="shared" si="148"/>
        <v>0</v>
      </c>
      <c r="AE392" s="347">
        <f t="shared" si="148"/>
        <v>0</v>
      </c>
      <c r="AF392" s="347">
        <f t="shared" ref="AF392:AL392" si="149">AF385*AF387</f>
        <v>0</v>
      </c>
      <c r="AG392" s="347">
        <f t="shared" si="149"/>
        <v>0</v>
      </c>
      <c r="AH392" s="347">
        <f t="shared" si="149"/>
        <v>0</v>
      </c>
      <c r="AI392" s="347">
        <f t="shared" si="149"/>
        <v>0</v>
      </c>
      <c r="AJ392" s="347">
        <f t="shared" si="149"/>
        <v>0</v>
      </c>
      <c r="AK392" s="347">
        <f t="shared" si="149"/>
        <v>0</v>
      </c>
      <c r="AL392" s="347">
        <f t="shared" si="149"/>
        <v>0</v>
      </c>
      <c r="AM392" s="407">
        <f>SUM(Y392:AL392)</f>
        <v>0</v>
      </c>
    </row>
    <row r="393" spans="1:41" ht="15.75" customHeight="1">
      <c r="A393" s="508"/>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6">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6">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1625352.0286562277</v>
      </c>
      <c r="Z395" s="291">
        <f>SUMPRODUCT(E279:E382,Z279:Z382)</f>
        <v>995881.30875366856</v>
      </c>
      <c r="AA395" s="291">
        <f>IF(AA278="kW",SUMPRODUCT(N279:N382,P279:P382,AA279:AA382),SUMPRODUCT(E279:E382,AA279:AA382))</f>
        <v>16877.969891752233</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6">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1590454.1846366548</v>
      </c>
      <c r="Z396" s="291">
        <f>SUMPRODUCT(F279:F382,Z279:Z382)</f>
        <v>995846.92305761727</v>
      </c>
      <c r="AA396" s="291">
        <f>IF(AA278="kW",SUMPRODUCT(N279:N382,Q279:Q382,AA279:AA382),SUMPRODUCT(F279:F382,AA279:AA382))</f>
        <v>16876.943988727304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6">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1483227.105972376</v>
      </c>
      <c r="Z397" s="291">
        <f>SUMPRODUCT(G279:G382,Z279:Z382)</f>
        <v>985534.32702199218</v>
      </c>
      <c r="AA397" s="291">
        <f>IF(AA278="kW",SUMPRODUCT(N279:N382,R279:R382,AA279:AA382),SUMPRODUCT(G279:G382,AA279:AA382))</f>
        <v>16876.943988727304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6">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1384534.794751433</v>
      </c>
      <c r="Z398" s="291">
        <f>SUMPRODUCT(H279:H382,Z279:Z382)</f>
        <v>570525.01273379498</v>
      </c>
      <c r="AA398" s="291">
        <f>IF(AA278="kW",SUMPRODUCT(N279:N382,S279:S382,AA279:AA382),SUMPRODUCT(H279:H382,AA279:AA382))</f>
        <v>13053.623817348909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6">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1299845.9805817171</v>
      </c>
      <c r="Z399" s="291">
        <f>SUMPRODUCT(I279:I382,Z279:Z382)</f>
        <v>560412.10780510213</v>
      </c>
      <c r="AA399" s="291">
        <f>IF(AA278="kW",SUMPRODUCT(N279:N382,T279:T382,AA279:AA382),SUMPRODUCT(I279:I382,AA279:AA382))</f>
        <v>12813.019444986716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6">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1299845.9805817171</v>
      </c>
      <c r="Z400" s="291">
        <f>SUMPRODUCT(J$279:J$382,$Z$279:$Z$382)</f>
        <v>560412.10780510213</v>
      </c>
      <c r="AA400" s="291">
        <f>IF(AA278="kW",SUMPRODUCT(N279:N382,U279:U382,AA279:AA382),SUMPRODUCT(J279:J382,AA279:AA382))</f>
        <v>12813.019444986716</v>
      </c>
      <c r="AB400" s="291">
        <f>IF(AB$278="kW",SUMPRODUCT($N$279:$N$382,$U$279:$U$382,AB279:AB382),SUMPRODUCT(J279:J382,AB279:AB382))</f>
        <v>0</v>
      </c>
      <c r="AC400" s="291">
        <f t="shared" ref="AC400:AL400" si="150">IF(AC$278="kW",SUMPRODUCT($N$279:$N$382,$U$279:$U$382,AC279:AC382),SUMPRODUCT(K279:K382,AC279:AC382))</f>
        <v>0</v>
      </c>
      <c r="AD400" s="291">
        <f t="shared" si="150"/>
        <v>0</v>
      </c>
      <c r="AE400" s="291">
        <f t="shared" si="150"/>
        <v>0</v>
      </c>
      <c r="AF400" s="291">
        <f t="shared" si="150"/>
        <v>0</v>
      </c>
      <c r="AG400" s="291">
        <f t="shared" si="150"/>
        <v>0</v>
      </c>
      <c r="AH400" s="291">
        <f t="shared" si="150"/>
        <v>0</v>
      </c>
      <c r="AI400" s="291">
        <f t="shared" si="150"/>
        <v>0</v>
      </c>
      <c r="AJ400" s="291">
        <f t="shared" si="150"/>
        <v>0</v>
      </c>
      <c r="AK400" s="291">
        <f t="shared" si="150"/>
        <v>0</v>
      </c>
      <c r="AL400" s="291">
        <f t="shared" si="150"/>
        <v>0</v>
      </c>
      <c r="AM400" s="337"/>
    </row>
    <row r="401" spans="1:40" ht="16">
      <c r="B401" s="324" t="s">
        <v>200</v>
      </c>
      <c r="C401" s="356"/>
      <c r="D401" s="309"/>
      <c r="E401" s="309"/>
      <c r="F401" s="309"/>
      <c r="G401" s="309"/>
      <c r="H401" s="309"/>
      <c r="I401" s="309"/>
      <c r="J401" s="309"/>
      <c r="K401" s="309"/>
      <c r="L401" s="309"/>
      <c r="M401" s="309"/>
      <c r="N401" s="309"/>
      <c r="O401" s="357"/>
      <c r="P401" s="309"/>
      <c r="Q401" s="309"/>
      <c r="R401" s="309"/>
      <c r="S401" s="304"/>
      <c r="T401" s="309"/>
      <c r="U401" s="309"/>
      <c r="V401" s="309"/>
      <c r="W401" s="309"/>
      <c r="X401" s="309"/>
      <c r="Y401" s="291">
        <f>SUMPRODUCT(K$279:K$382,Y$279:Y$382)</f>
        <v>1299569.5400020173</v>
      </c>
      <c r="Z401" s="291">
        <f>SUMPRODUCT(K$279:K$382,$Z$279:$Z$382)</f>
        <v>559994.30624352652</v>
      </c>
      <c r="AA401" s="291">
        <f>IF(AA278="kW",SUMPRODUCT(N279:N382,V279:V382,AA279:AA382),SUMPRODUCT(K279:K382,AA279:AA382))</f>
        <v>12812.386636915537</v>
      </c>
      <c r="AB401" s="291">
        <f>IF(AB$278="kW",SUMPRODUCT($N$279:$N$382,$V$279:$V$382,AB279:AB382),SUMPRODUCT(K279:K382,AB279:AB382))</f>
        <v>0</v>
      </c>
      <c r="AC401" s="291">
        <f t="shared" ref="AC401:AL401" si="151">IF(AC$278="kW",SUMPRODUCT($N$279:$N$382,$V$279:$V$382,AC279:AC382),SUMPRODUCT(L279:L382,AC279:AC382))</f>
        <v>0</v>
      </c>
      <c r="AD401" s="291">
        <f t="shared" si="151"/>
        <v>0</v>
      </c>
      <c r="AE401" s="291">
        <f t="shared" si="151"/>
        <v>0</v>
      </c>
      <c r="AF401" s="291">
        <f t="shared" si="151"/>
        <v>0</v>
      </c>
      <c r="AG401" s="291">
        <f t="shared" si="151"/>
        <v>0</v>
      </c>
      <c r="AH401" s="291">
        <f t="shared" si="151"/>
        <v>0</v>
      </c>
      <c r="AI401" s="291">
        <f t="shared" si="151"/>
        <v>0</v>
      </c>
      <c r="AJ401" s="291">
        <f t="shared" si="151"/>
        <v>0</v>
      </c>
      <c r="AK401" s="291">
        <f t="shared" si="151"/>
        <v>0</v>
      </c>
      <c r="AL401" s="291">
        <f t="shared" si="151"/>
        <v>0</v>
      </c>
      <c r="AM401" s="337"/>
    </row>
    <row r="402" spans="1:40" ht="15.75" customHeight="1">
      <c r="B402" s="773" t="s">
        <v>781</v>
      </c>
      <c r="C402" s="402"/>
      <c r="D402" s="403"/>
      <c r="E402" s="403"/>
      <c r="F402" s="403"/>
      <c r="G402" s="403"/>
      <c r="H402" s="403"/>
      <c r="I402" s="403"/>
      <c r="J402" s="403"/>
      <c r="K402" s="403"/>
      <c r="L402" s="403"/>
      <c r="M402" s="403"/>
      <c r="N402" s="403"/>
      <c r="O402" s="404"/>
      <c r="P402" s="405"/>
      <c r="Q402" s="405"/>
      <c r="R402" s="404"/>
      <c r="S402" s="406"/>
      <c r="T402" s="404"/>
      <c r="U402" s="404"/>
      <c r="V402" s="383"/>
      <c r="W402" s="383"/>
      <c r="X402" s="385"/>
      <c r="Y402" s="326">
        <f>SUMPRODUCT(L$279:L$382,Y$279:Y$382)</f>
        <v>1066600.098142609</v>
      </c>
      <c r="Z402" s="326">
        <f>SUMPRODUCT(L$279:L$382,$Z$279:$Z$382)</f>
        <v>549475.46943280799</v>
      </c>
      <c r="AA402" s="326">
        <f>IF(AA278="kW",SUMPRODUCT(N279:N382,W279:W382,AA279:AA382),SUMPRODUCT(L279:L382,AA279:AA382))</f>
        <v>12519.736556439257</v>
      </c>
      <c r="AB402" s="326">
        <f>IF(AB$278="kW",SUMPRODUCT(N279:N382,W279:W382,AB279:AB382),SUMPRODUCT(L279:L382,AB279:AB382))</f>
        <v>0</v>
      </c>
      <c r="AC402" s="326">
        <f t="shared" ref="AC402:AL402" si="152">IF(AC$278="kW",SUMPRODUCT(O279:O382,X279:X382,AC279:AC382),SUMPRODUCT(M279:M382,AC279:AC382))</f>
        <v>0</v>
      </c>
      <c r="AD402" s="326">
        <f t="shared" si="152"/>
        <v>0</v>
      </c>
      <c r="AE402" s="326">
        <f t="shared" si="152"/>
        <v>0</v>
      </c>
      <c r="AF402" s="326">
        <f t="shared" si="152"/>
        <v>0</v>
      </c>
      <c r="AG402" s="326">
        <f t="shared" si="152"/>
        <v>0</v>
      </c>
      <c r="AH402" s="326">
        <f t="shared" si="152"/>
        <v>0</v>
      </c>
      <c r="AI402" s="326">
        <f t="shared" si="152"/>
        <v>0</v>
      </c>
      <c r="AJ402" s="326">
        <f t="shared" si="152"/>
        <v>0</v>
      </c>
      <c r="AK402" s="326">
        <f t="shared" si="152"/>
        <v>0</v>
      </c>
      <c r="AL402" s="326">
        <f t="shared" si="152"/>
        <v>0</v>
      </c>
      <c r="AM402" s="386"/>
    </row>
    <row r="403" spans="1:40" ht="21.75" customHeight="1">
      <c r="B403" s="368" t="s">
        <v>588</v>
      </c>
      <c r="C403" s="387"/>
      <c r="D403" s="388"/>
      <c r="E403" s="388"/>
      <c r="F403" s="388"/>
      <c r="G403" s="388"/>
      <c r="H403" s="388"/>
      <c r="I403" s="388"/>
      <c r="J403" s="388"/>
      <c r="K403" s="388"/>
      <c r="L403" s="388"/>
      <c r="M403" s="388"/>
      <c r="N403" s="388"/>
      <c r="O403" s="388"/>
      <c r="P403" s="388"/>
      <c r="Q403" s="388"/>
      <c r="R403" s="388"/>
      <c r="S403" s="371"/>
      <c r="T403" s="372"/>
      <c r="U403" s="388"/>
      <c r="V403" s="388"/>
      <c r="W403" s="388"/>
      <c r="X403" s="388"/>
      <c r="Y403" s="389"/>
      <c r="Z403" s="389"/>
      <c r="AA403" s="389"/>
      <c r="AB403" s="389"/>
      <c r="AC403" s="389"/>
      <c r="AD403" s="389"/>
      <c r="AE403" s="389"/>
      <c r="AF403" s="389"/>
      <c r="AG403" s="389"/>
      <c r="AH403" s="389"/>
      <c r="AI403" s="389"/>
      <c r="AJ403" s="389"/>
      <c r="AK403" s="389"/>
      <c r="AL403" s="389"/>
      <c r="AM403" s="389"/>
      <c r="AN403" s="390"/>
    </row>
    <row r="405" spans="1:40" ht="16">
      <c r="B405" s="280" t="s">
        <v>258</v>
      </c>
      <c r="C405" s="281"/>
      <c r="D405" s="587" t="s">
        <v>520</v>
      </c>
      <c r="F405" s="587"/>
      <c r="O405" s="281"/>
      <c r="Y405" s="270"/>
      <c r="Z405" s="267"/>
      <c r="AA405" s="267"/>
      <c r="AB405" s="267"/>
      <c r="AC405" s="267"/>
      <c r="AD405" s="267"/>
      <c r="AE405" s="267"/>
      <c r="AF405" s="267"/>
      <c r="AG405" s="267"/>
      <c r="AH405" s="267"/>
      <c r="AI405" s="267"/>
      <c r="AJ405" s="267"/>
      <c r="AK405" s="267"/>
      <c r="AL405" s="267"/>
      <c r="AM405" s="282"/>
    </row>
    <row r="406" spans="1:40" ht="36" customHeight="1">
      <c r="B406" s="902" t="s">
        <v>211</v>
      </c>
      <c r="C406" s="904" t="s">
        <v>33</v>
      </c>
      <c r="D406" s="284" t="s">
        <v>422</v>
      </c>
      <c r="E406" s="906" t="s">
        <v>209</v>
      </c>
      <c r="F406" s="907"/>
      <c r="G406" s="907"/>
      <c r="H406" s="907"/>
      <c r="I406" s="907"/>
      <c r="J406" s="907"/>
      <c r="K406" s="907"/>
      <c r="L406" s="907"/>
      <c r="M406" s="908"/>
      <c r="N406" s="909" t="s">
        <v>213</v>
      </c>
      <c r="O406" s="284" t="s">
        <v>423</v>
      </c>
      <c r="P406" s="906" t="s">
        <v>212</v>
      </c>
      <c r="Q406" s="907"/>
      <c r="R406" s="907"/>
      <c r="S406" s="907"/>
      <c r="T406" s="907"/>
      <c r="U406" s="907"/>
      <c r="V406" s="907"/>
      <c r="W406" s="907"/>
      <c r="X406" s="908"/>
      <c r="Y406" s="899" t="s">
        <v>243</v>
      </c>
      <c r="Z406" s="900"/>
      <c r="AA406" s="900"/>
      <c r="AB406" s="900"/>
      <c r="AC406" s="900"/>
      <c r="AD406" s="900"/>
      <c r="AE406" s="900"/>
      <c r="AF406" s="900"/>
      <c r="AG406" s="900"/>
      <c r="AH406" s="900"/>
      <c r="AI406" s="900"/>
      <c r="AJ406" s="900"/>
      <c r="AK406" s="900"/>
      <c r="AL406" s="900"/>
      <c r="AM406" s="901"/>
    </row>
    <row r="407" spans="1:40" ht="45.75" customHeight="1">
      <c r="B407" s="903"/>
      <c r="C407" s="905"/>
      <c r="D407" s="285">
        <v>2014</v>
      </c>
      <c r="E407" s="285">
        <v>2015</v>
      </c>
      <c r="F407" s="285">
        <v>2016</v>
      </c>
      <c r="G407" s="285">
        <v>2017</v>
      </c>
      <c r="H407" s="285">
        <v>2018</v>
      </c>
      <c r="I407" s="285">
        <v>2019</v>
      </c>
      <c r="J407" s="285">
        <v>2020</v>
      </c>
      <c r="K407" s="285">
        <v>2021</v>
      </c>
      <c r="L407" s="285">
        <v>2022</v>
      </c>
      <c r="M407" s="285">
        <v>2023</v>
      </c>
      <c r="N407" s="910"/>
      <c r="O407" s="285">
        <v>2014</v>
      </c>
      <c r="P407" s="285">
        <v>2015</v>
      </c>
      <c r="Q407" s="285">
        <v>2016</v>
      </c>
      <c r="R407" s="285">
        <v>2017</v>
      </c>
      <c r="S407" s="285">
        <v>2018</v>
      </c>
      <c r="T407" s="285">
        <v>2019</v>
      </c>
      <c r="U407" s="285">
        <v>2020</v>
      </c>
      <c r="V407" s="285">
        <v>2021</v>
      </c>
      <c r="W407" s="285">
        <v>2022</v>
      </c>
      <c r="X407" s="285">
        <v>2023</v>
      </c>
      <c r="Y407" s="285" t="str">
        <f>'1.  LRAMVA Summary'!D52</f>
        <v>Residential</v>
      </c>
      <c r="Z407" s="285" t="str">
        <f>'1.  LRAMVA Summary'!E52</f>
        <v>GS&lt;50 kW</v>
      </c>
      <c r="AA407" s="285" t="str">
        <f>'1.  LRAMVA Summary'!F52</f>
        <v>GS&gt;50 kW</v>
      </c>
      <c r="AB407" s="285" t="str">
        <f>'1.  LRAMVA Summary'!G52</f>
        <v>Unmetered Scattered Load</v>
      </c>
      <c r="AC407" s="285" t="str">
        <f>'1.  LRAMVA Summary'!H52</f>
        <v>Streetlighting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40" ht="15.75" customHeight="1">
      <c r="A408" s="507"/>
      <c r="B408" s="288" t="s">
        <v>0</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kWh</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40" ht="16" outlineLevel="1">
      <c r="A409" s="506">
        <v>1</v>
      </c>
      <c r="B409" s="294" t="s">
        <v>1</v>
      </c>
      <c r="C409" s="291" t="s">
        <v>25</v>
      </c>
      <c r="D409" s="295">
        <v>124110.38416948552</v>
      </c>
      <c r="E409" s="295">
        <v>124110.38416948552</v>
      </c>
      <c r="F409" s="295">
        <v>124110.38416948552</v>
      </c>
      <c r="G409" s="295">
        <v>124005.97612288552</v>
      </c>
      <c r="H409" s="295">
        <v>67818.231341883089</v>
      </c>
      <c r="I409" s="295">
        <v>0</v>
      </c>
      <c r="J409" s="295">
        <v>0</v>
      </c>
      <c r="K409" s="295">
        <v>0</v>
      </c>
      <c r="L409" s="295">
        <v>0</v>
      </c>
      <c r="M409" s="295">
        <v>0</v>
      </c>
      <c r="N409" s="291"/>
      <c r="O409" s="295">
        <v>18.777562349187907</v>
      </c>
      <c r="P409" s="295">
        <v>18.777562349187907</v>
      </c>
      <c r="Q409" s="295">
        <v>18.777562349187907</v>
      </c>
      <c r="R409" s="295">
        <v>18.660808052187907</v>
      </c>
      <c r="S409" s="295">
        <v>9.9668488995597624</v>
      </c>
      <c r="T409" s="295">
        <v>0</v>
      </c>
      <c r="U409" s="295">
        <v>0</v>
      </c>
      <c r="V409" s="295">
        <v>0</v>
      </c>
      <c r="W409" s="295">
        <v>0</v>
      </c>
      <c r="X409" s="295">
        <v>0</v>
      </c>
      <c r="Y409" s="468">
        <v>1</v>
      </c>
      <c r="Z409" s="410"/>
      <c r="AA409" s="410"/>
      <c r="AB409" s="410"/>
      <c r="AC409" s="410"/>
      <c r="AD409" s="410"/>
      <c r="AE409" s="410"/>
      <c r="AF409" s="410"/>
      <c r="AG409" s="410"/>
      <c r="AH409" s="410"/>
      <c r="AI409" s="410"/>
      <c r="AJ409" s="410"/>
      <c r="AK409" s="410"/>
      <c r="AL409" s="410"/>
      <c r="AM409" s="296">
        <f>SUM(Y409:AL409)</f>
        <v>1</v>
      </c>
    </row>
    <row r="410" spans="1:40" ht="16" outlineLevel="1">
      <c r="B410" s="294" t="s">
        <v>259</v>
      </c>
      <c r="C410" s="291" t="s">
        <v>163</v>
      </c>
      <c r="D410" s="295"/>
      <c r="E410" s="295"/>
      <c r="F410" s="295"/>
      <c r="G410" s="295"/>
      <c r="H410" s="295"/>
      <c r="I410" s="295"/>
      <c r="J410" s="295"/>
      <c r="K410" s="295"/>
      <c r="L410" s="295"/>
      <c r="M410" s="295"/>
      <c r="N410" s="466"/>
      <c r="O410" s="295"/>
      <c r="P410" s="295"/>
      <c r="Q410" s="295"/>
      <c r="R410" s="295"/>
      <c r="S410" s="295"/>
      <c r="T410" s="295"/>
      <c r="U410" s="295"/>
      <c r="V410" s="295"/>
      <c r="W410" s="295"/>
      <c r="X410" s="295"/>
      <c r="Y410" s="411">
        <f>Y409</f>
        <v>1</v>
      </c>
      <c r="Z410" s="411">
        <f>Z409</f>
        <v>0</v>
      </c>
      <c r="AA410" s="411">
        <f t="shared" ref="AA410:AC410" si="153">AA409</f>
        <v>0</v>
      </c>
      <c r="AB410" s="411">
        <f t="shared" si="153"/>
        <v>0</v>
      </c>
      <c r="AC410" s="411">
        <f t="shared" si="153"/>
        <v>0</v>
      </c>
      <c r="AD410" s="411">
        <f t="shared" ref="AD410:AL410" si="154">AD409</f>
        <v>0</v>
      </c>
      <c r="AE410" s="411">
        <f t="shared" si="154"/>
        <v>0</v>
      </c>
      <c r="AF410" s="411">
        <f t="shared" si="154"/>
        <v>0</v>
      </c>
      <c r="AG410" s="411">
        <f t="shared" si="154"/>
        <v>0</v>
      </c>
      <c r="AH410" s="411">
        <f t="shared" si="154"/>
        <v>0</v>
      </c>
      <c r="AI410" s="411">
        <f t="shared" si="154"/>
        <v>0</v>
      </c>
      <c r="AJ410" s="411">
        <f t="shared" si="154"/>
        <v>0</v>
      </c>
      <c r="AK410" s="411">
        <f t="shared" si="154"/>
        <v>0</v>
      </c>
      <c r="AL410" s="411">
        <f t="shared" si="154"/>
        <v>0</v>
      </c>
      <c r="AM410" s="297"/>
    </row>
    <row r="411" spans="1:40" ht="16" outlineLevel="1">
      <c r="A411" s="508"/>
      <c r="B411" s="298"/>
      <c r="C411" s="299"/>
      <c r="D411" s="299"/>
      <c r="E411" s="299"/>
      <c r="F411" s="299"/>
      <c r="G411" s="299"/>
      <c r="H411" s="299"/>
      <c r="I411" s="299"/>
      <c r="J411" s="299"/>
      <c r="K411" s="299"/>
      <c r="L411" s="299"/>
      <c r="M411" s="299"/>
      <c r="N411" s="303"/>
      <c r="O411" s="299"/>
      <c r="P411" s="299"/>
      <c r="Q411" s="299"/>
      <c r="R411" s="299"/>
      <c r="S411" s="299"/>
      <c r="T411" s="299"/>
      <c r="U411" s="299"/>
      <c r="V411" s="299"/>
      <c r="W411" s="299"/>
      <c r="X411" s="299"/>
      <c r="Y411" s="412"/>
      <c r="Z411" s="413"/>
      <c r="AA411" s="413"/>
      <c r="AB411" s="413"/>
      <c r="AC411" s="413"/>
      <c r="AD411" s="413"/>
      <c r="AE411" s="413"/>
      <c r="AF411" s="413"/>
      <c r="AG411" s="413"/>
      <c r="AH411" s="413"/>
      <c r="AI411" s="413"/>
      <c r="AJ411" s="413"/>
      <c r="AK411" s="413"/>
      <c r="AL411" s="413"/>
      <c r="AM411" s="302"/>
    </row>
    <row r="412" spans="1:40" ht="16" outlineLevel="1">
      <c r="A412" s="506">
        <v>2</v>
      </c>
      <c r="B412" s="294" t="s">
        <v>2</v>
      </c>
      <c r="C412" s="291" t="s">
        <v>25</v>
      </c>
      <c r="D412" s="295">
        <v>21058.073039999999</v>
      </c>
      <c r="E412" s="295">
        <v>21058.073039999999</v>
      </c>
      <c r="F412" s="295">
        <v>21058.073039999999</v>
      </c>
      <c r="G412" s="295">
        <v>21058.073039999999</v>
      </c>
      <c r="H412" s="295">
        <v>0</v>
      </c>
      <c r="I412" s="295">
        <v>0</v>
      </c>
      <c r="J412" s="295">
        <v>0</v>
      </c>
      <c r="K412" s="295">
        <v>0</v>
      </c>
      <c r="L412" s="295">
        <v>0</v>
      </c>
      <c r="M412" s="295">
        <v>0</v>
      </c>
      <c r="N412" s="291"/>
      <c r="O412" s="295">
        <v>11.81006365</v>
      </c>
      <c r="P412" s="295">
        <v>11.81006365</v>
      </c>
      <c r="Q412" s="295">
        <v>11.81006365</v>
      </c>
      <c r="R412" s="295">
        <v>11.81006365</v>
      </c>
      <c r="S412" s="295">
        <v>0</v>
      </c>
      <c r="T412" s="295">
        <v>0</v>
      </c>
      <c r="U412" s="295">
        <v>0</v>
      </c>
      <c r="V412" s="295">
        <v>0</v>
      </c>
      <c r="W412" s="295">
        <v>0</v>
      </c>
      <c r="X412" s="295">
        <v>0</v>
      </c>
      <c r="Y412" s="468">
        <v>1</v>
      </c>
      <c r="Z412" s="410"/>
      <c r="AA412" s="410"/>
      <c r="AB412" s="410"/>
      <c r="AC412" s="410"/>
      <c r="AD412" s="410"/>
      <c r="AE412" s="410"/>
      <c r="AF412" s="410"/>
      <c r="AG412" s="410"/>
      <c r="AH412" s="410"/>
      <c r="AI412" s="410"/>
      <c r="AJ412" s="410"/>
      <c r="AK412" s="410"/>
      <c r="AL412" s="410"/>
      <c r="AM412" s="296">
        <f>SUM(Y412:AL412)</f>
        <v>1</v>
      </c>
    </row>
    <row r="413" spans="1:40" ht="16" outlineLevel="1">
      <c r="B413" s="294" t="s">
        <v>259</v>
      </c>
      <c r="C413" s="291" t="s">
        <v>163</v>
      </c>
      <c r="D413" s="295"/>
      <c r="E413" s="295"/>
      <c r="F413" s="295"/>
      <c r="G413" s="295"/>
      <c r="H413" s="295"/>
      <c r="I413" s="295"/>
      <c r="J413" s="295"/>
      <c r="K413" s="295"/>
      <c r="L413" s="295"/>
      <c r="M413" s="295"/>
      <c r="N413" s="466"/>
      <c r="O413" s="295"/>
      <c r="P413" s="295"/>
      <c r="Q413" s="295"/>
      <c r="R413" s="295"/>
      <c r="S413" s="295"/>
      <c r="T413" s="295"/>
      <c r="U413" s="295"/>
      <c r="V413" s="295"/>
      <c r="W413" s="295"/>
      <c r="X413" s="295"/>
      <c r="Y413" s="411">
        <f>Y412</f>
        <v>1</v>
      </c>
      <c r="Z413" s="411">
        <f>Z412</f>
        <v>0</v>
      </c>
      <c r="AA413" s="411">
        <f t="shared" ref="AA413:AC413" si="155">AA412</f>
        <v>0</v>
      </c>
      <c r="AB413" s="411">
        <f t="shared" si="155"/>
        <v>0</v>
      </c>
      <c r="AC413" s="411">
        <f t="shared" si="155"/>
        <v>0</v>
      </c>
      <c r="AD413" s="411">
        <f t="shared" ref="AD413:AL413" si="156">AD412</f>
        <v>0</v>
      </c>
      <c r="AE413" s="411">
        <f t="shared" si="156"/>
        <v>0</v>
      </c>
      <c r="AF413" s="411">
        <f t="shared" si="156"/>
        <v>0</v>
      </c>
      <c r="AG413" s="411">
        <f t="shared" si="156"/>
        <v>0</v>
      </c>
      <c r="AH413" s="411">
        <f t="shared" si="156"/>
        <v>0</v>
      </c>
      <c r="AI413" s="411">
        <f t="shared" si="156"/>
        <v>0</v>
      </c>
      <c r="AJ413" s="411">
        <f t="shared" si="156"/>
        <v>0</v>
      </c>
      <c r="AK413" s="411">
        <f t="shared" si="156"/>
        <v>0</v>
      </c>
      <c r="AL413" s="411">
        <f t="shared" si="156"/>
        <v>0</v>
      </c>
      <c r="AM413" s="297"/>
    </row>
    <row r="414" spans="1:40" ht="16" outlineLevel="1">
      <c r="A414" s="508"/>
      <c r="B414" s="298"/>
      <c r="C414" s="299"/>
      <c r="D414" s="304"/>
      <c r="E414" s="304"/>
      <c r="F414" s="304"/>
      <c r="G414" s="304"/>
      <c r="H414" s="304"/>
      <c r="I414" s="304"/>
      <c r="J414" s="304"/>
      <c r="K414" s="304"/>
      <c r="L414" s="304"/>
      <c r="M414" s="304"/>
      <c r="N414" s="303"/>
      <c r="O414" s="304"/>
      <c r="P414" s="304"/>
      <c r="Q414" s="304"/>
      <c r="R414" s="304"/>
      <c r="S414" s="304"/>
      <c r="T414" s="304"/>
      <c r="U414" s="304"/>
      <c r="V414" s="304"/>
      <c r="W414" s="304"/>
      <c r="X414" s="304"/>
      <c r="Y414" s="412"/>
      <c r="Z414" s="413"/>
      <c r="AA414" s="413"/>
      <c r="AB414" s="413"/>
      <c r="AC414" s="413"/>
      <c r="AD414" s="413"/>
      <c r="AE414" s="413"/>
      <c r="AF414" s="413"/>
      <c r="AG414" s="413"/>
      <c r="AH414" s="413"/>
      <c r="AI414" s="413"/>
      <c r="AJ414" s="413"/>
      <c r="AK414" s="413"/>
      <c r="AL414" s="413"/>
      <c r="AM414" s="302"/>
    </row>
    <row r="415" spans="1:40" ht="16" outlineLevel="1">
      <c r="A415" s="506">
        <v>3</v>
      </c>
      <c r="B415" s="294" t="s">
        <v>3</v>
      </c>
      <c r="C415" s="291" t="s">
        <v>25</v>
      </c>
      <c r="D415" s="295">
        <v>1001824.542288</v>
      </c>
      <c r="E415" s="295">
        <v>1001824.542288</v>
      </c>
      <c r="F415" s="295">
        <v>1001824.542288</v>
      </c>
      <c r="G415" s="295">
        <v>1001824.542288</v>
      </c>
      <c r="H415" s="295">
        <v>1001824.542288</v>
      </c>
      <c r="I415" s="295">
        <v>1001824.542288</v>
      </c>
      <c r="J415" s="295">
        <v>1001824.542288</v>
      </c>
      <c r="K415" s="295">
        <v>1001824.542288</v>
      </c>
      <c r="L415" s="295">
        <v>1001824.542288</v>
      </c>
      <c r="M415" s="295">
        <v>1001824.542288</v>
      </c>
      <c r="N415" s="291"/>
      <c r="O415" s="295">
        <v>545.89839931000006</v>
      </c>
      <c r="P415" s="295">
        <v>545.89839931000006</v>
      </c>
      <c r="Q415" s="295">
        <v>545.89839931000006</v>
      </c>
      <c r="R415" s="295">
        <v>545.89839931000006</v>
      </c>
      <c r="S415" s="295">
        <v>545.89839931000006</v>
      </c>
      <c r="T415" s="295">
        <v>545.89839931000006</v>
      </c>
      <c r="U415" s="295">
        <v>545.89839931000006</v>
      </c>
      <c r="V415" s="295">
        <v>545.89839931000006</v>
      </c>
      <c r="W415" s="295">
        <v>545.89839931000006</v>
      </c>
      <c r="X415" s="295">
        <v>545.89839931000006</v>
      </c>
      <c r="Y415" s="468">
        <v>1</v>
      </c>
      <c r="Z415" s="410"/>
      <c r="AA415" s="410"/>
      <c r="AB415" s="410"/>
      <c r="AC415" s="410"/>
      <c r="AD415" s="410"/>
      <c r="AE415" s="410"/>
      <c r="AF415" s="410"/>
      <c r="AG415" s="410"/>
      <c r="AH415" s="410"/>
      <c r="AI415" s="410"/>
      <c r="AJ415" s="410"/>
      <c r="AK415" s="410"/>
      <c r="AL415" s="410"/>
      <c r="AM415" s="296">
        <f>SUM(Y415:AL415)</f>
        <v>1</v>
      </c>
    </row>
    <row r="416" spans="1:40" ht="16" outlineLevel="1">
      <c r="B416" s="294" t="s">
        <v>259</v>
      </c>
      <c r="C416" s="291" t="s">
        <v>163</v>
      </c>
      <c r="D416" s="295"/>
      <c r="E416" s="295"/>
      <c r="F416" s="295"/>
      <c r="G416" s="295"/>
      <c r="H416" s="295"/>
      <c r="I416" s="295"/>
      <c r="J416" s="295"/>
      <c r="K416" s="295"/>
      <c r="L416" s="295"/>
      <c r="M416" s="295"/>
      <c r="N416" s="466"/>
      <c r="O416" s="295"/>
      <c r="P416" s="295"/>
      <c r="Q416" s="295"/>
      <c r="R416" s="295"/>
      <c r="S416" s="295"/>
      <c r="T416" s="295"/>
      <c r="U416" s="295"/>
      <c r="V416" s="295"/>
      <c r="W416" s="295"/>
      <c r="X416" s="295"/>
      <c r="Y416" s="411">
        <f>Y415</f>
        <v>1</v>
      </c>
      <c r="Z416" s="411">
        <f>Z415</f>
        <v>0</v>
      </c>
      <c r="AA416" s="411">
        <f t="shared" ref="AA416:AC416" si="157">AA415</f>
        <v>0</v>
      </c>
      <c r="AB416" s="411">
        <f t="shared" si="157"/>
        <v>0</v>
      </c>
      <c r="AC416" s="411">
        <f t="shared" si="157"/>
        <v>0</v>
      </c>
      <c r="AD416" s="411">
        <f t="shared" ref="AD416:AL416" si="158">AD415</f>
        <v>0</v>
      </c>
      <c r="AE416" s="411">
        <f t="shared" si="158"/>
        <v>0</v>
      </c>
      <c r="AF416" s="411">
        <f t="shared" si="158"/>
        <v>0</v>
      </c>
      <c r="AG416" s="411">
        <f t="shared" si="158"/>
        <v>0</v>
      </c>
      <c r="AH416" s="411">
        <f t="shared" si="158"/>
        <v>0</v>
      </c>
      <c r="AI416" s="411">
        <f t="shared" si="158"/>
        <v>0</v>
      </c>
      <c r="AJ416" s="411">
        <f t="shared" si="158"/>
        <v>0</v>
      </c>
      <c r="AK416" s="411">
        <f t="shared" si="158"/>
        <v>0</v>
      </c>
      <c r="AL416" s="411">
        <f t="shared" si="158"/>
        <v>0</v>
      </c>
      <c r="AM416" s="297"/>
    </row>
    <row r="417" spans="1:39" ht="16" outlineLevel="1">
      <c r="B417" s="294"/>
      <c r="C417" s="305"/>
      <c r="D417" s="291"/>
      <c r="E417" s="291"/>
      <c r="F417" s="291"/>
      <c r="G417" s="291"/>
      <c r="H417" s="291"/>
      <c r="I417" s="291"/>
      <c r="J417" s="291"/>
      <c r="K417" s="291"/>
      <c r="L417" s="291"/>
      <c r="M417" s="291"/>
      <c r="N417" s="283"/>
      <c r="O417" s="291"/>
      <c r="P417" s="291"/>
      <c r="Q417" s="291"/>
      <c r="R417" s="291"/>
      <c r="S417" s="291"/>
      <c r="T417" s="291"/>
      <c r="U417" s="291"/>
      <c r="V417" s="291"/>
      <c r="W417" s="291"/>
      <c r="X417" s="291"/>
      <c r="Y417" s="412"/>
      <c r="Z417" s="412"/>
      <c r="AA417" s="412"/>
      <c r="AB417" s="412"/>
      <c r="AC417" s="412"/>
      <c r="AD417" s="412"/>
      <c r="AE417" s="412"/>
      <c r="AF417" s="412"/>
      <c r="AG417" s="412"/>
      <c r="AH417" s="412"/>
      <c r="AI417" s="412"/>
      <c r="AJ417" s="412"/>
      <c r="AK417" s="412"/>
      <c r="AL417" s="412"/>
      <c r="AM417" s="306"/>
    </row>
    <row r="418" spans="1:39" ht="16" outlineLevel="1">
      <c r="A418" s="506">
        <v>4</v>
      </c>
      <c r="B418" s="294" t="s">
        <v>4</v>
      </c>
      <c r="C418" s="291" t="s">
        <v>25</v>
      </c>
      <c r="D418" s="295">
        <v>395701.4325</v>
      </c>
      <c r="E418" s="295">
        <v>368153.4656</v>
      </c>
      <c r="F418" s="295">
        <v>354413.15419999999</v>
      </c>
      <c r="G418" s="295">
        <v>354413.15419999999</v>
      </c>
      <c r="H418" s="295">
        <v>354413.15419999999</v>
      </c>
      <c r="I418" s="295">
        <v>354413.15419999999</v>
      </c>
      <c r="J418" s="295">
        <v>354413.15419999999</v>
      </c>
      <c r="K418" s="295">
        <v>353737.01069999998</v>
      </c>
      <c r="L418" s="295">
        <v>353737.01069999998</v>
      </c>
      <c r="M418" s="295">
        <v>301025.96919999999</v>
      </c>
      <c r="N418" s="291"/>
      <c r="O418" s="295">
        <v>29.544315310000002</v>
      </c>
      <c r="P418" s="295">
        <v>27.815467089999999</v>
      </c>
      <c r="Q418" s="295">
        <v>26.953426199999999</v>
      </c>
      <c r="R418" s="295">
        <v>26.953426199999999</v>
      </c>
      <c r="S418" s="295">
        <v>26.953426199999999</v>
      </c>
      <c r="T418" s="295">
        <v>26.953426199999999</v>
      </c>
      <c r="U418" s="295">
        <v>26.953426199999999</v>
      </c>
      <c r="V418" s="295">
        <v>26.876240859999999</v>
      </c>
      <c r="W418" s="295">
        <v>26.876240859999999</v>
      </c>
      <c r="X418" s="295">
        <v>23.567184050000002</v>
      </c>
      <c r="Y418" s="468">
        <v>1</v>
      </c>
      <c r="Z418" s="410"/>
      <c r="AA418" s="410"/>
      <c r="AB418" s="410"/>
      <c r="AC418" s="410"/>
      <c r="AD418" s="410"/>
      <c r="AE418" s="410"/>
      <c r="AF418" s="410"/>
      <c r="AG418" s="410"/>
      <c r="AH418" s="410"/>
      <c r="AI418" s="410"/>
      <c r="AJ418" s="410"/>
      <c r="AK418" s="410"/>
      <c r="AL418" s="410"/>
      <c r="AM418" s="296">
        <f>SUM(Y418:AL418)</f>
        <v>1</v>
      </c>
    </row>
    <row r="419" spans="1:39" ht="16" outlineLevel="1">
      <c r="B419" s="294" t="s">
        <v>259</v>
      </c>
      <c r="C419" s="291" t="s">
        <v>163</v>
      </c>
      <c r="D419" s="295"/>
      <c r="E419" s="295"/>
      <c r="F419" s="295"/>
      <c r="G419" s="295"/>
      <c r="H419" s="295"/>
      <c r="I419" s="295"/>
      <c r="J419" s="295"/>
      <c r="K419" s="295"/>
      <c r="L419" s="295"/>
      <c r="M419" s="295"/>
      <c r="N419" s="466"/>
      <c r="O419" s="295"/>
      <c r="P419" s="295"/>
      <c r="Q419" s="295"/>
      <c r="R419" s="295"/>
      <c r="S419" s="295"/>
      <c r="T419" s="295"/>
      <c r="U419" s="295"/>
      <c r="V419" s="295"/>
      <c r="W419" s="295"/>
      <c r="X419" s="295"/>
      <c r="Y419" s="411">
        <f>Y418</f>
        <v>1</v>
      </c>
      <c r="Z419" s="411">
        <f>Z418</f>
        <v>0</v>
      </c>
      <c r="AA419" s="411">
        <f t="shared" ref="AA419:AC419" si="159">AA418</f>
        <v>0</v>
      </c>
      <c r="AB419" s="411">
        <f t="shared" si="159"/>
        <v>0</v>
      </c>
      <c r="AC419" s="411">
        <f t="shared" si="159"/>
        <v>0</v>
      </c>
      <c r="AD419" s="411">
        <f t="shared" ref="AD419:AL419" si="160">AD418</f>
        <v>0</v>
      </c>
      <c r="AE419" s="411">
        <f t="shared" si="160"/>
        <v>0</v>
      </c>
      <c r="AF419" s="411">
        <f t="shared" si="160"/>
        <v>0</v>
      </c>
      <c r="AG419" s="411">
        <f t="shared" si="160"/>
        <v>0</v>
      </c>
      <c r="AH419" s="411">
        <f t="shared" si="160"/>
        <v>0</v>
      </c>
      <c r="AI419" s="411">
        <f t="shared" si="160"/>
        <v>0</v>
      </c>
      <c r="AJ419" s="411">
        <f t="shared" si="160"/>
        <v>0</v>
      </c>
      <c r="AK419" s="411">
        <f t="shared" si="160"/>
        <v>0</v>
      </c>
      <c r="AL419" s="411">
        <f t="shared" si="160"/>
        <v>0</v>
      </c>
      <c r="AM419" s="297"/>
    </row>
    <row r="420" spans="1:39" ht="16" outlineLevel="1">
      <c r="B420" s="294"/>
      <c r="C420" s="305"/>
      <c r="D420" s="304"/>
      <c r="E420" s="304"/>
      <c r="F420" s="304"/>
      <c r="G420" s="304"/>
      <c r="H420" s="304"/>
      <c r="I420" s="304"/>
      <c r="J420" s="304"/>
      <c r="K420" s="304"/>
      <c r="L420" s="304"/>
      <c r="M420" s="304"/>
      <c r="N420" s="291"/>
      <c r="O420" s="304"/>
      <c r="P420" s="304"/>
      <c r="Q420" s="304"/>
      <c r="R420" s="304"/>
      <c r="S420" s="304"/>
      <c r="T420" s="304"/>
      <c r="U420" s="304"/>
      <c r="V420" s="304"/>
      <c r="W420" s="304"/>
      <c r="X420" s="304"/>
      <c r="Y420" s="412"/>
      <c r="Z420" s="412"/>
      <c r="AA420" s="412"/>
      <c r="AB420" s="412"/>
      <c r="AC420" s="412"/>
      <c r="AD420" s="412"/>
      <c r="AE420" s="412"/>
      <c r="AF420" s="412"/>
      <c r="AG420" s="412"/>
      <c r="AH420" s="412"/>
      <c r="AI420" s="412"/>
      <c r="AJ420" s="412"/>
      <c r="AK420" s="412"/>
      <c r="AL420" s="412"/>
      <c r="AM420" s="306"/>
    </row>
    <row r="421" spans="1:39" ht="16" outlineLevel="1">
      <c r="A421" s="506">
        <v>5</v>
      </c>
      <c r="B421" s="294" t="s">
        <v>5</v>
      </c>
      <c r="C421" s="291" t="s">
        <v>25</v>
      </c>
      <c r="D421" s="295">
        <v>1690736.1229999999</v>
      </c>
      <c r="E421" s="295">
        <v>1466695.727</v>
      </c>
      <c r="F421" s="295">
        <v>1349938.2779999999</v>
      </c>
      <c r="G421" s="295">
        <v>1349938.2779999999</v>
      </c>
      <c r="H421" s="295">
        <v>1349938.2779999999</v>
      </c>
      <c r="I421" s="295">
        <v>1349938.2779999999</v>
      </c>
      <c r="J421" s="295">
        <v>1349938.2779999999</v>
      </c>
      <c r="K421" s="295">
        <v>1349353.5049999999</v>
      </c>
      <c r="L421" s="295">
        <v>1349353.5049999999</v>
      </c>
      <c r="M421" s="295">
        <v>1254973.7250000001</v>
      </c>
      <c r="N421" s="291"/>
      <c r="O421" s="295">
        <v>110.65072410000001</v>
      </c>
      <c r="P421" s="295">
        <v>96.586073099999993</v>
      </c>
      <c r="Q421" s="295">
        <v>89.256355790000001</v>
      </c>
      <c r="R421" s="295">
        <v>89.256355790000001</v>
      </c>
      <c r="S421" s="295">
        <v>89.256355790000001</v>
      </c>
      <c r="T421" s="295">
        <v>89.256355790000001</v>
      </c>
      <c r="U421" s="295">
        <v>89.256355790000001</v>
      </c>
      <c r="V421" s="295">
        <v>89.189600900000002</v>
      </c>
      <c r="W421" s="295">
        <v>89.189600900000002</v>
      </c>
      <c r="X421" s="295">
        <v>83.264693249999993</v>
      </c>
      <c r="Y421" s="468">
        <v>1</v>
      </c>
      <c r="Z421" s="410"/>
      <c r="AA421" s="410"/>
      <c r="AB421" s="410"/>
      <c r="AC421" s="410"/>
      <c r="AD421" s="410"/>
      <c r="AE421" s="410"/>
      <c r="AF421" s="410"/>
      <c r="AG421" s="410"/>
      <c r="AH421" s="410"/>
      <c r="AI421" s="410"/>
      <c r="AJ421" s="410"/>
      <c r="AK421" s="410"/>
      <c r="AL421" s="410"/>
      <c r="AM421" s="296">
        <f>SUM(Y421:AL421)</f>
        <v>1</v>
      </c>
    </row>
    <row r="422" spans="1:39" ht="16" outlineLevel="1">
      <c r="B422" s="294" t="s">
        <v>259</v>
      </c>
      <c r="C422" s="291" t="s">
        <v>163</v>
      </c>
      <c r="D422" s="295"/>
      <c r="E422" s="295"/>
      <c r="F422" s="295"/>
      <c r="G422" s="295"/>
      <c r="H422" s="295"/>
      <c r="I422" s="295"/>
      <c r="J422" s="295"/>
      <c r="K422" s="295"/>
      <c r="L422" s="295"/>
      <c r="M422" s="295"/>
      <c r="N422" s="466"/>
      <c r="O422" s="295"/>
      <c r="P422" s="295"/>
      <c r="Q422" s="295"/>
      <c r="R422" s="295"/>
      <c r="S422" s="295"/>
      <c r="T422" s="295"/>
      <c r="U422" s="295"/>
      <c r="V422" s="295"/>
      <c r="W422" s="295"/>
      <c r="X422" s="295"/>
      <c r="Y422" s="411">
        <f>Y421</f>
        <v>1</v>
      </c>
      <c r="Z422" s="411">
        <f>Z421</f>
        <v>0</v>
      </c>
      <c r="AA422" s="411">
        <f t="shared" ref="AA422:AC422" si="161">AA421</f>
        <v>0</v>
      </c>
      <c r="AB422" s="411">
        <f t="shared" si="161"/>
        <v>0</v>
      </c>
      <c r="AC422" s="411">
        <f t="shared" si="161"/>
        <v>0</v>
      </c>
      <c r="AD422" s="411">
        <f t="shared" ref="AD422:AL422" si="162">AD421</f>
        <v>0</v>
      </c>
      <c r="AE422" s="411">
        <f t="shared" si="162"/>
        <v>0</v>
      </c>
      <c r="AF422" s="411">
        <f t="shared" si="162"/>
        <v>0</v>
      </c>
      <c r="AG422" s="411">
        <f t="shared" si="162"/>
        <v>0</v>
      </c>
      <c r="AH422" s="411">
        <f t="shared" si="162"/>
        <v>0</v>
      </c>
      <c r="AI422" s="411">
        <f t="shared" si="162"/>
        <v>0</v>
      </c>
      <c r="AJ422" s="411">
        <f t="shared" si="162"/>
        <v>0</v>
      </c>
      <c r="AK422" s="411">
        <f t="shared" si="162"/>
        <v>0</v>
      </c>
      <c r="AL422" s="411">
        <f t="shared" si="162"/>
        <v>0</v>
      </c>
      <c r="AM422" s="297"/>
    </row>
    <row r="423" spans="1:39" ht="16" outlineLevel="1">
      <c r="B423" s="294"/>
      <c r="C423" s="305"/>
      <c r="D423" s="304"/>
      <c r="E423" s="304"/>
      <c r="F423" s="304"/>
      <c r="G423" s="304"/>
      <c r="H423" s="304"/>
      <c r="I423" s="304"/>
      <c r="J423" s="304"/>
      <c r="K423" s="304"/>
      <c r="L423" s="304"/>
      <c r="M423" s="304"/>
      <c r="N423" s="291"/>
      <c r="O423" s="304"/>
      <c r="P423" s="304"/>
      <c r="Q423" s="304"/>
      <c r="R423" s="304"/>
      <c r="S423" s="304"/>
      <c r="T423" s="304"/>
      <c r="U423" s="304"/>
      <c r="V423" s="304"/>
      <c r="W423" s="304"/>
      <c r="X423" s="304"/>
      <c r="Y423" s="412"/>
      <c r="Z423" s="412"/>
      <c r="AA423" s="412"/>
      <c r="AB423" s="412"/>
      <c r="AC423" s="412"/>
      <c r="AD423" s="412"/>
      <c r="AE423" s="412"/>
      <c r="AF423" s="412"/>
      <c r="AG423" s="412"/>
      <c r="AH423" s="412"/>
      <c r="AI423" s="412"/>
      <c r="AJ423" s="412"/>
      <c r="AK423" s="412"/>
      <c r="AL423" s="412"/>
      <c r="AM423" s="306"/>
    </row>
    <row r="424" spans="1:39" ht="16" outlineLevel="1">
      <c r="A424" s="506">
        <v>6</v>
      </c>
      <c r="B424" s="294" t="s">
        <v>6</v>
      </c>
      <c r="C424" s="291" t="s">
        <v>25</v>
      </c>
      <c r="D424" s="295"/>
      <c r="E424" s="295"/>
      <c r="F424" s="295"/>
      <c r="G424" s="295"/>
      <c r="H424" s="295"/>
      <c r="I424" s="295"/>
      <c r="J424" s="295"/>
      <c r="K424" s="295"/>
      <c r="L424" s="295"/>
      <c r="M424" s="295"/>
      <c r="N424" s="291"/>
      <c r="O424" s="295"/>
      <c r="P424" s="295"/>
      <c r="Q424" s="295"/>
      <c r="R424" s="295"/>
      <c r="S424" s="295"/>
      <c r="T424" s="295"/>
      <c r="U424" s="295"/>
      <c r="V424" s="295"/>
      <c r="W424" s="295"/>
      <c r="X424" s="295"/>
      <c r="Y424" s="410"/>
      <c r="Z424" s="410"/>
      <c r="AA424" s="410"/>
      <c r="AB424" s="410"/>
      <c r="AC424" s="410"/>
      <c r="AD424" s="410"/>
      <c r="AE424" s="410"/>
      <c r="AF424" s="410"/>
      <c r="AG424" s="410"/>
      <c r="AH424" s="410"/>
      <c r="AI424" s="410"/>
      <c r="AJ424" s="410"/>
      <c r="AK424" s="410"/>
      <c r="AL424" s="410"/>
      <c r="AM424" s="296">
        <f>SUM(Y424:AL424)</f>
        <v>0</v>
      </c>
    </row>
    <row r="425" spans="1:39" ht="16" outlineLevel="1">
      <c r="B425" s="294" t="s">
        <v>259</v>
      </c>
      <c r="C425" s="291" t="s">
        <v>163</v>
      </c>
      <c r="D425" s="295"/>
      <c r="E425" s="295"/>
      <c r="F425" s="295"/>
      <c r="G425" s="295"/>
      <c r="H425" s="295"/>
      <c r="I425" s="295"/>
      <c r="J425" s="295"/>
      <c r="K425" s="295"/>
      <c r="L425" s="295"/>
      <c r="M425" s="295"/>
      <c r="N425" s="466"/>
      <c r="O425" s="295"/>
      <c r="P425" s="295"/>
      <c r="Q425" s="295"/>
      <c r="R425" s="295"/>
      <c r="S425" s="295"/>
      <c r="T425" s="295"/>
      <c r="U425" s="295"/>
      <c r="V425" s="295"/>
      <c r="W425" s="295"/>
      <c r="X425" s="295"/>
      <c r="Y425" s="411">
        <f>Y424</f>
        <v>0</v>
      </c>
      <c r="Z425" s="411">
        <f>Z424</f>
        <v>0</v>
      </c>
      <c r="AA425" s="411">
        <f t="shared" ref="AA425:AC425" si="163">AA424</f>
        <v>0</v>
      </c>
      <c r="AB425" s="411">
        <f t="shared" si="163"/>
        <v>0</v>
      </c>
      <c r="AC425" s="411">
        <f t="shared" si="163"/>
        <v>0</v>
      </c>
      <c r="AD425" s="411">
        <f t="shared" ref="AD425:AL425" si="164">AD424</f>
        <v>0</v>
      </c>
      <c r="AE425" s="411">
        <f t="shared" si="164"/>
        <v>0</v>
      </c>
      <c r="AF425" s="411">
        <f t="shared" si="164"/>
        <v>0</v>
      </c>
      <c r="AG425" s="411">
        <f t="shared" si="164"/>
        <v>0</v>
      </c>
      <c r="AH425" s="411">
        <f t="shared" si="164"/>
        <v>0</v>
      </c>
      <c r="AI425" s="411">
        <f t="shared" si="164"/>
        <v>0</v>
      </c>
      <c r="AJ425" s="411">
        <f t="shared" si="164"/>
        <v>0</v>
      </c>
      <c r="AK425" s="411">
        <f t="shared" si="164"/>
        <v>0</v>
      </c>
      <c r="AL425" s="411">
        <f t="shared" si="164"/>
        <v>0</v>
      </c>
      <c r="AM425" s="297"/>
    </row>
    <row r="426" spans="1:39" ht="16" outlineLevel="1">
      <c r="B426" s="294"/>
      <c r="C426" s="305"/>
      <c r="D426" s="304"/>
      <c r="E426" s="304"/>
      <c r="F426" s="304"/>
      <c r="G426" s="304"/>
      <c r="H426" s="304"/>
      <c r="I426" s="304"/>
      <c r="J426" s="304"/>
      <c r="K426" s="304"/>
      <c r="L426" s="304"/>
      <c r="M426" s="304"/>
      <c r="N426" s="291"/>
      <c r="O426" s="304"/>
      <c r="P426" s="304"/>
      <c r="Q426" s="304"/>
      <c r="R426" s="304"/>
      <c r="S426" s="304"/>
      <c r="T426" s="304"/>
      <c r="U426" s="304"/>
      <c r="V426" s="304"/>
      <c r="W426" s="304"/>
      <c r="X426" s="304"/>
      <c r="Y426" s="412"/>
      <c r="Z426" s="412"/>
      <c r="AA426" s="412"/>
      <c r="AB426" s="412"/>
      <c r="AC426" s="412"/>
      <c r="AD426" s="412"/>
      <c r="AE426" s="412"/>
      <c r="AF426" s="412"/>
      <c r="AG426" s="412"/>
      <c r="AH426" s="412"/>
      <c r="AI426" s="412"/>
      <c r="AJ426" s="412"/>
      <c r="AK426" s="412"/>
      <c r="AL426" s="412"/>
      <c r="AM426" s="306"/>
    </row>
    <row r="427" spans="1:39" ht="16" outlineLevel="1">
      <c r="A427" s="506">
        <v>7</v>
      </c>
      <c r="B427" s="294" t="s">
        <v>42</v>
      </c>
      <c r="C427" s="291" t="s">
        <v>25</v>
      </c>
      <c r="D427" s="295"/>
      <c r="E427" s="295"/>
      <c r="F427" s="295"/>
      <c r="G427" s="295"/>
      <c r="H427" s="295"/>
      <c r="I427" s="295"/>
      <c r="J427" s="295"/>
      <c r="K427" s="295"/>
      <c r="L427" s="295"/>
      <c r="M427" s="295"/>
      <c r="N427" s="291"/>
      <c r="O427" s="295">
        <v>377.00779999999997</v>
      </c>
      <c r="P427" s="295">
        <v>0</v>
      </c>
      <c r="Q427" s="295">
        <v>0</v>
      </c>
      <c r="R427" s="295">
        <v>0</v>
      </c>
      <c r="S427" s="295">
        <v>0</v>
      </c>
      <c r="T427" s="295">
        <v>0</v>
      </c>
      <c r="U427" s="295">
        <v>0</v>
      </c>
      <c r="V427" s="295">
        <v>0</v>
      </c>
      <c r="W427" s="295">
        <v>0</v>
      </c>
      <c r="X427" s="295">
        <v>0</v>
      </c>
      <c r="Y427" s="410">
        <v>1</v>
      </c>
      <c r="Z427" s="410"/>
      <c r="AA427" s="410"/>
      <c r="AB427" s="410"/>
      <c r="AC427" s="410"/>
      <c r="AD427" s="410"/>
      <c r="AE427" s="410"/>
      <c r="AF427" s="410"/>
      <c r="AG427" s="410"/>
      <c r="AH427" s="410"/>
      <c r="AI427" s="410"/>
      <c r="AJ427" s="410"/>
      <c r="AK427" s="410"/>
      <c r="AL427" s="410"/>
      <c r="AM427" s="296">
        <f>SUM(Y427:AL427)</f>
        <v>1</v>
      </c>
    </row>
    <row r="428" spans="1:39" ht="16" outlineLevel="1">
      <c r="B428" s="294" t="s">
        <v>259</v>
      </c>
      <c r="C428" s="291" t="s">
        <v>163</v>
      </c>
      <c r="D428" s="295"/>
      <c r="E428" s="295"/>
      <c r="F428" s="295"/>
      <c r="G428" s="295"/>
      <c r="H428" s="295"/>
      <c r="I428" s="295"/>
      <c r="J428" s="295"/>
      <c r="K428" s="295"/>
      <c r="L428" s="295"/>
      <c r="M428" s="295"/>
      <c r="N428" s="291"/>
      <c r="O428" s="295"/>
      <c r="P428" s="295"/>
      <c r="Q428" s="295"/>
      <c r="R428" s="295"/>
      <c r="S428" s="295"/>
      <c r="T428" s="295"/>
      <c r="U428" s="295"/>
      <c r="V428" s="295"/>
      <c r="W428" s="295"/>
      <c r="X428" s="295"/>
      <c r="Y428" s="411">
        <f>Y427</f>
        <v>1</v>
      </c>
      <c r="Z428" s="411">
        <f>Z427</f>
        <v>0</v>
      </c>
      <c r="AA428" s="411">
        <f t="shared" ref="AA428:AC428" si="165">AA427</f>
        <v>0</v>
      </c>
      <c r="AB428" s="411">
        <f t="shared" si="165"/>
        <v>0</v>
      </c>
      <c r="AC428" s="411">
        <f t="shared" si="165"/>
        <v>0</v>
      </c>
      <c r="AD428" s="411">
        <f t="shared" ref="AD428:AL428" si="166">AD427</f>
        <v>0</v>
      </c>
      <c r="AE428" s="411">
        <f t="shared" si="166"/>
        <v>0</v>
      </c>
      <c r="AF428" s="411">
        <f t="shared" si="166"/>
        <v>0</v>
      </c>
      <c r="AG428" s="411">
        <f t="shared" si="166"/>
        <v>0</v>
      </c>
      <c r="AH428" s="411">
        <f t="shared" si="166"/>
        <v>0</v>
      </c>
      <c r="AI428" s="411">
        <f t="shared" si="166"/>
        <v>0</v>
      </c>
      <c r="AJ428" s="411">
        <f t="shared" si="166"/>
        <v>0</v>
      </c>
      <c r="AK428" s="411">
        <f t="shared" si="166"/>
        <v>0</v>
      </c>
      <c r="AL428" s="411">
        <f t="shared" si="166"/>
        <v>0</v>
      </c>
      <c r="AM428" s="297"/>
    </row>
    <row r="429" spans="1:39" ht="16" outlineLevel="1">
      <c r="B429" s="294"/>
      <c r="C429" s="305"/>
      <c r="D429" s="304"/>
      <c r="E429" s="304"/>
      <c r="F429" s="304"/>
      <c r="G429" s="304"/>
      <c r="H429" s="304"/>
      <c r="I429" s="304"/>
      <c r="J429" s="304"/>
      <c r="K429" s="304"/>
      <c r="L429" s="304"/>
      <c r="M429" s="304"/>
      <c r="N429" s="291"/>
      <c r="O429" s="304"/>
      <c r="P429" s="304"/>
      <c r="Q429" s="304"/>
      <c r="R429" s="304"/>
      <c r="S429" s="304"/>
      <c r="T429" s="304"/>
      <c r="U429" s="304"/>
      <c r="V429" s="304"/>
      <c r="W429" s="304"/>
      <c r="X429" s="304"/>
      <c r="Y429" s="412"/>
      <c r="Z429" s="412"/>
      <c r="AA429" s="412"/>
      <c r="AB429" s="412"/>
      <c r="AC429" s="412"/>
      <c r="AD429" s="412"/>
      <c r="AE429" s="412"/>
      <c r="AF429" s="412"/>
      <c r="AG429" s="412"/>
      <c r="AH429" s="412"/>
      <c r="AI429" s="412"/>
      <c r="AJ429" s="412"/>
      <c r="AK429" s="412"/>
      <c r="AL429" s="412"/>
      <c r="AM429" s="306"/>
    </row>
    <row r="430" spans="1:39" s="283" customFormat="1" ht="16" outlineLevel="1">
      <c r="A430" s="506">
        <v>8</v>
      </c>
      <c r="B430" s="294" t="s">
        <v>484</v>
      </c>
      <c r="C430" s="291" t="s">
        <v>25</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0"/>
      <c r="Z430" s="410"/>
      <c r="AA430" s="410"/>
      <c r="AB430" s="410"/>
      <c r="AC430" s="410"/>
      <c r="AD430" s="410"/>
      <c r="AE430" s="410"/>
      <c r="AF430" s="410"/>
      <c r="AG430" s="410"/>
      <c r="AH430" s="410"/>
      <c r="AI430" s="410"/>
      <c r="AJ430" s="410"/>
      <c r="AK430" s="410"/>
      <c r="AL430" s="410"/>
      <c r="AM430" s="296">
        <f>SUM(Y430:AL430)</f>
        <v>0</v>
      </c>
    </row>
    <row r="431" spans="1:39" s="283" customFormat="1" ht="16" outlineLevel="1">
      <c r="A431" s="506"/>
      <c r="B431" s="294" t="s">
        <v>259</v>
      </c>
      <c r="C431" s="291" t="s">
        <v>163</v>
      </c>
      <c r="D431" s="295"/>
      <c r="E431" s="295"/>
      <c r="F431" s="295"/>
      <c r="G431" s="295"/>
      <c r="H431" s="295"/>
      <c r="I431" s="295"/>
      <c r="J431" s="295"/>
      <c r="K431" s="295"/>
      <c r="L431" s="295"/>
      <c r="M431" s="295"/>
      <c r="N431" s="291"/>
      <c r="O431" s="295"/>
      <c r="P431" s="295"/>
      <c r="Q431" s="295"/>
      <c r="R431" s="295"/>
      <c r="S431" s="295"/>
      <c r="T431" s="295"/>
      <c r="U431" s="295"/>
      <c r="V431" s="295"/>
      <c r="W431" s="295"/>
      <c r="X431" s="295"/>
      <c r="Y431" s="411">
        <f>Y430</f>
        <v>0</v>
      </c>
      <c r="Z431" s="411">
        <f>Z430</f>
        <v>0</v>
      </c>
      <c r="AA431" s="411">
        <f t="shared" ref="AA431:AC431" si="167">AA430</f>
        <v>0</v>
      </c>
      <c r="AB431" s="411">
        <f t="shared" si="167"/>
        <v>0</v>
      </c>
      <c r="AC431" s="411">
        <f t="shared" si="167"/>
        <v>0</v>
      </c>
      <c r="AD431" s="411">
        <f t="shared" ref="AD431:AL431" si="168">AD430</f>
        <v>0</v>
      </c>
      <c r="AE431" s="411">
        <f t="shared" si="168"/>
        <v>0</v>
      </c>
      <c r="AF431" s="411">
        <f t="shared" si="168"/>
        <v>0</v>
      </c>
      <c r="AG431" s="411">
        <f t="shared" si="168"/>
        <v>0</v>
      </c>
      <c r="AH431" s="411">
        <f t="shared" si="168"/>
        <v>0</v>
      </c>
      <c r="AI431" s="411">
        <f t="shared" si="168"/>
        <v>0</v>
      </c>
      <c r="AJ431" s="411">
        <f t="shared" si="168"/>
        <v>0</v>
      </c>
      <c r="AK431" s="411">
        <f t="shared" si="168"/>
        <v>0</v>
      </c>
      <c r="AL431" s="411">
        <f t="shared" si="168"/>
        <v>0</v>
      </c>
      <c r="AM431" s="297"/>
    </row>
    <row r="432" spans="1:39" s="283" customFormat="1" ht="16" outlineLevel="1">
      <c r="A432" s="506"/>
      <c r="B432" s="294"/>
      <c r="C432" s="305"/>
      <c r="D432" s="304"/>
      <c r="E432" s="304"/>
      <c r="F432" s="304"/>
      <c r="G432" s="304"/>
      <c r="H432" s="304"/>
      <c r="I432" s="304"/>
      <c r="J432" s="304"/>
      <c r="K432" s="304"/>
      <c r="L432" s="304"/>
      <c r="M432" s="304"/>
      <c r="N432" s="291"/>
      <c r="O432" s="304"/>
      <c r="P432" s="304"/>
      <c r="Q432" s="304"/>
      <c r="R432" s="304"/>
      <c r="S432" s="304"/>
      <c r="T432" s="304"/>
      <c r="U432" s="304"/>
      <c r="V432" s="304"/>
      <c r="W432" s="304"/>
      <c r="X432" s="304"/>
      <c r="Y432" s="412"/>
      <c r="Z432" s="412"/>
      <c r="AA432" s="412"/>
      <c r="AB432" s="412"/>
      <c r="AC432" s="412"/>
      <c r="AD432" s="412"/>
      <c r="AE432" s="412"/>
      <c r="AF432" s="412"/>
      <c r="AG432" s="412"/>
      <c r="AH432" s="412"/>
      <c r="AI432" s="412"/>
      <c r="AJ432" s="412"/>
      <c r="AK432" s="412"/>
      <c r="AL432" s="412"/>
      <c r="AM432" s="306"/>
    </row>
    <row r="433" spans="1:39" ht="16" outlineLevel="1">
      <c r="A433" s="506">
        <v>9</v>
      </c>
      <c r="B433" s="294" t="s">
        <v>7</v>
      </c>
      <c r="C433" s="291" t="s">
        <v>25</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0"/>
      <c r="Z433" s="410"/>
      <c r="AA433" s="410"/>
      <c r="AB433" s="410"/>
      <c r="AC433" s="410"/>
      <c r="AD433" s="410"/>
      <c r="AE433" s="410"/>
      <c r="AF433" s="410"/>
      <c r="AG433" s="410"/>
      <c r="AH433" s="410"/>
      <c r="AI433" s="410"/>
      <c r="AJ433" s="410"/>
      <c r="AK433" s="410"/>
      <c r="AL433" s="410"/>
      <c r="AM433" s="296">
        <f>SUM(Y433:AL433)</f>
        <v>0</v>
      </c>
    </row>
    <row r="434" spans="1:39" ht="16" outlineLevel="1">
      <c r="B434" s="294" t="s">
        <v>259</v>
      </c>
      <c r="C434" s="291" t="s">
        <v>163</v>
      </c>
      <c r="D434" s="295"/>
      <c r="E434" s="295"/>
      <c r="F434" s="295"/>
      <c r="G434" s="295"/>
      <c r="H434" s="295"/>
      <c r="I434" s="295"/>
      <c r="J434" s="295"/>
      <c r="K434" s="295"/>
      <c r="L434" s="295"/>
      <c r="M434" s="295"/>
      <c r="N434" s="291"/>
      <c r="O434" s="295"/>
      <c r="P434" s="295"/>
      <c r="Q434" s="295"/>
      <c r="R434" s="295"/>
      <c r="S434" s="295"/>
      <c r="T434" s="295"/>
      <c r="U434" s="295"/>
      <c r="V434" s="295"/>
      <c r="W434" s="295"/>
      <c r="X434" s="295"/>
      <c r="Y434" s="411">
        <f>Y433</f>
        <v>0</v>
      </c>
      <c r="Z434" s="411">
        <f>Z433</f>
        <v>0</v>
      </c>
      <c r="AA434" s="411">
        <f t="shared" ref="AA434:AC434" si="169">AA433</f>
        <v>0</v>
      </c>
      <c r="AB434" s="411">
        <f t="shared" si="169"/>
        <v>0</v>
      </c>
      <c r="AC434" s="411">
        <f t="shared" si="169"/>
        <v>0</v>
      </c>
      <c r="AD434" s="411">
        <f t="shared" ref="AD434:AL434" si="170">AD433</f>
        <v>0</v>
      </c>
      <c r="AE434" s="411">
        <f t="shared" si="170"/>
        <v>0</v>
      </c>
      <c r="AF434" s="411">
        <f t="shared" si="170"/>
        <v>0</v>
      </c>
      <c r="AG434" s="411">
        <f t="shared" si="170"/>
        <v>0</v>
      </c>
      <c r="AH434" s="411">
        <f t="shared" si="170"/>
        <v>0</v>
      </c>
      <c r="AI434" s="411">
        <f t="shared" si="170"/>
        <v>0</v>
      </c>
      <c r="AJ434" s="411">
        <f t="shared" si="170"/>
        <v>0</v>
      </c>
      <c r="AK434" s="411">
        <f t="shared" si="170"/>
        <v>0</v>
      </c>
      <c r="AL434" s="411">
        <f t="shared" si="170"/>
        <v>0</v>
      </c>
      <c r="AM434" s="297"/>
    </row>
    <row r="435" spans="1:39" ht="16" outlineLevel="1">
      <c r="B435" s="307"/>
      <c r="C435" s="308"/>
      <c r="D435" s="291"/>
      <c r="E435" s="291"/>
      <c r="F435" s="291"/>
      <c r="G435" s="291"/>
      <c r="H435" s="291"/>
      <c r="I435" s="291"/>
      <c r="J435" s="291"/>
      <c r="K435" s="291"/>
      <c r="L435" s="291"/>
      <c r="M435" s="291"/>
      <c r="N435" s="291"/>
      <c r="O435" s="291"/>
      <c r="P435" s="291"/>
      <c r="Q435" s="291"/>
      <c r="R435" s="291"/>
      <c r="S435" s="291"/>
      <c r="T435" s="291"/>
      <c r="U435" s="291"/>
      <c r="V435" s="291"/>
      <c r="W435" s="291"/>
      <c r="X435" s="291"/>
      <c r="Y435" s="412"/>
      <c r="Z435" s="412"/>
      <c r="AA435" s="412"/>
      <c r="AB435" s="412"/>
      <c r="AC435" s="412"/>
      <c r="AD435" s="412"/>
      <c r="AE435" s="412"/>
      <c r="AF435" s="412"/>
      <c r="AG435" s="412"/>
      <c r="AH435" s="412"/>
      <c r="AI435" s="412"/>
      <c r="AJ435" s="412"/>
      <c r="AK435" s="412"/>
      <c r="AL435" s="412"/>
      <c r="AM435" s="306"/>
    </row>
    <row r="436" spans="1:39" ht="16" outlineLevel="1">
      <c r="A436" s="507"/>
      <c r="B436" s="288" t="s">
        <v>8</v>
      </c>
      <c r="C436" s="289"/>
      <c r="D436" s="289"/>
      <c r="E436" s="289"/>
      <c r="F436" s="289"/>
      <c r="G436" s="289"/>
      <c r="H436" s="289"/>
      <c r="I436" s="289"/>
      <c r="J436" s="289"/>
      <c r="K436" s="289"/>
      <c r="L436" s="289"/>
      <c r="M436" s="289"/>
      <c r="N436" s="291"/>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16" outlineLevel="1">
      <c r="A437" s="506">
        <v>10</v>
      </c>
      <c r="B437" s="310" t="s">
        <v>22</v>
      </c>
      <c r="C437" s="291" t="s">
        <v>25</v>
      </c>
      <c r="D437" s="295">
        <v>4672154.3389999997</v>
      </c>
      <c r="E437" s="295">
        <v>4641063.3130000001</v>
      </c>
      <c r="F437" s="295">
        <v>4641063.3130000001</v>
      </c>
      <c r="G437" s="295">
        <v>4570052.21</v>
      </c>
      <c r="H437" s="295">
        <v>4570052.21</v>
      </c>
      <c r="I437" s="295">
        <v>4570052.21</v>
      </c>
      <c r="J437" s="295">
        <v>4401619.2410000004</v>
      </c>
      <c r="K437" s="295">
        <v>4401619.2410000004</v>
      </c>
      <c r="L437" s="295">
        <v>4287139.5619999999</v>
      </c>
      <c r="M437" s="295">
        <v>3543814.9369999999</v>
      </c>
      <c r="N437" s="295">
        <v>12</v>
      </c>
      <c r="O437" s="295">
        <v>750.98318749999999</v>
      </c>
      <c r="P437" s="295">
        <v>742.12345740000001</v>
      </c>
      <c r="Q437" s="295">
        <v>742.12345740000001</v>
      </c>
      <c r="R437" s="295">
        <v>721.82499519999999</v>
      </c>
      <c r="S437" s="295">
        <v>721.82499519999999</v>
      </c>
      <c r="T437" s="295">
        <v>721.82499519999999</v>
      </c>
      <c r="U437" s="295">
        <v>700.12375350000002</v>
      </c>
      <c r="V437" s="295">
        <v>700.12375350000002</v>
      </c>
      <c r="W437" s="295">
        <v>697.99565919999998</v>
      </c>
      <c r="X437" s="295">
        <v>606.05866040000001</v>
      </c>
      <c r="Y437" s="415"/>
      <c r="Z437" s="467">
        <v>0.1770663577250888</v>
      </c>
      <c r="AA437" s="467">
        <v>0.8455723542116631</v>
      </c>
      <c r="AB437" s="467"/>
      <c r="AC437" s="415"/>
      <c r="AD437" s="415"/>
      <c r="AE437" s="415"/>
      <c r="AF437" s="415"/>
      <c r="AG437" s="415"/>
      <c r="AH437" s="415"/>
      <c r="AI437" s="415"/>
      <c r="AJ437" s="415"/>
      <c r="AK437" s="415"/>
      <c r="AL437" s="415"/>
      <c r="AM437" s="296">
        <f>SUM(Y437:AL437)</f>
        <v>1.0226387119367519</v>
      </c>
    </row>
    <row r="438" spans="1:39" ht="16" outlineLevel="1">
      <c r="B438" s="294" t="s">
        <v>259</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Z437</f>
        <v>0.1770663577250888</v>
      </c>
      <c r="AA438" s="411">
        <f t="shared" ref="AA438:AC438" si="171">AA437</f>
        <v>0.8455723542116631</v>
      </c>
      <c r="AB438" s="411">
        <f t="shared" si="171"/>
        <v>0</v>
      </c>
      <c r="AC438" s="411">
        <f t="shared" si="171"/>
        <v>0</v>
      </c>
      <c r="AD438" s="411">
        <f t="shared" ref="AD438:AL438" si="172">AD437</f>
        <v>0</v>
      </c>
      <c r="AE438" s="411">
        <f t="shared" si="172"/>
        <v>0</v>
      </c>
      <c r="AF438" s="411">
        <f t="shared" si="172"/>
        <v>0</v>
      </c>
      <c r="AG438" s="411">
        <f t="shared" si="172"/>
        <v>0</v>
      </c>
      <c r="AH438" s="411">
        <f t="shared" si="172"/>
        <v>0</v>
      </c>
      <c r="AI438" s="411">
        <f t="shared" si="172"/>
        <v>0</v>
      </c>
      <c r="AJ438" s="411">
        <f t="shared" si="172"/>
        <v>0</v>
      </c>
      <c r="AK438" s="411">
        <f t="shared" si="172"/>
        <v>0</v>
      </c>
      <c r="AL438" s="411">
        <f t="shared" si="172"/>
        <v>0</v>
      </c>
      <c r="AM438" s="311"/>
    </row>
    <row r="439" spans="1:39" ht="16" outlineLevel="1">
      <c r="B439" s="310"/>
      <c r="C439" s="312"/>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6"/>
      <c r="Z439" s="416"/>
      <c r="AA439" s="416"/>
      <c r="AB439" s="416"/>
      <c r="AC439" s="416"/>
      <c r="AD439" s="416"/>
      <c r="AE439" s="416"/>
      <c r="AF439" s="416"/>
      <c r="AG439" s="416"/>
      <c r="AH439" s="416"/>
      <c r="AI439" s="416"/>
      <c r="AJ439" s="416"/>
      <c r="AK439" s="416"/>
      <c r="AL439" s="416"/>
      <c r="AM439" s="313"/>
    </row>
    <row r="440" spans="1:39" ht="17" outlineLevel="1">
      <c r="A440" s="506">
        <v>11</v>
      </c>
      <c r="B440" s="314" t="s">
        <v>21</v>
      </c>
      <c r="C440" s="291" t="s">
        <v>25</v>
      </c>
      <c r="D440" s="295">
        <v>212175.3026</v>
      </c>
      <c r="E440" s="295">
        <v>212175.3026</v>
      </c>
      <c r="F440" s="295">
        <v>205804.38500000001</v>
      </c>
      <c r="G440" s="295">
        <v>175971.0313</v>
      </c>
      <c r="H440" s="295">
        <v>175971.0313</v>
      </c>
      <c r="I440" s="295">
        <v>175971.0313</v>
      </c>
      <c r="J440" s="295">
        <v>175971.0313</v>
      </c>
      <c r="K440" s="295">
        <v>175971.0313</v>
      </c>
      <c r="L440" s="295">
        <v>175971.0313</v>
      </c>
      <c r="M440" s="295">
        <v>175971.0313</v>
      </c>
      <c r="N440" s="295">
        <v>12</v>
      </c>
      <c r="O440" s="295">
        <v>53.489462340000003</v>
      </c>
      <c r="P440" s="295">
        <v>53.489462340000003</v>
      </c>
      <c r="Q440" s="295">
        <v>51.902687800000002</v>
      </c>
      <c r="R440" s="295">
        <v>43.954362340000003</v>
      </c>
      <c r="S440" s="295">
        <v>43.954362340000003</v>
      </c>
      <c r="T440" s="295">
        <v>43.954362340000003</v>
      </c>
      <c r="U440" s="295">
        <v>43.954362340000003</v>
      </c>
      <c r="V440" s="295">
        <v>43.954362340000003</v>
      </c>
      <c r="W440" s="295">
        <v>43.954362340000003</v>
      </c>
      <c r="X440" s="295">
        <v>43.954362340000003</v>
      </c>
      <c r="Y440" s="415"/>
      <c r="Z440" s="467">
        <v>1</v>
      </c>
      <c r="AA440" s="415"/>
      <c r="AB440" s="415"/>
      <c r="AC440" s="415"/>
      <c r="AD440" s="415"/>
      <c r="AE440" s="415"/>
      <c r="AF440" s="415"/>
      <c r="AG440" s="415"/>
      <c r="AH440" s="415"/>
      <c r="AI440" s="415"/>
      <c r="AJ440" s="415"/>
      <c r="AK440" s="415"/>
      <c r="AL440" s="415"/>
      <c r="AM440" s="296">
        <f>SUM(Y440:AL440)</f>
        <v>1</v>
      </c>
    </row>
    <row r="441" spans="1:39" ht="16" outlineLevel="1">
      <c r="B441" s="294" t="s">
        <v>259</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Z440</f>
        <v>1</v>
      </c>
      <c r="AA441" s="411">
        <f t="shared" ref="AA441:AC441" si="173">AA440</f>
        <v>0</v>
      </c>
      <c r="AB441" s="411">
        <f t="shared" si="173"/>
        <v>0</v>
      </c>
      <c r="AC441" s="411">
        <f t="shared" si="173"/>
        <v>0</v>
      </c>
      <c r="AD441" s="411">
        <f t="shared" ref="AD441:AL441" si="174">AD440</f>
        <v>0</v>
      </c>
      <c r="AE441" s="411">
        <f t="shared" si="174"/>
        <v>0</v>
      </c>
      <c r="AF441" s="411">
        <f t="shared" si="174"/>
        <v>0</v>
      </c>
      <c r="AG441" s="411">
        <f t="shared" si="174"/>
        <v>0</v>
      </c>
      <c r="AH441" s="411">
        <f t="shared" si="174"/>
        <v>0</v>
      </c>
      <c r="AI441" s="411">
        <f t="shared" si="174"/>
        <v>0</v>
      </c>
      <c r="AJ441" s="411">
        <f t="shared" si="174"/>
        <v>0</v>
      </c>
      <c r="AK441" s="411">
        <f t="shared" si="174"/>
        <v>0</v>
      </c>
      <c r="AL441" s="411">
        <f t="shared" si="174"/>
        <v>0</v>
      </c>
      <c r="AM441" s="311"/>
    </row>
    <row r="442" spans="1:39" ht="16" outlineLevel="1">
      <c r="B442" s="314"/>
      <c r="C442" s="312"/>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6"/>
      <c r="Z442" s="417"/>
      <c r="AA442" s="416"/>
      <c r="AB442" s="416"/>
      <c r="AC442" s="416"/>
      <c r="AD442" s="416"/>
      <c r="AE442" s="416"/>
      <c r="AF442" s="416"/>
      <c r="AG442" s="416"/>
      <c r="AH442" s="416"/>
      <c r="AI442" s="416"/>
      <c r="AJ442" s="416"/>
      <c r="AK442" s="416"/>
      <c r="AL442" s="416"/>
      <c r="AM442" s="313"/>
    </row>
    <row r="443" spans="1:39" ht="17" outlineLevel="1">
      <c r="A443" s="506">
        <v>12</v>
      </c>
      <c r="B443" s="314" t="s">
        <v>23</v>
      </c>
      <c r="C443" s="291" t="s">
        <v>25</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5"/>
      <c r="Z443" s="415"/>
      <c r="AA443" s="467"/>
      <c r="AB443" s="415"/>
      <c r="AC443" s="415"/>
      <c r="AD443" s="415"/>
      <c r="AE443" s="415"/>
      <c r="AF443" s="415"/>
      <c r="AG443" s="415"/>
      <c r="AH443" s="415"/>
      <c r="AI443" s="415"/>
      <c r="AJ443" s="415"/>
      <c r="AK443" s="415"/>
      <c r="AL443" s="415"/>
      <c r="AM443" s="296">
        <f>SUM(Y443:AL443)</f>
        <v>0</v>
      </c>
    </row>
    <row r="444" spans="1:39" ht="16" outlineLevel="1">
      <c r="B444" s="294" t="s">
        <v>259</v>
      </c>
      <c r="C444" s="291" t="s">
        <v>163</v>
      </c>
      <c r="D444" s="295"/>
      <c r="E444" s="295"/>
      <c r="F444" s="295"/>
      <c r="G444" s="295"/>
      <c r="H444" s="295"/>
      <c r="I444" s="295"/>
      <c r="J444" s="295"/>
      <c r="K444" s="295"/>
      <c r="L444" s="295"/>
      <c r="M444" s="295"/>
      <c r="N444" s="295">
        <f>N443</f>
        <v>3</v>
      </c>
      <c r="O444" s="295"/>
      <c r="P444" s="295"/>
      <c r="Q444" s="295"/>
      <c r="R444" s="295"/>
      <c r="S444" s="295"/>
      <c r="T444" s="295"/>
      <c r="U444" s="295"/>
      <c r="V444" s="295"/>
      <c r="W444" s="295"/>
      <c r="X444" s="295"/>
      <c r="Y444" s="411">
        <f>Y443</f>
        <v>0</v>
      </c>
      <c r="Z444" s="411">
        <f>Z443</f>
        <v>0</v>
      </c>
      <c r="AA444" s="411">
        <f>AA443</f>
        <v>0</v>
      </c>
      <c r="AB444" s="411">
        <f t="shared" ref="AB444:AC444" si="175">AB443</f>
        <v>0</v>
      </c>
      <c r="AC444" s="411">
        <f t="shared" si="175"/>
        <v>0</v>
      </c>
      <c r="AD444" s="411">
        <f t="shared" ref="AD444:AL444" si="176">AD443</f>
        <v>0</v>
      </c>
      <c r="AE444" s="411">
        <f t="shared" si="176"/>
        <v>0</v>
      </c>
      <c r="AF444" s="411">
        <f t="shared" si="176"/>
        <v>0</v>
      </c>
      <c r="AG444" s="411">
        <f t="shared" si="176"/>
        <v>0</v>
      </c>
      <c r="AH444" s="411">
        <f t="shared" si="176"/>
        <v>0</v>
      </c>
      <c r="AI444" s="411">
        <f t="shared" si="176"/>
        <v>0</v>
      </c>
      <c r="AJ444" s="411">
        <f t="shared" si="176"/>
        <v>0</v>
      </c>
      <c r="AK444" s="411">
        <f t="shared" si="176"/>
        <v>0</v>
      </c>
      <c r="AL444" s="411">
        <f t="shared" si="176"/>
        <v>0</v>
      </c>
      <c r="AM444" s="311"/>
    </row>
    <row r="445" spans="1:39" ht="16" outlineLevel="1">
      <c r="B445" s="314"/>
      <c r="C445" s="312"/>
      <c r="D445" s="316"/>
      <c r="E445" s="316"/>
      <c r="F445" s="316"/>
      <c r="G445" s="316"/>
      <c r="H445" s="316"/>
      <c r="I445" s="316"/>
      <c r="J445" s="316"/>
      <c r="K445" s="316"/>
      <c r="L445" s="316"/>
      <c r="M445" s="316"/>
      <c r="N445" s="291"/>
      <c r="O445" s="316"/>
      <c r="P445" s="316"/>
      <c r="Q445" s="316"/>
      <c r="R445" s="316"/>
      <c r="S445" s="316"/>
      <c r="T445" s="316"/>
      <c r="U445" s="316"/>
      <c r="V445" s="316"/>
      <c r="W445" s="316"/>
      <c r="X445" s="316"/>
      <c r="Y445" s="416"/>
      <c r="Z445" s="417"/>
      <c r="AA445" s="416"/>
      <c r="AB445" s="416"/>
      <c r="AC445" s="416"/>
      <c r="AD445" s="416"/>
      <c r="AE445" s="416"/>
      <c r="AF445" s="416"/>
      <c r="AG445" s="416"/>
      <c r="AH445" s="416"/>
      <c r="AI445" s="416"/>
      <c r="AJ445" s="416"/>
      <c r="AK445" s="416"/>
      <c r="AL445" s="416"/>
      <c r="AM445" s="313"/>
    </row>
    <row r="446" spans="1:39" ht="17" outlineLevel="1">
      <c r="A446" s="506">
        <v>13</v>
      </c>
      <c r="B446" s="314" t="s">
        <v>24</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5"/>
      <c r="Z446" s="415"/>
      <c r="AA446" s="415"/>
      <c r="AB446" s="415"/>
      <c r="AC446" s="415"/>
      <c r="AD446" s="415"/>
      <c r="AE446" s="415"/>
      <c r="AF446" s="415"/>
      <c r="AG446" s="415"/>
      <c r="AH446" s="415"/>
      <c r="AI446" s="415"/>
      <c r="AJ446" s="415"/>
      <c r="AK446" s="415"/>
      <c r="AL446" s="415"/>
      <c r="AM446" s="296">
        <f>SUM(Y446:AL446)</f>
        <v>0</v>
      </c>
    </row>
    <row r="447" spans="1:39" ht="16" outlineLevel="1">
      <c r="B447" s="294" t="s">
        <v>259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Z446</f>
        <v>0</v>
      </c>
      <c r="AA447" s="411">
        <f>AA446</f>
        <v>0</v>
      </c>
      <c r="AB447" s="411">
        <f t="shared" ref="AB447:AC447" si="177">AB446</f>
        <v>0</v>
      </c>
      <c r="AC447" s="411">
        <f t="shared" si="177"/>
        <v>0</v>
      </c>
      <c r="AD447" s="411">
        <f t="shared" ref="AD447:AL447" si="178">AD446</f>
        <v>0</v>
      </c>
      <c r="AE447" s="411">
        <f t="shared" si="178"/>
        <v>0</v>
      </c>
      <c r="AF447" s="411">
        <f t="shared" si="178"/>
        <v>0</v>
      </c>
      <c r="AG447" s="411">
        <f t="shared" si="178"/>
        <v>0</v>
      </c>
      <c r="AH447" s="411">
        <f t="shared" si="178"/>
        <v>0</v>
      </c>
      <c r="AI447" s="411">
        <f t="shared" si="178"/>
        <v>0</v>
      </c>
      <c r="AJ447" s="411">
        <f t="shared" si="178"/>
        <v>0</v>
      </c>
      <c r="AK447" s="411">
        <f t="shared" si="178"/>
        <v>0</v>
      </c>
      <c r="AL447" s="411">
        <f t="shared" si="178"/>
        <v>0</v>
      </c>
      <c r="AM447" s="311"/>
    </row>
    <row r="448" spans="1:39" ht="16" outlineLevel="1">
      <c r="B448" s="314"/>
      <c r="C448" s="312"/>
      <c r="D448" s="316"/>
      <c r="E448" s="316"/>
      <c r="F448" s="316"/>
      <c r="G448" s="316"/>
      <c r="H448" s="316"/>
      <c r="I448" s="316"/>
      <c r="J448" s="316"/>
      <c r="K448" s="316"/>
      <c r="L448" s="316"/>
      <c r="M448" s="316"/>
      <c r="N448" s="291"/>
      <c r="O448" s="316"/>
      <c r="P448" s="316"/>
      <c r="Q448" s="316"/>
      <c r="R448" s="316"/>
      <c r="S448" s="316"/>
      <c r="T448" s="316"/>
      <c r="U448" s="316"/>
      <c r="V448" s="316"/>
      <c r="W448" s="316"/>
      <c r="X448" s="316"/>
      <c r="Y448" s="416"/>
      <c r="Z448" s="416"/>
      <c r="AA448" s="416"/>
      <c r="AB448" s="416"/>
      <c r="AC448" s="416"/>
      <c r="AD448" s="416"/>
      <c r="AE448" s="416"/>
      <c r="AF448" s="416"/>
      <c r="AG448" s="416"/>
      <c r="AH448" s="416"/>
      <c r="AI448" s="416"/>
      <c r="AJ448" s="416"/>
      <c r="AK448" s="416"/>
      <c r="AL448" s="416"/>
      <c r="AM448" s="313"/>
    </row>
    <row r="449" spans="1:39" ht="17" outlineLevel="1">
      <c r="A449" s="506">
        <v>14</v>
      </c>
      <c r="B449" s="314" t="s">
        <v>20</v>
      </c>
      <c r="C449" s="291" t="s">
        <v>25</v>
      </c>
      <c r="D449" s="295">
        <v>261094.28020000001</v>
      </c>
      <c r="E449" s="295">
        <v>261094.28020000001</v>
      </c>
      <c r="F449" s="295">
        <v>261094.28020000001</v>
      </c>
      <c r="G449" s="295">
        <v>261094.28020000001</v>
      </c>
      <c r="H449" s="295">
        <v>0</v>
      </c>
      <c r="I449" s="295">
        <v>0</v>
      </c>
      <c r="J449" s="295">
        <v>0</v>
      </c>
      <c r="K449" s="295">
        <v>0</v>
      </c>
      <c r="L449" s="295">
        <v>0</v>
      </c>
      <c r="M449" s="295">
        <v>0</v>
      </c>
      <c r="N449" s="295">
        <v>12</v>
      </c>
      <c r="O449" s="295">
        <v>53.46772206</v>
      </c>
      <c r="P449" s="295">
        <v>53.46772206</v>
      </c>
      <c r="Q449" s="295">
        <v>53.46772206</v>
      </c>
      <c r="R449" s="295">
        <v>53.46772206</v>
      </c>
      <c r="S449" s="295">
        <v>0</v>
      </c>
      <c r="T449" s="295">
        <v>0</v>
      </c>
      <c r="U449" s="295">
        <v>0</v>
      </c>
      <c r="V449" s="295">
        <v>0</v>
      </c>
      <c r="W449" s="295">
        <v>0</v>
      </c>
      <c r="X449" s="295">
        <v>0</v>
      </c>
      <c r="Y449" s="415"/>
      <c r="Z449" s="415"/>
      <c r="AA449" s="467">
        <v>1</v>
      </c>
      <c r="AB449" s="415"/>
      <c r="AC449" s="415"/>
      <c r="AD449" s="415"/>
      <c r="AE449" s="415"/>
      <c r="AF449" s="415"/>
      <c r="AG449" s="415"/>
      <c r="AH449" s="415"/>
      <c r="AI449" s="415"/>
      <c r="AJ449" s="415"/>
      <c r="AK449" s="415"/>
      <c r="AL449" s="415"/>
      <c r="AM449" s="296">
        <f>SUM(Y449:AL449)</f>
        <v>1</v>
      </c>
    </row>
    <row r="450" spans="1:39" ht="16" outlineLevel="1">
      <c r="B450" s="294" t="s">
        <v>259</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Z449</f>
        <v>0</v>
      </c>
      <c r="AA450" s="411">
        <f t="shared" ref="AA450:AC450" si="179">AA449</f>
        <v>1</v>
      </c>
      <c r="AB450" s="411">
        <f t="shared" si="179"/>
        <v>0</v>
      </c>
      <c r="AC450" s="411">
        <f t="shared" si="179"/>
        <v>0</v>
      </c>
      <c r="AD450" s="411">
        <f t="shared" ref="AD450:AL450" si="180">AD449</f>
        <v>0</v>
      </c>
      <c r="AE450" s="411">
        <f t="shared" si="180"/>
        <v>0</v>
      </c>
      <c r="AF450" s="411">
        <f t="shared" si="180"/>
        <v>0</v>
      </c>
      <c r="AG450" s="411">
        <f t="shared" si="180"/>
        <v>0</v>
      </c>
      <c r="AH450" s="411">
        <f t="shared" si="180"/>
        <v>0</v>
      </c>
      <c r="AI450" s="411">
        <f t="shared" si="180"/>
        <v>0</v>
      </c>
      <c r="AJ450" s="411">
        <f t="shared" si="180"/>
        <v>0</v>
      </c>
      <c r="AK450" s="411">
        <f t="shared" si="180"/>
        <v>0</v>
      </c>
      <c r="AL450" s="411">
        <f t="shared" si="180"/>
        <v>0</v>
      </c>
      <c r="AM450" s="311"/>
    </row>
    <row r="451" spans="1:39" ht="16" outlineLevel="1">
      <c r="B451" s="314"/>
      <c r="C451" s="312"/>
      <c r="D451" s="316"/>
      <c r="E451" s="316"/>
      <c r="F451" s="316"/>
      <c r="G451" s="316"/>
      <c r="H451" s="316"/>
      <c r="I451" s="316"/>
      <c r="J451" s="316"/>
      <c r="K451" s="316"/>
      <c r="L451" s="316"/>
      <c r="M451" s="316"/>
      <c r="N451" s="291"/>
      <c r="O451" s="316"/>
      <c r="P451" s="316"/>
      <c r="Q451" s="316"/>
      <c r="R451" s="316"/>
      <c r="S451" s="316"/>
      <c r="T451" s="316"/>
      <c r="U451" s="316"/>
      <c r="V451" s="316"/>
      <c r="W451" s="316"/>
      <c r="X451" s="316"/>
      <c r="Y451" s="416"/>
      <c r="Z451" s="417"/>
      <c r="AA451" s="416"/>
      <c r="AB451" s="416"/>
      <c r="AC451" s="416"/>
      <c r="AD451" s="416"/>
      <c r="AE451" s="416"/>
      <c r="AF451" s="416"/>
      <c r="AG451" s="416"/>
      <c r="AH451" s="416"/>
      <c r="AI451" s="416"/>
      <c r="AJ451" s="416"/>
      <c r="AK451" s="416"/>
      <c r="AL451" s="416"/>
      <c r="AM451" s="313"/>
    </row>
    <row r="452" spans="1:39" s="283" customFormat="1" ht="17" outlineLevel="1">
      <c r="A452" s="506">
        <v>15</v>
      </c>
      <c r="B452" s="314" t="s">
        <v>485</v>
      </c>
      <c r="C452" s="291" t="s">
        <v>25</v>
      </c>
      <c r="D452" s="295"/>
      <c r="E452" s="295"/>
      <c r="F452" s="295"/>
      <c r="G452" s="295"/>
      <c r="H452" s="295"/>
      <c r="I452" s="295"/>
      <c r="J452" s="295"/>
      <c r="K452" s="295"/>
      <c r="L452" s="295"/>
      <c r="M452" s="295"/>
      <c r="N452" s="291"/>
      <c r="O452" s="295">
        <v>86.513549999999995</v>
      </c>
      <c r="P452" s="295">
        <v>0</v>
      </c>
      <c r="Q452" s="295">
        <v>0</v>
      </c>
      <c r="R452" s="295">
        <v>0</v>
      </c>
      <c r="S452" s="295">
        <v>0</v>
      </c>
      <c r="T452" s="295">
        <v>0</v>
      </c>
      <c r="U452" s="295">
        <v>0</v>
      </c>
      <c r="V452" s="295">
        <v>0</v>
      </c>
      <c r="W452" s="295">
        <v>0</v>
      </c>
      <c r="X452" s="295">
        <v>0</v>
      </c>
      <c r="Y452" s="415"/>
      <c r="Z452" s="415">
        <v>1</v>
      </c>
      <c r="AA452" s="415"/>
      <c r="AB452" s="415"/>
      <c r="AC452" s="415"/>
      <c r="AD452" s="415"/>
      <c r="AE452" s="415"/>
      <c r="AF452" s="415"/>
      <c r="AG452" s="415"/>
      <c r="AH452" s="415"/>
      <c r="AI452" s="415"/>
      <c r="AJ452" s="415"/>
      <c r="AK452" s="415"/>
      <c r="AL452" s="415"/>
      <c r="AM452" s="296">
        <f>SUM(Y452:AL452)</f>
        <v>1</v>
      </c>
    </row>
    <row r="453" spans="1:39" s="283" customFormat="1" ht="17" outlineLevel="1">
      <c r="A453" s="506"/>
      <c r="B453" s="314" t="s">
        <v>259</v>
      </c>
      <c r="C453" s="291" t="s">
        <v>163</v>
      </c>
      <c r="D453" s="295"/>
      <c r="E453" s="295"/>
      <c r="F453" s="295"/>
      <c r="G453" s="295"/>
      <c r="H453" s="295"/>
      <c r="I453" s="295"/>
      <c r="J453" s="295"/>
      <c r="K453" s="295"/>
      <c r="L453" s="295"/>
      <c r="M453" s="295"/>
      <c r="N453" s="291"/>
      <c r="O453" s="295"/>
      <c r="P453" s="295"/>
      <c r="Q453" s="295"/>
      <c r="R453" s="295"/>
      <c r="S453" s="295"/>
      <c r="T453" s="295"/>
      <c r="U453" s="295"/>
      <c r="V453" s="295"/>
      <c r="W453" s="295"/>
      <c r="X453" s="295"/>
      <c r="Y453" s="411">
        <f>Y452</f>
        <v>0</v>
      </c>
      <c r="Z453" s="411">
        <f>Z452</f>
        <v>1</v>
      </c>
      <c r="AA453" s="411">
        <f t="shared" ref="AA453:AC453" si="181">AA452</f>
        <v>0</v>
      </c>
      <c r="AB453" s="411">
        <f t="shared" si="181"/>
        <v>0</v>
      </c>
      <c r="AC453" s="411">
        <f t="shared" si="181"/>
        <v>0</v>
      </c>
      <c r="AD453" s="411">
        <f t="shared" ref="AD453:AL453" si="182">AD452</f>
        <v>0</v>
      </c>
      <c r="AE453" s="411">
        <f t="shared" si="182"/>
        <v>0</v>
      </c>
      <c r="AF453" s="411">
        <f t="shared" si="182"/>
        <v>0</v>
      </c>
      <c r="AG453" s="411">
        <f t="shared" si="182"/>
        <v>0</v>
      </c>
      <c r="AH453" s="411">
        <f t="shared" si="182"/>
        <v>0</v>
      </c>
      <c r="AI453" s="411">
        <f t="shared" si="182"/>
        <v>0</v>
      </c>
      <c r="AJ453" s="411">
        <f t="shared" si="182"/>
        <v>0</v>
      </c>
      <c r="AK453" s="411">
        <f t="shared" si="182"/>
        <v>0</v>
      </c>
      <c r="AL453" s="411">
        <f t="shared" si="182"/>
        <v>0</v>
      </c>
      <c r="AM453" s="311"/>
    </row>
    <row r="454" spans="1:39" s="283" customFormat="1" ht="16" outlineLevel="1">
      <c r="A454" s="506"/>
      <c r="B454" s="314"/>
      <c r="C454" s="312"/>
      <c r="D454" s="316"/>
      <c r="E454" s="316"/>
      <c r="F454" s="316"/>
      <c r="G454" s="316"/>
      <c r="H454" s="316"/>
      <c r="I454" s="316"/>
      <c r="J454" s="316"/>
      <c r="K454" s="316"/>
      <c r="L454" s="316"/>
      <c r="M454" s="316"/>
      <c r="N454" s="291"/>
      <c r="O454" s="316"/>
      <c r="P454" s="316"/>
      <c r="Q454" s="316"/>
      <c r="R454" s="316"/>
      <c r="S454" s="316"/>
      <c r="T454" s="316"/>
      <c r="U454" s="316"/>
      <c r="V454" s="316"/>
      <c r="W454" s="316"/>
      <c r="X454" s="316"/>
      <c r="Y454" s="418"/>
      <c r="Z454" s="416"/>
      <c r="AA454" s="416"/>
      <c r="AB454" s="416"/>
      <c r="AC454" s="416"/>
      <c r="AD454" s="416"/>
      <c r="AE454" s="416"/>
      <c r="AF454" s="416"/>
      <c r="AG454" s="416"/>
      <c r="AH454" s="416"/>
      <c r="AI454" s="416"/>
      <c r="AJ454" s="416"/>
      <c r="AK454" s="416"/>
      <c r="AL454" s="416"/>
      <c r="AM454" s="313"/>
    </row>
    <row r="455" spans="1:39" s="283" customFormat="1" ht="17" outlineLevel="1">
      <c r="A455" s="506">
        <v>16</v>
      </c>
      <c r="B455" s="314" t="s">
        <v>486</v>
      </c>
      <c r="C455" s="291" t="s">
        <v>25</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5"/>
      <c r="Z455" s="415"/>
      <c r="AA455" s="415"/>
      <c r="AB455" s="415"/>
      <c r="AC455" s="415"/>
      <c r="AD455" s="415"/>
      <c r="AE455" s="415"/>
      <c r="AF455" s="415"/>
      <c r="AG455" s="415"/>
      <c r="AH455" s="415"/>
      <c r="AI455" s="415"/>
      <c r="AJ455" s="415"/>
      <c r="AK455" s="415"/>
      <c r="AL455" s="415"/>
      <c r="AM455" s="296">
        <f>SUM(Y455:AL455)</f>
        <v>0</v>
      </c>
    </row>
    <row r="456" spans="1:39" s="283" customFormat="1" ht="17" outlineLevel="1">
      <c r="A456" s="506"/>
      <c r="B456" s="314" t="s">
        <v>259</v>
      </c>
      <c r="C456" s="291" t="s">
        <v>163</v>
      </c>
      <c r="D456" s="295"/>
      <c r="E456" s="295"/>
      <c r="F456" s="295"/>
      <c r="G456" s="295"/>
      <c r="H456" s="295"/>
      <c r="I456" s="295"/>
      <c r="J456" s="295"/>
      <c r="K456" s="295"/>
      <c r="L456" s="295"/>
      <c r="M456" s="295"/>
      <c r="N456" s="291"/>
      <c r="O456" s="295"/>
      <c r="P456" s="295"/>
      <c r="Q456" s="295"/>
      <c r="R456" s="295"/>
      <c r="S456" s="295"/>
      <c r="T456" s="295"/>
      <c r="U456" s="295"/>
      <c r="V456" s="295"/>
      <c r="W456" s="295"/>
      <c r="X456" s="295"/>
      <c r="Y456" s="411">
        <f>Y455</f>
        <v>0</v>
      </c>
      <c r="Z456" s="411">
        <f>Z455</f>
        <v>0</v>
      </c>
      <c r="AA456" s="411">
        <f t="shared" ref="AA456:AC456" si="183">AA455</f>
        <v>0</v>
      </c>
      <c r="AB456" s="411">
        <f t="shared" si="183"/>
        <v>0</v>
      </c>
      <c r="AC456" s="411">
        <f t="shared" si="183"/>
        <v>0</v>
      </c>
      <c r="AD456" s="411">
        <f t="shared" ref="AD456:AL456" si="184">AD455</f>
        <v>0</v>
      </c>
      <c r="AE456" s="411">
        <f t="shared" si="184"/>
        <v>0</v>
      </c>
      <c r="AF456" s="411">
        <f t="shared" si="184"/>
        <v>0</v>
      </c>
      <c r="AG456" s="411">
        <f t="shared" si="184"/>
        <v>0</v>
      </c>
      <c r="AH456" s="411">
        <f t="shared" si="184"/>
        <v>0</v>
      </c>
      <c r="AI456" s="411">
        <f t="shared" si="184"/>
        <v>0</v>
      </c>
      <c r="AJ456" s="411">
        <f t="shared" si="184"/>
        <v>0</v>
      </c>
      <c r="AK456" s="411">
        <f t="shared" si="184"/>
        <v>0</v>
      </c>
      <c r="AL456" s="411">
        <f t="shared" si="184"/>
        <v>0</v>
      </c>
      <c r="AM456" s="311"/>
    </row>
    <row r="457" spans="1:39" s="283" customFormat="1" ht="16" outlineLevel="1">
      <c r="A457" s="506"/>
      <c r="B457" s="314"/>
      <c r="C457" s="312"/>
      <c r="D457" s="316"/>
      <c r="E457" s="316"/>
      <c r="F457" s="316"/>
      <c r="G457" s="316"/>
      <c r="H457" s="316"/>
      <c r="I457" s="316"/>
      <c r="J457" s="316"/>
      <c r="K457" s="316"/>
      <c r="L457" s="316"/>
      <c r="M457" s="316"/>
      <c r="N457" s="291"/>
      <c r="O457" s="316"/>
      <c r="P457" s="316"/>
      <c r="Q457" s="316"/>
      <c r="R457" s="316"/>
      <c r="S457" s="316"/>
      <c r="T457" s="316"/>
      <c r="U457" s="316"/>
      <c r="V457" s="316"/>
      <c r="W457" s="316"/>
      <c r="X457" s="316"/>
      <c r="Y457" s="418"/>
      <c r="Z457" s="416"/>
      <c r="AA457" s="416"/>
      <c r="AB457" s="416"/>
      <c r="AC457" s="416"/>
      <c r="AD457" s="416"/>
      <c r="AE457" s="416"/>
      <c r="AF457" s="416"/>
      <c r="AG457" s="416"/>
      <c r="AH457" s="416"/>
      <c r="AI457" s="416"/>
      <c r="AJ457" s="416"/>
      <c r="AK457" s="416"/>
      <c r="AL457" s="416"/>
      <c r="AM457" s="313"/>
    </row>
    <row r="458" spans="1:39" ht="17" outlineLevel="1">
      <c r="A458" s="506">
        <v>17</v>
      </c>
      <c r="B458" s="314" t="s">
        <v>9</v>
      </c>
      <c r="C458" s="291" t="s">
        <v>25</v>
      </c>
      <c r="D458" s="295"/>
      <c r="E458" s="295"/>
      <c r="F458" s="295"/>
      <c r="G458" s="295"/>
      <c r="H458" s="295"/>
      <c r="I458" s="295"/>
      <c r="J458" s="295"/>
      <c r="K458" s="295"/>
      <c r="L458" s="295"/>
      <c r="M458" s="295"/>
      <c r="N458" s="291"/>
      <c r="O458" s="295">
        <v>170.22262000000001</v>
      </c>
      <c r="P458" s="295">
        <v>0</v>
      </c>
      <c r="Q458" s="295">
        <v>0</v>
      </c>
      <c r="R458" s="295">
        <v>0</v>
      </c>
      <c r="S458" s="295">
        <v>0</v>
      </c>
      <c r="T458" s="295">
        <v>0</v>
      </c>
      <c r="U458" s="295">
        <v>0</v>
      </c>
      <c r="V458" s="295">
        <v>0</v>
      </c>
      <c r="W458" s="295">
        <v>0</v>
      </c>
      <c r="X458" s="295">
        <v>0</v>
      </c>
      <c r="Y458" s="415"/>
      <c r="Z458" s="415">
        <v>1</v>
      </c>
      <c r="AA458" s="415"/>
      <c r="AB458" s="415"/>
      <c r="AC458" s="415"/>
      <c r="AD458" s="415"/>
      <c r="AE458" s="415"/>
      <c r="AF458" s="415"/>
      <c r="AG458" s="415"/>
      <c r="AH458" s="415"/>
      <c r="AI458" s="415"/>
      <c r="AJ458" s="415"/>
      <c r="AK458" s="415"/>
      <c r="AL458" s="415"/>
      <c r="AM458" s="296">
        <f>SUM(Y458:AL458)</f>
        <v>1</v>
      </c>
    </row>
    <row r="459" spans="1:39" ht="16" outlineLevel="1">
      <c r="B459" s="294" t="s">
        <v>259</v>
      </c>
      <c r="C459" s="291" t="s">
        <v>163</v>
      </c>
      <c r="D459" s="295"/>
      <c r="E459" s="295"/>
      <c r="F459" s="295"/>
      <c r="G459" s="295"/>
      <c r="H459" s="295"/>
      <c r="I459" s="295"/>
      <c r="J459" s="295"/>
      <c r="K459" s="295"/>
      <c r="L459" s="295"/>
      <c r="M459" s="295"/>
      <c r="N459" s="291"/>
      <c r="O459" s="295"/>
      <c r="P459" s="295"/>
      <c r="Q459" s="295"/>
      <c r="R459" s="295"/>
      <c r="S459" s="295"/>
      <c r="T459" s="295"/>
      <c r="U459" s="295"/>
      <c r="V459" s="295"/>
      <c r="W459" s="295"/>
      <c r="X459" s="295"/>
      <c r="Y459" s="411">
        <f>Y458</f>
        <v>0</v>
      </c>
      <c r="Z459" s="411">
        <f>Z458</f>
        <v>1</v>
      </c>
      <c r="AA459" s="411">
        <f t="shared" ref="AA459:AC459" si="185">AA458</f>
        <v>0</v>
      </c>
      <c r="AB459" s="411">
        <f t="shared" si="185"/>
        <v>0</v>
      </c>
      <c r="AC459" s="411">
        <f t="shared" si="185"/>
        <v>0</v>
      </c>
      <c r="AD459" s="411">
        <f t="shared" ref="AD459:AL459" si="186">AD458</f>
        <v>0</v>
      </c>
      <c r="AE459" s="411">
        <f t="shared" si="186"/>
        <v>0</v>
      </c>
      <c r="AF459" s="411">
        <f t="shared" si="186"/>
        <v>0</v>
      </c>
      <c r="AG459" s="411">
        <f t="shared" si="186"/>
        <v>0</v>
      </c>
      <c r="AH459" s="411">
        <f t="shared" si="186"/>
        <v>0</v>
      </c>
      <c r="AI459" s="411">
        <f t="shared" si="186"/>
        <v>0</v>
      </c>
      <c r="AJ459" s="411">
        <f t="shared" si="186"/>
        <v>0</v>
      </c>
      <c r="AK459" s="411">
        <f t="shared" si="186"/>
        <v>0</v>
      </c>
      <c r="AL459" s="411">
        <f t="shared" si="186"/>
        <v>0</v>
      </c>
      <c r="AM459" s="311"/>
    </row>
    <row r="460" spans="1:39" ht="16" outlineLevel="1">
      <c r="B460" s="315"/>
      <c r="C460" s="305"/>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19"/>
      <c r="Z460" s="420"/>
      <c r="AA460" s="420"/>
      <c r="AB460" s="420"/>
      <c r="AC460" s="420"/>
      <c r="AD460" s="420"/>
      <c r="AE460" s="420"/>
      <c r="AF460" s="420"/>
      <c r="AG460" s="420"/>
      <c r="AH460" s="420"/>
      <c r="AI460" s="420"/>
      <c r="AJ460" s="420"/>
      <c r="AK460" s="420"/>
      <c r="AL460" s="420"/>
      <c r="AM460" s="317"/>
    </row>
    <row r="461" spans="1:39" ht="16" outlineLevel="1">
      <c r="A461" s="507"/>
      <c r="B461" s="288" t="s">
        <v>10</v>
      </c>
      <c r="C461" s="289"/>
      <c r="D461" s="289"/>
      <c r="E461" s="289"/>
      <c r="F461" s="289"/>
      <c r="G461" s="289"/>
      <c r="H461" s="289"/>
      <c r="I461" s="289"/>
      <c r="J461" s="289"/>
      <c r="K461" s="289"/>
      <c r="L461" s="289"/>
      <c r="M461" s="289"/>
      <c r="N461" s="290"/>
      <c r="O461" s="289"/>
      <c r="P461" s="289"/>
      <c r="Q461" s="289"/>
      <c r="R461" s="289"/>
      <c r="S461" s="289"/>
      <c r="T461" s="289"/>
      <c r="U461" s="289"/>
      <c r="V461" s="289"/>
      <c r="W461" s="289"/>
      <c r="X461" s="289"/>
      <c r="Y461" s="414"/>
      <c r="Z461" s="414"/>
      <c r="AA461" s="414"/>
      <c r="AB461" s="414"/>
      <c r="AC461" s="414"/>
      <c r="AD461" s="414"/>
      <c r="AE461" s="414"/>
      <c r="AF461" s="414"/>
      <c r="AG461" s="414"/>
      <c r="AH461" s="414"/>
      <c r="AI461" s="414"/>
      <c r="AJ461" s="414"/>
      <c r="AK461" s="414"/>
      <c r="AL461" s="414"/>
      <c r="AM461" s="292"/>
    </row>
    <row r="462" spans="1:39" ht="17" outlineLevel="1">
      <c r="A462" s="506">
        <v>18</v>
      </c>
      <c r="B462" s="315" t="s">
        <v>11</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5"/>
      <c r="AA462" s="415"/>
      <c r="AB462" s="415"/>
      <c r="AC462" s="415"/>
      <c r="AD462" s="415"/>
      <c r="AE462" s="415"/>
      <c r="AF462" s="415"/>
      <c r="AG462" s="415"/>
      <c r="AH462" s="415"/>
      <c r="AI462" s="415"/>
      <c r="AJ462" s="415"/>
      <c r="AK462" s="415"/>
      <c r="AL462" s="415"/>
      <c r="AM462" s="296">
        <f>SUM(Y462:AL462)</f>
        <v>0</v>
      </c>
    </row>
    <row r="463" spans="1:39" ht="16" outlineLevel="1">
      <c r="B463" s="294" t="s">
        <v>259</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Z462</f>
        <v>0</v>
      </c>
      <c r="AA463" s="411">
        <f t="shared" ref="AA463:AC463" si="187">AA462</f>
        <v>0</v>
      </c>
      <c r="AB463" s="411">
        <f t="shared" si="187"/>
        <v>0</v>
      </c>
      <c r="AC463" s="411">
        <f t="shared" si="187"/>
        <v>0</v>
      </c>
      <c r="AD463" s="411">
        <f t="shared" ref="AD463:AL463" si="188">AD462</f>
        <v>0</v>
      </c>
      <c r="AE463" s="411">
        <f t="shared" si="188"/>
        <v>0</v>
      </c>
      <c r="AF463" s="411">
        <f t="shared" si="188"/>
        <v>0</v>
      </c>
      <c r="AG463" s="411">
        <f t="shared" si="188"/>
        <v>0</v>
      </c>
      <c r="AH463" s="411">
        <f t="shared" si="188"/>
        <v>0</v>
      </c>
      <c r="AI463" s="411">
        <f t="shared" si="188"/>
        <v>0</v>
      </c>
      <c r="AJ463" s="411">
        <f t="shared" si="188"/>
        <v>0</v>
      </c>
      <c r="AK463" s="411">
        <f t="shared" si="188"/>
        <v>0</v>
      </c>
      <c r="AL463" s="411">
        <f t="shared" si="188"/>
        <v>0</v>
      </c>
      <c r="AM463" s="297"/>
    </row>
    <row r="464" spans="1:39" ht="16" outlineLevel="1">
      <c r="A464" s="509"/>
      <c r="B464" s="315"/>
      <c r="C464" s="305"/>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12"/>
      <c r="Z464" s="421"/>
      <c r="AA464" s="421"/>
      <c r="AB464" s="421"/>
      <c r="AC464" s="421"/>
      <c r="AD464" s="421"/>
      <c r="AE464" s="421"/>
      <c r="AF464" s="421"/>
      <c r="AG464" s="421"/>
      <c r="AH464" s="421"/>
      <c r="AI464" s="421"/>
      <c r="AJ464" s="421"/>
      <c r="AK464" s="421"/>
      <c r="AL464" s="421"/>
      <c r="AM464" s="306"/>
    </row>
    <row r="465" spans="1:39" ht="17" outlineLevel="1">
      <c r="A465" s="506">
        <v>19</v>
      </c>
      <c r="B465" s="315" t="s">
        <v>12</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0"/>
      <c r="Z465" s="415"/>
      <c r="AA465" s="415"/>
      <c r="AB465" s="415"/>
      <c r="AC465" s="415"/>
      <c r="AD465" s="415"/>
      <c r="AE465" s="415"/>
      <c r="AF465" s="415"/>
      <c r="AG465" s="415"/>
      <c r="AH465" s="415"/>
      <c r="AI465" s="415"/>
      <c r="AJ465" s="415"/>
      <c r="AK465" s="415"/>
      <c r="AL465" s="415"/>
      <c r="AM465" s="296">
        <f>SUM(Y465:AL465)</f>
        <v>0</v>
      </c>
    </row>
    <row r="466" spans="1:39" ht="16" outlineLevel="1">
      <c r="B466" s="294" t="s">
        <v>259</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Z465</f>
        <v>0</v>
      </c>
      <c r="AA466" s="411">
        <f t="shared" ref="AA466:AC466" si="189">AA465</f>
        <v>0</v>
      </c>
      <c r="AB466" s="411">
        <f t="shared" si="189"/>
        <v>0</v>
      </c>
      <c r="AC466" s="411">
        <f t="shared" si="189"/>
        <v>0</v>
      </c>
      <c r="AD466" s="411">
        <f t="shared" ref="AD466:AL466" si="190">AD465</f>
        <v>0</v>
      </c>
      <c r="AE466" s="411">
        <f t="shared" si="190"/>
        <v>0</v>
      </c>
      <c r="AF466" s="411">
        <f t="shared" si="190"/>
        <v>0</v>
      </c>
      <c r="AG466" s="411">
        <f t="shared" si="190"/>
        <v>0</v>
      </c>
      <c r="AH466" s="411">
        <f t="shared" si="190"/>
        <v>0</v>
      </c>
      <c r="AI466" s="411">
        <f t="shared" si="190"/>
        <v>0</v>
      </c>
      <c r="AJ466" s="411">
        <f t="shared" si="190"/>
        <v>0</v>
      </c>
      <c r="AK466" s="411">
        <f t="shared" si="190"/>
        <v>0</v>
      </c>
      <c r="AL466" s="411">
        <f t="shared" si="190"/>
        <v>0</v>
      </c>
      <c r="AM466" s="297"/>
    </row>
    <row r="467" spans="1:39" ht="16" outlineLevel="1">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2"/>
      <c r="Z467" s="422"/>
      <c r="AA467" s="412"/>
      <c r="AB467" s="412"/>
      <c r="AC467" s="412"/>
      <c r="AD467" s="412"/>
      <c r="AE467" s="412"/>
      <c r="AF467" s="412"/>
      <c r="AG467" s="412"/>
      <c r="AH467" s="412"/>
      <c r="AI467" s="412"/>
      <c r="AJ467" s="412"/>
      <c r="AK467" s="412"/>
      <c r="AL467" s="412"/>
      <c r="AM467" s="306"/>
    </row>
    <row r="468" spans="1:39" ht="17" outlineLevel="1">
      <c r="A468" s="506">
        <v>20</v>
      </c>
      <c r="B468" s="315" t="s">
        <v>13</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0"/>
      <c r="Z468" s="415"/>
      <c r="AA468" s="415"/>
      <c r="AB468" s="415"/>
      <c r="AC468" s="415"/>
      <c r="AD468" s="415"/>
      <c r="AE468" s="415"/>
      <c r="AF468" s="415"/>
      <c r="AG468" s="415"/>
      <c r="AH468" s="415"/>
      <c r="AI468" s="415"/>
      <c r="AJ468" s="415"/>
      <c r="AK468" s="415"/>
      <c r="AL468" s="415"/>
      <c r="AM468" s="296">
        <f>SUM(Y468:AL468)</f>
        <v>0</v>
      </c>
    </row>
    <row r="469" spans="1:39" ht="16" outlineLevel="1">
      <c r="B469" s="294" t="s">
        <v>259</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Z468</f>
        <v>0</v>
      </c>
      <c r="AA469" s="411">
        <f t="shared" ref="AA469:AC469" si="191">AA468</f>
        <v>0</v>
      </c>
      <c r="AB469" s="411">
        <f t="shared" si="191"/>
        <v>0</v>
      </c>
      <c r="AC469" s="411">
        <f t="shared" si="191"/>
        <v>0</v>
      </c>
      <c r="AD469" s="411">
        <f t="shared" ref="AD469:AL469" si="192">AD468</f>
        <v>0</v>
      </c>
      <c r="AE469" s="411">
        <f t="shared" si="192"/>
        <v>0</v>
      </c>
      <c r="AF469" s="411">
        <f t="shared" si="192"/>
        <v>0</v>
      </c>
      <c r="AG469" s="411">
        <f t="shared" si="192"/>
        <v>0</v>
      </c>
      <c r="AH469" s="411">
        <f t="shared" si="192"/>
        <v>0</v>
      </c>
      <c r="AI469" s="411">
        <f t="shared" si="192"/>
        <v>0</v>
      </c>
      <c r="AJ469" s="411">
        <f t="shared" si="192"/>
        <v>0</v>
      </c>
      <c r="AK469" s="411">
        <f t="shared" si="192"/>
        <v>0</v>
      </c>
      <c r="AL469" s="411">
        <f t="shared" si="192"/>
        <v>0</v>
      </c>
      <c r="AM469" s="306"/>
    </row>
    <row r="470" spans="1:39" ht="16" outlineLevel="1">
      <c r="B470" s="315"/>
      <c r="C470" s="305"/>
      <c r="D470" s="291"/>
      <c r="E470" s="291"/>
      <c r="F470" s="291"/>
      <c r="G470" s="291"/>
      <c r="H470" s="291"/>
      <c r="I470" s="291"/>
      <c r="J470" s="291"/>
      <c r="K470" s="291"/>
      <c r="L470" s="291"/>
      <c r="M470" s="291"/>
      <c r="N470" s="318"/>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ht="17" outlineLevel="1">
      <c r="A471" s="506">
        <v>21</v>
      </c>
      <c r="B471" s="315" t="s">
        <v>22</v>
      </c>
      <c r="C471" s="291" t="s">
        <v>25</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0"/>
      <c r="Z471" s="415"/>
      <c r="AA471" s="415"/>
      <c r="AB471" s="415"/>
      <c r="AC471" s="415"/>
      <c r="AD471" s="415"/>
      <c r="AE471" s="415"/>
      <c r="AF471" s="415"/>
      <c r="AG471" s="415"/>
      <c r="AH471" s="415"/>
      <c r="AI471" s="415"/>
      <c r="AJ471" s="415"/>
      <c r="AK471" s="415"/>
      <c r="AL471" s="415"/>
      <c r="AM471" s="296">
        <f>SUM(Y471:AL471)</f>
        <v>0</v>
      </c>
    </row>
    <row r="472" spans="1:39" ht="16" outlineLevel="1">
      <c r="B472" s="294" t="s">
        <v>259</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Y471</f>
        <v>0</v>
      </c>
      <c r="Z472" s="411">
        <f>Z471</f>
        <v>0</v>
      </c>
      <c r="AA472" s="411">
        <f t="shared" ref="AA472:AC472" si="193">AA471</f>
        <v>0</v>
      </c>
      <c r="AB472" s="411">
        <f t="shared" si="193"/>
        <v>0</v>
      </c>
      <c r="AC472" s="411">
        <f t="shared" si="193"/>
        <v>0</v>
      </c>
      <c r="AD472" s="411">
        <f t="shared" ref="AD472:AL472" si="194">AD471</f>
        <v>0</v>
      </c>
      <c r="AE472" s="411">
        <f t="shared" si="194"/>
        <v>0</v>
      </c>
      <c r="AF472" s="411">
        <f t="shared" si="194"/>
        <v>0</v>
      </c>
      <c r="AG472" s="411">
        <f t="shared" si="194"/>
        <v>0</v>
      </c>
      <c r="AH472" s="411">
        <f t="shared" si="194"/>
        <v>0</v>
      </c>
      <c r="AI472" s="411">
        <f t="shared" si="194"/>
        <v>0</v>
      </c>
      <c r="AJ472" s="411">
        <f t="shared" si="194"/>
        <v>0</v>
      </c>
      <c r="AK472" s="411">
        <f t="shared" si="194"/>
        <v>0</v>
      </c>
      <c r="AL472" s="411">
        <f t="shared" si="194"/>
        <v>0</v>
      </c>
      <c r="AM472" s="297"/>
    </row>
    <row r="473" spans="1:39" ht="16" outlineLevel="1">
      <c r="B473" s="315"/>
      <c r="C473" s="305"/>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12"/>
      <c r="AA473" s="412"/>
      <c r="AB473" s="412"/>
      <c r="AC473" s="412"/>
      <c r="AD473" s="412"/>
      <c r="AE473" s="412"/>
      <c r="AF473" s="412"/>
      <c r="AG473" s="412"/>
      <c r="AH473" s="412"/>
      <c r="AI473" s="412"/>
      <c r="AJ473" s="412"/>
      <c r="AK473" s="412"/>
      <c r="AL473" s="412"/>
      <c r="AM473" s="306"/>
    </row>
    <row r="474" spans="1:39" ht="17" outlineLevel="1">
      <c r="A474" s="506">
        <v>22</v>
      </c>
      <c r="B474" s="315" t="s">
        <v>9</v>
      </c>
      <c r="C474" s="291" t="s">
        <v>25</v>
      </c>
      <c r="D474" s="295"/>
      <c r="E474" s="295"/>
      <c r="F474" s="295"/>
      <c r="G474" s="295"/>
      <c r="H474" s="295"/>
      <c r="I474" s="295"/>
      <c r="J474" s="295"/>
      <c r="K474" s="295"/>
      <c r="L474" s="295"/>
      <c r="M474" s="295"/>
      <c r="N474" s="291"/>
      <c r="O474" s="295">
        <v>2936.1334999999999</v>
      </c>
      <c r="P474" s="295">
        <v>0</v>
      </c>
      <c r="Q474" s="295">
        <v>0</v>
      </c>
      <c r="R474" s="295">
        <v>0</v>
      </c>
      <c r="S474" s="295">
        <v>0</v>
      </c>
      <c r="T474" s="295">
        <v>0</v>
      </c>
      <c r="U474" s="295">
        <v>0</v>
      </c>
      <c r="V474" s="295">
        <v>0</v>
      </c>
      <c r="W474" s="295">
        <v>0</v>
      </c>
      <c r="X474" s="295">
        <v>0</v>
      </c>
      <c r="Y474" s="410"/>
      <c r="Z474" s="415"/>
      <c r="AA474" s="415">
        <v>1</v>
      </c>
      <c r="AB474" s="415"/>
      <c r="AC474" s="415"/>
      <c r="AD474" s="415"/>
      <c r="AE474" s="415"/>
      <c r="AF474" s="415"/>
      <c r="AG474" s="415"/>
      <c r="AH474" s="415"/>
      <c r="AI474" s="415"/>
      <c r="AJ474" s="415"/>
      <c r="AK474" s="415"/>
      <c r="AL474" s="415"/>
      <c r="AM474" s="296">
        <f>SUM(Y474:AL474)</f>
        <v>1</v>
      </c>
    </row>
    <row r="475" spans="1:39" ht="16" outlineLevel="1">
      <c r="B475" s="294" t="s">
        <v>259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Z474</f>
        <v>0</v>
      </c>
      <c r="AA475" s="411">
        <f t="shared" ref="AA475:AC475" si="195">AA474</f>
        <v>1</v>
      </c>
      <c r="AB475" s="411">
        <f t="shared" si="195"/>
        <v>0</v>
      </c>
      <c r="AC475" s="411">
        <f t="shared" si="195"/>
        <v>0</v>
      </c>
      <c r="AD475" s="411">
        <f t="shared" ref="AD475:AL475" si="196">AD474</f>
        <v>0</v>
      </c>
      <c r="AE475" s="411">
        <f t="shared" si="196"/>
        <v>0</v>
      </c>
      <c r="AF475" s="411">
        <f t="shared" si="196"/>
        <v>0</v>
      </c>
      <c r="AG475" s="411">
        <f t="shared" si="196"/>
        <v>0</v>
      </c>
      <c r="AH475" s="411">
        <f t="shared" si="196"/>
        <v>0</v>
      </c>
      <c r="AI475" s="411">
        <f t="shared" si="196"/>
        <v>0</v>
      </c>
      <c r="AJ475" s="411">
        <f t="shared" si="196"/>
        <v>0</v>
      </c>
      <c r="AK475" s="411">
        <f t="shared" si="196"/>
        <v>0</v>
      </c>
      <c r="AL475" s="411">
        <f t="shared" si="196"/>
        <v>0</v>
      </c>
      <c r="AM475" s="306"/>
    </row>
    <row r="476" spans="1:39" ht="16" outlineLevel="1">
      <c r="B476" s="315"/>
      <c r="C476" s="305"/>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12"/>
      <c r="Z476" s="412"/>
      <c r="AA476" s="412"/>
      <c r="AB476" s="412"/>
      <c r="AC476" s="412"/>
      <c r="AD476" s="412"/>
      <c r="AE476" s="412"/>
      <c r="AF476" s="412"/>
      <c r="AG476" s="412"/>
      <c r="AH476" s="412"/>
      <c r="AI476" s="412"/>
      <c r="AJ476" s="412"/>
      <c r="AK476" s="412"/>
      <c r="AL476" s="412"/>
      <c r="AM476" s="306"/>
    </row>
    <row r="477" spans="1:39" ht="16" outlineLevel="1">
      <c r="A477" s="507"/>
      <c r="B477" s="288" t="s">
        <v>14</v>
      </c>
      <c r="C477" s="289"/>
      <c r="D477" s="290"/>
      <c r="E477" s="290"/>
      <c r="F477" s="290"/>
      <c r="G477" s="290"/>
      <c r="H477" s="290"/>
      <c r="I477" s="290"/>
      <c r="J477" s="290"/>
      <c r="K477" s="290"/>
      <c r="L477" s="290"/>
      <c r="M477" s="290"/>
      <c r="N477" s="290"/>
      <c r="O477" s="290"/>
      <c r="P477" s="289"/>
      <c r="Q477" s="289"/>
      <c r="R477" s="289"/>
      <c r="S477" s="289"/>
      <c r="T477" s="289"/>
      <c r="U477" s="289"/>
      <c r="V477" s="289"/>
      <c r="W477" s="289"/>
      <c r="X477" s="289"/>
      <c r="Y477" s="414"/>
      <c r="Z477" s="414"/>
      <c r="AA477" s="414"/>
      <c r="AB477" s="414"/>
      <c r="AC477" s="414"/>
      <c r="AD477" s="414"/>
      <c r="AE477" s="414"/>
      <c r="AF477" s="414"/>
      <c r="AG477" s="414"/>
      <c r="AH477" s="414"/>
      <c r="AI477" s="414"/>
      <c r="AJ477" s="414"/>
      <c r="AK477" s="414"/>
      <c r="AL477" s="414"/>
      <c r="AM477" s="292"/>
    </row>
    <row r="478" spans="1:39" ht="17" outlineLevel="1">
      <c r="A478" s="506">
        <v>23</v>
      </c>
      <c r="B478" s="315" t="s">
        <v>14</v>
      </c>
      <c r="C478" s="291" t="s">
        <v>25</v>
      </c>
      <c r="D478" s="295">
        <v>283424.48670000001</v>
      </c>
      <c r="E478" s="295">
        <v>280021.51250000001</v>
      </c>
      <c r="F478" s="295">
        <v>248542.49369999999</v>
      </c>
      <c r="G478" s="295">
        <v>231994.3388</v>
      </c>
      <c r="H478" s="295">
        <v>216846.2323</v>
      </c>
      <c r="I478" s="295">
        <v>216846.2323</v>
      </c>
      <c r="J478" s="295">
        <v>216846.2323</v>
      </c>
      <c r="K478" s="295">
        <v>216846.2323</v>
      </c>
      <c r="L478" s="295">
        <v>100110.28260000001</v>
      </c>
      <c r="M478" s="295">
        <v>100110.28260000001</v>
      </c>
      <c r="N478" s="291"/>
      <c r="O478" s="295">
        <v>20.22772286</v>
      </c>
      <c r="P478" s="295">
        <v>20.0512938</v>
      </c>
      <c r="Q478" s="295">
        <v>18.409462789999999</v>
      </c>
      <c r="R478" s="295">
        <v>17.546531510000001</v>
      </c>
      <c r="S478" s="295">
        <v>16.756195600000002</v>
      </c>
      <c r="T478" s="295">
        <v>16.756195600000002</v>
      </c>
      <c r="U478" s="295">
        <v>16.756195600000002</v>
      </c>
      <c r="V478" s="295">
        <v>16.756195600000002</v>
      </c>
      <c r="W478" s="295">
        <v>10.66948779</v>
      </c>
      <c r="X478" s="295">
        <v>10.66948779</v>
      </c>
      <c r="Y478" s="468">
        <v>1</v>
      </c>
      <c r="Z478" s="410"/>
      <c r="AA478" s="410"/>
      <c r="AB478" s="410"/>
      <c r="AC478" s="410"/>
      <c r="AD478" s="410"/>
      <c r="AE478" s="410"/>
      <c r="AF478" s="410"/>
      <c r="AG478" s="410"/>
      <c r="AH478" s="410"/>
      <c r="AI478" s="410"/>
      <c r="AJ478" s="410"/>
      <c r="AK478" s="410"/>
      <c r="AL478" s="410"/>
      <c r="AM478" s="296">
        <f>SUM(Y478:AL478)</f>
        <v>1</v>
      </c>
    </row>
    <row r="479" spans="1:39" ht="16" outlineLevel="1">
      <c r="B479" s="294" t="s">
        <v>259</v>
      </c>
      <c r="C479" s="291" t="s">
        <v>163</v>
      </c>
      <c r="D479" s="295"/>
      <c r="E479" s="295"/>
      <c r="F479" s="295"/>
      <c r="G479" s="295"/>
      <c r="H479" s="295"/>
      <c r="I479" s="295"/>
      <c r="J479" s="295"/>
      <c r="K479" s="295"/>
      <c r="L479" s="295"/>
      <c r="M479" s="295"/>
      <c r="N479" s="466"/>
      <c r="O479" s="295"/>
      <c r="P479" s="295"/>
      <c r="Q479" s="295"/>
      <c r="R479" s="295"/>
      <c r="S479" s="295"/>
      <c r="T479" s="295"/>
      <c r="U479" s="295"/>
      <c r="V479" s="295"/>
      <c r="W479" s="295"/>
      <c r="X479" s="295"/>
      <c r="Y479" s="411">
        <f>Y478</f>
        <v>1</v>
      </c>
      <c r="Z479" s="411">
        <f>Z478</f>
        <v>0</v>
      </c>
      <c r="AA479" s="411">
        <f t="shared" ref="AA479:AC479" si="197">AA478</f>
        <v>0</v>
      </c>
      <c r="AB479" s="411">
        <f t="shared" si="197"/>
        <v>0</v>
      </c>
      <c r="AC479" s="411">
        <f t="shared" si="197"/>
        <v>0</v>
      </c>
      <c r="AD479" s="411">
        <f t="shared" ref="AD479:AL479" si="198">AD478</f>
        <v>0</v>
      </c>
      <c r="AE479" s="411">
        <f t="shared" si="198"/>
        <v>0</v>
      </c>
      <c r="AF479" s="411">
        <f t="shared" si="198"/>
        <v>0</v>
      </c>
      <c r="AG479" s="411">
        <f t="shared" si="198"/>
        <v>0</v>
      </c>
      <c r="AH479" s="411">
        <f t="shared" si="198"/>
        <v>0</v>
      </c>
      <c r="AI479" s="411">
        <f t="shared" si="198"/>
        <v>0</v>
      </c>
      <c r="AJ479" s="411">
        <f t="shared" si="198"/>
        <v>0</v>
      </c>
      <c r="AK479" s="411">
        <f t="shared" si="198"/>
        <v>0</v>
      </c>
      <c r="AL479" s="411">
        <f t="shared" si="198"/>
        <v>0</v>
      </c>
      <c r="AM479" s="297"/>
    </row>
    <row r="480" spans="1:39" ht="16" outlineLevel="1">
      <c r="B480" s="315"/>
      <c r="C480" s="305"/>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12"/>
      <c r="Z480" s="412"/>
      <c r="AA480" s="412"/>
      <c r="AB480" s="412"/>
      <c r="AC480" s="412"/>
      <c r="AD480" s="412"/>
      <c r="AE480" s="412"/>
      <c r="AF480" s="412"/>
      <c r="AG480" s="412"/>
      <c r="AH480" s="412"/>
      <c r="AI480" s="412"/>
      <c r="AJ480" s="412"/>
      <c r="AK480" s="412"/>
      <c r="AL480" s="412"/>
      <c r="AM480" s="306"/>
    </row>
    <row r="481" spans="1:39" s="293" customFormat="1" ht="16" outlineLevel="1">
      <c r="A481" s="507"/>
      <c r="B481" s="288" t="s">
        <v>487</v>
      </c>
      <c r="C481" s="289"/>
      <c r="D481" s="290"/>
      <c r="E481" s="290"/>
      <c r="F481" s="290"/>
      <c r="G481" s="290"/>
      <c r="H481" s="290"/>
      <c r="I481" s="290"/>
      <c r="J481" s="290"/>
      <c r="K481" s="290"/>
      <c r="L481" s="290"/>
      <c r="M481" s="290"/>
      <c r="N481" s="290"/>
      <c r="O481" s="290"/>
      <c r="P481" s="289"/>
      <c r="Q481" s="289"/>
      <c r="R481" s="289"/>
      <c r="S481" s="289"/>
      <c r="T481" s="289"/>
      <c r="U481" s="289"/>
      <c r="V481" s="289"/>
      <c r="W481" s="289"/>
      <c r="X481" s="289"/>
      <c r="Y481" s="414"/>
      <c r="Z481" s="414"/>
      <c r="AA481" s="414"/>
      <c r="AB481" s="414"/>
      <c r="AC481" s="414"/>
      <c r="AD481" s="414"/>
      <c r="AE481" s="414"/>
      <c r="AF481" s="414"/>
      <c r="AG481" s="414"/>
      <c r="AH481" s="414"/>
      <c r="AI481" s="414"/>
      <c r="AJ481" s="414"/>
      <c r="AK481" s="414"/>
      <c r="AL481" s="414"/>
      <c r="AM481" s="292"/>
    </row>
    <row r="482" spans="1:39" s="283" customFormat="1" ht="17" outlineLevel="1">
      <c r="A482" s="506">
        <v>24</v>
      </c>
      <c r="B482" s="315" t="s">
        <v>14</v>
      </c>
      <c r="C482" s="291" t="s">
        <v>25</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0"/>
      <c r="Z482" s="410"/>
      <c r="AA482" s="410"/>
      <c r="AB482" s="410"/>
      <c r="AC482" s="410"/>
      <c r="AD482" s="410"/>
      <c r="AE482" s="410"/>
      <c r="AF482" s="410"/>
      <c r="AG482" s="410"/>
      <c r="AH482" s="410"/>
      <c r="AI482" s="410"/>
      <c r="AJ482" s="410"/>
      <c r="AK482" s="410"/>
      <c r="AL482" s="410"/>
      <c r="AM482" s="296">
        <f>SUM(Y482:AL482)</f>
        <v>0</v>
      </c>
    </row>
    <row r="483" spans="1:39" s="283" customFormat="1" ht="17" outlineLevel="1">
      <c r="A483" s="506"/>
      <c r="B483" s="315" t="s">
        <v>259</v>
      </c>
      <c r="C483" s="291" t="s">
        <v>163</v>
      </c>
      <c r="D483" s="295"/>
      <c r="E483" s="295"/>
      <c r="F483" s="295"/>
      <c r="G483" s="295"/>
      <c r="H483" s="295"/>
      <c r="I483" s="295"/>
      <c r="J483" s="295"/>
      <c r="K483" s="295"/>
      <c r="L483" s="295"/>
      <c r="M483" s="295"/>
      <c r="N483" s="466"/>
      <c r="O483" s="295"/>
      <c r="P483" s="295"/>
      <c r="Q483" s="295"/>
      <c r="R483" s="295"/>
      <c r="S483" s="295"/>
      <c r="T483" s="295"/>
      <c r="U483" s="295"/>
      <c r="V483" s="295"/>
      <c r="W483" s="295"/>
      <c r="X483" s="295"/>
      <c r="Y483" s="411">
        <f>Y482</f>
        <v>0</v>
      </c>
      <c r="Z483" s="411">
        <f>Z482</f>
        <v>0</v>
      </c>
      <c r="AA483" s="411">
        <f t="shared" ref="AA483:AC483" si="199">AA482</f>
        <v>0</v>
      </c>
      <c r="AB483" s="411">
        <f t="shared" si="199"/>
        <v>0</v>
      </c>
      <c r="AC483" s="411">
        <f t="shared" si="199"/>
        <v>0</v>
      </c>
      <c r="AD483" s="411">
        <f t="shared" ref="AD483:AL483" si="200">AD482</f>
        <v>0</v>
      </c>
      <c r="AE483" s="411">
        <f t="shared" si="200"/>
        <v>0</v>
      </c>
      <c r="AF483" s="411">
        <f t="shared" si="200"/>
        <v>0</v>
      </c>
      <c r="AG483" s="411">
        <f t="shared" si="200"/>
        <v>0</v>
      </c>
      <c r="AH483" s="411">
        <f t="shared" si="200"/>
        <v>0</v>
      </c>
      <c r="AI483" s="411">
        <f t="shared" si="200"/>
        <v>0</v>
      </c>
      <c r="AJ483" s="411">
        <f t="shared" si="200"/>
        <v>0</v>
      </c>
      <c r="AK483" s="411">
        <f t="shared" si="200"/>
        <v>0</v>
      </c>
      <c r="AL483" s="411">
        <f t="shared" si="200"/>
        <v>0</v>
      </c>
      <c r="AM483" s="297"/>
    </row>
    <row r="484" spans="1:39" s="283" customFormat="1" ht="16" outlineLevel="1">
      <c r="A484" s="506"/>
      <c r="B484" s="315"/>
      <c r="C484" s="305"/>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12"/>
      <c r="AA484" s="412"/>
      <c r="AB484" s="412"/>
      <c r="AC484" s="412"/>
      <c r="AD484" s="412"/>
      <c r="AE484" s="412"/>
      <c r="AF484" s="412"/>
      <c r="AG484" s="412"/>
      <c r="AH484" s="412"/>
      <c r="AI484" s="412"/>
      <c r="AJ484" s="412"/>
      <c r="AK484" s="412"/>
      <c r="AL484" s="412"/>
      <c r="AM484" s="306"/>
    </row>
    <row r="485" spans="1:39" s="283" customFormat="1" ht="17" outlineLevel="1">
      <c r="A485" s="506">
        <v>25</v>
      </c>
      <c r="B485" s="314" t="s">
        <v>21</v>
      </c>
      <c r="C485" s="291" t="s">
        <v>25</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5"/>
      <c r="Z485" s="415"/>
      <c r="AA485" s="415"/>
      <c r="AB485" s="415"/>
      <c r="AC485" s="415"/>
      <c r="AD485" s="415"/>
      <c r="AE485" s="415"/>
      <c r="AF485" s="415"/>
      <c r="AG485" s="415"/>
      <c r="AH485" s="415"/>
      <c r="AI485" s="415"/>
      <c r="AJ485" s="415"/>
      <c r="AK485" s="415"/>
      <c r="AL485" s="415"/>
      <c r="AM485" s="296">
        <f>SUM(Y485:AL485)</f>
        <v>0</v>
      </c>
    </row>
    <row r="486" spans="1:39" s="283" customFormat="1" ht="17" outlineLevel="1">
      <c r="A486" s="506"/>
      <c r="B486" s="315" t="s">
        <v>259</v>
      </c>
      <c r="C486" s="291" t="s">
        <v>163</v>
      </c>
      <c r="D486" s="295"/>
      <c r="E486" s="295"/>
      <c r="F486" s="295"/>
      <c r="G486" s="295"/>
      <c r="H486" s="295"/>
      <c r="I486" s="295"/>
      <c r="J486" s="295"/>
      <c r="K486" s="295"/>
      <c r="L486" s="295"/>
      <c r="M486" s="295"/>
      <c r="N486" s="295">
        <f>N485</f>
        <v>12</v>
      </c>
      <c r="O486" s="295"/>
      <c r="P486" s="295"/>
      <c r="Q486" s="295"/>
      <c r="R486" s="295"/>
      <c r="S486" s="295"/>
      <c r="T486" s="295"/>
      <c r="U486" s="295"/>
      <c r="V486" s="295"/>
      <c r="W486" s="295"/>
      <c r="X486" s="295"/>
      <c r="Y486" s="411">
        <f>Y485</f>
        <v>0</v>
      </c>
      <c r="Z486" s="411">
        <f>Z485</f>
        <v>0</v>
      </c>
      <c r="AA486" s="411">
        <f t="shared" ref="AA486:AC486" si="201">AA485</f>
        <v>0</v>
      </c>
      <c r="AB486" s="411">
        <f t="shared" si="201"/>
        <v>0</v>
      </c>
      <c r="AC486" s="411">
        <f t="shared" si="201"/>
        <v>0</v>
      </c>
      <c r="AD486" s="411">
        <f t="shared" ref="AD486:AL486" si="202">AD485</f>
        <v>0</v>
      </c>
      <c r="AE486" s="411">
        <f t="shared" si="202"/>
        <v>0</v>
      </c>
      <c r="AF486" s="411">
        <f t="shared" si="202"/>
        <v>0</v>
      </c>
      <c r="AG486" s="411">
        <f t="shared" si="202"/>
        <v>0</v>
      </c>
      <c r="AH486" s="411">
        <f t="shared" si="202"/>
        <v>0</v>
      </c>
      <c r="AI486" s="411">
        <f t="shared" si="202"/>
        <v>0</v>
      </c>
      <c r="AJ486" s="411">
        <f t="shared" si="202"/>
        <v>0</v>
      </c>
      <c r="AK486" s="411">
        <f t="shared" si="202"/>
        <v>0</v>
      </c>
      <c r="AL486" s="411">
        <f t="shared" si="202"/>
        <v>0</v>
      </c>
      <c r="AM486" s="311"/>
    </row>
    <row r="487" spans="1:39" s="283" customFormat="1" ht="16" outlineLevel="1">
      <c r="A487" s="506"/>
      <c r="B487" s="314"/>
      <c r="C487" s="312"/>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6"/>
      <c r="Z487" s="417"/>
      <c r="AA487" s="416"/>
      <c r="AB487" s="416"/>
      <c r="AC487" s="416"/>
      <c r="AD487" s="416"/>
      <c r="AE487" s="416"/>
      <c r="AF487" s="416"/>
      <c r="AG487" s="416"/>
      <c r="AH487" s="416"/>
      <c r="AI487" s="416"/>
      <c r="AJ487" s="416"/>
      <c r="AK487" s="416"/>
      <c r="AL487" s="416"/>
      <c r="AM487" s="313"/>
    </row>
    <row r="488" spans="1:39" ht="16" outlineLevel="1">
      <c r="A488" s="507"/>
      <c r="B488" s="288" t="s">
        <v>15</v>
      </c>
      <c r="C488" s="320"/>
      <c r="D488" s="290"/>
      <c r="E488" s="289"/>
      <c r="F488" s="289"/>
      <c r="G488" s="289"/>
      <c r="H488" s="289"/>
      <c r="I488" s="289"/>
      <c r="J488" s="289"/>
      <c r="K488" s="289"/>
      <c r="L488" s="289"/>
      <c r="M488" s="289"/>
      <c r="N488" s="291"/>
      <c r="O488" s="289"/>
      <c r="P488" s="289"/>
      <c r="Q488" s="289"/>
      <c r="R488" s="289"/>
      <c r="S488" s="289"/>
      <c r="T488" s="289"/>
      <c r="U488" s="289"/>
      <c r="V488" s="289"/>
      <c r="W488" s="289"/>
      <c r="X488" s="289"/>
      <c r="Y488" s="414"/>
      <c r="Z488" s="414"/>
      <c r="AA488" s="414"/>
      <c r="AB488" s="414"/>
      <c r="AC488" s="414"/>
      <c r="AD488" s="414"/>
      <c r="AE488" s="414"/>
      <c r="AF488" s="414"/>
      <c r="AG488" s="414"/>
      <c r="AH488" s="414"/>
      <c r="AI488" s="414"/>
      <c r="AJ488" s="414"/>
      <c r="AK488" s="414"/>
      <c r="AL488" s="414"/>
      <c r="AM488" s="292"/>
    </row>
    <row r="489" spans="1:39" ht="17" outlineLevel="1">
      <c r="A489" s="506">
        <v>26</v>
      </c>
      <c r="B489" s="321" t="s">
        <v>16</v>
      </c>
      <c r="C489" s="291" t="s">
        <v>25</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26"/>
      <c r="Z489" s="415"/>
      <c r="AA489" s="415"/>
      <c r="AB489" s="415"/>
      <c r="AC489" s="415"/>
      <c r="AD489" s="415"/>
      <c r="AE489" s="415"/>
      <c r="AF489" s="415"/>
      <c r="AG489" s="415"/>
      <c r="AH489" s="415"/>
      <c r="AI489" s="415"/>
      <c r="AJ489" s="415"/>
      <c r="AK489" s="415"/>
      <c r="AL489" s="415"/>
      <c r="AM489" s="296">
        <f>SUM(Y489:AL489)</f>
        <v>0</v>
      </c>
    </row>
    <row r="490" spans="1:39" ht="16" outlineLevel="1">
      <c r="B490" s="294" t="s">
        <v>259</v>
      </c>
      <c r="C490" s="291" t="s">
        <v>163</v>
      </c>
      <c r="D490" s="295"/>
      <c r="E490" s="295"/>
      <c r="F490" s="295"/>
      <c r="G490" s="295"/>
      <c r="H490" s="295"/>
      <c r="I490" s="295"/>
      <c r="J490" s="295"/>
      <c r="K490" s="295"/>
      <c r="L490" s="295"/>
      <c r="M490" s="295"/>
      <c r="N490" s="295">
        <f>N489</f>
        <v>12</v>
      </c>
      <c r="O490" s="295"/>
      <c r="P490" s="295"/>
      <c r="Q490" s="295"/>
      <c r="R490" s="295"/>
      <c r="S490" s="295"/>
      <c r="T490" s="295"/>
      <c r="U490" s="295"/>
      <c r="V490" s="295"/>
      <c r="W490" s="295"/>
      <c r="X490" s="295"/>
      <c r="Y490" s="411">
        <f>Y489</f>
        <v>0</v>
      </c>
      <c r="Z490" s="411">
        <f>Z489</f>
        <v>0</v>
      </c>
      <c r="AA490" s="411">
        <f t="shared" ref="AA490:AC490" si="203">AA489</f>
        <v>0</v>
      </c>
      <c r="AB490" s="411">
        <f t="shared" si="203"/>
        <v>0</v>
      </c>
      <c r="AC490" s="411">
        <f t="shared" si="203"/>
        <v>0</v>
      </c>
      <c r="AD490" s="411">
        <f t="shared" ref="AD490:AL490" si="204">AD489</f>
        <v>0</v>
      </c>
      <c r="AE490" s="411">
        <f t="shared" si="204"/>
        <v>0</v>
      </c>
      <c r="AF490" s="411">
        <f t="shared" si="204"/>
        <v>0</v>
      </c>
      <c r="AG490" s="411">
        <f t="shared" si="204"/>
        <v>0</v>
      </c>
      <c r="AH490" s="411">
        <f t="shared" si="204"/>
        <v>0</v>
      </c>
      <c r="AI490" s="411">
        <f t="shared" si="204"/>
        <v>0</v>
      </c>
      <c r="AJ490" s="411">
        <f t="shared" si="204"/>
        <v>0</v>
      </c>
      <c r="AK490" s="411">
        <f t="shared" si="204"/>
        <v>0</v>
      </c>
      <c r="AL490" s="411">
        <f t="shared" si="204"/>
        <v>0</v>
      </c>
      <c r="AM490" s="306"/>
    </row>
    <row r="491" spans="1:39" ht="16" outlineLevel="1">
      <c r="A491" s="509"/>
      <c r="B491" s="322"/>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3"/>
      <c r="Z491" s="424"/>
      <c r="AA491" s="424"/>
      <c r="AB491" s="424"/>
      <c r="AC491" s="424"/>
      <c r="AD491" s="424"/>
      <c r="AE491" s="424"/>
      <c r="AF491" s="424"/>
      <c r="AG491" s="424"/>
      <c r="AH491" s="424"/>
      <c r="AI491" s="424"/>
      <c r="AJ491" s="424"/>
      <c r="AK491" s="424"/>
      <c r="AL491" s="424"/>
      <c r="AM491" s="297"/>
    </row>
    <row r="492" spans="1:39" ht="17" outlineLevel="1">
      <c r="A492" s="506">
        <v>27</v>
      </c>
      <c r="B492" s="321" t="s">
        <v>17</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5"/>
      <c r="AA492" s="415"/>
      <c r="AB492" s="415"/>
      <c r="AC492" s="415"/>
      <c r="AD492" s="415"/>
      <c r="AE492" s="415"/>
      <c r="AF492" s="415"/>
      <c r="AG492" s="415"/>
      <c r="AH492" s="415"/>
      <c r="AI492" s="415"/>
      <c r="AJ492" s="415"/>
      <c r="AK492" s="415"/>
      <c r="AL492" s="415"/>
      <c r="AM492" s="296">
        <f>SUM(Y492:AL492)</f>
        <v>0</v>
      </c>
    </row>
    <row r="493" spans="1:39" ht="16" outlineLevel="1">
      <c r="B493" s="294" t="s">
        <v>259</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Z492</f>
        <v>0</v>
      </c>
      <c r="AA493" s="411">
        <f t="shared" ref="AA493:AC493" si="205">AA492</f>
        <v>0</v>
      </c>
      <c r="AB493" s="411">
        <f t="shared" si="205"/>
        <v>0</v>
      </c>
      <c r="AC493" s="411">
        <f t="shared" si="205"/>
        <v>0</v>
      </c>
      <c r="AD493" s="411">
        <f t="shared" ref="AD493:AL493" si="206">AD492</f>
        <v>0</v>
      </c>
      <c r="AE493" s="411">
        <f t="shared" si="206"/>
        <v>0</v>
      </c>
      <c r="AF493" s="411">
        <f t="shared" si="206"/>
        <v>0</v>
      </c>
      <c r="AG493" s="411">
        <f t="shared" si="206"/>
        <v>0</v>
      </c>
      <c r="AH493" s="411">
        <f t="shared" si="206"/>
        <v>0</v>
      </c>
      <c r="AI493" s="411">
        <f t="shared" si="206"/>
        <v>0</v>
      </c>
      <c r="AJ493" s="411">
        <f t="shared" si="206"/>
        <v>0</v>
      </c>
      <c r="AK493" s="411">
        <f t="shared" si="206"/>
        <v>0</v>
      </c>
      <c r="AL493" s="411">
        <f t="shared" si="206"/>
        <v>0</v>
      </c>
      <c r="AM493" s="306"/>
    </row>
    <row r="494" spans="1:39" ht="16" outlineLevel="1">
      <c r="A494" s="509"/>
      <c r="B494" s="323"/>
      <c r="C494" s="300"/>
      <c r="D494" s="291"/>
      <c r="E494" s="291"/>
      <c r="F494" s="291"/>
      <c r="G494" s="291"/>
      <c r="H494" s="291"/>
      <c r="I494" s="291"/>
      <c r="J494" s="291"/>
      <c r="K494" s="291"/>
      <c r="L494" s="291"/>
      <c r="M494" s="291"/>
      <c r="N494" s="300"/>
      <c r="O494" s="291"/>
      <c r="P494" s="291"/>
      <c r="Q494" s="291"/>
      <c r="R494" s="291"/>
      <c r="S494" s="291"/>
      <c r="T494" s="291"/>
      <c r="U494" s="291"/>
      <c r="V494" s="291"/>
      <c r="W494" s="291"/>
      <c r="X494" s="291"/>
      <c r="Y494" s="412"/>
      <c r="Z494" s="412"/>
      <c r="AA494" s="412"/>
      <c r="AB494" s="412"/>
      <c r="AC494" s="412"/>
      <c r="AD494" s="412"/>
      <c r="AE494" s="412"/>
      <c r="AF494" s="412"/>
      <c r="AG494" s="412"/>
      <c r="AH494" s="412"/>
      <c r="AI494" s="412"/>
      <c r="AJ494" s="412"/>
      <c r="AK494" s="412"/>
      <c r="AL494" s="412"/>
      <c r="AM494" s="306"/>
    </row>
    <row r="495" spans="1:39" ht="17" outlineLevel="1">
      <c r="A495" s="506">
        <v>28</v>
      </c>
      <c r="B495" s="321" t="s">
        <v>18</v>
      </c>
      <c r="C495" s="291" t="s">
        <v>25</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26"/>
      <c r="Z495" s="415"/>
      <c r="AA495" s="415"/>
      <c r="AB495" s="415"/>
      <c r="AC495" s="415"/>
      <c r="AD495" s="415"/>
      <c r="AE495" s="415"/>
      <c r="AF495" s="415"/>
      <c r="AG495" s="415"/>
      <c r="AH495" s="415"/>
      <c r="AI495" s="415"/>
      <c r="AJ495" s="415"/>
      <c r="AK495" s="415"/>
      <c r="AL495" s="415"/>
      <c r="AM495" s="296">
        <f>SUM(Y495:AL495)</f>
        <v>0</v>
      </c>
    </row>
    <row r="496" spans="1:39" ht="16" outlineLevel="1">
      <c r="B496" s="294" t="s">
        <v>259</v>
      </c>
      <c r="C496" s="291" t="s">
        <v>163</v>
      </c>
      <c r="D496" s="295"/>
      <c r="E496" s="295"/>
      <c r="F496" s="295"/>
      <c r="G496" s="295"/>
      <c r="H496" s="295"/>
      <c r="I496" s="295"/>
      <c r="J496" s="295"/>
      <c r="K496" s="295"/>
      <c r="L496" s="295"/>
      <c r="M496" s="295"/>
      <c r="N496" s="295">
        <f>N495</f>
        <v>0</v>
      </c>
      <c r="O496" s="295"/>
      <c r="P496" s="295"/>
      <c r="Q496" s="295"/>
      <c r="R496" s="295"/>
      <c r="S496" s="295"/>
      <c r="T496" s="295"/>
      <c r="U496" s="295"/>
      <c r="V496" s="295"/>
      <c r="W496" s="295"/>
      <c r="X496" s="295"/>
      <c r="Y496" s="411">
        <f>Y495</f>
        <v>0</v>
      </c>
      <c r="Z496" s="411">
        <f>Z495</f>
        <v>0</v>
      </c>
      <c r="AA496" s="411">
        <f t="shared" ref="AA496:AC496" si="207">AA495</f>
        <v>0</v>
      </c>
      <c r="AB496" s="411">
        <f t="shared" si="207"/>
        <v>0</v>
      </c>
      <c r="AC496" s="411">
        <f t="shared" si="207"/>
        <v>0</v>
      </c>
      <c r="AD496" s="411">
        <f t="shared" ref="AD496:AL496" si="208">AD495</f>
        <v>0</v>
      </c>
      <c r="AE496" s="411">
        <f t="shared" si="208"/>
        <v>0</v>
      </c>
      <c r="AF496" s="411">
        <f t="shared" si="208"/>
        <v>0</v>
      </c>
      <c r="AG496" s="411">
        <f t="shared" si="208"/>
        <v>0</v>
      </c>
      <c r="AH496" s="411">
        <f t="shared" si="208"/>
        <v>0</v>
      </c>
      <c r="AI496" s="411">
        <f t="shared" si="208"/>
        <v>0</v>
      </c>
      <c r="AJ496" s="411">
        <f t="shared" si="208"/>
        <v>0</v>
      </c>
      <c r="AK496" s="411">
        <f t="shared" si="208"/>
        <v>0</v>
      </c>
      <c r="AL496" s="411">
        <f t="shared" si="208"/>
        <v>0</v>
      </c>
      <c r="AM496" s="297"/>
    </row>
    <row r="497" spans="1:39" ht="16" outlineLevel="1">
      <c r="A497" s="509"/>
      <c r="B497" s="322"/>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12"/>
      <c r="AA497" s="412"/>
      <c r="AB497" s="412"/>
      <c r="AC497" s="412"/>
      <c r="AD497" s="412"/>
      <c r="AE497" s="412"/>
      <c r="AF497" s="412"/>
      <c r="AG497" s="412"/>
      <c r="AH497" s="412"/>
      <c r="AI497" s="412"/>
      <c r="AJ497" s="412"/>
      <c r="AK497" s="412"/>
      <c r="AL497" s="412"/>
      <c r="AM497" s="306"/>
    </row>
    <row r="498" spans="1:39" ht="16" outlineLevel="1">
      <c r="A498" s="506">
        <v>29</v>
      </c>
      <c r="B498" s="324" t="s">
        <v>19</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5"/>
      <c r="AA498" s="415"/>
      <c r="AB498" s="415"/>
      <c r="AC498" s="415"/>
      <c r="AD498" s="415"/>
      <c r="AE498" s="415"/>
      <c r="AF498" s="415"/>
      <c r="AG498" s="415"/>
      <c r="AH498" s="415"/>
      <c r="AI498" s="415"/>
      <c r="AJ498" s="415"/>
      <c r="AK498" s="415"/>
      <c r="AL498" s="415"/>
      <c r="AM498" s="296">
        <f>SUM(Y498:AL498)</f>
        <v>0</v>
      </c>
    </row>
    <row r="499" spans="1:39" ht="16" outlineLevel="1">
      <c r="B499" s="324" t="s">
        <v>259</v>
      </c>
      <c r="C499" s="291" t="s">
        <v>163</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 t="shared" ref="Z499:AC499" si="209">Z498</f>
        <v>0</v>
      </c>
      <c r="AA499" s="411">
        <f t="shared" si="209"/>
        <v>0</v>
      </c>
      <c r="AB499" s="411">
        <f t="shared" si="209"/>
        <v>0</v>
      </c>
      <c r="AC499" s="411">
        <f t="shared" si="209"/>
        <v>0</v>
      </c>
      <c r="AD499" s="411">
        <f t="shared" ref="AD499:AL499" si="210">AD498</f>
        <v>0</v>
      </c>
      <c r="AE499" s="411">
        <f t="shared" si="210"/>
        <v>0</v>
      </c>
      <c r="AF499" s="411">
        <f t="shared" si="210"/>
        <v>0</v>
      </c>
      <c r="AG499" s="411">
        <f t="shared" si="210"/>
        <v>0</v>
      </c>
      <c r="AH499" s="411">
        <f t="shared" si="210"/>
        <v>0</v>
      </c>
      <c r="AI499" s="411">
        <f t="shared" si="210"/>
        <v>0</v>
      </c>
      <c r="AJ499" s="411">
        <f t="shared" si="210"/>
        <v>0</v>
      </c>
      <c r="AK499" s="411">
        <f t="shared" si="210"/>
        <v>0</v>
      </c>
      <c r="AL499" s="411">
        <f t="shared" si="210"/>
        <v>0</v>
      </c>
      <c r="AM499" s="297"/>
    </row>
    <row r="500" spans="1:39" ht="16" outlineLevel="1">
      <c r="B500" s="324"/>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23"/>
      <c r="Z500" s="423"/>
      <c r="AA500" s="423"/>
      <c r="AB500" s="423"/>
      <c r="AC500" s="423"/>
      <c r="AD500" s="423"/>
      <c r="AE500" s="423"/>
      <c r="AF500" s="423"/>
      <c r="AG500" s="423"/>
      <c r="AH500" s="423"/>
      <c r="AI500" s="423"/>
      <c r="AJ500" s="423"/>
      <c r="AK500" s="423"/>
      <c r="AL500" s="423"/>
      <c r="AM500" s="313"/>
    </row>
    <row r="501" spans="1:39" s="283" customFormat="1" ht="17" outlineLevel="1">
      <c r="A501" s="506">
        <v>30</v>
      </c>
      <c r="B501" s="314" t="s">
        <v>488</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0"/>
      <c r="Z501" s="410"/>
      <c r="AA501" s="410"/>
      <c r="AB501" s="410"/>
      <c r="AC501" s="410"/>
      <c r="AD501" s="410"/>
      <c r="AE501" s="410"/>
      <c r="AF501" s="410"/>
      <c r="AG501" s="410"/>
      <c r="AH501" s="410"/>
      <c r="AI501" s="410"/>
      <c r="AJ501" s="410"/>
      <c r="AK501" s="410"/>
      <c r="AL501" s="410"/>
      <c r="AM501" s="296">
        <f>SUM(Y501:AL501)</f>
        <v>0</v>
      </c>
    </row>
    <row r="502" spans="1:39" s="283" customFormat="1" ht="16" outlineLevel="1">
      <c r="A502" s="506"/>
      <c r="B502" s="324" t="s">
        <v>259</v>
      </c>
      <c r="C502" s="291" t="s">
        <v>163</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AC502" si="211">Z501</f>
        <v>0</v>
      </c>
      <c r="AA502" s="411">
        <f t="shared" si="211"/>
        <v>0</v>
      </c>
      <c r="AB502" s="411">
        <f t="shared" si="211"/>
        <v>0</v>
      </c>
      <c r="AC502" s="411">
        <f t="shared" si="211"/>
        <v>0</v>
      </c>
      <c r="AD502" s="411">
        <f t="shared" ref="AD502:AL502" si="212">AD501</f>
        <v>0</v>
      </c>
      <c r="AE502" s="411">
        <f t="shared" si="212"/>
        <v>0</v>
      </c>
      <c r="AF502" s="411">
        <f t="shared" si="212"/>
        <v>0</v>
      </c>
      <c r="AG502" s="411">
        <f t="shared" si="212"/>
        <v>0</v>
      </c>
      <c r="AH502" s="411">
        <f t="shared" si="212"/>
        <v>0</v>
      </c>
      <c r="AI502" s="411">
        <f t="shared" si="212"/>
        <v>0</v>
      </c>
      <c r="AJ502" s="411">
        <f t="shared" si="212"/>
        <v>0</v>
      </c>
      <c r="AK502" s="411">
        <f t="shared" si="212"/>
        <v>0</v>
      </c>
      <c r="AL502" s="411">
        <f t="shared" si="212"/>
        <v>0</v>
      </c>
      <c r="AM502" s="297"/>
    </row>
    <row r="503" spans="1:39" s="283" customFormat="1" ht="16" outlineLevel="1">
      <c r="A503" s="506"/>
      <c r="B503" s="324"/>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6" outlineLevel="1">
      <c r="A504" s="506"/>
      <c r="B504" s="288" t="s">
        <v>489</v>
      </c>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12"/>
      <c r="AA504" s="412"/>
      <c r="AB504" s="412"/>
      <c r="AC504" s="412"/>
      <c r="AD504" s="412"/>
      <c r="AE504" s="412"/>
      <c r="AF504" s="412"/>
      <c r="AG504" s="412"/>
      <c r="AH504" s="412"/>
      <c r="AI504" s="412"/>
      <c r="AJ504" s="412"/>
      <c r="AK504" s="412"/>
      <c r="AL504" s="412"/>
      <c r="AM504" s="313"/>
    </row>
    <row r="505" spans="1:39" s="283" customFormat="1" ht="16" outlineLevel="1">
      <c r="A505" s="506">
        <v>31</v>
      </c>
      <c r="B505" s="324" t="s">
        <v>490</v>
      </c>
      <c r="C505" s="291" t="s">
        <v>25</v>
      </c>
      <c r="D505" s="295">
        <v>492720.74</v>
      </c>
      <c r="E505" s="295">
        <v>492720.74</v>
      </c>
      <c r="F505" s="295">
        <v>492720.74</v>
      </c>
      <c r="G505" s="295">
        <v>492720.74</v>
      </c>
      <c r="H505" s="295">
        <v>492720.74</v>
      </c>
      <c r="I505" s="295">
        <v>492720.74</v>
      </c>
      <c r="J505" s="295">
        <v>492720.74</v>
      </c>
      <c r="K505" s="295">
        <v>492720.74</v>
      </c>
      <c r="L505" s="295">
        <v>492720.74</v>
      </c>
      <c r="M505" s="295">
        <v>492720.74</v>
      </c>
      <c r="N505" s="295">
        <v>0</v>
      </c>
      <c r="O505" s="295">
        <v>0</v>
      </c>
      <c r="P505" s="295">
        <v>0</v>
      </c>
      <c r="Q505" s="295">
        <v>0</v>
      </c>
      <c r="R505" s="295">
        <v>0</v>
      </c>
      <c r="S505" s="295">
        <v>0</v>
      </c>
      <c r="T505" s="295">
        <v>0</v>
      </c>
      <c r="U505" s="295">
        <v>0</v>
      </c>
      <c r="V505" s="295">
        <v>0</v>
      </c>
      <c r="W505" s="295">
        <v>0</v>
      </c>
      <c r="X505" s="295">
        <v>0</v>
      </c>
      <c r="Y505" s="410"/>
      <c r="Z505" s="410"/>
      <c r="AA505" s="410">
        <v>1</v>
      </c>
      <c r="AB505" s="410"/>
      <c r="AC505" s="410"/>
      <c r="AD505" s="410"/>
      <c r="AE505" s="410"/>
      <c r="AF505" s="410"/>
      <c r="AG505" s="410"/>
      <c r="AH505" s="410"/>
      <c r="AI505" s="410"/>
      <c r="AJ505" s="410"/>
      <c r="AK505" s="410"/>
      <c r="AL505" s="410"/>
      <c r="AM505" s="296">
        <f>SUM(Y505:AL505)</f>
        <v>1</v>
      </c>
    </row>
    <row r="506" spans="1:39" s="283" customFormat="1" ht="16" outlineLevel="1">
      <c r="A506" s="506"/>
      <c r="B506" s="324" t="s">
        <v>259</v>
      </c>
      <c r="C506" s="291" t="s">
        <v>163</v>
      </c>
      <c r="D506" s="295"/>
      <c r="E506" s="295"/>
      <c r="F506" s="295"/>
      <c r="G506" s="295"/>
      <c r="H506" s="295"/>
      <c r="I506" s="295"/>
      <c r="J506" s="295"/>
      <c r="K506" s="295"/>
      <c r="L506" s="295"/>
      <c r="M506" s="295"/>
      <c r="N506" s="295">
        <f>N505</f>
        <v>0</v>
      </c>
      <c r="O506" s="295"/>
      <c r="P506" s="295"/>
      <c r="Q506" s="295"/>
      <c r="R506" s="295"/>
      <c r="S506" s="295"/>
      <c r="T506" s="295"/>
      <c r="U506" s="295"/>
      <c r="V506" s="295"/>
      <c r="W506" s="295"/>
      <c r="X506" s="295"/>
      <c r="Y506" s="411">
        <f>Y505</f>
        <v>0</v>
      </c>
      <c r="Z506" s="411">
        <f t="shared" ref="Z506:AC506" si="213">Z505</f>
        <v>0</v>
      </c>
      <c r="AA506" s="411">
        <f t="shared" si="213"/>
        <v>1</v>
      </c>
      <c r="AB506" s="411">
        <f t="shared" si="213"/>
        <v>0</v>
      </c>
      <c r="AC506" s="411">
        <f t="shared" si="213"/>
        <v>0</v>
      </c>
      <c r="AD506" s="411">
        <f t="shared" ref="AD506:AL506" si="214">AD505</f>
        <v>0</v>
      </c>
      <c r="AE506" s="411">
        <f t="shared" si="214"/>
        <v>0</v>
      </c>
      <c r="AF506" s="411">
        <f t="shared" si="214"/>
        <v>0</v>
      </c>
      <c r="AG506" s="411">
        <f t="shared" si="214"/>
        <v>0</v>
      </c>
      <c r="AH506" s="411">
        <f t="shared" si="214"/>
        <v>0</v>
      </c>
      <c r="AI506" s="411">
        <f t="shared" si="214"/>
        <v>0</v>
      </c>
      <c r="AJ506" s="411">
        <f t="shared" si="214"/>
        <v>0</v>
      </c>
      <c r="AK506" s="411">
        <f t="shared" si="214"/>
        <v>0</v>
      </c>
      <c r="AL506" s="411">
        <f t="shared" si="214"/>
        <v>0</v>
      </c>
      <c r="AM506" s="297"/>
    </row>
    <row r="507" spans="1:39" s="283" customFormat="1" ht="16" outlineLevel="1">
      <c r="A507" s="506"/>
      <c r="B507" s="324"/>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12"/>
      <c r="AE507" s="412"/>
      <c r="AF507" s="412"/>
      <c r="AG507" s="412"/>
      <c r="AH507" s="412"/>
      <c r="AI507" s="412"/>
      <c r="AJ507" s="412"/>
      <c r="AK507" s="412"/>
      <c r="AL507" s="412"/>
      <c r="AM507" s="313"/>
    </row>
    <row r="508" spans="1:39" s="283" customFormat="1" ht="16" outlineLevel="1">
      <c r="A508" s="506">
        <v>32</v>
      </c>
      <c r="B508" s="324" t="s">
        <v>491</v>
      </c>
      <c r="C508" s="291" t="s">
        <v>25</v>
      </c>
      <c r="D508" s="295"/>
      <c r="E508" s="295"/>
      <c r="F508" s="295"/>
      <c r="G508" s="295"/>
      <c r="H508" s="295"/>
      <c r="I508" s="295"/>
      <c r="J508" s="295"/>
      <c r="K508" s="295"/>
      <c r="L508" s="295"/>
      <c r="M508" s="295"/>
      <c r="N508" s="295">
        <v>0</v>
      </c>
      <c r="O508" s="295">
        <v>904.30317530000002</v>
      </c>
      <c r="P508" s="295">
        <v>0</v>
      </c>
      <c r="Q508" s="295">
        <v>0</v>
      </c>
      <c r="R508" s="295">
        <v>0</v>
      </c>
      <c r="S508" s="295">
        <v>0</v>
      </c>
      <c r="T508" s="295">
        <v>0</v>
      </c>
      <c r="U508" s="295">
        <v>0</v>
      </c>
      <c r="V508" s="295">
        <v>0</v>
      </c>
      <c r="W508" s="295">
        <v>0</v>
      </c>
      <c r="X508" s="295">
        <v>0</v>
      </c>
      <c r="Y508" s="410">
        <v>1</v>
      </c>
      <c r="Z508" s="410"/>
      <c r="AA508" s="410"/>
      <c r="AB508" s="410"/>
      <c r="AC508" s="410"/>
      <c r="AD508" s="410"/>
      <c r="AE508" s="410"/>
      <c r="AF508" s="410"/>
      <c r="AG508" s="410"/>
      <c r="AH508" s="410"/>
      <c r="AI508" s="410"/>
      <c r="AJ508" s="410"/>
      <c r="AK508" s="410"/>
      <c r="AL508" s="410"/>
      <c r="AM508" s="296">
        <f>SUM(Y508:AL508)</f>
        <v>1</v>
      </c>
    </row>
    <row r="509" spans="1:39" s="283" customFormat="1" ht="16" outlineLevel="1">
      <c r="A509" s="506"/>
      <c r="B509" s="324" t="s">
        <v>259</v>
      </c>
      <c r="C509" s="291" t="s">
        <v>163</v>
      </c>
      <c r="D509" s="295"/>
      <c r="E509" s="295"/>
      <c r="F509" s="295"/>
      <c r="G509" s="295"/>
      <c r="H509" s="295"/>
      <c r="I509" s="295"/>
      <c r="J509" s="295"/>
      <c r="K509" s="295"/>
      <c r="L509" s="295"/>
      <c r="M509" s="295"/>
      <c r="N509" s="295">
        <f>N508</f>
        <v>0</v>
      </c>
      <c r="O509" s="295"/>
      <c r="P509" s="295"/>
      <c r="Q509" s="295"/>
      <c r="R509" s="295"/>
      <c r="S509" s="295"/>
      <c r="T509" s="295"/>
      <c r="U509" s="295"/>
      <c r="V509" s="295"/>
      <c r="W509" s="295"/>
      <c r="X509" s="295"/>
      <c r="Y509" s="411">
        <f>Y508</f>
        <v>1</v>
      </c>
      <c r="Z509" s="411">
        <f t="shared" ref="Z509:AC509" si="215">Z508</f>
        <v>0</v>
      </c>
      <c r="AA509" s="411">
        <f t="shared" si="215"/>
        <v>0</v>
      </c>
      <c r="AB509" s="411">
        <f t="shared" si="215"/>
        <v>0</v>
      </c>
      <c r="AC509" s="411">
        <f t="shared" si="215"/>
        <v>0</v>
      </c>
      <c r="AD509" s="411">
        <f t="shared" ref="AD509:AL509" si="216">AD508</f>
        <v>0</v>
      </c>
      <c r="AE509" s="411">
        <f t="shared" si="216"/>
        <v>0</v>
      </c>
      <c r="AF509" s="411">
        <f t="shared" si="216"/>
        <v>0</v>
      </c>
      <c r="AG509" s="411">
        <f t="shared" si="216"/>
        <v>0</v>
      </c>
      <c r="AH509" s="411">
        <f t="shared" si="216"/>
        <v>0</v>
      </c>
      <c r="AI509" s="411">
        <f t="shared" si="216"/>
        <v>0</v>
      </c>
      <c r="AJ509" s="411">
        <f t="shared" si="216"/>
        <v>0</v>
      </c>
      <c r="AK509" s="411">
        <f t="shared" si="216"/>
        <v>0</v>
      </c>
      <c r="AL509" s="411">
        <f t="shared" si="216"/>
        <v>0</v>
      </c>
      <c r="AM509" s="297"/>
    </row>
    <row r="510" spans="1:39" s="283" customFormat="1" ht="16" outlineLevel="1">
      <c r="A510" s="506"/>
      <c r="B510" s="324"/>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12"/>
      <c r="AA510" s="412"/>
      <c r="AB510" s="412"/>
      <c r="AC510" s="412"/>
      <c r="AD510" s="412"/>
      <c r="AE510" s="412"/>
      <c r="AF510" s="412"/>
      <c r="AG510" s="412"/>
      <c r="AH510" s="412"/>
      <c r="AI510" s="412"/>
      <c r="AJ510" s="412"/>
      <c r="AK510" s="412"/>
      <c r="AL510" s="412"/>
      <c r="AM510" s="313"/>
    </row>
    <row r="511" spans="1:39" s="283" customFormat="1" ht="16" outlineLevel="1">
      <c r="A511" s="506">
        <v>33</v>
      </c>
      <c r="B511" s="324" t="s">
        <v>492</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0"/>
      <c r="Z511" s="410"/>
      <c r="AA511" s="410"/>
      <c r="AB511" s="410"/>
      <c r="AC511" s="410"/>
      <c r="AD511" s="410"/>
      <c r="AE511" s="410"/>
      <c r="AF511" s="410"/>
      <c r="AG511" s="410"/>
      <c r="AH511" s="410"/>
      <c r="AI511" s="410"/>
      <c r="AJ511" s="410"/>
      <c r="AK511" s="410"/>
      <c r="AL511" s="410"/>
      <c r="AM511" s="296">
        <f>SUM(Y511:AL511)</f>
        <v>0</v>
      </c>
    </row>
    <row r="512" spans="1:39" s="283" customFormat="1" ht="16" outlineLevel="1">
      <c r="A512" s="506"/>
      <c r="B512" s="324" t="s">
        <v>259</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411">
        <f>Y511</f>
        <v>0</v>
      </c>
      <c r="Z512" s="411">
        <f t="shared" ref="Z512:AC512" si="217">Z511</f>
        <v>0</v>
      </c>
      <c r="AA512" s="411">
        <f t="shared" si="217"/>
        <v>0</v>
      </c>
      <c r="AB512" s="411">
        <f t="shared" si="217"/>
        <v>0</v>
      </c>
      <c r="AC512" s="411">
        <f t="shared" si="217"/>
        <v>0</v>
      </c>
      <c r="AD512" s="411">
        <f t="shared" ref="AD512:AK512" si="218">AD511</f>
        <v>0</v>
      </c>
      <c r="AE512" s="411">
        <f t="shared" si="218"/>
        <v>0</v>
      </c>
      <c r="AF512" s="411">
        <f t="shared" si="218"/>
        <v>0</v>
      </c>
      <c r="AG512" s="411">
        <f t="shared" si="218"/>
        <v>0</v>
      </c>
      <c r="AH512" s="411">
        <f t="shared" si="218"/>
        <v>0</v>
      </c>
      <c r="AI512" s="411">
        <f t="shared" si="218"/>
        <v>0</v>
      </c>
      <c r="AJ512" s="411">
        <f t="shared" si="218"/>
        <v>0</v>
      </c>
      <c r="AK512" s="411">
        <f t="shared" si="218"/>
        <v>0</v>
      </c>
      <c r="AL512" s="411">
        <f>AL511</f>
        <v>0</v>
      </c>
      <c r="AM512" s="297"/>
    </row>
    <row r="513" spans="2:41" ht="16" outlineLevel="1">
      <c r="B513" s="315"/>
      <c r="C513" s="325"/>
      <c r="D513" s="291"/>
      <c r="E513" s="291"/>
      <c r="F513" s="291"/>
      <c r="G513" s="291"/>
      <c r="H513" s="291"/>
      <c r="I513" s="291"/>
      <c r="J513" s="291"/>
      <c r="K513" s="291"/>
      <c r="L513" s="291"/>
      <c r="M513" s="291"/>
      <c r="N513" s="300"/>
      <c r="O513" s="291"/>
      <c r="P513" s="326"/>
      <c r="Q513" s="326"/>
      <c r="R513" s="326"/>
      <c r="S513" s="326"/>
      <c r="T513" s="326"/>
      <c r="U513" s="326"/>
      <c r="V513" s="326"/>
      <c r="W513" s="326"/>
      <c r="X513" s="326"/>
      <c r="Y513" s="301"/>
      <c r="Z513" s="301"/>
      <c r="AA513" s="301"/>
      <c r="AB513" s="301"/>
      <c r="AC513" s="301"/>
      <c r="AD513" s="301"/>
      <c r="AE513" s="301"/>
      <c r="AF513" s="301"/>
      <c r="AG513" s="301"/>
      <c r="AH513" s="301"/>
      <c r="AI513" s="301"/>
      <c r="AJ513" s="301"/>
      <c r="AK513" s="301"/>
      <c r="AL513" s="301"/>
      <c r="AM513" s="306"/>
    </row>
    <row r="514" spans="2:41" ht="16">
      <c r="B514" s="327" t="s">
        <v>260</v>
      </c>
      <c r="C514" s="329"/>
      <c r="D514" s="329">
        <f>SUM(D409:D512)</f>
        <v>9154999.7034974843</v>
      </c>
      <c r="E514" s="329"/>
      <c r="F514" s="329"/>
      <c r="G514" s="329"/>
      <c r="H514" s="329"/>
      <c r="I514" s="329"/>
      <c r="J514" s="329"/>
      <c r="K514" s="329"/>
      <c r="L514" s="329"/>
      <c r="M514" s="329"/>
      <c r="N514" s="329"/>
      <c r="O514" s="329">
        <f>SUM(O409:O512)</f>
        <v>6069.0298047791875</v>
      </c>
      <c r="P514" s="329"/>
      <c r="Q514" s="329"/>
      <c r="R514" s="329"/>
      <c r="S514" s="329"/>
      <c r="T514" s="329"/>
      <c r="U514" s="329"/>
      <c r="V514" s="329"/>
      <c r="W514" s="329"/>
      <c r="X514" s="329"/>
      <c r="Y514" s="329">
        <f>IF(Y408="kWh",SUMPRODUCT(D409:D512,Y409:Y512))</f>
        <v>3516855.0416974854</v>
      </c>
      <c r="Z514" s="329">
        <f>IF(Z408="kWh",SUMPRODUCT(D409:D512,Z409:Z512))</f>
        <v>1039456.6541361997</v>
      </c>
      <c r="AA514" s="329">
        <f>IF(AA408="kW",SUMPRODUCT(N409:N512,O409:O512,AA409:AA512),SUMPRODUCT(D409:D512,AA409:AA512))</f>
        <v>8261.7401266530451</v>
      </c>
      <c r="AB514" s="329">
        <f>IF(AB408="kW",SUMPRODUCT(N409:N512,O409:O512,AB409:AB512),SUMPRODUCT(D409:D512,AB409:AB512))</f>
        <v>0</v>
      </c>
      <c r="AC514" s="329">
        <f>IF(AC408="kW",SUMPRODUCT(N409:N512,O409:O512,AC409:AC512),SUMPRODUCT(D409:D512,AC409:AC512))</f>
        <v>0</v>
      </c>
      <c r="AD514" s="329">
        <f>IF(AD408="kW",SUMPRODUCT(N409:N512,O409:O512,AD409:AD512),SUMPRODUCT(D409:D512,AD409:AD512))</f>
        <v>0</v>
      </c>
      <c r="AE514" s="329">
        <f>IF(AE408="kW",SUMPRODUCT(N409:N512,O409:O512,AE409:AE512),SUMPRODUCT(D409:D512,AE409:AE512))</f>
        <v>0</v>
      </c>
      <c r="AF514" s="329">
        <f>IF(AF408="kW",SUMPRODUCT(N409:N512,O409:O512,AF409:AF512),SUMPRODUCT(D409:D512,AF409:AF512))</f>
        <v>0</v>
      </c>
      <c r="AG514" s="329">
        <f>IF(AG408="kW",SUMPRODUCT(N409:N512,O409:O512,AG409:AG512),SUMPRODUCT(D409:D512,AG409:AG512))</f>
        <v>0</v>
      </c>
      <c r="AH514" s="329">
        <f>IF(AH408="kW",SUMPRODUCT(N409:N512,O409:O512,AH409:AH512),SUMPRODUCT(D409:D512,AH409:AH512))</f>
        <v>0</v>
      </c>
      <c r="AI514" s="329">
        <f>IF(AI408="kW",SUMPRODUCT(N409:N512,O409:O512,AI409:AI512),SUMPRODUCT(D409:D512,AI409:AI512))</f>
        <v>0</v>
      </c>
      <c r="AJ514" s="329">
        <f>IF(AJ408="kW",SUMPRODUCT(N409:N512,O409:O512,AJ409:AJ512),SUMPRODUCT(D409:D512,AJ409:AJ512))</f>
        <v>0</v>
      </c>
      <c r="AK514" s="329">
        <f>IF(AK408="kW",SUMPRODUCT(N409:N512,O409:O512,AK409:AK512),SUMPRODUCT(D409:D512,AK409:AK512))</f>
        <v>0</v>
      </c>
      <c r="AL514" s="329">
        <f>IF(AL408="kW",SUMPRODUCT(N409:N512,O409:O512,AL409:AL512),SUMPRODUCT(D409:D512,AL409:AL512))</f>
        <v>0</v>
      </c>
      <c r="AM514" s="330"/>
    </row>
    <row r="515" spans="2:41" ht="16">
      <c r="B515" s="391" t="s">
        <v>261</v>
      </c>
      <c r="C515" s="392"/>
      <c r="D515" s="392"/>
      <c r="E515" s="392"/>
      <c r="F515" s="392"/>
      <c r="G515" s="392"/>
      <c r="H515" s="392"/>
      <c r="I515" s="392"/>
      <c r="J515" s="392"/>
      <c r="K515" s="392"/>
      <c r="L515" s="392"/>
      <c r="M515" s="392"/>
      <c r="N515" s="392"/>
      <c r="O515" s="392"/>
      <c r="P515" s="392"/>
      <c r="Q515" s="392"/>
      <c r="R515" s="392"/>
      <c r="S515" s="392"/>
      <c r="T515" s="392"/>
      <c r="U515" s="392"/>
      <c r="V515" s="392"/>
      <c r="W515" s="392"/>
      <c r="X515" s="392"/>
      <c r="Y515" s="328">
        <f>HLOOKUP(Y407,'2. LRAMVA Threshold'!$B$42:$Q$53,6,FALSE)</f>
        <v>0</v>
      </c>
      <c r="Z515" s="328">
        <f>HLOOKUP(Z407,'2. LRAMVA Threshold'!$B$42:$Q$53,6,FALSE)</f>
        <v>0</v>
      </c>
      <c r="AA515" s="328">
        <f>HLOOKUP(AA407,'2. LRAMVA Threshold'!$B$42:$Q$53,6,FALSE)</f>
        <v>0</v>
      </c>
      <c r="AB515" s="328">
        <f>HLOOKUP(AB407,'2. LRAMVA Threshold'!$B$42:$Q$53,6,FALSE)</f>
        <v>0</v>
      </c>
      <c r="AC515" s="328">
        <f>HLOOKUP(AC407,'2. LRAMVA Threshold'!$B$42:$Q$53,6,FALSE)</f>
        <v>0</v>
      </c>
      <c r="AD515" s="328">
        <f>HLOOKUP(AD407,'2. LRAMVA Threshold'!$B$42:$Q$53,6,FALSE)</f>
        <v>0</v>
      </c>
      <c r="AE515" s="328">
        <f>HLOOKUP(AE407,'2. LRAMVA Threshold'!$B$42:$Q$53,6,FALSE)</f>
        <v>0</v>
      </c>
      <c r="AF515" s="328">
        <f>HLOOKUP(AF407,'2. LRAMVA Threshold'!$B$42:$Q$53,6,FALSE)</f>
        <v>0</v>
      </c>
      <c r="AG515" s="328">
        <f>HLOOKUP(AG407,'2. LRAMVA Threshold'!$B$42:$Q$53,6,FALSE)</f>
        <v>0</v>
      </c>
      <c r="AH515" s="328">
        <f>HLOOKUP(AH407,'2. LRAMVA Threshold'!$B$42:$Q$53,6,FALSE)</f>
        <v>0</v>
      </c>
      <c r="AI515" s="328">
        <f>HLOOKUP(AI407,'2. LRAMVA Threshold'!$B$42:$Q$53,6,FALSE)</f>
        <v>0</v>
      </c>
      <c r="AJ515" s="328">
        <f>HLOOKUP(AJ407,'2. LRAMVA Threshold'!$B$42:$Q$53,6,FALSE)</f>
        <v>0</v>
      </c>
      <c r="AK515" s="328">
        <f>HLOOKUP(AK407,'2. LRAMVA Threshold'!$B$42:$Q$53,6,FALSE)</f>
        <v>0</v>
      </c>
      <c r="AL515" s="328">
        <f>HLOOKUP(AL407,'2. LRAMVA Threshold'!$B$42:$Q$53,6,FALSE)</f>
        <v>0</v>
      </c>
      <c r="AM515" s="393"/>
    </row>
    <row r="516" spans="2:41" ht="16">
      <c r="B516" s="394"/>
      <c r="C516" s="395"/>
      <c r="D516" s="396"/>
      <c r="E516" s="396"/>
      <c r="F516" s="396"/>
      <c r="G516" s="396"/>
      <c r="H516" s="396"/>
      <c r="I516" s="396"/>
      <c r="J516" s="396"/>
      <c r="K516" s="396"/>
      <c r="L516" s="396"/>
      <c r="M516" s="396"/>
      <c r="N516" s="396"/>
      <c r="O516" s="397"/>
      <c r="P516" s="396"/>
      <c r="Q516" s="396"/>
      <c r="R516" s="396"/>
      <c r="S516" s="398"/>
      <c r="T516" s="398"/>
      <c r="U516" s="398"/>
      <c r="V516" s="398"/>
      <c r="W516" s="396"/>
      <c r="X516" s="396"/>
      <c r="Y516" s="399"/>
      <c r="Z516" s="399"/>
      <c r="AA516" s="399"/>
      <c r="AB516" s="399"/>
      <c r="AC516" s="399"/>
      <c r="AD516" s="399"/>
      <c r="AE516" s="399"/>
      <c r="AF516" s="399"/>
      <c r="AG516" s="399"/>
      <c r="AH516" s="399"/>
      <c r="AI516" s="399"/>
      <c r="AJ516" s="399"/>
      <c r="AK516" s="399"/>
      <c r="AL516" s="399"/>
      <c r="AM516" s="400"/>
    </row>
    <row r="517" spans="2:41" ht="16">
      <c r="B517" s="324" t="s">
        <v>167</v>
      </c>
      <c r="C517" s="338"/>
      <c r="D517" s="338"/>
      <c r="E517" s="376"/>
      <c r="F517" s="376"/>
      <c r="G517" s="376"/>
      <c r="H517" s="376"/>
      <c r="I517" s="376"/>
      <c r="J517" s="376"/>
      <c r="K517" s="376"/>
      <c r="L517" s="376"/>
      <c r="M517" s="376"/>
      <c r="N517" s="376"/>
      <c r="O517" s="291"/>
      <c r="P517" s="340"/>
      <c r="Q517" s="340"/>
      <c r="R517" s="340"/>
      <c r="S517" s="339"/>
      <c r="T517" s="339"/>
      <c r="U517" s="339"/>
      <c r="V517" s="339"/>
      <c r="W517" s="340"/>
      <c r="X517" s="340"/>
      <c r="Y517" s="341">
        <f>HLOOKUP(Y$20,'3.  Distribution Rates'!$C$122:$P$133,6,FALSE)</f>
        <v>0</v>
      </c>
      <c r="Z517" s="341">
        <f>HLOOKUP(Z$20,'3.  Distribution Rates'!$C$122:$P$133,6,FALSE)</f>
        <v>0</v>
      </c>
      <c r="AA517" s="341">
        <f>HLOOKUP(AA$20,'3.  Distribution Rates'!$C$122:$P$133,6,FALSE)</f>
        <v>0</v>
      </c>
      <c r="AB517" s="341">
        <f>HLOOKUP(AB$20,'3.  Distribution Rates'!$C$122:$P$133,6,FALSE)</f>
        <v>0</v>
      </c>
      <c r="AC517" s="341">
        <f>HLOOKUP(AC$20,'3.  Distribution Rates'!$C$122:$P$133,6,FALSE)</f>
        <v>0</v>
      </c>
      <c r="AD517" s="341">
        <f>HLOOKUP(AD$20,'3.  Distribution Rates'!$C$122:$P$133,6,FALSE)</f>
        <v>0</v>
      </c>
      <c r="AE517" s="341">
        <f>HLOOKUP(AE$20,'3.  Distribution Rates'!$C$122:$P$133,6,FALSE)</f>
        <v>0</v>
      </c>
      <c r="AF517" s="341">
        <f>HLOOKUP(AF$20,'3.  Distribution Rates'!$C$122:$P$133,6,FALSE)</f>
        <v>0</v>
      </c>
      <c r="AG517" s="341">
        <f>HLOOKUP(AG$20,'3.  Distribution Rates'!$C$122:$P$133,6,FALSE)</f>
        <v>0</v>
      </c>
      <c r="AH517" s="341">
        <f>HLOOKUP(AH$20,'3.  Distribution Rates'!$C$122:$P$133,6,FALSE)</f>
        <v>0</v>
      </c>
      <c r="AI517" s="341">
        <f>HLOOKUP(AI$20,'3.  Distribution Rates'!$C$122:$P$133,6,FALSE)</f>
        <v>0</v>
      </c>
      <c r="AJ517" s="341">
        <f>HLOOKUP(AJ$20,'3.  Distribution Rates'!$C$122:$P$133,6,FALSE)</f>
        <v>0</v>
      </c>
      <c r="AK517" s="341">
        <f>HLOOKUP(AK$20,'3.  Distribution Rates'!$C$122:$P$133,6,FALSE)</f>
        <v>0</v>
      </c>
      <c r="AL517" s="341">
        <f>HLOOKUP(AL$20,'3.  Distribution Rates'!$C$122:$P$133,6,FALSE)</f>
        <v>0</v>
      </c>
      <c r="AM517" s="401"/>
    </row>
    <row r="518" spans="2:41" ht="16">
      <c r="B518" s="324" t="s">
        <v>159</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Y137*Y517</f>
        <v>0</v>
      </c>
      <c r="Z518" s="378">
        <f t="shared" ref="Z518:AL518" si="219">Z137*Z517</f>
        <v>0</v>
      </c>
      <c r="AA518" s="378">
        <f t="shared" si="219"/>
        <v>0</v>
      </c>
      <c r="AB518" s="378">
        <f t="shared" si="219"/>
        <v>0</v>
      </c>
      <c r="AC518" s="378">
        <f t="shared" si="219"/>
        <v>0</v>
      </c>
      <c r="AD518" s="378">
        <f t="shared" si="219"/>
        <v>0</v>
      </c>
      <c r="AE518" s="378">
        <f t="shared" si="219"/>
        <v>0</v>
      </c>
      <c r="AF518" s="378">
        <f t="shared" si="219"/>
        <v>0</v>
      </c>
      <c r="AG518" s="378">
        <f t="shared" si="219"/>
        <v>0</v>
      </c>
      <c r="AH518" s="378">
        <f t="shared" si="219"/>
        <v>0</v>
      </c>
      <c r="AI518" s="378">
        <f t="shared" si="219"/>
        <v>0</v>
      </c>
      <c r="AJ518" s="378">
        <f t="shared" si="219"/>
        <v>0</v>
      </c>
      <c r="AK518" s="378">
        <f t="shared" si="219"/>
        <v>0</v>
      </c>
      <c r="AL518" s="378">
        <f t="shared" si="219"/>
        <v>0</v>
      </c>
      <c r="AM518" s="626">
        <f>SUM(Y518:AL518)</f>
        <v>0</v>
      </c>
      <c r="AO518" s="283"/>
    </row>
    <row r="519" spans="2:41" ht="16">
      <c r="B519" s="324" t="s">
        <v>160</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Y266*Y517</f>
        <v>0</v>
      </c>
      <c r="Z519" s="378">
        <f t="shared" ref="Z519:AL519" si="220">Z266*Z517</f>
        <v>0</v>
      </c>
      <c r="AA519" s="378">
        <f t="shared" si="220"/>
        <v>0</v>
      </c>
      <c r="AB519" s="378">
        <f t="shared" si="220"/>
        <v>0</v>
      </c>
      <c r="AC519" s="378">
        <f t="shared" si="220"/>
        <v>0</v>
      </c>
      <c r="AD519" s="378">
        <f t="shared" si="220"/>
        <v>0</v>
      </c>
      <c r="AE519" s="378">
        <f t="shared" si="220"/>
        <v>0</v>
      </c>
      <c r="AF519" s="378">
        <f t="shared" si="220"/>
        <v>0</v>
      </c>
      <c r="AG519" s="378">
        <f t="shared" si="220"/>
        <v>0</v>
      </c>
      <c r="AH519" s="378">
        <f t="shared" si="220"/>
        <v>0</v>
      </c>
      <c r="AI519" s="378">
        <f t="shared" si="220"/>
        <v>0</v>
      </c>
      <c r="AJ519" s="378">
        <f t="shared" si="220"/>
        <v>0</v>
      </c>
      <c r="AK519" s="378">
        <f t="shared" si="220"/>
        <v>0</v>
      </c>
      <c r="AL519" s="378">
        <f t="shared" si="220"/>
        <v>0</v>
      </c>
      <c r="AM519" s="626">
        <f>SUM(Y519:AL519)</f>
        <v>0</v>
      </c>
    </row>
    <row r="520" spans="2:41" ht="16">
      <c r="B520" s="324" t="s">
        <v>161</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Y395*Y517</f>
        <v>0</v>
      </c>
      <c r="Z520" s="378">
        <f t="shared" ref="Z520:AL520" si="221">Z395*Z517</f>
        <v>0</v>
      </c>
      <c r="AA520" s="378">
        <f t="shared" si="221"/>
        <v>0</v>
      </c>
      <c r="AB520" s="378">
        <f t="shared" si="221"/>
        <v>0</v>
      </c>
      <c r="AC520" s="378">
        <f t="shared" si="221"/>
        <v>0</v>
      </c>
      <c r="AD520" s="378">
        <f t="shared" si="221"/>
        <v>0</v>
      </c>
      <c r="AE520" s="378">
        <f t="shared" si="221"/>
        <v>0</v>
      </c>
      <c r="AF520" s="378">
        <f t="shared" si="221"/>
        <v>0</v>
      </c>
      <c r="AG520" s="378">
        <f t="shared" si="221"/>
        <v>0</v>
      </c>
      <c r="AH520" s="378">
        <f t="shared" si="221"/>
        <v>0</v>
      </c>
      <c r="AI520" s="378">
        <f t="shared" si="221"/>
        <v>0</v>
      </c>
      <c r="AJ520" s="378">
        <f t="shared" si="221"/>
        <v>0</v>
      </c>
      <c r="AK520" s="378">
        <f t="shared" si="221"/>
        <v>0</v>
      </c>
      <c r="AL520" s="378">
        <f t="shared" si="221"/>
        <v>0</v>
      </c>
      <c r="AM520" s="626">
        <f>SUM(Y520:AL520)</f>
        <v>0</v>
      </c>
    </row>
    <row r="521" spans="2:41" ht="16">
      <c r="B521" s="324" t="s">
        <v>162</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Y514*Y517</f>
        <v>0</v>
      </c>
      <c r="Z521" s="378">
        <f t="shared" ref="Z521:AK521" si="222">Z514*Z517</f>
        <v>0</v>
      </c>
      <c r="AA521" s="378">
        <f t="shared" si="222"/>
        <v>0</v>
      </c>
      <c r="AB521" s="378">
        <f t="shared" si="222"/>
        <v>0</v>
      </c>
      <c r="AC521" s="378">
        <f t="shared" si="222"/>
        <v>0</v>
      </c>
      <c r="AD521" s="378">
        <f t="shared" si="222"/>
        <v>0</v>
      </c>
      <c r="AE521" s="378">
        <f t="shared" si="222"/>
        <v>0</v>
      </c>
      <c r="AF521" s="378">
        <f t="shared" si="222"/>
        <v>0</v>
      </c>
      <c r="AG521" s="378">
        <f t="shared" si="222"/>
        <v>0</v>
      </c>
      <c r="AH521" s="378">
        <f t="shared" si="222"/>
        <v>0</v>
      </c>
      <c r="AI521" s="378">
        <f>AI514*AI517</f>
        <v>0</v>
      </c>
      <c r="AJ521" s="378">
        <f t="shared" si="222"/>
        <v>0</v>
      </c>
      <c r="AK521" s="378">
        <f t="shared" si="222"/>
        <v>0</v>
      </c>
      <c r="AL521" s="378">
        <f>AL514*AL517</f>
        <v>0</v>
      </c>
      <c r="AM521" s="626">
        <f>SUM(Y521:AL521)</f>
        <v>0</v>
      </c>
    </row>
    <row r="522" spans="2:41" ht="16">
      <c r="B522" s="349" t="s">
        <v>262</v>
      </c>
      <c r="C522" s="345"/>
      <c r="D522" s="336"/>
      <c r="E522" s="334"/>
      <c r="F522" s="334"/>
      <c r="G522" s="334"/>
      <c r="H522" s="334"/>
      <c r="I522" s="334"/>
      <c r="J522" s="334"/>
      <c r="K522" s="334"/>
      <c r="L522" s="334"/>
      <c r="M522" s="334"/>
      <c r="N522" s="334"/>
      <c r="O522" s="300"/>
      <c r="P522" s="334"/>
      <c r="Q522" s="334"/>
      <c r="R522" s="334"/>
      <c r="S522" s="336"/>
      <c r="T522" s="336"/>
      <c r="U522" s="336"/>
      <c r="V522" s="336"/>
      <c r="W522" s="334"/>
      <c r="X522" s="334"/>
      <c r="Y522" s="346">
        <f>SUM(Y518:Y521)</f>
        <v>0</v>
      </c>
      <c r="Z522" s="346">
        <f t="shared" ref="Z522:AK522" si="223">SUM(Z518:Z521)</f>
        <v>0</v>
      </c>
      <c r="AA522" s="346">
        <f t="shared" si="223"/>
        <v>0</v>
      </c>
      <c r="AB522" s="346">
        <f t="shared" si="223"/>
        <v>0</v>
      </c>
      <c r="AC522" s="346">
        <f t="shared" si="223"/>
        <v>0</v>
      </c>
      <c r="AD522" s="346">
        <f t="shared" si="223"/>
        <v>0</v>
      </c>
      <c r="AE522" s="346">
        <f t="shared" si="223"/>
        <v>0</v>
      </c>
      <c r="AF522" s="346">
        <f t="shared" si="223"/>
        <v>0</v>
      </c>
      <c r="AG522" s="346">
        <f t="shared" si="223"/>
        <v>0</v>
      </c>
      <c r="AH522" s="346">
        <f t="shared" si="223"/>
        <v>0</v>
      </c>
      <c r="AI522" s="346">
        <f t="shared" si="223"/>
        <v>0</v>
      </c>
      <c r="AJ522" s="346">
        <f t="shared" si="223"/>
        <v>0</v>
      </c>
      <c r="AK522" s="346">
        <f t="shared" si="223"/>
        <v>0</v>
      </c>
      <c r="AL522" s="346">
        <f>SUM(AL518:AL521)</f>
        <v>0</v>
      </c>
      <c r="AM522" s="407">
        <f>SUM(AM518:AM521)</f>
        <v>0</v>
      </c>
    </row>
    <row r="523" spans="2:41" ht="16">
      <c r="B523" s="349" t="s">
        <v>263</v>
      </c>
      <c r="C523" s="345"/>
      <c r="D523" s="350"/>
      <c r="E523" s="334"/>
      <c r="F523" s="334"/>
      <c r="G523" s="334"/>
      <c r="H523" s="334"/>
      <c r="I523" s="334"/>
      <c r="J523" s="334"/>
      <c r="K523" s="334"/>
      <c r="L523" s="334"/>
      <c r="M523" s="334"/>
      <c r="N523" s="334"/>
      <c r="O523" s="300"/>
      <c r="P523" s="334"/>
      <c r="Q523" s="334"/>
      <c r="R523" s="334"/>
      <c r="S523" s="336"/>
      <c r="T523" s="336"/>
      <c r="U523" s="336"/>
      <c r="V523" s="336"/>
      <c r="W523" s="334"/>
      <c r="X523" s="334"/>
      <c r="Y523" s="347">
        <f>Y515*Y517</f>
        <v>0</v>
      </c>
      <c r="Z523" s="347">
        <f t="shared" ref="Z523:AJ523" si="224">Z515*Z517</f>
        <v>0</v>
      </c>
      <c r="AA523" s="347">
        <f>AA515*AA517</f>
        <v>0</v>
      </c>
      <c r="AB523" s="347">
        <f t="shared" si="224"/>
        <v>0</v>
      </c>
      <c r="AC523" s="347">
        <f t="shared" si="224"/>
        <v>0</v>
      </c>
      <c r="AD523" s="347">
        <f>AD515*AD517</f>
        <v>0</v>
      </c>
      <c r="AE523" s="347">
        <f t="shared" si="224"/>
        <v>0</v>
      </c>
      <c r="AF523" s="347">
        <f t="shared" si="224"/>
        <v>0</v>
      </c>
      <c r="AG523" s="347">
        <f t="shared" si="224"/>
        <v>0</v>
      </c>
      <c r="AH523" s="347">
        <f t="shared" si="224"/>
        <v>0</v>
      </c>
      <c r="AI523" s="347">
        <f t="shared" si="224"/>
        <v>0</v>
      </c>
      <c r="AJ523" s="347">
        <f t="shared" si="224"/>
        <v>0</v>
      </c>
      <c r="AK523" s="347">
        <f>AK515*AK517</f>
        <v>0</v>
      </c>
      <c r="AL523" s="347">
        <f>AL515*AL517</f>
        <v>0</v>
      </c>
      <c r="AM523" s="407">
        <f>SUM(Y523:AL523)</f>
        <v>0</v>
      </c>
    </row>
    <row r="524" spans="2:41" ht="16">
      <c r="B524" s="349" t="s">
        <v>265</v>
      </c>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f>AM522-AM523</f>
        <v>0</v>
      </c>
    </row>
    <row r="525" spans="2:41" ht="1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7"/>
    </row>
    <row r="526" spans="2:41" ht="16">
      <c r="B526" s="349"/>
      <c r="C526" s="345"/>
      <c r="D526" s="350"/>
      <c r="E526" s="334"/>
      <c r="F526" s="334"/>
      <c r="G526" s="334"/>
      <c r="H526" s="334"/>
      <c r="I526" s="334"/>
      <c r="J526" s="334"/>
      <c r="K526" s="334"/>
      <c r="L526" s="334"/>
      <c r="M526" s="334"/>
      <c r="N526" s="334"/>
      <c r="O526" s="300"/>
      <c r="P526" s="334"/>
      <c r="Q526" s="334"/>
      <c r="R526" s="334"/>
      <c r="S526" s="350"/>
      <c r="T526" s="350"/>
      <c r="U526" s="350"/>
      <c r="V526" s="350"/>
      <c r="W526" s="334"/>
      <c r="X526" s="334"/>
      <c r="Y526" s="351"/>
      <c r="Z526" s="351"/>
      <c r="AA526" s="351"/>
      <c r="AB526" s="351"/>
      <c r="AC526" s="351"/>
      <c r="AD526" s="351"/>
      <c r="AE526" s="351"/>
      <c r="AF526" s="351"/>
      <c r="AG526" s="351"/>
      <c r="AH526" s="351"/>
      <c r="AI526" s="351"/>
      <c r="AJ526" s="351"/>
      <c r="AK526" s="351"/>
      <c r="AL526" s="351"/>
      <c r="AM526" s="408"/>
    </row>
    <row r="527" spans="2:41" ht="16">
      <c r="B527" s="324" t="s">
        <v>201</v>
      </c>
      <c r="C527" s="350"/>
      <c r="D527" s="350"/>
      <c r="E527" s="334"/>
      <c r="F527" s="334"/>
      <c r="G527" s="334"/>
      <c r="H527" s="334"/>
      <c r="I527" s="334"/>
      <c r="J527" s="334"/>
      <c r="K527" s="334"/>
      <c r="L527" s="334"/>
      <c r="M527" s="334"/>
      <c r="N527" s="334"/>
      <c r="O527" s="300"/>
      <c r="P527" s="334"/>
      <c r="Q527" s="334"/>
      <c r="R527" s="334"/>
      <c r="S527" s="350"/>
      <c r="T527" s="345"/>
      <c r="U527" s="350"/>
      <c r="V527" s="350"/>
      <c r="W527" s="334"/>
      <c r="X527" s="334"/>
      <c r="Y527" s="291">
        <f>SUMPRODUCT(E409:E512,Y409:Y512)</f>
        <v>3261863.7045974857</v>
      </c>
      <c r="Z527" s="291">
        <f>SUMPRODUCT(E409:E512,Z409:Z512)</f>
        <v>1033951.4794044439</v>
      </c>
      <c r="AA527" s="291">
        <f>IF(AA408="kW",SUMPRODUCT(N409:N512,P409:P512,AA409:AA512),SUMPRODUCT(E409:E512,AA409:AA512))</f>
        <v>8171.8416125930025</v>
      </c>
      <c r="AB527" s="291">
        <f>IF(AB408="kW",SUMPRODUCT(N409:N512,P409:P512,AB409:AB512),SUMPRODUCT(E409:E512,AB409:AB512))</f>
        <v>0</v>
      </c>
      <c r="AC527" s="291">
        <f>IF(AC408="kW",SUMPRODUCT(N409:N512,P409:P512,AC409:AC512),SUMPRODUCT(E409:E512,AC409:AC512))</f>
        <v>0</v>
      </c>
      <c r="AD527" s="291">
        <f>IF(AD408="kW",SUMPRODUCT(N409:N512,P409:P512,AD409:AD512),SUMPRODUCT(E409:E512, AD409:AD512))</f>
        <v>0</v>
      </c>
      <c r="AE527" s="291">
        <f>IF(AE408="kW",SUMPRODUCT(N409:N512,P409:P512,AE409:AE512),SUMPRODUCT(E409:E512,AE409:AE512))</f>
        <v>0</v>
      </c>
      <c r="AF527" s="291">
        <f>IF(AF408="kW",SUMPRODUCT(N409:N512,P409:P512,AF409:AF512),SUMPRODUCT(E409:E512,AF409:AF512))</f>
        <v>0</v>
      </c>
      <c r="AG527" s="291">
        <f>IF(AG408="kW",SUMPRODUCT(N409:N512,P409:P512,AG409:AG512),SUMPRODUCT(E409:E512,AG409:AG512))</f>
        <v>0</v>
      </c>
      <c r="AH527" s="291">
        <f>IF(AH408="kW",SUMPRODUCT(N409:N512,P409:P512,AH409:AH512),SUMPRODUCT(E409:E512,AH409:AH512))</f>
        <v>0</v>
      </c>
      <c r="AI527" s="291">
        <f>IF(AI408="kW",SUMPRODUCT(N409:N512,P409:P512,AI409:AI512),SUMPRODUCT(E409:E512,AI409:AI512))</f>
        <v>0</v>
      </c>
      <c r="AJ527" s="291">
        <f>IF(AJ408="kW",SUMPRODUCT(N409:N512,P409:P512,AJ409:AJ512),SUMPRODUCT(E409:E512,AJ409:AJ512))</f>
        <v>0</v>
      </c>
      <c r="AK527" s="291">
        <f>IF(AK408="kW",SUMPRODUCT(N409:N512,P409:P512,AK409:AK512),SUMPRODUCT(E409:E512,AK409:AK512))</f>
        <v>0</v>
      </c>
      <c r="AL527" s="291">
        <f>IF(AL408="kW",SUMPRODUCT(N409:N512,P409:P512,AL409:AL512),SUMPRODUCT(E409:E512,AL409:AL512))</f>
        <v>0</v>
      </c>
      <c r="AM527" s="353"/>
    </row>
    <row r="528" spans="2:41" ht="16">
      <c r="B528" s="324" t="s">
        <v>202</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SUMPRODUCT(F409:F512,Y409:Y512)</f>
        <v>3099886.9253974855</v>
      </c>
      <c r="Z528" s="291">
        <f>SUMPRODUCT(F409:F512,Z409:Z512)</f>
        <v>1027580.5618044438</v>
      </c>
      <c r="AA528" s="291">
        <f>IF(AA408="kW",SUMPRODUCT(N409:N512,Q409:Q512,AA409:AA512),SUMPRODUCT(F409:F512,AA409:AA512))</f>
        <v>8171.8416125930025</v>
      </c>
      <c r="AB528" s="291">
        <f>IF(AB408="kW",SUMPRODUCT(N409:N512,Q409:Q512,AB409:AB512),SUMPRODUCT(F409:F512,AB409:AB512))</f>
        <v>0</v>
      </c>
      <c r="AC528" s="291">
        <f>IF(AC408="kW",SUMPRODUCT(N409:N512,Q409:Q512,AC409:AC512),SUMPRODUCT(F409:F512, AC409:AC512))</f>
        <v>0</v>
      </c>
      <c r="AD528" s="291">
        <f>IF(AD408="kW",SUMPRODUCT(N409:N512,Q409:Q512,AD409:AD512),SUMPRODUCT(F409:F512, AD409:AD512))</f>
        <v>0</v>
      </c>
      <c r="AE528" s="291">
        <f>IF(AE408="kW",SUMPRODUCT(N409:N512,Q409:Q512,AE409:AE512),SUMPRODUCT(F409:F512,AE409:AE512))</f>
        <v>0</v>
      </c>
      <c r="AF528" s="291">
        <f>IF(AF408="kW",SUMPRODUCT(N409:N512,Q409:Q512,AF409:AF512),SUMPRODUCT(F409:F512,AF409:AF512))</f>
        <v>0</v>
      </c>
      <c r="AG528" s="291">
        <f>IF(AG408="kW",SUMPRODUCT(N409:N512,Q409:Q512,AG409:AG512),SUMPRODUCT(F409:F512,AG409:AG512))</f>
        <v>0</v>
      </c>
      <c r="AH528" s="291">
        <f>IF(AH408="kW",SUMPRODUCT(N409:N512,Q409:Q512,AH409:AH512),SUMPRODUCT(F409:F512,AH409:AH512))</f>
        <v>0</v>
      </c>
      <c r="AI528" s="291">
        <f>IF(AI408="kW",SUMPRODUCT(N409:N512,Q409:Q512,AI409:AI512),SUMPRODUCT(F409:F512,AI409:AI512))</f>
        <v>0</v>
      </c>
      <c r="AJ528" s="291">
        <f>IF(AJ408="kW",SUMPRODUCT(N409:N512,Q409:Q512,AJ409:AJ512),SUMPRODUCT(F409:F512,AJ409:AJ512))</f>
        <v>0</v>
      </c>
      <c r="AK528" s="291">
        <f>IF(AK408="kW",SUMPRODUCT(N409:N512,Q409:Q512,AK409:AK512),SUMPRODUCT(F409:F512,AK409:AK512))</f>
        <v>0</v>
      </c>
      <c r="AL528" s="291">
        <f>IF(AL408="kW",SUMPRODUCT(N409:N512,Q409:Q512,AL409:AL512),SUMPRODUCT(F409:F512,AL409:AL512))</f>
        <v>0</v>
      </c>
      <c r="AM528" s="337"/>
    </row>
    <row r="529" spans="2:39" ht="16">
      <c r="B529" s="324" t="s">
        <v>203</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SUMPRODUCT(G409:G512,Y409:Y512)</f>
        <v>3083234.3624508856</v>
      </c>
      <c r="Z529" s="291">
        <f>SUMPRODUCT(G409:G512,Z409:Z512)</f>
        <v>985173.53073819273</v>
      </c>
      <c r="AA529" s="291">
        <f>IF(AA408="kW",SUMPRODUCT(N409:N512,R409:R512,AA409:AA512),SUMPRODUCT(G409:G512,AA409:AA512))</f>
        <v>7965.8757909610367</v>
      </c>
      <c r="AB529" s="291">
        <f>IF(AB408="kW",SUMPRODUCT(N409:N512,R409:R512,AB409:AB512),SUMPRODUCT(G409:G512,AB409:AB512))</f>
        <v>0</v>
      </c>
      <c r="AC529" s="291">
        <f>IF(AC408="kW",SUMPRODUCT(N409:N512,R409:R512,AC409:AC512),SUMPRODUCT(G409:G512, AC409:AC512))</f>
        <v>0</v>
      </c>
      <c r="AD529" s="291">
        <f>IF(AD408="kW",SUMPRODUCT(N409:N512,R409:R512,AD409:AD512),SUMPRODUCT(G409:G512, AD409:AD512))</f>
        <v>0</v>
      </c>
      <c r="AE529" s="291">
        <f>IF(AE408="kW",SUMPRODUCT(N409:N512,R409:R512,AE409:AE512),SUMPRODUCT(G409:G512,AE409:AE512))</f>
        <v>0</v>
      </c>
      <c r="AF529" s="291">
        <f>IF(AF408="kW",SUMPRODUCT(N409:N512,R409:R512,AF409:AF512),SUMPRODUCT(G409:G512,AF409:AF512))</f>
        <v>0</v>
      </c>
      <c r="AG529" s="291">
        <f>IF(AG408="kW",SUMPRODUCT(N409:N512,R409:R512,AG409:AG512),SUMPRODUCT(G409:G512,AG409:AG512))</f>
        <v>0</v>
      </c>
      <c r="AH529" s="291">
        <f>IF(AH408="kW",SUMPRODUCT(N409:N512,R409:R512,AH409:AH512),SUMPRODUCT(G409:G512,AH409:AH512))</f>
        <v>0</v>
      </c>
      <c r="AI529" s="291">
        <f>IF(AI408="kW",SUMPRODUCT(N409:N512,R409:R512,AI409:AI512),SUMPRODUCT(G409:G512,AI409:AI512))</f>
        <v>0</v>
      </c>
      <c r="AJ529" s="291">
        <f>IF(AJ408="kW",SUMPRODUCT(N409:N512,R409:R512,AJ409:AJ512),SUMPRODUCT(G409:G512,AJ409:AJ512))</f>
        <v>0</v>
      </c>
      <c r="AK529" s="291">
        <f>IF(AK408="kW",SUMPRODUCT(N409:N512,R409:R512,AK409:AK512),SUMPRODUCT(G409:G512,AK409:AK512))</f>
        <v>0</v>
      </c>
      <c r="AL529" s="291">
        <f>IF(AL408="kW",SUMPRODUCT(N409:N512,R409:R512,AL409:AL512),SUMPRODUCT(G409:G512,AL409:AL512))</f>
        <v>0</v>
      </c>
      <c r="AM529" s="337"/>
    </row>
    <row r="530" spans="2:39" ht="16">
      <c r="B530" s="324" t="s">
        <v>204</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SUMPRODUCT(H409:H512,Y409:Y512)</f>
        <v>2990840.4381298828</v>
      </c>
      <c r="Z530" s="291">
        <f>SUMPRODUCT(H409:H512,Z409:Z512)</f>
        <v>985173.53073819273</v>
      </c>
      <c r="AA530" s="291">
        <f>IF(AA408="kW",SUMPRODUCT(N409:N512,S409:S512,AA409:AA512),SUMPRODUCT(H409:H512,AA409:AA512))</f>
        <v>7324.2631262410368</v>
      </c>
      <c r="AB530" s="291">
        <f>IF(AB408="kW",SUMPRODUCT(N409:N512,S409:S512,AB409:AB512),SUMPRODUCT(H409:H512,AB409:AB512))</f>
        <v>0</v>
      </c>
      <c r="AC530" s="291">
        <f>IF(AC408="kW",SUMPRODUCT(N409:N512,S409:S512,AC409:AC512),SUMPRODUCT(H409:H512, AC409:AC512))</f>
        <v>0</v>
      </c>
      <c r="AD530" s="291">
        <f>IF(AD408="kW",SUMPRODUCT(N409:N512,S409:S512,AD409:AD512),SUMPRODUCT(H409:H512, AD409:AD512))</f>
        <v>0</v>
      </c>
      <c r="AE530" s="291">
        <f>IF(AE408="kW",SUMPRODUCT(N409:N512,S409:S512,AE409:AE512),SUMPRODUCT(H409:H512,AE409:AE512))</f>
        <v>0</v>
      </c>
      <c r="AF530" s="291">
        <f>IF(AF408="kW",SUMPRODUCT(N409:N512,S409:S512,AF409:AF512),SUMPRODUCT(H409:H512,AF409:AF512))</f>
        <v>0</v>
      </c>
      <c r="AG530" s="291">
        <f>IF(AG408="kW",SUMPRODUCT(N409:N512,S409:S512,AG409:AG512),SUMPRODUCT(H409:H512,AG409:AG512))</f>
        <v>0</v>
      </c>
      <c r="AH530" s="291">
        <f>IF(AH408="kW",SUMPRODUCT(N409:N512,S409:S512,AH409:AH512),SUMPRODUCT(H409:H512,AH409:AH512))</f>
        <v>0</v>
      </c>
      <c r="AI530" s="291">
        <f>IF(AI408="kW",SUMPRODUCT(N409:N512,S409:S512,AI409:AI512),SUMPRODUCT(H409:H512,AI409:AI512))</f>
        <v>0</v>
      </c>
      <c r="AJ530" s="291">
        <f>IF(AJ408="kW",SUMPRODUCT(N409:N512,S409:S512,AJ409:AJ512),SUMPRODUCT(H409:H512,AJ409:AJ512))</f>
        <v>0</v>
      </c>
      <c r="AK530" s="291">
        <f>IF(AK408="kW",SUMPRODUCT(N409:N512,S409:S512,AK409:AK512),SUMPRODUCT(H409:H512,AK409:AK512))</f>
        <v>0</v>
      </c>
      <c r="AL530" s="291">
        <f>IF(AL408="kW",SUMPRODUCT(N409:N512,S409:S512,AL409:AL512),SUMPRODUCT(H409:H512,AL409:AL512))</f>
        <v>0</v>
      </c>
      <c r="AM530" s="337"/>
    </row>
    <row r="531" spans="2:39" ht="16">
      <c r="B531" s="324" t="s">
        <v>205</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SUMPRODUCT(I$409:I$512,Y$409:Y$512)</f>
        <v>2923022.2067879997</v>
      </c>
      <c r="Z531" s="291">
        <f>SUMPRODUCT(I$409:I$512,Z$409:Z$512)</f>
        <v>985173.53073819273</v>
      </c>
      <c r="AA531" s="291">
        <f>IF(AA$408="kW",SUMPRODUCT($N$409:$N$512,T$409:T$512,AA$409:AA$512),SUMPRODUCT(I$409:I$512,AA$409:AA$512))</f>
        <v>7324.2631262410368</v>
      </c>
      <c r="AB531" s="291">
        <f t="shared" ref="AB531:AL531" si="225">IF(AB$408="kW",SUMPRODUCT($N$409:$N$512,U$409:U$512,AB$409:AB$512),SUMPRODUCT(J$409:J$512,AB$409:AB$512))</f>
        <v>0</v>
      </c>
      <c r="AC531" s="291">
        <f t="shared" si="225"/>
        <v>0</v>
      </c>
      <c r="AD531" s="291">
        <f t="shared" si="225"/>
        <v>0</v>
      </c>
      <c r="AE531" s="291">
        <f t="shared" si="225"/>
        <v>0</v>
      </c>
      <c r="AF531" s="291">
        <f t="shared" si="225"/>
        <v>0</v>
      </c>
      <c r="AG531" s="291">
        <f t="shared" si="225"/>
        <v>0</v>
      </c>
      <c r="AH531" s="291">
        <f t="shared" si="225"/>
        <v>0</v>
      </c>
      <c r="AI531" s="291">
        <f t="shared" si="225"/>
        <v>0</v>
      </c>
      <c r="AJ531" s="291">
        <f t="shared" si="225"/>
        <v>0</v>
      </c>
      <c r="AK531" s="291">
        <f t="shared" si="225"/>
        <v>0</v>
      </c>
      <c r="AL531" s="291">
        <f t="shared" si="225"/>
        <v>0</v>
      </c>
      <c r="AM531" s="337"/>
    </row>
    <row r="532" spans="2:39" ht="16">
      <c r="B532" s="324" t="s">
        <v>206</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SUMPRODUCT(J$409:J$512,Y$409:Y$512)</f>
        <v>2923022.2067879997</v>
      </c>
      <c r="Z532" s="291">
        <f t="shared" ref="Z532" si="226">SUMPRODUCT(J$409:J$512,Z$409:Z$512)</f>
        <v>955349.71839653992</v>
      </c>
      <c r="AA532" s="291">
        <f>IF(AA$408="kW",SUMPRODUCT($N$409:$N$512,U$409:U$512,AA$409:AA$512),SUMPRODUCT(J$409:J$512,AA$409:AA$512))</f>
        <v>7104.0634858380135</v>
      </c>
      <c r="AB532" s="291">
        <f t="shared" ref="AB532:AL532" si="227">IF(AB$408="kW",SUMPRODUCT($N$409:$N$512,V$409:V$512,AB$409:AB$512),SUMPRODUCT(K$409:K$512,AB$409:AB$512))</f>
        <v>0</v>
      </c>
      <c r="AC532" s="291">
        <f t="shared" si="227"/>
        <v>0</v>
      </c>
      <c r="AD532" s="291">
        <f t="shared" si="227"/>
        <v>0</v>
      </c>
      <c r="AE532" s="291">
        <f t="shared" si="227"/>
        <v>0</v>
      </c>
      <c r="AF532" s="291">
        <f t="shared" si="227"/>
        <v>0</v>
      </c>
      <c r="AG532" s="291">
        <f t="shared" si="227"/>
        <v>0</v>
      </c>
      <c r="AH532" s="291">
        <f t="shared" si="227"/>
        <v>0</v>
      </c>
      <c r="AI532" s="291">
        <f t="shared" si="227"/>
        <v>0</v>
      </c>
      <c r="AJ532" s="291">
        <f t="shared" si="227"/>
        <v>0</v>
      </c>
      <c r="AK532" s="291">
        <f t="shared" si="227"/>
        <v>0</v>
      </c>
      <c r="AL532" s="291">
        <f t="shared" si="227"/>
        <v>0</v>
      </c>
      <c r="AM532" s="337"/>
    </row>
    <row r="533" spans="2:39" ht="16">
      <c r="B533" s="773" t="s">
        <v>782</v>
      </c>
      <c r="C533" s="359"/>
      <c r="D533" s="384"/>
      <c r="E533" s="384"/>
      <c r="F533" s="384"/>
      <c r="G533" s="384"/>
      <c r="H533" s="384"/>
      <c r="I533" s="384"/>
      <c r="J533" s="384"/>
      <c r="K533" s="384"/>
      <c r="L533" s="384"/>
      <c r="M533" s="384"/>
      <c r="N533" s="384"/>
      <c r="O533" s="383"/>
      <c r="P533" s="384"/>
      <c r="Q533" s="384"/>
      <c r="R533" s="384"/>
      <c r="S533" s="364"/>
      <c r="T533" s="385"/>
      <c r="U533" s="385"/>
      <c r="V533" s="384"/>
      <c r="W533" s="384"/>
      <c r="X533" s="385"/>
      <c r="Y533" s="326">
        <f>SUMPRODUCT(K$409:K$512,Y$409:Y$512)</f>
        <v>2921761.2902879999</v>
      </c>
      <c r="Z533" s="326">
        <f>SUMPRODUCT(K$409:K$512,Z$409:Z$512)</f>
        <v>955349.71839653992</v>
      </c>
      <c r="AA533" s="326">
        <f>IF(AA408="kW",SUMPRODUCT($N$409:$N$512,V409:V512,AA$409:AA$512),SUMPRODUCT(K409:K512,AA$409:AA$512))</f>
        <v>7104.0634858380135</v>
      </c>
      <c r="AB533" s="326">
        <f t="shared" ref="AB533:AL533" si="228">IF(AB408="kW",SUMPRODUCT($N$409:$N$512,W409:W512,AB$409:AB$512),SUMPRODUCT(L409:L512,AB$409:AB$512))</f>
        <v>0</v>
      </c>
      <c r="AC533" s="326">
        <f t="shared" si="228"/>
        <v>0</v>
      </c>
      <c r="AD533" s="326">
        <f t="shared" si="228"/>
        <v>0</v>
      </c>
      <c r="AE533" s="326">
        <f t="shared" si="228"/>
        <v>0</v>
      </c>
      <c r="AF533" s="326">
        <f t="shared" si="228"/>
        <v>0</v>
      </c>
      <c r="AG533" s="326">
        <f t="shared" si="228"/>
        <v>0</v>
      </c>
      <c r="AH533" s="326">
        <f t="shared" si="228"/>
        <v>0</v>
      </c>
      <c r="AI533" s="326">
        <f t="shared" si="228"/>
        <v>0</v>
      </c>
      <c r="AJ533" s="326">
        <f t="shared" si="228"/>
        <v>0</v>
      </c>
      <c r="AK533" s="326">
        <f t="shared" si="228"/>
        <v>0</v>
      </c>
      <c r="AL533" s="326">
        <f t="shared" si="228"/>
        <v>0</v>
      </c>
      <c r="AM533" s="386"/>
    </row>
    <row r="534" spans="2:39" ht="22.5" customHeight="1">
      <c r="B534" s="368" t="s">
        <v>588</v>
      </c>
      <c r="C534" s="387"/>
      <c r="D534" s="388"/>
      <c r="E534" s="388"/>
      <c r="F534" s="388"/>
      <c r="G534" s="388"/>
      <c r="H534" s="388"/>
      <c r="I534" s="388"/>
      <c r="J534" s="388"/>
      <c r="K534" s="388"/>
      <c r="L534" s="388"/>
      <c r="M534" s="388"/>
      <c r="N534" s="388"/>
      <c r="O534" s="388"/>
      <c r="P534" s="388"/>
      <c r="Q534" s="388"/>
      <c r="R534" s="388"/>
      <c r="S534" s="371"/>
      <c r="T534" s="372"/>
      <c r="U534" s="388"/>
      <c r="V534" s="388"/>
      <c r="W534" s="388"/>
      <c r="X534" s="388"/>
      <c r="Y534" s="409"/>
      <c r="Z534" s="409"/>
      <c r="AA534" s="409"/>
      <c r="AB534" s="409"/>
      <c r="AC534" s="409"/>
      <c r="AD534" s="409"/>
      <c r="AE534" s="409"/>
      <c r="AF534" s="409"/>
      <c r="AG534" s="409"/>
      <c r="AH534" s="409"/>
      <c r="AI534" s="409"/>
      <c r="AJ534" s="409"/>
      <c r="AK534" s="409"/>
      <c r="AL534" s="409"/>
      <c r="AM534" s="389"/>
    </row>
    <row r="536" spans="2:39" ht="16">
      <c r="B536" s="592"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6:AM406"/>
    <mergeCell ref="B276:B277"/>
    <mergeCell ref="C276:C277"/>
    <mergeCell ref="E276:M276"/>
    <mergeCell ref="N276:N277"/>
    <mergeCell ref="P276:X276"/>
    <mergeCell ref="B406:B407"/>
    <mergeCell ref="C406:C407"/>
    <mergeCell ref="E406:M406"/>
    <mergeCell ref="N406:N407"/>
    <mergeCell ref="P406:X406"/>
  </mergeCells>
  <hyperlinks>
    <hyperlink ref="D405"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6"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ER1336"/>
  <sheetViews>
    <sheetView topLeftCell="A683" zoomScale="90" zoomScaleNormal="90" workbookViewId="0">
      <pane xSplit="2" topLeftCell="C1" activePane="topRight" state="frozen"/>
      <selection pane="topRight" activeCell="O686" sqref="O686"/>
    </sheetView>
  </sheetViews>
  <sheetFormatPr baseColWidth="10" defaultColWidth="9.1640625" defaultRowHeight="15" outlineLevelRow="1" outlineLevelCol="1"/>
  <cols>
    <col min="1" max="1" width="4.5" style="519" customWidth="1"/>
    <col min="2" max="2" width="44.1640625" style="427" customWidth="1"/>
    <col min="3" max="3" width="13.5" style="427" customWidth="1"/>
    <col min="4" max="4" width="11.33203125" style="427" bestFit="1" customWidth="1"/>
    <col min="5" max="13" width="11.33203125" style="427" bestFit="1" customWidth="1" outlineLevel="1"/>
    <col min="14" max="14" width="13.5" style="427" customWidth="1" outlineLevel="1"/>
    <col min="15" max="15" width="15.6640625" style="427" customWidth="1"/>
    <col min="16" max="24" width="9.1640625" style="427" customWidth="1" outlineLevel="1"/>
    <col min="25" max="25" width="16.5" style="427" customWidth="1"/>
    <col min="26" max="27" width="15" style="427" customWidth="1"/>
    <col min="28" max="28" width="17.6640625" style="427" customWidth="1"/>
    <col min="29" max="29" width="19.6640625" style="427" customWidth="1"/>
    <col min="30" max="30" width="18.6640625" style="427" customWidth="1"/>
    <col min="31" max="35" width="14.83203125" style="427" customWidth="1"/>
    <col min="36" max="38" width="17.33203125" style="427" customWidth="1"/>
    <col min="39" max="39" width="14.5" style="427" customWidth="1"/>
    <col min="40" max="40" width="11.6640625" style="427" customWidth="1"/>
    <col min="41" max="16384" width="9.1640625" style="427"/>
  </cols>
  <sheetData>
    <row r="13" spans="2:39" ht="16" thickBot="1"/>
    <row r="14" spans="2:39" ht="26.25" customHeight="1" thickBot="1">
      <c r="B14" s="912"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2"/>
      <c r="C16" s="884" t="s">
        <v>550</v>
      </c>
      <c r="D16" s="88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2" t="s">
        <v>504</v>
      </c>
      <c r="C18" s="911" t="s">
        <v>687</v>
      </c>
      <c r="D18" s="911"/>
      <c r="E18" s="911"/>
      <c r="F18" s="911"/>
      <c r="G18" s="911"/>
      <c r="H18" s="911"/>
      <c r="I18" s="911"/>
      <c r="J18" s="911"/>
      <c r="K18" s="911"/>
      <c r="L18" s="911"/>
      <c r="M18" s="911"/>
      <c r="N18" s="911"/>
      <c r="O18" s="911"/>
      <c r="P18" s="911"/>
      <c r="Q18" s="911"/>
      <c r="R18" s="911"/>
      <c r="S18" s="911"/>
      <c r="T18" s="911"/>
      <c r="U18" s="911"/>
      <c r="V18" s="911"/>
      <c r="W18" s="911"/>
      <c r="X18" s="911"/>
      <c r="Y18" s="603"/>
      <c r="Z18" s="603"/>
      <c r="AA18" s="603"/>
      <c r="AB18" s="603"/>
      <c r="AC18" s="603"/>
      <c r="AD18" s="603"/>
      <c r="AE18" s="270"/>
      <c r="AF18" s="265"/>
      <c r="AG18" s="265"/>
      <c r="AH18" s="265"/>
      <c r="AI18" s="265"/>
      <c r="AJ18" s="265"/>
      <c r="AK18" s="265"/>
      <c r="AL18" s="265"/>
      <c r="AM18" s="265"/>
    </row>
    <row r="19" spans="2:39" ht="45.75" customHeight="1">
      <c r="B19" s="912"/>
      <c r="C19" s="911" t="s">
        <v>571</v>
      </c>
      <c r="D19" s="911"/>
      <c r="E19" s="911"/>
      <c r="F19" s="911"/>
      <c r="G19" s="911"/>
      <c r="H19" s="911"/>
      <c r="I19" s="911"/>
      <c r="J19" s="911"/>
      <c r="K19" s="911"/>
      <c r="L19" s="911"/>
      <c r="M19" s="911"/>
      <c r="N19" s="911"/>
      <c r="O19" s="911"/>
      <c r="P19" s="911"/>
      <c r="Q19" s="911"/>
      <c r="R19" s="911"/>
      <c r="S19" s="911"/>
      <c r="T19" s="911"/>
      <c r="U19" s="911"/>
      <c r="V19" s="911"/>
      <c r="W19" s="911"/>
      <c r="X19" s="911"/>
      <c r="Y19" s="603"/>
      <c r="Z19" s="603"/>
      <c r="AA19" s="603"/>
      <c r="AB19" s="603"/>
      <c r="AC19" s="603"/>
      <c r="AD19" s="603"/>
      <c r="AE19" s="270"/>
      <c r="AF19" s="265"/>
      <c r="AG19" s="265"/>
      <c r="AH19" s="265"/>
      <c r="AI19" s="265"/>
      <c r="AJ19" s="265"/>
      <c r="AK19" s="265"/>
      <c r="AL19" s="265"/>
      <c r="AM19" s="265"/>
    </row>
    <row r="20" spans="2:39" ht="62.25" customHeight="1">
      <c r="B20" s="273"/>
      <c r="C20" s="911" t="s">
        <v>569</v>
      </c>
      <c r="D20" s="911"/>
      <c r="E20" s="911"/>
      <c r="F20" s="911"/>
      <c r="G20" s="911"/>
      <c r="H20" s="911"/>
      <c r="I20" s="911"/>
      <c r="J20" s="911"/>
      <c r="K20" s="911"/>
      <c r="L20" s="911"/>
      <c r="M20" s="911"/>
      <c r="N20" s="911"/>
      <c r="O20" s="911"/>
      <c r="P20" s="911"/>
      <c r="Q20" s="911"/>
      <c r="R20" s="911"/>
      <c r="S20" s="911"/>
      <c r="T20" s="911"/>
      <c r="U20" s="911"/>
      <c r="V20" s="911"/>
      <c r="W20" s="911"/>
      <c r="X20" s="911"/>
      <c r="Y20" s="603"/>
      <c r="Z20" s="603"/>
      <c r="AA20" s="603"/>
      <c r="AB20" s="603"/>
      <c r="AC20" s="603"/>
      <c r="AD20" s="603"/>
      <c r="AE20" s="428"/>
      <c r="AF20" s="265"/>
      <c r="AG20" s="265"/>
      <c r="AH20" s="265"/>
      <c r="AI20" s="265"/>
      <c r="AJ20" s="265"/>
      <c r="AK20" s="265"/>
      <c r="AL20" s="265"/>
      <c r="AM20" s="265"/>
    </row>
    <row r="21" spans="2:39" ht="37.5" customHeight="1">
      <c r="B21" s="273"/>
      <c r="C21" s="911" t="s">
        <v>633</v>
      </c>
      <c r="D21" s="911"/>
      <c r="E21" s="911"/>
      <c r="F21" s="911"/>
      <c r="G21" s="911"/>
      <c r="H21" s="911"/>
      <c r="I21" s="911"/>
      <c r="J21" s="911"/>
      <c r="K21" s="911"/>
      <c r="L21" s="911"/>
      <c r="M21" s="911"/>
      <c r="N21" s="911"/>
      <c r="O21" s="911"/>
      <c r="P21" s="911"/>
      <c r="Q21" s="911"/>
      <c r="R21" s="911"/>
      <c r="S21" s="911"/>
      <c r="T21" s="911"/>
      <c r="U21" s="911"/>
      <c r="V21" s="911"/>
      <c r="W21" s="911"/>
      <c r="X21" s="911"/>
      <c r="Y21" s="603"/>
      <c r="Z21" s="603"/>
      <c r="AA21" s="603"/>
      <c r="AB21" s="603"/>
      <c r="AC21" s="603"/>
      <c r="AD21" s="603"/>
      <c r="AE21" s="276"/>
      <c r="AF21" s="265"/>
      <c r="AG21" s="265"/>
      <c r="AH21" s="265"/>
      <c r="AI21" s="265"/>
      <c r="AJ21" s="265"/>
      <c r="AK21" s="265"/>
      <c r="AL21" s="265"/>
      <c r="AM21" s="265"/>
    </row>
    <row r="22" spans="2:39" ht="54.75" customHeight="1">
      <c r="B22" s="273"/>
      <c r="C22" s="911" t="s">
        <v>618</v>
      </c>
      <c r="D22" s="911"/>
      <c r="E22" s="911"/>
      <c r="F22" s="911"/>
      <c r="G22" s="911"/>
      <c r="H22" s="911"/>
      <c r="I22" s="911"/>
      <c r="J22" s="911"/>
      <c r="K22" s="911"/>
      <c r="L22" s="911"/>
      <c r="M22" s="911"/>
      <c r="N22" s="911"/>
      <c r="O22" s="911"/>
      <c r="P22" s="911"/>
      <c r="Q22" s="911"/>
      <c r="R22" s="911"/>
      <c r="S22" s="911"/>
      <c r="T22" s="911"/>
      <c r="U22" s="911"/>
      <c r="V22" s="911"/>
      <c r="W22" s="911"/>
      <c r="X22" s="911"/>
      <c r="Y22" s="603"/>
      <c r="Z22" s="603"/>
      <c r="AA22" s="603"/>
      <c r="AB22" s="603"/>
      <c r="AC22" s="603"/>
      <c r="AD22" s="603"/>
      <c r="AE22" s="428"/>
      <c r="AF22" s="265"/>
      <c r="AG22" s="265"/>
      <c r="AH22" s="265"/>
      <c r="AI22" s="265"/>
      <c r="AJ22" s="265"/>
      <c r="AK22" s="265"/>
      <c r="AL22" s="265"/>
      <c r="AM22" s="265"/>
    </row>
    <row r="23" spans="2:39" ht="1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6">
      <c r="B24" s="912"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6">
      <c r="B25" s="912"/>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6">
      <c r="B26" s="536"/>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6">
      <c r="B27" s="536"/>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6">
      <c r="B28" s="536"/>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6">
      <c r="B29" s="536"/>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6">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6">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6">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2" t="s">
        <v>211</v>
      </c>
      <c r="C34" s="904" t="s">
        <v>33</v>
      </c>
      <c r="D34" s="284" t="s">
        <v>422</v>
      </c>
      <c r="E34" s="906" t="s">
        <v>209</v>
      </c>
      <c r="F34" s="907"/>
      <c r="G34" s="907"/>
      <c r="H34" s="907"/>
      <c r="I34" s="907"/>
      <c r="J34" s="907"/>
      <c r="K34" s="907"/>
      <c r="L34" s="907"/>
      <c r="M34" s="908"/>
      <c r="N34" s="909" t="s">
        <v>213</v>
      </c>
      <c r="O34" s="284" t="s">
        <v>423</v>
      </c>
      <c r="P34" s="906" t="s">
        <v>212</v>
      </c>
      <c r="Q34" s="907"/>
      <c r="R34" s="907"/>
      <c r="S34" s="907"/>
      <c r="T34" s="907"/>
      <c r="U34" s="907"/>
      <c r="V34" s="907"/>
      <c r="W34" s="907"/>
      <c r="X34" s="908"/>
      <c r="Y34" s="899" t="s">
        <v>243</v>
      </c>
      <c r="Z34" s="900"/>
      <c r="AA34" s="900"/>
      <c r="AB34" s="900"/>
      <c r="AC34" s="900"/>
      <c r="AD34" s="900"/>
      <c r="AE34" s="900"/>
      <c r="AF34" s="900"/>
      <c r="AG34" s="900"/>
      <c r="AH34" s="900"/>
      <c r="AI34" s="900"/>
      <c r="AJ34" s="900"/>
      <c r="AK34" s="900"/>
      <c r="AL34" s="900"/>
      <c r="AM34" s="901"/>
    </row>
    <row r="35" spans="1:39" ht="65.25" customHeight="1">
      <c r="B35" s="903"/>
      <c r="C35" s="905"/>
      <c r="D35" s="285">
        <v>2015</v>
      </c>
      <c r="E35" s="285">
        <v>2016</v>
      </c>
      <c r="F35" s="285">
        <v>2017</v>
      </c>
      <c r="G35" s="285">
        <v>2018</v>
      </c>
      <c r="H35" s="285">
        <v>2019</v>
      </c>
      <c r="I35" s="285">
        <v>2020</v>
      </c>
      <c r="J35" s="285">
        <v>2021</v>
      </c>
      <c r="K35" s="285">
        <v>2022</v>
      </c>
      <c r="L35" s="285">
        <v>2023</v>
      </c>
      <c r="M35" s="429">
        <v>2024</v>
      </c>
      <c r="N35" s="91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Unmetered Scattered Load</v>
      </c>
      <c r="AC35" s="285" t="str">
        <f>'1.  LRAMVA Summary'!H$52</f>
        <v>Streetlighting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7" outlineLevel="1">
      <c r="A38" s="519">
        <v>1</v>
      </c>
      <c r="B38" s="517" t="s">
        <v>95</v>
      </c>
      <c r="C38" s="291" t="s">
        <v>25</v>
      </c>
      <c r="D38" s="295">
        <v>731825</v>
      </c>
      <c r="E38" s="295">
        <v>725167</v>
      </c>
      <c r="F38" s="295">
        <v>725167</v>
      </c>
      <c r="G38" s="295">
        <v>725167</v>
      </c>
      <c r="H38" s="295">
        <v>725167</v>
      </c>
      <c r="I38" s="295">
        <v>725167</v>
      </c>
      <c r="J38" s="295">
        <v>725167</v>
      </c>
      <c r="K38" s="295">
        <v>724878</v>
      </c>
      <c r="L38" s="295">
        <v>724878</v>
      </c>
      <c r="M38" s="295">
        <v>724878</v>
      </c>
      <c r="N38" s="291"/>
      <c r="O38" s="295">
        <v>48</v>
      </c>
      <c r="P38" s="295">
        <v>47</v>
      </c>
      <c r="Q38" s="295">
        <v>47</v>
      </c>
      <c r="R38" s="295">
        <v>47</v>
      </c>
      <c r="S38" s="295">
        <v>47</v>
      </c>
      <c r="T38" s="295">
        <v>47</v>
      </c>
      <c r="U38" s="295">
        <v>47</v>
      </c>
      <c r="V38" s="295">
        <v>47</v>
      </c>
      <c r="W38" s="295">
        <v>47</v>
      </c>
      <c r="X38" s="295">
        <v>47</v>
      </c>
      <c r="Y38" s="410">
        <v>1</v>
      </c>
      <c r="Z38" s="410"/>
      <c r="AA38" s="410"/>
      <c r="AB38" s="410"/>
      <c r="AC38" s="410"/>
      <c r="AD38" s="410"/>
      <c r="AE38" s="410"/>
      <c r="AF38" s="410"/>
      <c r="AG38" s="410"/>
      <c r="AH38" s="410"/>
      <c r="AI38" s="410"/>
      <c r="AJ38" s="410"/>
      <c r="AK38" s="410"/>
      <c r="AL38" s="410"/>
      <c r="AM38" s="296">
        <f>SUM(Y38:AL38)</f>
        <v>1</v>
      </c>
    </row>
    <row r="39" spans="1:39" ht="16" outlineLevel="1">
      <c r="B39" s="294" t="s">
        <v>267</v>
      </c>
      <c r="C39" s="291" t="s">
        <v>163</v>
      </c>
      <c r="D39" s="295">
        <v>127559</v>
      </c>
      <c r="E39" s="295">
        <v>125716</v>
      </c>
      <c r="F39" s="295">
        <v>125716</v>
      </c>
      <c r="G39" s="295">
        <v>125716</v>
      </c>
      <c r="H39" s="295">
        <v>125716</v>
      </c>
      <c r="I39" s="295">
        <v>125716</v>
      </c>
      <c r="J39" s="295">
        <v>125716</v>
      </c>
      <c r="K39" s="295">
        <v>125667</v>
      </c>
      <c r="L39" s="295">
        <v>125667</v>
      </c>
      <c r="M39" s="295">
        <v>125667</v>
      </c>
      <c r="N39" s="466"/>
      <c r="O39" s="295">
        <v>8</v>
      </c>
      <c r="P39" s="295">
        <v>8</v>
      </c>
      <c r="Q39" s="295">
        <v>8</v>
      </c>
      <c r="R39" s="295">
        <v>8</v>
      </c>
      <c r="S39" s="295">
        <v>8</v>
      </c>
      <c r="T39" s="295">
        <v>8</v>
      </c>
      <c r="U39" s="295">
        <v>8</v>
      </c>
      <c r="V39" s="295">
        <v>8</v>
      </c>
      <c r="W39" s="295">
        <v>8</v>
      </c>
      <c r="X39" s="295">
        <v>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7" outlineLevel="1">
      <c r="A41" s="519">
        <v>2</v>
      </c>
      <c r="B41" s="517" t="s">
        <v>96</v>
      </c>
      <c r="C41" s="291" t="s">
        <v>25</v>
      </c>
      <c r="D41" s="295">
        <v>1349961</v>
      </c>
      <c r="E41" s="295">
        <v>1325969</v>
      </c>
      <c r="F41" s="295">
        <v>1325969</v>
      </c>
      <c r="G41" s="295">
        <v>1325969</v>
      </c>
      <c r="H41" s="295">
        <v>1325969</v>
      </c>
      <c r="I41" s="295">
        <v>1325969</v>
      </c>
      <c r="J41" s="295">
        <v>1325969</v>
      </c>
      <c r="K41" s="295">
        <v>1325275</v>
      </c>
      <c r="L41" s="295">
        <v>1325275</v>
      </c>
      <c r="M41" s="295">
        <v>1325275</v>
      </c>
      <c r="N41" s="291"/>
      <c r="O41" s="295">
        <v>91</v>
      </c>
      <c r="P41" s="295">
        <v>90</v>
      </c>
      <c r="Q41" s="295">
        <v>90</v>
      </c>
      <c r="R41" s="295">
        <v>90</v>
      </c>
      <c r="S41" s="295">
        <v>90</v>
      </c>
      <c r="T41" s="295">
        <v>90</v>
      </c>
      <c r="U41" s="295">
        <v>90</v>
      </c>
      <c r="V41" s="295">
        <v>90</v>
      </c>
      <c r="W41" s="295">
        <v>90</v>
      </c>
      <c r="X41" s="295">
        <v>90</v>
      </c>
      <c r="Y41" s="410">
        <v>1</v>
      </c>
      <c r="Z41" s="410"/>
      <c r="AA41" s="410"/>
      <c r="AB41" s="410"/>
      <c r="AC41" s="410"/>
      <c r="AD41" s="410"/>
      <c r="AE41" s="410"/>
      <c r="AF41" s="410"/>
      <c r="AG41" s="410"/>
      <c r="AH41" s="410"/>
      <c r="AI41" s="410"/>
      <c r="AJ41" s="410"/>
      <c r="AK41" s="410"/>
      <c r="AL41" s="410"/>
      <c r="AM41" s="296">
        <f>SUM(Y41:AL41)</f>
        <v>1</v>
      </c>
    </row>
    <row r="42" spans="1:39" ht="16" outlineLevel="1">
      <c r="B42" s="294" t="s">
        <v>267</v>
      </c>
      <c r="C42" s="291" t="s">
        <v>163</v>
      </c>
      <c r="D42" s="295">
        <v>13964</v>
      </c>
      <c r="E42" s="295">
        <v>13800</v>
      </c>
      <c r="F42" s="295">
        <v>13800</v>
      </c>
      <c r="G42" s="295">
        <v>13800</v>
      </c>
      <c r="H42" s="295">
        <v>13800</v>
      </c>
      <c r="I42" s="295">
        <v>13800</v>
      </c>
      <c r="J42" s="295">
        <v>13800</v>
      </c>
      <c r="K42" s="295">
        <v>13765</v>
      </c>
      <c r="L42" s="295">
        <v>13765</v>
      </c>
      <c r="M42" s="295">
        <v>13765</v>
      </c>
      <c r="N42" s="466"/>
      <c r="O42" s="295">
        <v>1</v>
      </c>
      <c r="P42" s="295">
        <v>1</v>
      </c>
      <c r="Q42" s="295">
        <v>1</v>
      </c>
      <c r="R42" s="295">
        <v>1</v>
      </c>
      <c r="S42" s="295">
        <v>1</v>
      </c>
      <c r="T42" s="295">
        <v>1</v>
      </c>
      <c r="U42" s="295">
        <v>1</v>
      </c>
      <c r="V42" s="295">
        <v>1</v>
      </c>
      <c r="W42" s="295">
        <v>1</v>
      </c>
      <c r="X42" s="295">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7" outlineLevel="1">
      <c r="A44" s="519">
        <v>3</v>
      </c>
      <c r="B44" s="517" t="s">
        <v>97</v>
      </c>
      <c r="C44" s="291" t="s">
        <v>25</v>
      </c>
      <c r="D44" s="295">
        <v>30128</v>
      </c>
      <c r="E44" s="295">
        <v>30128</v>
      </c>
      <c r="F44" s="295">
        <v>30128</v>
      </c>
      <c r="G44" s="295">
        <v>30128</v>
      </c>
      <c r="H44" s="295">
        <v>15872</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6"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6"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7" outlineLevel="1">
      <c r="A47" s="519">
        <v>4</v>
      </c>
      <c r="B47" s="517" t="s">
        <v>674</v>
      </c>
      <c r="C47" s="291" t="s">
        <v>25</v>
      </c>
      <c r="D47" s="295">
        <v>1300734</v>
      </c>
      <c r="E47" s="295">
        <v>1300734</v>
      </c>
      <c r="F47" s="295">
        <v>1300734</v>
      </c>
      <c r="G47" s="295">
        <v>1300734</v>
      </c>
      <c r="H47" s="295">
        <v>1300734</v>
      </c>
      <c r="I47" s="295">
        <v>1300734</v>
      </c>
      <c r="J47" s="295">
        <v>1300734</v>
      </c>
      <c r="K47" s="295">
        <v>1300734</v>
      </c>
      <c r="L47" s="295">
        <v>1300734</v>
      </c>
      <c r="M47" s="295">
        <v>1300734</v>
      </c>
      <c r="N47" s="291"/>
      <c r="O47" s="295">
        <v>687</v>
      </c>
      <c r="P47" s="295">
        <v>687</v>
      </c>
      <c r="Q47" s="295">
        <v>687</v>
      </c>
      <c r="R47" s="295">
        <v>687</v>
      </c>
      <c r="S47" s="295">
        <v>687</v>
      </c>
      <c r="T47" s="295">
        <v>687</v>
      </c>
      <c r="U47" s="295">
        <v>687</v>
      </c>
      <c r="V47" s="295">
        <v>687</v>
      </c>
      <c r="W47" s="295">
        <v>687</v>
      </c>
      <c r="X47" s="295">
        <v>687</v>
      </c>
      <c r="Y47" s="410">
        <v>1</v>
      </c>
      <c r="Z47" s="410"/>
      <c r="AA47" s="410"/>
      <c r="AB47" s="410"/>
      <c r="AC47" s="410"/>
      <c r="AD47" s="410"/>
      <c r="AE47" s="410"/>
      <c r="AF47" s="410"/>
      <c r="AG47" s="410"/>
      <c r="AH47" s="410"/>
      <c r="AI47" s="410"/>
      <c r="AJ47" s="410"/>
      <c r="AK47" s="410"/>
      <c r="AL47" s="410"/>
      <c r="AM47" s="296">
        <f>SUM(Y47:AL47)</f>
        <v>1</v>
      </c>
    </row>
    <row r="48" spans="1:39" ht="16" outlineLevel="1">
      <c r="B48" s="294" t="s">
        <v>267</v>
      </c>
      <c r="C48" s="291" t="s">
        <v>163</v>
      </c>
      <c r="D48" s="295">
        <v>44216</v>
      </c>
      <c r="E48" s="295">
        <v>44216</v>
      </c>
      <c r="F48" s="295">
        <v>44216</v>
      </c>
      <c r="G48" s="295">
        <v>44216</v>
      </c>
      <c r="H48" s="295">
        <v>44216</v>
      </c>
      <c r="I48" s="295">
        <v>44216</v>
      </c>
      <c r="J48" s="295">
        <v>44216</v>
      </c>
      <c r="K48" s="295">
        <v>44216</v>
      </c>
      <c r="L48" s="295">
        <v>44216</v>
      </c>
      <c r="M48" s="295">
        <v>44216</v>
      </c>
      <c r="N48" s="466"/>
      <c r="O48" s="295">
        <v>23</v>
      </c>
      <c r="P48" s="295">
        <v>23</v>
      </c>
      <c r="Q48" s="295">
        <v>23</v>
      </c>
      <c r="R48" s="295">
        <v>23</v>
      </c>
      <c r="S48" s="295">
        <v>23</v>
      </c>
      <c r="T48" s="295">
        <v>23</v>
      </c>
      <c r="U48" s="295">
        <v>23</v>
      </c>
      <c r="V48" s="295">
        <v>23</v>
      </c>
      <c r="W48" s="295">
        <v>23</v>
      </c>
      <c r="X48" s="295">
        <v>23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6"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19">
        <v>5</v>
      </c>
      <c r="B50" s="517"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6"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6"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7" outlineLevel="1">
      <c r="A54" s="519">
        <v>6</v>
      </c>
      <c r="B54" s="517"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6" outlineLevel="1">
      <c r="B55" s="294" t="s">
        <v>267</v>
      </c>
      <c r="C55" s="291" t="s">
        <v>163</v>
      </c>
      <c r="D55" s="295">
        <v>311335</v>
      </c>
      <c r="E55" s="295">
        <v>311335</v>
      </c>
      <c r="F55" s="295">
        <v>311335</v>
      </c>
      <c r="G55" s="295">
        <v>311335</v>
      </c>
      <c r="H55" s="295">
        <v>311335</v>
      </c>
      <c r="I55" s="295">
        <v>311335</v>
      </c>
      <c r="J55" s="295">
        <v>311335</v>
      </c>
      <c r="K55" s="295">
        <v>311335</v>
      </c>
      <c r="L55" s="295">
        <v>311335</v>
      </c>
      <c r="M55" s="295">
        <v>311335</v>
      </c>
      <c r="N55" s="295">
        <f>N54</f>
        <v>12</v>
      </c>
      <c r="O55" s="295">
        <v>66</v>
      </c>
      <c r="P55" s="295">
        <v>66</v>
      </c>
      <c r="Q55" s="295">
        <v>66</v>
      </c>
      <c r="R55" s="295">
        <v>66</v>
      </c>
      <c r="S55" s="295">
        <v>74</v>
      </c>
      <c r="T55" s="295">
        <v>74</v>
      </c>
      <c r="U55" s="295">
        <v>74</v>
      </c>
      <c r="V55" s="295">
        <v>74</v>
      </c>
      <c r="W55" s="295">
        <v>74</v>
      </c>
      <c r="X55" s="295">
        <v>74</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6"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19">
        <v>7</v>
      </c>
      <c r="B57" s="517" t="s">
        <v>100</v>
      </c>
      <c r="C57" s="291" t="s">
        <v>25</v>
      </c>
      <c r="D57" s="295">
        <v>9140210</v>
      </c>
      <c r="E57" s="295">
        <v>9140210</v>
      </c>
      <c r="F57" s="295">
        <v>9062242</v>
      </c>
      <c r="G57" s="295">
        <v>9034032</v>
      </c>
      <c r="H57" s="295">
        <v>9034032</v>
      </c>
      <c r="I57" s="295">
        <v>8880615</v>
      </c>
      <c r="J57" s="295">
        <v>8614208</v>
      </c>
      <c r="K57" s="295">
        <v>8614208</v>
      </c>
      <c r="L57" s="295">
        <v>8409446</v>
      </c>
      <c r="M57" s="295">
        <v>7488728</v>
      </c>
      <c r="N57" s="295">
        <v>12</v>
      </c>
      <c r="O57" s="295">
        <v>1456</v>
      </c>
      <c r="P57" s="295">
        <v>1456</v>
      </c>
      <c r="Q57" s="295">
        <v>1431</v>
      </c>
      <c r="R57" s="295">
        <v>1422</v>
      </c>
      <c r="S57" s="295">
        <v>1422</v>
      </c>
      <c r="T57" s="295">
        <v>1380</v>
      </c>
      <c r="U57" s="295">
        <v>1330</v>
      </c>
      <c r="V57" s="295">
        <v>1330</v>
      </c>
      <c r="W57" s="295">
        <v>1275</v>
      </c>
      <c r="X57" s="295">
        <v>1111</v>
      </c>
      <c r="Y57" s="530"/>
      <c r="Z57" s="749">
        <v>0.39887070478229369</v>
      </c>
      <c r="AA57" s="410">
        <v>0.62072768424136882</v>
      </c>
      <c r="AB57" s="410"/>
      <c r="AC57" s="530"/>
      <c r="AD57" s="410"/>
      <c r="AE57" s="410"/>
      <c r="AF57" s="415"/>
      <c r="AG57" s="415"/>
      <c r="AH57" s="415"/>
      <c r="AI57" s="415"/>
      <c r="AJ57" s="415"/>
      <c r="AK57" s="415"/>
      <c r="AL57" s="415"/>
      <c r="AM57" s="296">
        <f>SUM(Y57:AL57)</f>
        <v>1.0195983890236624</v>
      </c>
    </row>
    <row r="58" spans="1:39" ht="28.5" customHeight="1" outlineLevel="1">
      <c r="B58" s="517" t="s">
        <v>749</v>
      </c>
      <c r="C58" s="291" t="s">
        <v>163</v>
      </c>
      <c r="D58" s="825">
        <v>225611</v>
      </c>
      <c r="E58" s="825">
        <v>225611</v>
      </c>
      <c r="F58" s="825">
        <v>225611</v>
      </c>
      <c r="G58" s="825">
        <v>225611</v>
      </c>
      <c r="H58" s="825">
        <v>225611</v>
      </c>
      <c r="I58" s="825">
        <v>225611</v>
      </c>
      <c r="J58" s="825">
        <v>214507</v>
      </c>
      <c r="K58" s="825">
        <v>214507</v>
      </c>
      <c r="L58" s="825">
        <v>211669</v>
      </c>
      <c r="M58" s="825">
        <v>164130</v>
      </c>
      <c r="N58" s="825">
        <v>12</v>
      </c>
      <c r="O58" s="825">
        <v>28</v>
      </c>
      <c r="P58" s="825">
        <v>28</v>
      </c>
      <c r="Q58" s="825">
        <v>28</v>
      </c>
      <c r="R58" s="825">
        <v>28</v>
      </c>
      <c r="S58" s="825">
        <v>28</v>
      </c>
      <c r="T58" s="825">
        <v>28</v>
      </c>
      <c r="U58" s="825">
        <v>27</v>
      </c>
      <c r="V58" s="825">
        <v>27</v>
      </c>
      <c r="W58" s="825">
        <v>27</v>
      </c>
      <c r="X58" s="825">
        <v>22</v>
      </c>
      <c r="Y58" s="530"/>
      <c r="Z58" s="749">
        <v>0.1336931446325797</v>
      </c>
      <c r="AA58" s="749">
        <v>0.94689581385259702</v>
      </c>
      <c r="AB58" s="410"/>
      <c r="AC58" s="530"/>
      <c r="AD58" s="410"/>
      <c r="AE58" s="410"/>
      <c r="AF58" s="415"/>
      <c r="AG58" s="415"/>
      <c r="AH58" s="415"/>
      <c r="AI58" s="415"/>
      <c r="AJ58" s="415"/>
      <c r="AK58" s="415"/>
      <c r="AL58" s="415"/>
      <c r="AM58" s="296"/>
    </row>
    <row r="59" spans="1:39" ht="16" outlineLevel="1">
      <c r="B59" s="294" t="s">
        <v>750</v>
      </c>
      <c r="C59" s="340" t="s">
        <v>163</v>
      </c>
      <c r="D59" s="295">
        <v>-28439</v>
      </c>
      <c r="E59" s="295">
        <v>-28439</v>
      </c>
      <c r="F59" s="295">
        <v>49530</v>
      </c>
      <c r="G59" s="295">
        <v>73760</v>
      </c>
      <c r="H59" s="295">
        <v>73760</v>
      </c>
      <c r="I59" s="295">
        <v>73760</v>
      </c>
      <c r="J59" s="295">
        <v>351272</v>
      </c>
      <c r="K59" s="295">
        <v>351272</v>
      </c>
      <c r="L59" s="295">
        <v>490581</v>
      </c>
      <c r="M59" s="295">
        <v>454139</v>
      </c>
      <c r="N59" s="295">
        <f>N57</f>
        <v>12</v>
      </c>
      <c r="O59" s="295">
        <v>-21</v>
      </c>
      <c r="P59" s="295">
        <v>-21</v>
      </c>
      <c r="Q59" s="295">
        <v>4</v>
      </c>
      <c r="R59" s="295">
        <v>11</v>
      </c>
      <c r="S59" s="295">
        <v>11</v>
      </c>
      <c r="T59" s="295">
        <v>11</v>
      </c>
      <c r="U59" s="295">
        <v>62</v>
      </c>
      <c r="V59" s="295">
        <v>62</v>
      </c>
      <c r="W59" s="295">
        <v>96</v>
      </c>
      <c r="X59" s="295">
        <v>80</v>
      </c>
      <c r="Y59" s="411">
        <f>Y57</f>
        <v>0</v>
      </c>
      <c r="Z59" s="411">
        <f>Z58</f>
        <v>0.1336931446325797</v>
      </c>
      <c r="AA59" s="411">
        <f>AA58</f>
        <v>0.94689581385259702</v>
      </c>
      <c r="AB59" s="411">
        <f t="shared" ref="AB59" si="66">AB57</f>
        <v>0</v>
      </c>
      <c r="AC59" s="411">
        <f t="shared" ref="AC59" si="67">AC57</f>
        <v>0</v>
      </c>
      <c r="AD59" s="411">
        <f t="shared" ref="AD59" si="68">AD57</f>
        <v>0</v>
      </c>
      <c r="AE59" s="411">
        <f t="shared" ref="AE59" si="69">AE57</f>
        <v>0</v>
      </c>
      <c r="AF59" s="411">
        <f t="shared" ref="AF59" si="70">AF57</f>
        <v>0</v>
      </c>
      <c r="AG59" s="411">
        <f t="shared" ref="AG59" si="71">AG57</f>
        <v>0</v>
      </c>
      <c r="AH59" s="411">
        <f t="shared" ref="AH59" si="72">AH57</f>
        <v>0</v>
      </c>
      <c r="AI59" s="411">
        <f t="shared" ref="AI59" si="73">AI57</f>
        <v>0</v>
      </c>
      <c r="AJ59" s="411">
        <f t="shared" ref="AJ59" si="74">AJ57</f>
        <v>0</v>
      </c>
      <c r="AK59" s="411">
        <f t="shared" ref="AK59" si="75">AK57</f>
        <v>0</v>
      </c>
      <c r="AL59" s="411">
        <f t="shared" ref="AL59" si="76">AL57</f>
        <v>0</v>
      </c>
      <c r="AM59" s="311"/>
    </row>
    <row r="60" spans="1:39" ht="16"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4" outlineLevel="1">
      <c r="A61" s="519">
        <v>8</v>
      </c>
      <c r="B61" s="517" t="s">
        <v>101</v>
      </c>
      <c r="C61" s="291" t="s">
        <v>25</v>
      </c>
      <c r="D61" s="295">
        <v>210326</v>
      </c>
      <c r="E61" s="295">
        <v>204993</v>
      </c>
      <c r="F61" s="295">
        <v>161478</v>
      </c>
      <c r="G61" s="295">
        <v>161405</v>
      </c>
      <c r="H61" s="295">
        <v>161405</v>
      </c>
      <c r="I61" s="295">
        <v>161405</v>
      </c>
      <c r="J61" s="295">
        <v>161405</v>
      </c>
      <c r="K61" s="295">
        <v>161405</v>
      </c>
      <c r="L61" s="295">
        <v>161405</v>
      </c>
      <c r="M61" s="295">
        <v>161405</v>
      </c>
      <c r="N61" s="295">
        <v>12</v>
      </c>
      <c r="O61" s="295">
        <v>52</v>
      </c>
      <c r="P61" s="295">
        <v>51</v>
      </c>
      <c r="Q61" s="295">
        <v>38</v>
      </c>
      <c r="R61" s="295">
        <v>38</v>
      </c>
      <c r="S61" s="295">
        <v>38</v>
      </c>
      <c r="T61" s="295">
        <v>38</v>
      </c>
      <c r="U61" s="295">
        <v>38</v>
      </c>
      <c r="V61" s="295">
        <v>38</v>
      </c>
      <c r="W61" s="295">
        <v>38</v>
      </c>
      <c r="X61" s="295">
        <v>38</v>
      </c>
      <c r="Y61" s="415"/>
      <c r="Z61" s="749">
        <v>1</v>
      </c>
      <c r="AA61" s="410"/>
      <c r="AB61" s="410"/>
      <c r="AC61" s="410"/>
      <c r="AD61" s="410"/>
      <c r="AE61" s="410"/>
      <c r="AF61" s="415"/>
      <c r="AG61" s="415"/>
      <c r="AH61" s="415"/>
      <c r="AI61" s="415"/>
      <c r="AJ61" s="415"/>
      <c r="AK61" s="415"/>
      <c r="AL61" s="415"/>
      <c r="AM61" s="296">
        <f>SUM(Y61:AL61)</f>
        <v>1</v>
      </c>
    </row>
    <row r="62" spans="1:39" ht="16" outlineLevel="1">
      <c r="B62" s="294" t="s">
        <v>267</v>
      </c>
      <c r="C62" s="291" t="s">
        <v>163</v>
      </c>
      <c r="D62" s="295">
        <v>-43565</v>
      </c>
      <c r="E62" s="295">
        <v>-38232</v>
      </c>
      <c r="F62" s="295">
        <v>5283</v>
      </c>
      <c r="G62" s="295">
        <v>7372</v>
      </c>
      <c r="H62" s="295">
        <v>7372</v>
      </c>
      <c r="I62" s="295">
        <v>7372</v>
      </c>
      <c r="J62" s="295">
        <v>7372</v>
      </c>
      <c r="K62" s="295">
        <v>7372</v>
      </c>
      <c r="L62" s="295">
        <v>7372</v>
      </c>
      <c r="M62" s="295">
        <v>7372</v>
      </c>
      <c r="N62" s="295">
        <f>N61</f>
        <v>12</v>
      </c>
      <c r="O62" s="295">
        <v>-12</v>
      </c>
      <c r="P62" s="295">
        <v>-11</v>
      </c>
      <c r="Q62" s="295">
        <v>2</v>
      </c>
      <c r="R62" s="295">
        <v>2</v>
      </c>
      <c r="S62" s="295">
        <v>2</v>
      </c>
      <c r="T62" s="295">
        <v>2</v>
      </c>
      <c r="U62" s="295">
        <v>2</v>
      </c>
      <c r="V62" s="295">
        <v>2</v>
      </c>
      <c r="W62" s="295">
        <v>2</v>
      </c>
      <c r="X62" s="295">
        <v>2</v>
      </c>
      <c r="Y62" s="411">
        <f>Y61</f>
        <v>0</v>
      </c>
      <c r="Z62" s="411">
        <f t="shared" ref="Z62" si="77">Z61</f>
        <v>1</v>
      </c>
      <c r="AA62" s="411">
        <f t="shared" ref="AA62" si="78">AA61</f>
        <v>0</v>
      </c>
      <c r="AB62" s="411">
        <f t="shared" ref="AB62" si="79">AB61</f>
        <v>0</v>
      </c>
      <c r="AC62" s="411">
        <f t="shared" ref="AC62" si="80">AC61</f>
        <v>0</v>
      </c>
      <c r="AD62" s="411">
        <f t="shared" ref="AD62" si="81">AD61</f>
        <v>0</v>
      </c>
      <c r="AE62" s="411">
        <f t="shared" ref="AE62" si="82">AE61</f>
        <v>0</v>
      </c>
      <c r="AF62" s="411">
        <f t="shared" ref="AF62" si="83">AF61</f>
        <v>0</v>
      </c>
      <c r="AG62" s="411">
        <f t="shared" ref="AG62" si="84">AG61</f>
        <v>0</v>
      </c>
      <c r="AH62" s="411">
        <f t="shared" ref="AH62" si="85">AH61</f>
        <v>0</v>
      </c>
      <c r="AI62" s="411">
        <f t="shared" ref="AI62" si="86">AI61</f>
        <v>0</v>
      </c>
      <c r="AJ62" s="411">
        <f t="shared" ref="AJ62" si="87">AJ61</f>
        <v>0</v>
      </c>
      <c r="AK62" s="411">
        <f t="shared" ref="AK62" si="88">AK61</f>
        <v>0</v>
      </c>
      <c r="AL62" s="411">
        <f t="shared" ref="AL62" si="89">AL61</f>
        <v>0</v>
      </c>
      <c r="AM62" s="311"/>
    </row>
    <row r="63" spans="1:39" ht="16" outlineLevel="1">
      <c r="B63" s="314"/>
      <c r="C63" s="312"/>
      <c r="D63" s="316"/>
      <c r="E63" s="316"/>
      <c r="F63" s="316"/>
      <c r="G63" s="316"/>
      <c r="H63" s="316"/>
      <c r="I63" s="316"/>
      <c r="J63" s="316"/>
      <c r="K63" s="316"/>
      <c r="L63" s="316"/>
      <c r="M63" s="316"/>
      <c r="N63" s="29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4" outlineLevel="1">
      <c r="A64" s="519">
        <v>9</v>
      </c>
      <c r="B64" s="517"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v>1</v>
      </c>
      <c r="AB64" s="410"/>
      <c r="AC64" s="410"/>
      <c r="AD64" s="410"/>
      <c r="AE64" s="410"/>
      <c r="AF64" s="415"/>
      <c r="AG64" s="415"/>
      <c r="AH64" s="415"/>
      <c r="AI64" s="415"/>
      <c r="AJ64" s="415"/>
      <c r="AK64" s="415"/>
      <c r="AL64" s="415"/>
      <c r="AM64" s="296">
        <f>SUM(Y64:AL64)</f>
        <v>1</v>
      </c>
    </row>
    <row r="65" spans="1:39" ht="16" outlineLevel="1">
      <c r="B65" s="294" t="s">
        <v>267</v>
      </c>
      <c r="C65" s="291" t="s">
        <v>163</v>
      </c>
      <c r="D65" s="295">
        <v>22611</v>
      </c>
      <c r="E65" s="295">
        <v>22611</v>
      </c>
      <c r="F65" s="295">
        <v>22611</v>
      </c>
      <c r="G65" s="295">
        <v>22611</v>
      </c>
      <c r="H65" s="295">
        <v>22611</v>
      </c>
      <c r="I65" s="295">
        <v>22611</v>
      </c>
      <c r="J65" s="295">
        <v>22611</v>
      </c>
      <c r="K65" s="295">
        <v>22611</v>
      </c>
      <c r="L65" s="295">
        <v>22611</v>
      </c>
      <c r="M65" s="295">
        <v>22611</v>
      </c>
      <c r="N65" s="295">
        <f>N64</f>
        <v>12</v>
      </c>
      <c r="O65" s="295">
        <v>13</v>
      </c>
      <c r="P65" s="295">
        <v>13</v>
      </c>
      <c r="Q65" s="295">
        <v>13</v>
      </c>
      <c r="R65" s="295">
        <v>13</v>
      </c>
      <c r="S65" s="295">
        <v>13</v>
      </c>
      <c r="T65" s="295">
        <v>13</v>
      </c>
      <c r="U65" s="295">
        <v>13</v>
      </c>
      <c r="V65" s="295">
        <v>13</v>
      </c>
      <c r="W65" s="295">
        <v>13</v>
      </c>
      <c r="X65" s="295">
        <v>13</v>
      </c>
      <c r="Y65" s="411">
        <f>Y64</f>
        <v>0</v>
      </c>
      <c r="Z65" s="411">
        <f t="shared" ref="Z65" si="90">Z64</f>
        <v>0</v>
      </c>
      <c r="AA65" s="411">
        <f t="shared" ref="AA65" si="91">AA64</f>
        <v>1</v>
      </c>
      <c r="AB65" s="411">
        <f t="shared" ref="AB65" si="92">AB64</f>
        <v>0</v>
      </c>
      <c r="AC65" s="411">
        <f t="shared" ref="AC65" si="93">AC64</f>
        <v>0</v>
      </c>
      <c r="AD65" s="411">
        <f t="shared" ref="AD65" si="94">AD64</f>
        <v>0</v>
      </c>
      <c r="AE65" s="411">
        <f t="shared" ref="AE65" si="95">AE64</f>
        <v>0</v>
      </c>
      <c r="AF65" s="411">
        <f t="shared" ref="AF65" si="96">AF64</f>
        <v>0</v>
      </c>
      <c r="AG65" s="411">
        <f t="shared" ref="AG65" si="97">AG64</f>
        <v>0</v>
      </c>
      <c r="AH65" s="411">
        <f t="shared" ref="AH65" si="98">AH64</f>
        <v>0</v>
      </c>
      <c r="AI65" s="411">
        <f t="shared" ref="AI65" si="99">AI64</f>
        <v>0</v>
      </c>
      <c r="AJ65" s="411">
        <f t="shared" ref="AJ65" si="100">AJ64</f>
        <v>0</v>
      </c>
      <c r="AK65" s="411">
        <f t="shared" ref="AK65" si="101">AK64</f>
        <v>0</v>
      </c>
      <c r="AL65" s="411">
        <f t="shared" ref="AL65" si="102">AL64</f>
        <v>0</v>
      </c>
      <c r="AM65" s="311"/>
    </row>
    <row r="66" spans="1:39" ht="16" outlineLevel="1">
      <c r="B66" s="314"/>
      <c r="C66" s="312"/>
      <c r="D66" s="316"/>
      <c r="E66" s="316"/>
      <c r="F66" s="316"/>
      <c r="G66" s="316"/>
      <c r="H66" s="316"/>
      <c r="I66" s="316"/>
      <c r="J66" s="316"/>
      <c r="K66" s="316"/>
      <c r="L66" s="316"/>
      <c r="M66" s="316"/>
      <c r="N66" s="29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4" outlineLevel="1">
      <c r="A67" s="519">
        <v>10</v>
      </c>
      <c r="B67" s="517"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v>1</v>
      </c>
      <c r="AB67" s="410"/>
      <c r="AC67" s="410"/>
      <c r="AD67" s="410"/>
      <c r="AE67" s="410"/>
      <c r="AF67" s="415"/>
      <c r="AG67" s="415"/>
      <c r="AH67" s="415"/>
      <c r="AI67" s="415"/>
      <c r="AJ67" s="415"/>
      <c r="AK67" s="415"/>
      <c r="AL67" s="415"/>
      <c r="AM67" s="296">
        <f>SUM(Y67:AL67)</f>
        <v>1</v>
      </c>
    </row>
    <row r="68" spans="1:39" ht="16" outlineLevel="1">
      <c r="B68" s="294" t="s">
        <v>267</v>
      </c>
      <c r="C68" s="291" t="s">
        <v>163</v>
      </c>
      <c r="D68" s="295">
        <v>12666</v>
      </c>
      <c r="E68" s="295">
        <v>12666</v>
      </c>
      <c r="F68" s="295">
        <v>12666</v>
      </c>
      <c r="G68" s="295">
        <v>12666</v>
      </c>
      <c r="H68" s="295">
        <v>12666</v>
      </c>
      <c r="I68" s="295">
        <v>12666</v>
      </c>
      <c r="J68" s="295">
        <v>12666</v>
      </c>
      <c r="K68" s="295">
        <v>12666</v>
      </c>
      <c r="L68" s="295">
        <v>12666</v>
      </c>
      <c r="M68" s="295">
        <v>12666</v>
      </c>
      <c r="N68" s="295">
        <f>N67</f>
        <v>3</v>
      </c>
      <c r="O68" s="295">
        <v>16</v>
      </c>
      <c r="P68" s="295">
        <v>16</v>
      </c>
      <c r="Q68" s="295">
        <v>16</v>
      </c>
      <c r="R68" s="295">
        <v>16</v>
      </c>
      <c r="S68" s="295">
        <v>16</v>
      </c>
      <c r="T68" s="295">
        <v>16</v>
      </c>
      <c r="U68" s="295">
        <v>16</v>
      </c>
      <c r="V68" s="295">
        <v>16</v>
      </c>
      <c r="W68" s="295">
        <v>16</v>
      </c>
      <c r="X68" s="295">
        <v>16</v>
      </c>
      <c r="Y68" s="411">
        <f>Y67</f>
        <v>0</v>
      </c>
      <c r="Z68" s="411">
        <f t="shared" ref="Z68" si="103">Z67</f>
        <v>0</v>
      </c>
      <c r="AA68" s="411">
        <f t="shared" ref="AA68" si="104">AA67</f>
        <v>1</v>
      </c>
      <c r="AB68" s="411">
        <f t="shared" ref="AB68" si="105">AB67</f>
        <v>0</v>
      </c>
      <c r="AC68" s="411">
        <f t="shared" ref="AC68" si="106">AC67</f>
        <v>0</v>
      </c>
      <c r="AD68" s="411">
        <f t="shared" ref="AD68" si="107">AD67</f>
        <v>0</v>
      </c>
      <c r="AE68" s="411">
        <f t="shared" ref="AE68" si="108">AE67</f>
        <v>0</v>
      </c>
      <c r="AF68" s="411">
        <f t="shared" ref="AF68" si="109">AF67</f>
        <v>0</v>
      </c>
      <c r="AG68" s="411">
        <f t="shared" ref="AG68" si="110">AG67</f>
        <v>0</v>
      </c>
      <c r="AH68" s="411">
        <f t="shared" ref="AH68" si="111">AH67</f>
        <v>0</v>
      </c>
      <c r="AI68" s="411">
        <f t="shared" ref="AI68" si="112">AI67</f>
        <v>0</v>
      </c>
      <c r="AJ68" s="411">
        <f t="shared" ref="AJ68" si="113">AJ67</f>
        <v>0</v>
      </c>
      <c r="AK68" s="411">
        <f t="shared" ref="AK68" si="114">AK67</f>
        <v>0</v>
      </c>
      <c r="AL68" s="411">
        <f t="shared" ref="AL68" si="115">AL67</f>
        <v>0</v>
      </c>
      <c r="AM68" s="311"/>
    </row>
    <row r="69" spans="1:39" ht="16" outlineLevel="1">
      <c r="B69" s="314"/>
      <c r="C69" s="312"/>
      <c r="D69" s="316"/>
      <c r="E69" s="316"/>
      <c r="F69" s="316"/>
      <c r="G69" s="316"/>
      <c r="H69" s="316"/>
      <c r="I69" s="316"/>
      <c r="J69" s="316"/>
      <c r="K69" s="316"/>
      <c r="L69" s="316"/>
      <c r="M69" s="316"/>
      <c r="N69" s="29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6" outlineLevel="1">
      <c r="B70" s="288" t="s">
        <v>10</v>
      </c>
      <c r="C70" s="289"/>
      <c r="D70" s="289"/>
      <c r="E70" s="289"/>
      <c r="F70" s="289"/>
      <c r="G70" s="289"/>
      <c r="H70" s="289"/>
      <c r="I70" s="289"/>
      <c r="J70" s="289"/>
      <c r="K70" s="289"/>
      <c r="L70" s="289"/>
      <c r="M70" s="289"/>
      <c r="N70" s="290"/>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4" outlineLevel="1">
      <c r="A71" s="519">
        <v>11</v>
      </c>
      <c r="B71" s="517"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ht="16"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Y71</f>
        <v>0</v>
      </c>
      <c r="Z72" s="411">
        <f t="shared" ref="Z72" si="116">Z71</f>
        <v>0</v>
      </c>
      <c r="AA72" s="411">
        <f t="shared" ref="AA72" si="117">AA71</f>
        <v>0</v>
      </c>
      <c r="AB72" s="411">
        <f t="shared" ref="AB72" si="118">AB71</f>
        <v>0</v>
      </c>
      <c r="AC72" s="411">
        <f t="shared" ref="AC72" si="119">AC71</f>
        <v>0</v>
      </c>
      <c r="AD72" s="411">
        <f t="shared" ref="AD72" si="120">AD71</f>
        <v>0</v>
      </c>
      <c r="AE72" s="411">
        <f t="shared" ref="AE72" si="121">AE71</f>
        <v>0</v>
      </c>
      <c r="AF72" s="411">
        <f t="shared" ref="AF72" si="122">AF71</f>
        <v>0</v>
      </c>
      <c r="AG72" s="411">
        <f t="shared" ref="AG72" si="123">AG71</f>
        <v>0</v>
      </c>
      <c r="AH72" s="411">
        <f t="shared" ref="AH72" si="124">AH71</f>
        <v>0</v>
      </c>
      <c r="AI72" s="411">
        <f t="shared" ref="AI72" si="125">AI71</f>
        <v>0</v>
      </c>
      <c r="AJ72" s="411">
        <f t="shared" ref="AJ72" si="126">AJ71</f>
        <v>0</v>
      </c>
      <c r="AK72" s="411">
        <f t="shared" ref="AK72" si="127">AK71</f>
        <v>0</v>
      </c>
      <c r="AL72" s="411">
        <f t="shared" ref="AL72" si="128">AL71</f>
        <v>0</v>
      </c>
      <c r="AM72" s="297"/>
    </row>
    <row r="73" spans="1:39" ht="16" outlineLevel="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34" outlineLevel="1">
      <c r="A74" s="519">
        <v>12</v>
      </c>
      <c r="B74" s="517"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ht="17" outlineLevel="1">
      <c r="B75" s="517"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Y74</f>
        <v>0</v>
      </c>
      <c r="Z75" s="411">
        <f t="shared" ref="Z75" si="129">Z74</f>
        <v>0</v>
      </c>
      <c r="AA75" s="411">
        <f t="shared" ref="AA75" si="130">AA74</f>
        <v>0</v>
      </c>
      <c r="AB75" s="411">
        <f t="shared" ref="AB75" si="131">AB74</f>
        <v>0</v>
      </c>
      <c r="AC75" s="411">
        <f t="shared" ref="AC75" si="132">AC74</f>
        <v>0</v>
      </c>
      <c r="AD75" s="411">
        <f t="shared" ref="AD75" si="133">AD74</f>
        <v>0</v>
      </c>
      <c r="AE75" s="411">
        <f t="shared" ref="AE75" si="134">AE74</f>
        <v>0</v>
      </c>
      <c r="AF75" s="411">
        <f t="shared" ref="AF75" si="135">AF74</f>
        <v>0</v>
      </c>
      <c r="AG75" s="411">
        <f t="shared" ref="AG75" si="136">AG74</f>
        <v>0</v>
      </c>
      <c r="AH75" s="411">
        <f t="shared" ref="AH75" si="137">AH74</f>
        <v>0</v>
      </c>
      <c r="AI75" s="411">
        <f t="shared" ref="AI75" si="138">AI74</f>
        <v>0</v>
      </c>
      <c r="AJ75" s="411">
        <f t="shared" ref="AJ75" si="139">AJ74</f>
        <v>0</v>
      </c>
      <c r="AK75" s="411">
        <f t="shared" ref="AK75" si="140">AK74</f>
        <v>0</v>
      </c>
      <c r="AL75" s="411">
        <f t="shared" ref="AL75" si="141">AL74</f>
        <v>0</v>
      </c>
      <c r="AM75" s="297"/>
    </row>
    <row r="76" spans="1:39" ht="16" outlineLevel="1">
      <c r="B76" s="517"/>
      <c r="C76" s="305"/>
      <c r="D76" s="291"/>
      <c r="E76" s="291"/>
      <c r="F76" s="291"/>
      <c r="G76" s="291"/>
      <c r="H76" s="291"/>
      <c r="I76" s="291"/>
      <c r="J76" s="291"/>
      <c r="K76" s="291"/>
      <c r="L76" s="291"/>
      <c r="M76" s="291"/>
      <c r="N76" s="29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4" outlineLevel="1">
      <c r="A77" s="519">
        <v>13</v>
      </c>
      <c r="B77" s="517" t="s">
        <v>106</v>
      </c>
      <c r="C77" s="291" t="s">
        <v>25</v>
      </c>
      <c r="D77" s="295">
        <v>20748</v>
      </c>
      <c r="E77" s="295">
        <v>20748</v>
      </c>
      <c r="F77" s="295">
        <v>20748</v>
      </c>
      <c r="G77" s="295">
        <v>20748</v>
      </c>
      <c r="H77" s="295">
        <v>20748</v>
      </c>
      <c r="I77" s="295">
        <v>20748</v>
      </c>
      <c r="J77" s="295">
        <v>20748</v>
      </c>
      <c r="K77" s="295">
        <v>20748</v>
      </c>
      <c r="L77" s="295">
        <v>20748</v>
      </c>
      <c r="M77" s="295">
        <v>20748</v>
      </c>
      <c r="N77" s="295">
        <v>12</v>
      </c>
      <c r="O77" s="295">
        <v>6</v>
      </c>
      <c r="P77" s="295">
        <v>6</v>
      </c>
      <c r="Q77" s="295">
        <v>6</v>
      </c>
      <c r="R77" s="295">
        <v>6</v>
      </c>
      <c r="S77" s="295">
        <v>6</v>
      </c>
      <c r="T77" s="295">
        <v>6</v>
      </c>
      <c r="U77" s="295">
        <v>6</v>
      </c>
      <c r="V77" s="295">
        <v>6</v>
      </c>
      <c r="W77" s="295">
        <v>6</v>
      </c>
      <c r="X77" s="295">
        <v>6</v>
      </c>
      <c r="Y77" s="410"/>
      <c r="Z77" s="410"/>
      <c r="AA77" s="410">
        <v>1</v>
      </c>
      <c r="AB77" s="410"/>
      <c r="AC77" s="410"/>
      <c r="AD77" s="410"/>
      <c r="AE77" s="410"/>
      <c r="AF77" s="415"/>
      <c r="AG77" s="415"/>
      <c r="AH77" s="415"/>
      <c r="AI77" s="415"/>
      <c r="AJ77" s="415"/>
      <c r="AK77" s="415"/>
      <c r="AL77" s="415"/>
      <c r="AM77" s="296">
        <f>SUM(Y77:AL77)</f>
        <v>1</v>
      </c>
    </row>
    <row r="78" spans="1:39" ht="17" outlineLevel="1">
      <c r="B78" s="517"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f>Y77</f>
        <v>0</v>
      </c>
      <c r="Z78" s="411">
        <f t="shared" ref="Z78:AL78" si="142">Z77</f>
        <v>0</v>
      </c>
      <c r="AA78" s="411">
        <f t="shared" si="142"/>
        <v>1</v>
      </c>
      <c r="AB78" s="411">
        <f t="shared" si="142"/>
        <v>0</v>
      </c>
      <c r="AC78" s="411">
        <f t="shared" si="142"/>
        <v>0</v>
      </c>
      <c r="AD78" s="411">
        <f t="shared" si="142"/>
        <v>0</v>
      </c>
      <c r="AE78" s="411">
        <f t="shared" si="142"/>
        <v>0</v>
      </c>
      <c r="AF78" s="411">
        <f t="shared" si="142"/>
        <v>0</v>
      </c>
      <c r="AG78" s="411">
        <f t="shared" si="142"/>
        <v>0</v>
      </c>
      <c r="AH78" s="411">
        <f t="shared" si="142"/>
        <v>0</v>
      </c>
      <c r="AI78" s="411">
        <f t="shared" si="142"/>
        <v>0</v>
      </c>
      <c r="AJ78" s="411">
        <f t="shared" si="142"/>
        <v>0</v>
      </c>
      <c r="AK78" s="411">
        <f t="shared" si="142"/>
        <v>0</v>
      </c>
      <c r="AL78" s="411">
        <f t="shared" si="142"/>
        <v>0</v>
      </c>
      <c r="AM78" s="306"/>
    </row>
    <row r="79" spans="1:39" ht="16" outlineLevel="1">
      <c r="B79" s="517"/>
      <c r="C79" s="305"/>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6" outlineLevel="1">
      <c r="B80" s="288" t="s">
        <v>107</v>
      </c>
      <c r="C80" s="289"/>
      <c r="D80" s="290"/>
      <c r="E80" s="290"/>
      <c r="F80" s="290"/>
      <c r="G80" s="290"/>
      <c r="H80" s="290"/>
      <c r="I80" s="290"/>
      <c r="J80" s="290"/>
      <c r="K80" s="290"/>
      <c r="L80" s="290"/>
      <c r="M80" s="290"/>
      <c r="N80" s="290"/>
      <c r="O80" s="290"/>
      <c r="P80" s="289"/>
      <c r="Q80" s="289"/>
      <c r="R80" s="289"/>
      <c r="S80" s="289"/>
      <c r="T80" s="289"/>
      <c r="U80" s="289"/>
      <c r="V80" s="289"/>
      <c r="W80" s="289"/>
      <c r="X80" s="289"/>
      <c r="Y80" s="414"/>
      <c r="Z80" s="414"/>
      <c r="AA80" s="414"/>
      <c r="AB80" s="414"/>
      <c r="AC80" s="414"/>
      <c r="AD80" s="414"/>
      <c r="AE80" s="414"/>
      <c r="AF80" s="414"/>
      <c r="AG80" s="414"/>
      <c r="AH80" s="414"/>
      <c r="AI80" s="414"/>
      <c r="AJ80" s="414"/>
      <c r="AK80" s="414"/>
      <c r="AL80" s="414"/>
      <c r="AM80" s="292"/>
    </row>
    <row r="81" spans="1:40" ht="17" outlineLevel="1">
      <c r="A81" s="519">
        <v>14</v>
      </c>
      <c r="B81" s="315" t="s">
        <v>108</v>
      </c>
      <c r="C81" s="291" t="s">
        <v>25</v>
      </c>
      <c r="D81" s="295">
        <v>180097</v>
      </c>
      <c r="E81" s="295">
        <v>161459</v>
      </c>
      <c r="F81" s="295">
        <v>158413</v>
      </c>
      <c r="G81" s="295">
        <v>156420</v>
      </c>
      <c r="H81" s="295">
        <v>156420</v>
      </c>
      <c r="I81" s="295">
        <v>156420</v>
      </c>
      <c r="J81" s="295">
        <v>153298</v>
      </c>
      <c r="K81" s="295">
        <v>153148</v>
      </c>
      <c r="L81" s="295">
        <v>124518</v>
      </c>
      <c r="M81" s="295">
        <v>124410</v>
      </c>
      <c r="N81" s="295">
        <v>12</v>
      </c>
      <c r="O81" s="295">
        <v>49</v>
      </c>
      <c r="P81" s="295">
        <v>48</v>
      </c>
      <c r="Q81" s="295">
        <v>48</v>
      </c>
      <c r="R81" s="295">
        <v>48</v>
      </c>
      <c r="S81" s="295">
        <v>48</v>
      </c>
      <c r="T81" s="295">
        <v>48</v>
      </c>
      <c r="U81" s="295">
        <v>47</v>
      </c>
      <c r="V81" s="295">
        <v>47</v>
      </c>
      <c r="W81" s="295">
        <v>46</v>
      </c>
      <c r="X81" s="295">
        <v>46</v>
      </c>
      <c r="Y81" s="749">
        <v>1</v>
      </c>
      <c r="Z81" s="410"/>
      <c r="AA81" s="410"/>
      <c r="AB81" s="410"/>
      <c r="AC81" s="410"/>
      <c r="AD81" s="410"/>
      <c r="AE81" s="410"/>
      <c r="AF81" s="410"/>
      <c r="AG81" s="410"/>
      <c r="AH81" s="410"/>
      <c r="AI81" s="410"/>
      <c r="AJ81" s="410"/>
      <c r="AK81" s="410"/>
      <c r="AL81" s="410"/>
      <c r="AM81" s="296">
        <f>SUM(Y81:AL81)</f>
        <v>1</v>
      </c>
    </row>
    <row r="82" spans="1:40" ht="16"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1</v>
      </c>
      <c r="Z82" s="411">
        <f t="shared" ref="Z82" si="143">Z81</f>
        <v>0</v>
      </c>
      <c r="AA82" s="411">
        <f t="shared" ref="AA82" si="144">AA81</f>
        <v>0</v>
      </c>
      <c r="AB82" s="411">
        <f t="shared" ref="AB82" si="145">AB81</f>
        <v>0</v>
      </c>
      <c r="AC82" s="411">
        <f t="shared" ref="AC82" si="146">AC81</f>
        <v>0</v>
      </c>
      <c r="AD82" s="411">
        <f>AD81</f>
        <v>0</v>
      </c>
      <c r="AE82" s="411">
        <f t="shared" ref="AE82" si="147">AE81</f>
        <v>0</v>
      </c>
      <c r="AF82" s="411">
        <f t="shared" ref="AF82" si="148">AF81</f>
        <v>0</v>
      </c>
      <c r="AG82" s="411">
        <f t="shared" ref="AG82" si="149">AG81</f>
        <v>0</v>
      </c>
      <c r="AH82" s="411">
        <f t="shared" ref="AH82" si="150">AH81</f>
        <v>0</v>
      </c>
      <c r="AI82" s="411">
        <f t="shared" ref="AI82" si="151">AI81</f>
        <v>0</v>
      </c>
      <c r="AJ82" s="411">
        <f t="shared" ref="AJ82" si="152">AJ81</f>
        <v>0</v>
      </c>
      <c r="AK82" s="411">
        <f t="shared" ref="AK82" si="153">AK81</f>
        <v>0</v>
      </c>
      <c r="AL82" s="411">
        <f t="shared" ref="AL82" si="154">AL81</f>
        <v>0</v>
      </c>
      <c r="AM82" s="297"/>
    </row>
    <row r="83" spans="1:40" s="512" customFormat="1" ht="16" outlineLevel="1">
      <c r="A83" s="520"/>
      <c r="B83" s="294"/>
      <c r="C83" s="291"/>
      <c r="D83" s="291"/>
      <c r="E83" s="291"/>
      <c r="F83" s="291"/>
      <c r="G83" s="291"/>
      <c r="H83" s="291"/>
      <c r="I83" s="291"/>
      <c r="J83" s="291"/>
      <c r="K83" s="291"/>
      <c r="L83" s="291"/>
      <c r="M83" s="291"/>
      <c r="N83" s="466"/>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3"/>
      <c r="AN83" s="627"/>
    </row>
    <row r="84" spans="1:40" s="309" customFormat="1" ht="16" outlineLevel="1">
      <c r="A84" s="520"/>
      <c r="B84" s="288" t="s">
        <v>489</v>
      </c>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4"/>
      <c r="AN84" s="628"/>
    </row>
    <row r="85" spans="1:40" ht="16" outlineLevel="1">
      <c r="A85" s="519">
        <v>15</v>
      </c>
      <c r="B85" s="294" t="s">
        <v>494</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ht="16"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Y85</f>
        <v>0</v>
      </c>
      <c r="Z86" s="411">
        <f t="shared" ref="Z86:AC86" si="155">Z85</f>
        <v>0</v>
      </c>
      <c r="AA86" s="411">
        <f t="shared" si="155"/>
        <v>0</v>
      </c>
      <c r="AB86" s="411">
        <f t="shared" si="155"/>
        <v>0</v>
      </c>
      <c r="AC86" s="411">
        <f t="shared" si="155"/>
        <v>0</v>
      </c>
      <c r="AD86" s="411">
        <f>AD85</f>
        <v>0</v>
      </c>
      <c r="AE86" s="411">
        <f t="shared" ref="AE86:AL86" si="156">AE85</f>
        <v>0</v>
      </c>
      <c r="AF86" s="411">
        <f t="shared" si="156"/>
        <v>0</v>
      </c>
      <c r="AG86" s="411">
        <f t="shared" si="156"/>
        <v>0</v>
      </c>
      <c r="AH86" s="411">
        <f t="shared" si="156"/>
        <v>0</v>
      </c>
      <c r="AI86" s="411">
        <f t="shared" si="156"/>
        <v>0</v>
      </c>
      <c r="AJ86" s="411">
        <f t="shared" si="156"/>
        <v>0</v>
      </c>
      <c r="AK86" s="411">
        <f t="shared" si="156"/>
        <v>0</v>
      </c>
      <c r="AL86" s="411">
        <f t="shared" si="156"/>
        <v>0</v>
      </c>
      <c r="AM86" s="297"/>
    </row>
    <row r="87" spans="1:40" ht="16" outlineLevel="1">
      <c r="B87" s="315"/>
      <c r="C87" s="305"/>
      <c r="D87" s="291"/>
      <c r="E87" s="291"/>
      <c r="F87" s="291"/>
      <c r="G87" s="291"/>
      <c r="H87" s="291"/>
      <c r="I87" s="291"/>
      <c r="J87" s="291"/>
      <c r="K87" s="291"/>
      <c r="L87" s="291"/>
      <c r="M87" s="291"/>
      <c r="N87" s="29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ht="16" outlineLevel="1">
      <c r="A88" s="519">
        <v>16</v>
      </c>
      <c r="B88" s="324" t="s">
        <v>490</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ht="16" outlineLevel="1">
      <c r="A89" s="519"/>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Y88</f>
        <v>0</v>
      </c>
      <c r="Z89" s="411">
        <f t="shared" ref="Z89:AC89" si="157">Z88</f>
        <v>0</v>
      </c>
      <c r="AA89" s="411">
        <f t="shared" si="157"/>
        <v>0</v>
      </c>
      <c r="AB89" s="411">
        <f t="shared" si="157"/>
        <v>0</v>
      </c>
      <c r="AC89" s="411">
        <f t="shared" si="157"/>
        <v>0</v>
      </c>
      <c r="AD89" s="411">
        <f>AD88</f>
        <v>0</v>
      </c>
      <c r="AE89" s="411">
        <f t="shared" ref="AE89:AL89" si="158">AE88</f>
        <v>0</v>
      </c>
      <c r="AF89" s="411">
        <f t="shared" si="158"/>
        <v>0</v>
      </c>
      <c r="AG89" s="411">
        <f t="shared" si="158"/>
        <v>0</v>
      </c>
      <c r="AH89" s="411">
        <f t="shared" si="158"/>
        <v>0</v>
      </c>
      <c r="AI89" s="411">
        <f t="shared" si="158"/>
        <v>0</v>
      </c>
      <c r="AJ89" s="411">
        <f t="shared" si="158"/>
        <v>0</v>
      </c>
      <c r="AK89" s="411">
        <f t="shared" si="158"/>
        <v>0</v>
      </c>
      <c r="AL89" s="411">
        <f t="shared" si="158"/>
        <v>0</v>
      </c>
      <c r="AM89" s="297"/>
    </row>
    <row r="90" spans="1:40" s="283" customFormat="1" ht="16" outlineLevel="1">
      <c r="A90" s="519"/>
      <c r="B90" s="32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7" outlineLevel="1">
      <c r="B91" s="516" t="s">
        <v>495</v>
      </c>
      <c r="C91" s="320"/>
      <c r="D91" s="290"/>
      <c r="E91" s="289"/>
      <c r="F91" s="289"/>
      <c r="G91" s="289"/>
      <c r="H91" s="289"/>
      <c r="I91" s="289"/>
      <c r="J91" s="289"/>
      <c r="K91" s="289"/>
      <c r="L91" s="289"/>
      <c r="M91" s="289"/>
      <c r="N91" s="290"/>
      <c r="O91" s="289"/>
      <c r="P91" s="289"/>
      <c r="Q91" s="289"/>
      <c r="R91" s="289"/>
      <c r="S91" s="289"/>
      <c r="T91" s="289"/>
      <c r="U91" s="289"/>
      <c r="V91" s="289"/>
      <c r="W91" s="289"/>
      <c r="X91" s="289"/>
      <c r="Y91" s="414"/>
      <c r="Z91" s="414"/>
      <c r="AA91" s="414"/>
      <c r="AB91" s="414"/>
      <c r="AC91" s="414"/>
      <c r="AD91" s="414"/>
      <c r="AE91" s="414"/>
      <c r="AF91" s="414"/>
      <c r="AG91" s="414"/>
      <c r="AH91" s="414"/>
      <c r="AI91" s="414"/>
      <c r="AJ91" s="414"/>
      <c r="AK91" s="414"/>
      <c r="AL91" s="414"/>
      <c r="AM91" s="292"/>
    </row>
    <row r="92" spans="1:40" ht="17" outlineLevel="1">
      <c r="A92" s="519">
        <v>17</v>
      </c>
      <c r="B92" s="517"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ht="16"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59">Z92</f>
        <v>0</v>
      </c>
      <c r="AA93" s="411">
        <f t="shared" si="159"/>
        <v>0</v>
      </c>
      <c r="AB93" s="411">
        <f t="shared" si="159"/>
        <v>0</v>
      </c>
      <c r="AC93" s="411">
        <f t="shared" si="159"/>
        <v>0</v>
      </c>
      <c r="AD93" s="411">
        <f t="shared" si="159"/>
        <v>0</v>
      </c>
      <c r="AE93" s="411">
        <f t="shared" si="159"/>
        <v>0</v>
      </c>
      <c r="AF93" s="411">
        <f t="shared" si="159"/>
        <v>0</v>
      </c>
      <c r="AG93" s="411">
        <f t="shared" si="159"/>
        <v>0</v>
      </c>
      <c r="AH93" s="411">
        <f t="shared" si="159"/>
        <v>0</v>
      </c>
      <c r="AI93" s="411">
        <f t="shared" si="159"/>
        <v>0</v>
      </c>
      <c r="AJ93" s="411">
        <f t="shared" si="159"/>
        <v>0</v>
      </c>
      <c r="AK93" s="411">
        <f t="shared" si="159"/>
        <v>0</v>
      </c>
      <c r="AL93" s="411">
        <f t="shared" si="159"/>
        <v>0</v>
      </c>
      <c r="AM93" s="306"/>
    </row>
    <row r="94" spans="1:40" ht="16" outlineLevel="1">
      <c r="B94" s="294"/>
      <c r="C94" s="291"/>
      <c r="D94" s="291"/>
      <c r="E94" s="291"/>
      <c r="F94" s="291"/>
      <c r="G94" s="291"/>
      <c r="H94" s="291"/>
      <c r="I94" s="291"/>
      <c r="J94" s="291"/>
      <c r="K94" s="291"/>
      <c r="L94" s="291"/>
      <c r="M94" s="291"/>
      <c r="N94" s="29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ht="17" outlineLevel="1">
      <c r="A95" s="519">
        <v>18</v>
      </c>
      <c r="B95" s="517"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ht="16"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Y95</f>
        <v>0</v>
      </c>
      <c r="Z96" s="411">
        <f t="shared" ref="Z96" si="160">Z95</f>
        <v>0</v>
      </c>
      <c r="AA96" s="411">
        <f t="shared" ref="AA96" si="161">AA95</f>
        <v>0</v>
      </c>
      <c r="AB96" s="411">
        <f t="shared" ref="AB96" si="162">AB95</f>
        <v>0</v>
      </c>
      <c r="AC96" s="411">
        <f t="shared" ref="AC96" si="163">AC95</f>
        <v>0</v>
      </c>
      <c r="AD96" s="411">
        <f t="shared" ref="AD96" si="164">AD95</f>
        <v>0</v>
      </c>
      <c r="AE96" s="411">
        <f t="shared" ref="AE96" si="165">AE95</f>
        <v>0</v>
      </c>
      <c r="AF96" s="411">
        <f t="shared" ref="AF96" si="166">AF95</f>
        <v>0</v>
      </c>
      <c r="AG96" s="411">
        <f t="shared" ref="AG96" si="167">AG95</f>
        <v>0</v>
      </c>
      <c r="AH96" s="411">
        <f t="shared" ref="AH96" si="168">AH95</f>
        <v>0</v>
      </c>
      <c r="AI96" s="411">
        <f t="shared" ref="AI96" si="169">AI95</f>
        <v>0</v>
      </c>
      <c r="AJ96" s="411">
        <f t="shared" ref="AJ96" si="170">AJ95</f>
        <v>0</v>
      </c>
      <c r="AK96" s="411">
        <f t="shared" ref="AK96" si="171">AK95</f>
        <v>0</v>
      </c>
      <c r="AL96" s="411">
        <f t="shared" ref="AL96" si="172">AL95</f>
        <v>0</v>
      </c>
      <c r="AM96" s="306"/>
    </row>
    <row r="97" spans="1:39" ht="16" outlineLevel="1">
      <c r="B97" s="322"/>
      <c r="C97" s="291"/>
      <c r="D97" s="291"/>
      <c r="E97" s="291"/>
      <c r="F97" s="291"/>
      <c r="G97" s="291"/>
      <c r="H97" s="291"/>
      <c r="I97" s="291"/>
      <c r="J97" s="291"/>
      <c r="K97" s="291"/>
      <c r="L97" s="291"/>
      <c r="M97" s="291"/>
      <c r="N97" s="29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ht="17" outlineLevel="1">
      <c r="A98" s="519">
        <v>19</v>
      </c>
      <c r="B98" s="517"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ht="16"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173">Z98</f>
        <v>0</v>
      </c>
      <c r="AA99" s="411">
        <f t="shared" si="173"/>
        <v>0</v>
      </c>
      <c r="AB99" s="411">
        <f t="shared" si="173"/>
        <v>0</v>
      </c>
      <c r="AC99" s="411">
        <f t="shared" si="173"/>
        <v>0</v>
      </c>
      <c r="AD99" s="411">
        <f t="shared" si="173"/>
        <v>0</v>
      </c>
      <c r="AE99" s="411">
        <f t="shared" si="173"/>
        <v>0</v>
      </c>
      <c r="AF99" s="411">
        <f t="shared" si="173"/>
        <v>0</v>
      </c>
      <c r="AG99" s="411">
        <f t="shared" si="173"/>
        <v>0</v>
      </c>
      <c r="AH99" s="411">
        <f t="shared" si="173"/>
        <v>0</v>
      </c>
      <c r="AI99" s="411">
        <f t="shared" si="173"/>
        <v>0</v>
      </c>
      <c r="AJ99" s="411">
        <f t="shared" si="173"/>
        <v>0</v>
      </c>
      <c r="AK99" s="411">
        <f t="shared" si="173"/>
        <v>0</v>
      </c>
      <c r="AL99" s="411">
        <f t="shared" si="173"/>
        <v>0</v>
      </c>
      <c r="AM99" s="297"/>
    </row>
    <row r="100" spans="1:39" ht="16" outlineLevel="1">
      <c r="B100" s="322"/>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ht="17" outlineLevel="1">
      <c r="A101" s="519">
        <v>20</v>
      </c>
      <c r="B101" s="517"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ht="16"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174">Y101</f>
        <v>0</v>
      </c>
      <c r="Z102" s="411">
        <f t="shared" si="174"/>
        <v>0</v>
      </c>
      <c r="AA102" s="411">
        <f t="shared" si="174"/>
        <v>0</v>
      </c>
      <c r="AB102" s="411">
        <f t="shared" si="174"/>
        <v>0</v>
      </c>
      <c r="AC102" s="411">
        <f t="shared" si="174"/>
        <v>0</v>
      </c>
      <c r="AD102" s="411">
        <f t="shared" si="174"/>
        <v>0</v>
      </c>
      <c r="AE102" s="411">
        <f t="shared" si="174"/>
        <v>0</v>
      </c>
      <c r="AF102" s="411">
        <f t="shared" si="174"/>
        <v>0</v>
      </c>
      <c r="AG102" s="411">
        <f t="shared" si="174"/>
        <v>0</v>
      </c>
      <c r="AH102" s="411">
        <f t="shared" si="174"/>
        <v>0</v>
      </c>
      <c r="AI102" s="411">
        <f t="shared" si="174"/>
        <v>0</v>
      </c>
      <c r="AJ102" s="411">
        <f t="shared" si="174"/>
        <v>0</v>
      </c>
      <c r="AK102" s="411">
        <f t="shared" si="174"/>
        <v>0</v>
      </c>
      <c r="AL102" s="411">
        <f t="shared" si="174"/>
        <v>0</v>
      </c>
      <c r="AM102" s="306"/>
    </row>
    <row r="103" spans="1:39" ht="16" outlineLevel="1">
      <c r="B103" s="323"/>
      <c r="C103" s="300"/>
      <c r="D103" s="291"/>
      <c r="E103" s="291"/>
      <c r="F103" s="291"/>
      <c r="G103" s="291"/>
      <c r="H103" s="291"/>
      <c r="I103" s="291"/>
      <c r="J103" s="291"/>
      <c r="K103" s="291"/>
      <c r="L103" s="291"/>
      <c r="M103" s="291"/>
      <c r="N103" s="300"/>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6" outlineLevel="1">
      <c r="B104" s="515" t="s">
        <v>502</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6" outlineLevel="1">
      <c r="B105" s="288" t="s">
        <v>498</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7" outlineLevel="1">
      <c r="A106" s="519">
        <v>21</v>
      </c>
      <c r="B106" s="517" t="s">
        <v>113</v>
      </c>
      <c r="C106" s="291" t="s">
        <v>25</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530"/>
      <c r="Z106" s="410"/>
      <c r="AA106" s="410"/>
      <c r="AB106" s="410"/>
      <c r="AC106" s="410"/>
      <c r="AD106" s="410"/>
      <c r="AE106" s="410"/>
      <c r="AF106" s="410"/>
      <c r="AG106" s="410"/>
      <c r="AH106" s="410"/>
      <c r="AI106" s="410"/>
      <c r="AJ106" s="410"/>
      <c r="AK106" s="410"/>
      <c r="AL106" s="410"/>
      <c r="AM106" s="296">
        <f>SUM(Y106:AL106)</f>
        <v>0</v>
      </c>
    </row>
    <row r="107" spans="1:39" ht="16" outlineLevel="1">
      <c r="B107" s="294" t="s">
        <v>267</v>
      </c>
      <c r="C107" s="291" t="s">
        <v>163</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411">
        <f>Y106</f>
        <v>0</v>
      </c>
      <c r="Z107" s="411">
        <f t="shared" ref="Z107" si="175">Z106</f>
        <v>0</v>
      </c>
      <c r="AA107" s="411">
        <f t="shared" ref="AA107" si="176">AA106</f>
        <v>0</v>
      </c>
      <c r="AB107" s="411">
        <f t="shared" ref="AB107" si="177">AB106</f>
        <v>0</v>
      </c>
      <c r="AC107" s="411">
        <f t="shared" ref="AC107" si="178">AC106</f>
        <v>0</v>
      </c>
      <c r="AD107" s="411">
        <f t="shared" ref="AD107" si="179">AD106</f>
        <v>0</v>
      </c>
      <c r="AE107" s="411">
        <f t="shared" ref="AE107" si="180">AE106</f>
        <v>0</v>
      </c>
      <c r="AF107" s="411">
        <f t="shared" ref="AF107" si="181">AF106</f>
        <v>0</v>
      </c>
      <c r="AG107" s="411">
        <f t="shared" ref="AG107" si="182">AG106</f>
        <v>0</v>
      </c>
      <c r="AH107" s="411">
        <f t="shared" ref="AH107" si="183">AH106</f>
        <v>0</v>
      </c>
      <c r="AI107" s="411">
        <f t="shared" ref="AI107" si="184">AI106</f>
        <v>0</v>
      </c>
      <c r="AJ107" s="411">
        <f t="shared" ref="AJ107" si="185">AJ106</f>
        <v>0</v>
      </c>
      <c r="AK107" s="411">
        <f t="shared" ref="AK107" si="186">AK106</f>
        <v>0</v>
      </c>
      <c r="AL107" s="411">
        <f t="shared" ref="AL107" si="187">AL106</f>
        <v>0</v>
      </c>
      <c r="AM107" s="306"/>
    </row>
    <row r="108" spans="1:39" ht="16" outlineLevel="1">
      <c r="B108" s="294"/>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4" outlineLevel="1">
      <c r="A109" s="519">
        <v>22</v>
      </c>
      <c r="B109" s="517" t="s">
        <v>114</v>
      </c>
      <c r="C109" s="291" t="s">
        <v>25</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530"/>
      <c r="Z109" s="410"/>
      <c r="AA109" s="410"/>
      <c r="AB109" s="410"/>
      <c r="AC109" s="410"/>
      <c r="AD109" s="410"/>
      <c r="AE109" s="410"/>
      <c r="AF109" s="410"/>
      <c r="AG109" s="410"/>
      <c r="AH109" s="410"/>
      <c r="AI109" s="410"/>
      <c r="AJ109" s="410"/>
      <c r="AK109" s="410"/>
      <c r="AL109" s="410"/>
      <c r="AM109" s="296">
        <f>SUM(Y109:AL109)</f>
        <v>0</v>
      </c>
    </row>
    <row r="110" spans="1:39" ht="16" outlineLevel="1">
      <c r="B110" s="294" t="s">
        <v>267</v>
      </c>
      <c r="C110" s="291" t="s">
        <v>163</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411">
        <f>Y109</f>
        <v>0</v>
      </c>
      <c r="Z110" s="411">
        <f t="shared" ref="Z110" si="188">Z109</f>
        <v>0</v>
      </c>
      <c r="AA110" s="411">
        <f t="shared" ref="AA110" si="189">AA109</f>
        <v>0</v>
      </c>
      <c r="AB110" s="411">
        <f t="shared" ref="AB110" si="190">AB109</f>
        <v>0</v>
      </c>
      <c r="AC110" s="411">
        <f t="shared" ref="AC110" si="191">AC109</f>
        <v>0</v>
      </c>
      <c r="AD110" s="411">
        <f t="shared" ref="AD110" si="192">AD109</f>
        <v>0</v>
      </c>
      <c r="AE110" s="411">
        <f t="shared" ref="AE110" si="193">AE109</f>
        <v>0</v>
      </c>
      <c r="AF110" s="411">
        <f t="shared" ref="AF110" si="194">AF109</f>
        <v>0</v>
      </c>
      <c r="AG110" s="411">
        <f t="shared" ref="AG110" si="195">AG109</f>
        <v>0</v>
      </c>
      <c r="AH110" s="411">
        <f t="shared" ref="AH110" si="196">AH109</f>
        <v>0</v>
      </c>
      <c r="AI110" s="411">
        <f t="shared" ref="AI110" si="197">AI109</f>
        <v>0</v>
      </c>
      <c r="AJ110" s="411">
        <f t="shared" ref="AJ110" si="198">AJ109</f>
        <v>0</v>
      </c>
      <c r="AK110" s="411">
        <f t="shared" ref="AK110" si="199">AK109</f>
        <v>0</v>
      </c>
      <c r="AL110" s="411">
        <f t="shared" ref="AL110" si="200">AL109</f>
        <v>0</v>
      </c>
      <c r="AM110" s="306"/>
    </row>
    <row r="111" spans="1:39" ht="16" outlineLevel="1">
      <c r="B111" s="294"/>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17" outlineLevel="1">
      <c r="A112" s="519">
        <v>23</v>
      </c>
      <c r="B112" s="517" t="s">
        <v>115</v>
      </c>
      <c r="C112" s="291" t="s">
        <v>25</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ht="16" outlineLevel="1">
      <c r="B113" s="294" t="s">
        <v>267</v>
      </c>
      <c r="C113" s="291" t="s">
        <v>163</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1">
        <f>Y112</f>
        <v>0</v>
      </c>
      <c r="Z113" s="411">
        <f t="shared" ref="Z113" si="201">Z112</f>
        <v>0</v>
      </c>
      <c r="AA113" s="411">
        <f t="shared" ref="AA113" si="202">AA112</f>
        <v>0</v>
      </c>
      <c r="AB113" s="411">
        <f t="shared" ref="AB113" si="203">AB112</f>
        <v>0</v>
      </c>
      <c r="AC113" s="411">
        <f t="shared" ref="AC113" si="204">AC112</f>
        <v>0</v>
      </c>
      <c r="AD113" s="411">
        <f t="shared" ref="AD113" si="205">AD112</f>
        <v>0</v>
      </c>
      <c r="AE113" s="411">
        <f t="shared" ref="AE113" si="206">AE112</f>
        <v>0</v>
      </c>
      <c r="AF113" s="411">
        <f t="shared" ref="AF113" si="207">AF112</f>
        <v>0</v>
      </c>
      <c r="AG113" s="411">
        <f t="shared" ref="AG113" si="208">AG112</f>
        <v>0</v>
      </c>
      <c r="AH113" s="411">
        <f t="shared" ref="AH113" si="209">AH112</f>
        <v>0</v>
      </c>
      <c r="AI113" s="411">
        <f t="shared" ref="AI113" si="210">AI112</f>
        <v>0</v>
      </c>
      <c r="AJ113" s="411">
        <f t="shared" ref="AJ113" si="211">AJ112</f>
        <v>0</v>
      </c>
      <c r="AK113" s="411">
        <f t="shared" ref="AK113" si="212">AK112</f>
        <v>0</v>
      </c>
      <c r="AL113" s="411">
        <f t="shared" ref="AL113" si="213">AL112</f>
        <v>0</v>
      </c>
      <c r="AM113" s="306"/>
    </row>
    <row r="114" spans="1:39" ht="16" outlineLevel="1">
      <c r="B114" s="3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17" outlineLevel="1">
      <c r="A115" s="519">
        <v>24</v>
      </c>
      <c r="B115" s="517" t="s">
        <v>116</v>
      </c>
      <c r="C115" s="291" t="s">
        <v>25</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0">
        <v>1</v>
      </c>
      <c r="Z115" s="410"/>
      <c r="AA115" s="410"/>
      <c r="AB115" s="410"/>
      <c r="AC115" s="410"/>
      <c r="AD115" s="410"/>
      <c r="AE115" s="410"/>
      <c r="AF115" s="410"/>
      <c r="AG115" s="410"/>
      <c r="AH115" s="410"/>
      <c r="AI115" s="410"/>
      <c r="AJ115" s="410"/>
      <c r="AK115" s="410"/>
      <c r="AL115" s="410"/>
      <c r="AM115" s="296">
        <f>SUM(Y115:AL115)</f>
        <v>1</v>
      </c>
    </row>
    <row r="116" spans="1:39" ht="16" outlineLevel="1">
      <c r="B116" s="294" t="s">
        <v>267</v>
      </c>
      <c r="C116" s="340" t="s">
        <v>745</v>
      </c>
      <c r="D116" s="295">
        <v>3544.5144120454788</v>
      </c>
      <c r="E116" s="295">
        <v>3439.3007262292967</v>
      </c>
      <c r="F116" s="295">
        <v>3334.0870404131147</v>
      </c>
      <c r="G116" s="295">
        <v>3228.8733545969326</v>
      </c>
      <c r="H116" s="295">
        <v>3123.6596687807505</v>
      </c>
      <c r="I116" s="295">
        <v>3018.4459829645693</v>
      </c>
      <c r="J116" s="295">
        <v>3000.4076581125323</v>
      </c>
      <c r="K116" s="295"/>
      <c r="L116" s="295"/>
      <c r="M116" s="295"/>
      <c r="N116" s="291"/>
      <c r="O116" s="295"/>
      <c r="P116" s="295"/>
      <c r="Q116" s="295"/>
      <c r="R116" s="295"/>
      <c r="S116" s="295"/>
      <c r="T116" s="295"/>
      <c r="U116" s="295"/>
      <c r="V116" s="295"/>
      <c r="W116" s="295"/>
      <c r="X116" s="295"/>
      <c r="Y116" s="411">
        <f>Y115</f>
        <v>1</v>
      </c>
      <c r="Z116" s="411">
        <f t="shared" ref="Z116" si="214">Z115</f>
        <v>0</v>
      </c>
      <c r="AA116" s="411">
        <f t="shared" ref="AA116" si="215">AA115</f>
        <v>0</v>
      </c>
      <c r="AB116" s="411">
        <f t="shared" ref="AB116" si="216">AB115</f>
        <v>0</v>
      </c>
      <c r="AC116" s="411">
        <f t="shared" ref="AC116" si="217">AC115</f>
        <v>0</v>
      </c>
      <c r="AD116" s="411">
        <f t="shared" ref="AD116" si="218">AD115</f>
        <v>0</v>
      </c>
      <c r="AE116" s="411">
        <f t="shared" ref="AE116" si="219">AE115</f>
        <v>0</v>
      </c>
      <c r="AF116" s="411">
        <f t="shared" ref="AF116" si="220">AF115</f>
        <v>0</v>
      </c>
      <c r="AG116" s="411">
        <f t="shared" ref="AG116" si="221">AG115</f>
        <v>0</v>
      </c>
      <c r="AH116" s="411">
        <f t="shared" ref="AH116" si="222">AH115</f>
        <v>0</v>
      </c>
      <c r="AI116" s="411">
        <f t="shared" ref="AI116" si="223">AI115</f>
        <v>0</v>
      </c>
      <c r="AJ116" s="411">
        <f t="shared" ref="AJ116" si="224">AJ115</f>
        <v>0</v>
      </c>
      <c r="AK116" s="411">
        <f t="shared" ref="AK116" si="225">AK115</f>
        <v>0</v>
      </c>
      <c r="AL116" s="411">
        <f t="shared" ref="AL116" si="226">AL115</f>
        <v>0</v>
      </c>
      <c r="AM116" s="306"/>
    </row>
    <row r="117" spans="1:39" ht="16" outlineLevel="1">
      <c r="B117" s="294"/>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6" outlineLevel="1">
      <c r="B118" s="288" t="s">
        <v>499</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7" outlineLevel="1">
      <c r="A119" s="519">
        <v>25</v>
      </c>
      <c r="B119" s="517" t="s">
        <v>117</v>
      </c>
      <c r="C119" s="291" t="s">
        <v>25</v>
      </c>
      <c r="D119" s="295">
        <v>0</v>
      </c>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c r="AA119" s="410">
        <v>1</v>
      </c>
      <c r="AB119" s="410"/>
      <c r="AC119" s="410"/>
      <c r="AD119" s="410"/>
      <c r="AE119" s="410"/>
      <c r="AF119" s="415"/>
      <c r="AG119" s="415"/>
      <c r="AH119" s="415"/>
      <c r="AI119" s="415"/>
      <c r="AJ119" s="415"/>
      <c r="AK119" s="415"/>
      <c r="AL119" s="415"/>
      <c r="AM119" s="296">
        <f>SUM(Y119:AL119)</f>
        <v>1</v>
      </c>
    </row>
    <row r="120" spans="1:39" ht="16" outlineLevel="1">
      <c r="B120" s="294" t="s">
        <v>267</v>
      </c>
      <c r="C120" s="291" t="s">
        <v>163</v>
      </c>
      <c r="D120" s="295">
        <v>233501</v>
      </c>
      <c r="E120" s="295">
        <v>233501</v>
      </c>
      <c r="F120" s="295">
        <v>233501</v>
      </c>
      <c r="G120" s="295">
        <v>233501</v>
      </c>
      <c r="H120" s="295">
        <v>233501</v>
      </c>
      <c r="I120" s="295">
        <v>233501</v>
      </c>
      <c r="J120" s="295">
        <v>233501</v>
      </c>
      <c r="K120" s="295">
        <v>233501</v>
      </c>
      <c r="L120" s="295">
        <v>233501</v>
      </c>
      <c r="M120" s="295">
        <v>233501</v>
      </c>
      <c r="N120" s="295">
        <f>N119</f>
        <v>12</v>
      </c>
      <c r="O120" s="295">
        <v>50</v>
      </c>
      <c r="P120" s="295">
        <v>50</v>
      </c>
      <c r="Q120" s="295">
        <v>50</v>
      </c>
      <c r="R120" s="295">
        <v>50</v>
      </c>
      <c r="S120" s="295">
        <v>50</v>
      </c>
      <c r="T120" s="295">
        <v>50</v>
      </c>
      <c r="U120" s="295">
        <v>50</v>
      </c>
      <c r="V120" s="295">
        <v>50</v>
      </c>
      <c r="W120" s="295">
        <v>50</v>
      </c>
      <c r="X120" s="295">
        <v>50</v>
      </c>
      <c r="Y120" s="411">
        <f>Y119</f>
        <v>0</v>
      </c>
      <c r="Z120" s="411">
        <f t="shared" ref="Z120" si="227">Z119</f>
        <v>0</v>
      </c>
      <c r="AA120" s="411">
        <f t="shared" ref="AA120" si="228">AA119</f>
        <v>1</v>
      </c>
      <c r="AB120" s="411">
        <f t="shared" ref="AB120" si="229">AB119</f>
        <v>0</v>
      </c>
      <c r="AC120" s="411">
        <f t="shared" ref="AC120" si="230">AC119</f>
        <v>0</v>
      </c>
      <c r="AD120" s="411">
        <f t="shared" ref="AD120" si="231">AD119</f>
        <v>0</v>
      </c>
      <c r="AE120" s="411">
        <f t="shared" ref="AE120" si="232">AE119</f>
        <v>0</v>
      </c>
      <c r="AF120" s="411">
        <f t="shared" ref="AF120" si="233">AF119</f>
        <v>0</v>
      </c>
      <c r="AG120" s="411">
        <f t="shared" ref="AG120" si="234">AG119</f>
        <v>0</v>
      </c>
      <c r="AH120" s="411">
        <f t="shared" ref="AH120" si="235">AH119</f>
        <v>0</v>
      </c>
      <c r="AI120" s="411">
        <f t="shared" ref="AI120" si="236">AI119</f>
        <v>0</v>
      </c>
      <c r="AJ120" s="411">
        <f t="shared" ref="AJ120" si="237">AJ119</f>
        <v>0</v>
      </c>
      <c r="AK120" s="411">
        <f t="shared" ref="AK120" si="238">AK119</f>
        <v>0</v>
      </c>
      <c r="AL120" s="411">
        <f t="shared" ref="AL120" si="239">AL119</f>
        <v>0</v>
      </c>
      <c r="AM120" s="306"/>
    </row>
    <row r="121" spans="1:39" ht="16" outlineLevel="1">
      <c r="B121" s="294"/>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ht="17" outlineLevel="1">
      <c r="A122" s="519">
        <v>26</v>
      </c>
      <c r="B122" s="517" t="s">
        <v>118</v>
      </c>
      <c r="C122" s="291" t="s">
        <v>25</v>
      </c>
      <c r="D122" s="295">
        <v>61250</v>
      </c>
      <c r="E122" s="295">
        <v>61250</v>
      </c>
      <c r="F122" s="295">
        <v>61250</v>
      </c>
      <c r="G122" s="295">
        <v>61250</v>
      </c>
      <c r="H122" s="295">
        <v>61250</v>
      </c>
      <c r="I122" s="295">
        <v>61250</v>
      </c>
      <c r="J122" s="295">
        <v>58411</v>
      </c>
      <c r="K122" s="295">
        <v>58411</v>
      </c>
      <c r="L122" s="295">
        <v>58411</v>
      </c>
      <c r="M122" s="295">
        <v>49157</v>
      </c>
      <c r="N122" s="295">
        <v>12</v>
      </c>
      <c r="O122" s="295">
        <v>19</v>
      </c>
      <c r="P122" s="295">
        <v>19</v>
      </c>
      <c r="Q122" s="295">
        <v>19</v>
      </c>
      <c r="R122" s="295">
        <v>19</v>
      </c>
      <c r="S122" s="295">
        <v>19</v>
      </c>
      <c r="T122" s="295">
        <v>19</v>
      </c>
      <c r="U122" s="295">
        <v>19</v>
      </c>
      <c r="V122" s="295">
        <v>19</v>
      </c>
      <c r="W122" s="295">
        <v>19</v>
      </c>
      <c r="X122" s="295">
        <v>17</v>
      </c>
      <c r="Y122" s="426"/>
      <c r="Z122" s="749">
        <v>0.10884310353479927</v>
      </c>
      <c r="AA122" s="749">
        <v>0.91060060924134079</v>
      </c>
      <c r="AB122" s="410"/>
      <c r="AC122" s="530"/>
      <c r="AD122" s="410"/>
      <c r="AE122" s="410"/>
      <c r="AF122" s="415"/>
      <c r="AG122" s="415"/>
      <c r="AH122" s="415"/>
      <c r="AI122" s="415"/>
      <c r="AJ122" s="415"/>
      <c r="AK122" s="415"/>
      <c r="AL122" s="415"/>
      <c r="AM122" s="296">
        <f>SUM(Y122:AL122)</f>
        <v>1.01944371277614</v>
      </c>
    </row>
    <row r="123" spans="1:39" ht="17" outlineLevel="1">
      <c r="B123" s="517" t="s">
        <v>746</v>
      </c>
      <c r="C123" s="291" t="s">
        <v>163</v>
      </c>
      <c r="D123" s="825">
        <v>994637</v>
      </c>
      <c r="E123" s="825">
        <v>991980</v>
      </c>
      <c r="F123" s="825">
        <v>986490</v>
      </c>
      <c r="G123" s="825">
        <v>986490</v>
      </c>
      <c r="H123" s="825">
        <v>986490</v>
      </c>
      <c r="I123" s="825">
        <v>986490</v>
      </c>
      <c r="J123" s="825">
        <v>940322</v>
      </c>
      <c r="K123" s="825">
        <v>940322</v>
      </c>
      <c r="L123" s="825">
        <v>939368</v>
      </c>
      <c r="M123" s="825">
        <v>793208</v>
      </c>
      <c r="N123" s="825">
        <v>12</v>
      </c>
      <c r="O123" s="825">
        <v>163</v>
      </c>
      <c r="P123" s="825">
        <v>162</v>
      </c>
      <c r="Q123" s="825">
        <v>161</v>
      </c>
      <c r="R123" s="825">
        <v>161</v>
      </c>
      <c r="S123" s="825">
        <v>161</v>
      </c>
      <c r="T123" s="825">
        <v>161</v>
      </c>
      <c r="U123" s="825">
        <v>152</v>
      </c>
      <c r="V123" s="825">
        <v>152</v>
      </c>
      <c r="W123" s="825">
        <v>152</v>
      </c>
      <c r="X123" s="825">
        <v>124</v>
      </c>
      <c r="Y123" s="426"/>
      <c r="Z123" s="749">
        <f>Z122</f>
        <v>0.10884310353479927</v>
      </c>
      <c r="AA123" s="749">
        <f>AA122</f>
        <v>0.91060060924134079</v>
      </c>
      <c r="AB123" s="410"/>
      <c r="AC123" s="530"/>
      <c r="AD123" s="410"/>
      <c r="AE123" s="410"/>
      <c r="AF123" s="415"/>
      <c r="AG123" s="415"/>
      <c r="AH123" s="415"/>
      <c r="AI123" s="415"/>
      <c r="AJ123" s="415"/>
      <c r="AK123" s="415"/>
      <c r="AL123" s="415"/>
      <c r="AM123" s="296"/>
    </row>
    <row r="124" spans="1:39" ht="17" outlineLevel="1">
      <c r="B124" s="517" t="s">
        <v>747</v>
      </c>
      <c r="C124" s="340" t="s">
        <v>163</v>
      </c>
      <c r="D124" s="295">
        <v>-32922</v>
      </c>
      <c r="E124" s="295">
        <v>-30265</v>
      </c>
      <c r="F124" s="295">
        <v>-24774</v>
      </c>
      <c r="G124" s="295">
        <v>-24638</v>
      </c>
      <c r="H124" s="295">
        <v>-24638</v>
      </c>
      <c r="I124" s="295">
        <v>-24638</v>
      </c>
      <c r="J124" s="295">
        <v>24369</v>
      </c>
      <c r="K124" s="295">
        <v>24369</v>
      </c>
      <c r="L124" s="295">
        <v>25323</v>
      </c>
      <c r="M124" s="295">
        <v>11220</v>
      </c>
      <c r="N124" s="295">
        <v>12</v>
      </c>
      <c r="O124" s="295">
        <v>-6</v>
      </c>
      <c r="P124" s="295">
        <v>-5</v>
      </c>
      <c r="Q124" s="295">
        <v>-4</v>
      </c>
      <c r="R124" s="295">
        <v>-4</v>
      </c>
      <c r="S124" s="295">
        <v>-4</v>
      </c>
      <c r="T124" s="295">
        <v>-4</v>
      </c>
      <c r="U124" s="295">
        <v>6</v>
      </c>
      <c r="V124" s="295">
        <v>6</v>
      </c>
      <c r="W124" s="295">
        <v>6</v>
      </c>
      <c r="X124" s="295">
        <v>3</v>
      </c>
      <c r="Y124" s="426"/>
      <c r="Z124" s="749">
        <f>Z123</f>
        <v>0.10884310353479927</v>
      </c>
      <c r="AA124" s="749">
        <f>AA123</f>
        <v>0.91060060924134079</v>
      </c>
      <c r="AB124" s="410"/>
      <c r="AC124" s="530"/>
      <c r="AD124" s="410"/>
      <c r="AE124" s="410"/>
      <c r="AF124" s="415"/>
      <c r="AG124" s="415"/>
      <c r="AH124" s="415"/>
      <c r="AI124" s="415"/>
      <c r="AJ124" s="415"/>
      <c r="AK124" s="415"/>
      <c r="AL124" s="415"/>
      <c r="AM124" s="296"/>
    </row>
    <row r="125" spans="1:39" ht="16" outlineLevel="1">
      <c r="B125" s="294" t="s">
        <v>748</v>
      </c>
      <c r="C125" s="340" t="s">
        <v>745</v>
      </c>
      <c r="D125" s="295">
        <v>-42862.343209542632</v>
      </c>
      <c r="E125" s="295">
        <v>-42819.723524256551</v>
      </c>
      <c r="F125" s="295">
        <v>-42777.10383897047</v>
      </c>
      <c r="G125" s="295">
        <v>-42734.484153684389</v>
      </c>
      <c r="H125" s="295">
        <v>-42691.864468398308</v>
      </c>
      <c r="I125" s="295">
        <v>-42649.244783112212</v>
      </c>
      <c r="J125" s="295">
        <v>-42649.244783112212</v>
      </c>
      <c r="K125" s="295"/>
      <c r="L125" s="295"/>
      <c r="M125" s="295"/>
      <c r="N125" s="295">
        <v>12</v>
      </c>
      <c r="O125" s="295">
        <v>-13.408034318919652</v>
      </c>
      <c r="P125" s="295">
        <v>-12.068723415867119</v>
      </c>
      <c r="Q125" s="295">
        <v>-10.729412512814585</v>
      </c>
      <c r="R125" s="295">
        <v>-9.390101609762052</v>
      </c>
      <c r="S125" s="295">
        <v>-8.0507907067095186</v>
      </c>
      <c r="T125" s="295">
        <v>-6.7114798036569825</v>
      </c>
      <c r="U125" s="295">
        <v>-6.3363039140115607</v>
      </c>
      <c r="V125" s="295"/>
      <c r="W125" s="295"/>
      <c r="X125" s="295"/>
      <c r="Y125" s="411">
        <f>Y122</f>
        <v>0</v>
      </c>
      <c r="Z125" s="411">
        <f t="shared" ref="Z125" si="240">Z122</f>
        <v>0.10884310353479927</v>
      </c>
      <c r="AA125" s="411">
        <f t="shared" ref="AA125" si="241">AA122</f>
        <v>0.91060060924134079</v>
      </c>
      <c r="AB125" s="411">
        <f t="shared" ref="AB125" si="242">AB122</f>
        <v>0</v>
      </c>
      <c r="AC125" s="411">
        <f t="shared" ref="AC125" si="243">AC122</f>
        <v>0</v>
      </c>
      <c r="AD125" s="411">
        <f t="shared" ref="AD125" si="244">AD122</f>
        <v>0</v>
      </c>
      <c r="AE125" s="411">
        <f t="shared" ref="AE125" si="245">AE122</f>
        <v>0</v>
      </c>
      <c r="AF125" s="411">
        <f t="shared" ref="AF125" si="246">AF122</f>
        <v>0</v>
      </c>
      <c r="AG125" s="411">
        <f t="shared" ref="AG125" si="247">AG122</f>
        <v>0</v>
      </c>
      <c r="AH125" s="411">
        <f t="shared" ref="AH125" si="248">AH122</f>
        <v>0</v>
      </c>
      <c r="AI125" s="411">
        <f t="shared" ref="AI125" si="249">AI122</f>
        <v>0</v>
      </c>
      <c r="AJ125" s="411">
        <f t="shared" ref="AJ125" si="250">AJ122</f>
        <v>0</v>
      </c>
      <c r="AK125" s="411">
        <f t="shared" ref="AK125" si="251">AK122</f>
        <v>0</v>
      </c>
      <c r="AL125" s="411">
        <f t="shared" ref="AL125" si="252">AL122</f>
        <v>0</v>
      </c>
      <c r="AM125" s="306"/>
    </row>
    <row r="126" spans="1:39" ht="16"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4" outlineLevel="1">
      <c r="A127" s="519">
        <v>27</v>
      </c>
      <c r="B127" s="517"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6"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53">Z127</f>
        <v>0</v>
      </c>
      <c r="AA128" s="411">
        <f t="shared" ref="AA128" si="254">AA127</f>
        <v>0</v>
      </c>
      <c r="AB128" s="411">
        <f t="shared" ref="AB128" si="255">AB127</f>
        <v>0</v>
      </c>
      <c r="AC128" s="411">
        <f t="shared" ref="AC128" si="256">AC127</f>
        <v>0</v>
      </c>
      <c r="AD128" s="411">
        <f t="shared" ref="AD128" si="257">AD127</f>
        <v>0</v>
      </c>
      <c r="AE128" s="411">
        <f t="shared" ref="AE128" si="258">AE127</f>
        <v>0</v>
      </c>
      <c r="AF128" s="411">
        <f t="shared" ref="AF128" si="259">AF127</f>
        <v>0</v>
      </c>
      <c r="AG128" s="411">
        <f t="shared" ref="AG128" si="260">AG127</f>
        <v>0</v>
      </c>
      <c r="AH128" s="411">
        <f t="shared" ref="AH128" si="261">AH127</f>
        <v>0</v>
      </c>
      <c r="AI128" s="411">
        <f t="shared" ref="AI128" si="262">AI127</f>
        <v>0</v>
      </c>
      <c r="AJ128" s="411">
        <f t="shared" ref="AJ128" si="263">AJ127</f>
        <v>0</v>
      </c>
      <c r="AK128" s="411">
        <f t="shared" ref="AK128" si="264">AK127</f>
        <v>0</v>
      </c>
      <c r="AL128" s="411">
        <f t="shared" ref="AL128" si="265">AL127</f>
        <v>0</v>
      </c>
      <c r="AM128" s="306"/>
    </row>
    <row r="129" spans="1:39" ht="16"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4" outlineLevel="1">
      <c r="A130" s="519">
        <v>28</v>
      </c>
      <c r="B130" s="517"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6" outlineLevel="1">
      <c r="B131" s="294" t="s">
        <v>267</v>
      </c>
      <c r="C131" s="291" t="s">
        <v>163</v>
      </c>
      <c r="D131" s="295"/>
      <c r="E131" s="295"/>
      <c r="F131" s="295"/>
      <c r="G131" s="295"/>
      <c r="H131" s="295"/>
      <c r="I131" s="295"/>
      <c r="J131" s="295"/>
      <c r="K131" s="295"/>
      <c r="L131" s="295"/>
      <c r="M131" s="295"/>
      <c r="N131" s="295">
        <f>N130</f>
        <v>12</v>
      </c>
      <c r="O131" s="295"/>
      <c r="P131" s="295"/>
      <c r="Q131" s="295"/>
      <c r="R131" s="295"/>
      <c r="S131" s="295"/>
      <c r="T131" s="295"/>
      <c r="U131" s="295"/>
      <c r="V131" s="295"/>
      <c r="W131" s="295"/>
      <c r="X131" s="295"/>
      <c r="Y131" s="411">
        <f>Y130</f>
        <v>0</v>
      </c>
      <c r="Z131" s="411">
        <f t="shared" ref="Z131" si="266">Z130</f>
        <v>0</v>
      </c>
      <c r="AA131" s="411">
        <f t="shared" ref="AA131" si="267">AA130</f>
        <v>0</v>
      </c>
      <c r="AB131" s="411">
        <f t="shared" ref="AB131" si="268">AB130</f>
        <v>0</v>
      </c>
      <c r="AC131" s="411">
        <f t="shared" ref="AC131" si="269">AC130</f>
        <v>0</v>
      </c>
      <c r="AD131" s="411">
        <f t="shared" ref="AD131" si="270">AD130</f>
        <v>0</v>
      </c>
      <c r="AE131" s="411">
        <f t="shared" ref="AE131" si="271">AE130</f>
        <v>0</v>
      </c>
      <c r="AF131" s="411">
        <f t="shared" ref="AF131" si="272">AF130</f>
        <v>0</v>
      </c>
      <c r="AG131" s="411">
        <f t="shared" ref="AG131" si="273">AG130</f>
        <v>0</v>
      </c>
      <c r="AH131" s="411">
        <f t="shared" ref="AH131" si="274">AH130</f>
        <v>0</v>
      </c>
      <c r="AI131" s="411">
        <f t="shared" ref="AI131" si="275">AI130</f>
        <v>0</v>
      </c>
      <c r="AJ131" s="411">
        <f t="shared" ref="AJ131" si="276">AJ130</f>
        <v>0</v>
      </c>
      <c r="AK131" s="411">
        <f t="shared" ref="AK131" si="277">AK130</f>
        <v>0</v>
      </c>
      <c r="AL131" s="411">
        <f t="shared" ref="AL131" si="278">AL130</f>
        <v>0</v>
      </c>
      <c r="AM131" s="306"/>
    </row>
    <row r="132" spans="1:39" ht="16"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4" outlineLevel="1">
      <c r="A133" s="519">
        <v>29</v>
      </c>
      <c r="B133" s="517"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6"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79">Z133</f>
        <v>0</v>
      </c>
      <c r="AA134" s="411">
        <f t="shared" ref="AA134" si="280">AA133</f>
        <v>0</v>
      </c>
      <c r="AB134" s="411">
        <f t="shared" ref="AB134" si="281">AB133</f>
        <v>0</v>
      </c>
      <c r="AC134" s="411">
        <f t="shared" ref="AC134" si="282">AC133</f>
        <v>0</v>
      </c>
      <c r="AD134" s="411">
        <f t="shared" ref="AD134" si="283">AD133</f>
        <v>0</v>
      </c>
      <c r="AE134" s="411">
        <f t="shared" ref="AE134" si="284">AE133</f>
        <v>0</v>
      </c>
      <c r="AF134" s="411">
        <f t="shared" ref="AF134" si="285">AF133</f>
        <v>0</v>
      </c>
      <c r="AG134" s="411">
        <f t="shared" ref="AG134" si="286">AG133</f>
        <v>0</v>
      </c>
      <c r="AH134" s="411">
        <f t="shared" ref="AH134" si="287">AH133</f>
        <v>0</v>
      </c>
      <c r="AI134" s="411">
        <f t="shared" ref="AI134" si="288">AI133</f>
        <v>0</v>
      </c>
      <c r="AJ134" s="411">
        <f t="shared" ref="AJ134" si="289">AJ133</f>
        <v>0</v>
      </c>
      <c r="AK134" s="411">
        <f t="shared" ref="AK134" si="290">AK133</f>
        <v>0</v>
      </c>
      <c r="AL134" s="411">
        <f t="shared" ref="AL134" si="291">AL133</f>
        <v>0</v>
      </c>
      <c r="AM134" s="306"/>
    </row>
    <row r="135" spans="1:39" ht="16"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4" outlineLevel="1">
      <c r="A136" s="519">
        <v>30</v>
      </c>
      <c r="B136" s="517"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6"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92">Z136</f>
        <v>0</v>
      </c>
      <c r="AA137" s="411">
        <f t="shared" ref="AA137" si="293">AA136</f>
        <v>0</v>
      </c>
      <c r="AB137" s="411">
        <f t="shared" ref="AB137" si="294">AB136</f>
        <v>0</v>
      </c>
      <c r="AC137" s="411">
        <f t="shared" ref="AC137" si="295">AC136</f>
        <v>0</v>
      </c>
      <c r="AD137" s="411">
        <f t="shared" ref="AD137" si="296">AD136</f>
        <v>0</v>
      </c>
      <c r="AE137" s="411">
        <f t="shared" ref="AE137" si="297">AE136</f>
        <v>0</v>
      </c>
      <c r="AF137" s="411">
        <f t="shared" ref="AF137" si="298">AF136</f>
        <v>0</v>
      </c>
      <c r="AG137" s="411">
        <f t="shared" ref="AG137" si="299">AG136</f>
        <v>0</v>
      </c>
      <c r="AH137" s="411">
        <f t="shared" ref="AH137" si="300">AH136</f>
        <v>0</v>
      </c>
      <c r="AI137" s="411">
        <f t="shared" ref="AI137" si="301">AI136</f>
        <v>0</v>
      </c>
      <c r="AJ137" s="411">
        <f t="shared" ref="AJ137" si="302">AJ136</f>
        <v>0</v>
      </c>
      <c r="AK137" s="411">
        <f t="shared" ref="AK137" si="303">AK136</f>
        <v>0</v>
      </c>
      <c r="AL137" s="411">
        <f t="shared" ref="AL137" si="304">AL136</f>
        <v>0</v>
      </c>
      <c r="AM137" s="306"/>
    </row>
    <row r="138" spans="1:39" ht="16" outlineLevel="1">
      <c r="B138" s="294"/>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4" outlineLevel="1">
      <c r="A139" s="519">
        <v>31</v>
      </c>
      <c r="B139" s="517"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6"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05">Z139</f>
        <v>0</v>
      </c>
      <c r="AA140" s="411">
        <f t="shared" ref="AA140" si="306">AA139</f>
        <v>0</v>
      </c>
      <c r="AB140" s="411">
        <f t="shared" ref="AB140" si="307">AB139</f>
        <v>0</v>
      </c>
      <c r="AC140" s="411">
        <f t="shared" ref="AC140" si="308">AC139</f>
        <v>0</v>
      </c>
      <c r="AD140" s="411">
        <f t="shared" ref="AD140" si="309">AD139</f>
        <v>0</v>
      </c>
      <c r="AE140" s="411">
        <f t="shared" ref="AE140" si="310">AE139</f>
        <v>0</v>
      </c>
      <c r="AF140" s="411">
        <f t="shared" ref="AF140" si="311">AF139</f>
        <v>0</v>
      </c>
      <c r="AG140" s="411">
        <f t="shared" ref="AG140" si="312">AG139</f>
        <v>0</v>
      </c>
      <c r="AH140" s="411">
        <f t="shared" ref="AH140" si="313">AH139</f>
        <v>0</v>
      </c>
      <c r="AI140" s="411">
        <f t="shared" ref="AI140" si="314">AI139</f>
        <v>0</v>
      </c>
      <c r="AJ140" s="411">
        <f t="shared" ref="AJ140" si="315">AJ139</f>
        <v>0</v>
      </c>
      <c r="AK140" s="411">
        <f t="shared" ref="AK140" si="316">AK139</f>
        <v>0</v>
      </c>
      <c r="AL140" s="411">
        <f t="shared" ref="AL140" si="317">AL139</f>
        <v>0</v>
      </c>
      <c r="AM140" s="306"/>
    </row>
    <row r="141" spans="1:39" ht="16"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19">
        <v>32</v>
      </c>
      <c r="B142" s="517"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ht="16"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318">Z142</f>
        <v>0</v>
      </c>
      <c r="AA143" s="411">
        <f t="shared" ref="AA143" si="319">AA142</f>
        <v>0</v>
      </c>
      <c r="AB143" s="411">
        <f t="shared" ref="AB143" si="320">AB142</f>
        <v>0</v>
      </c>
      <c r="AC143" s="411">
        <f t="shared" ref="AC143" si="321">AC142</f>
        <v>0</v>
      </c>
      <c r="AD143" s="411">
        <f t="shared" ref="AD143" si="322">AD142</f>
        <v>0</v>
      </c>
      <c r="AE143" s="411">
        <f t="shared" ref="AE143" si="323">AE142</f>
        <v>0</v>
      </c>
      <c r="AF143" s="411">
        <f t="shared" ref="AF143" si="324">AF142</f>
        <v>0</v>
      </c>
      <c r="AG143" s="411">
        <f t="shared" ref="AG143" si="325">AG142</f>
        <v>0</v>
      </c>
      <c r="AH143" s="411">
        <f t="shared" ref="AH143" si="326">AH142</f>
        <v>0</v>
      </c>
      <c r="AI143" s="411">
        <f t="shared" ref="AI143" si="327">AI142</f>
        <v>0</v>
      </c>
      <c r="AJ143" s="411">
        <f t="shared" ref="AJ143" si="328">AJ142</f>
        <v>0</v>
      </c>
      <c r="AK143" s="411">
        <f t="shared" ref="AK143" si="329">AK142</f>
        <v>0</v>
      </c>
      <c r="AL143" s="411">
        <f t="shared" ref="AL143" si="330">AL142</f>
        <v>0</v>
      </c>
      <c r="AM143" s="306"/>
    </row>
    <row r="144" spans="1:39" ht="16" outlineLevel="1">
      <c r="B144" s="517"/>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6" outlineLevel="1">
      <c r="B145" s="288" t="s">
        <v>500</v>
      </c>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7" outlineLevel="1">
      <c r="A146" s="519">
        <v>33</v>
      </c>
      <c r="B146" s="517"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6"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31">Z146</f>
        <v>0</v>
      </c>
      <c r="AA147" s="411">
        <f t="shared" ref="AA147" si="332">AA146</f>
        <v>0</v>
      </c>
      <c r="AB147" s="411">
        <f t="shared" ref="AB147" si="333">AB146</f>
        <v>0</v>
      </c>
      <c r="AC147" s="411">
        <f t="shared" ref="AC147" si="334">AC146</f>
        <v>0</v>
      </c>
      <c r="AD147" s="411">
        <f t="shared" ref="AD147" si="335">AD146</f>
        <v>0</v>
      </c>
      <c r="AE147" s="411">
        <f t="shared" ref="AE147" si="336">AE146</f>
        <v>0</v>
      </c>
      <c r="AF147" s="411">
        <f t="shared" ref="AF147" si="337">AF146</f>
        <v>0</v>
      </c>
      <c r="AG147" s="411">
        <f t="shared" ref="AG147" si="338">AG146</f>
        <v>0</v>
      </c>
      <c r="AH147" s="411">
        <f t="shared" ref="AH147" si="339">AH146</f>
        <v>0</v>
      </c>
      <c r="AI147" s="411">
        <f t="shared" ref="AI147" si="340">AI146</f>
        <v>0</v>
      </c>
      <c r="AJ147" s="411">
        <f t="shared" ref="AJ147" si="341">AJ146</f>
        <v>0</v>
      </c>
      <c r="AK147" s="411">
        <f t="shared" ref="AK147" si="342">AK146</f>
        <v>0</v>
      </c>
      <c r="AL147" s="411">
        <f t="shared" ref="AL147" si="343">AL146</f>
        <v>0</v>
      </c>
      <c r="AM147" s="306"/>
    </row>
    <row r="148" spans="1:39" ht="16"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7" outlineLevel="1">
      <c r="A149" s="519">
        <v>34</v>
      </c>
      <c r="B149" s="517"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6"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44">Z149</f>
        <v>0</v>
      </c>
      <c r="AA150" s="411">
        <f t="shared" ref="AA150" si="345">AA149</f>
        <v>0</v>
      </c>
      <c r="AB150" s="411">
        <f t="shared" ref="AB150" si="346">AB149</f>
        <v>0</v>
      </c>
      <c r="AC150" s="411">
        <f t="shared" ref="AC150" si="347">AC149</f>
        <v>0</v>
      </c>
      <c r="AD150" s="411">
        <f t="shared" ref="AD150" si="348">AD149</f>
        <v>0</v>
      </c>
      <c r="AE150" s="411">
        <f t="shared" ref="AE150" si="349">AE149</f>
        <v>0</v>
      </c>
      <c r="AF150" s="411">
        <f t="shared" ref="AF150" si="350">AF149</f>
        <v>0</v>
      </c>
      <c r="AG150" s="411">
        <f t="shared" ref="AG150" si="351">AG149</f>
        <v>0</v>
      </c>
      <c r="AH150" s="411">
        <f t="shared" ref="AH150" si="352">AH149</f>
        <v>0</v>
      </c>
      <c r="AI150" s="411">
        <f t="shared" ref="AI150" si="353">AI149</f>
        <v>0</v>
      </c>
      <c r="AJ150" s="411">
        <f t="shared" ref="AJ150" si="354">AJ149</f>
        <v>0</v>
      </c>
      <c r="AK150" s="411">
        <f t="shared" ref="AK150" si="355">AK149</f>
        <v>0</v>
      </c>
      <c r="AL150" s="411">
        <f t="shared" ref="AL150" si="356">AL149</f>
        <v>0</v>
      </c>
      <c r="AM150" s="306"/>
    </row>
    <row r="151" spans="1:39" ht="16" outlineLevel="1">
      <c r="B151" s="517"/>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7" outlineLevel="1">
      <c r="A152" s="519">
        <v>35</v>
      </c>
      <c r="B152" s="517"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ht="16"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57">Z152</f>
        <v>0</v>
      </c>
      <c r="AA153" s="411">
        <f t="shared" ref="AA153" si="358">AA152</f>
        <v>0</v>
      </c>
      <c r="AB153" s="411">
        <f t="shared" ref="AB153" si="359">AB152</f>
        <v>0</v>
      </c>
      <c r="AC153" s="411">
        <f t="shared" ref="AC153" si="360">AC152</f>
        <v>0</v>
      </c>
      <c r="AD153" s="411">
        <f t="shared" ref="AD153" si="361">AD152</f>
        <v>0</v>
      </c>
      <c r="AE153" s="411">
        <f t="shared" ref="AE153" si="362">AE152</f>
        <v>0</v>
      </c>
      <c r="AF153" s="411">
        <f t="shared" ref="AF153" si="363">AF152</f>
        <v>0</v>
      </c>
      <c r="AG153" s="411">
        <f t="shared" ref="AG153" si="364">AG152</f>
        <v>0</v>
      </c>
      <c r="AH153" s="411">
        <f t="shared" ref="AH153" si="365">AH152</f>
        <v>0</v>
      </c>
      <c r="AI153" s="411">
        <f t="shared" ref="AI153" si="366">AI152</f>
        <v>0</v>
      </c>
      <c r="AJ153" s="411">
        <f t="shared" ref="AJ153" si="367">AJ152</f>
        <v>0</v>
      </c>
      <c r="AK153" s="411">
        <f t="shared" ref="AK153" si="368">AK152</f>
        <v>0</v>
      </c>
      <c r="AL153" s="411">
        <f t="shared" ref="AL153" si="369">AL152</f>
        <v>0</v>
      </c>
      <c r="AM153" s="306"/>
    </row>
    <row r="154" spans="1:39" ht="16" outlineLevel="1">
      <c r="B154" s="294"/>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6" outlineLevel="1">
      <c r="B155" s="288" t="s">
        <v>501</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51" outlineLevel="1">
      <c r="A156" s="519">
        <v>36</v>
      </c>
      <c r="B156" s="517"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6"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70">Z156</f>
        <v>0</v>
      </c>
      <c r="AA157" s="411">
        <f t="shared" ref="AA157" si="371">AA156</f>
        <v>0</v>
      </c>
      <c r="AB157" s="411">
        <f t="shared" ref="AB157" si="372">AB156</f>
        <v>0</v>
      </c>
      <c r="AC157" s="411">
        <f t="shared" ref="AC157" si="373">AC156</f>
        <v>0</v>
      </c>
      <c r="AD157" s="411">
        <f t="shared" ref="AD157" si="374">AD156</f>
        <v>0</v>
      </c>
      <c r="AE157" s="411">
        <f t="shared" ref="AE157" si="375">AE156</f>
        <v>0</v>
      </c>
      <c r="AF157" s="411">
        <f t="shared" ref="AF157" si="376">AF156</f>
        <v>0</v>
      </c>
      <c r="AG157" s="411">
        <f t="shared" ref="AG157" si="377">AG156</f>
        <v>0</v>
      </c>
      <c r="AH157" s="411">
        <f t="shared" ref="AH157" si="378">AH156</f>
        <v>0</v>
      </c>
      <c r="AI157" s="411">
        <f t="shared" ref="AI157" si="379">AI156</f>
        <v>0</v>
      </c>
      <c r="AJ157" s="411">
        <f t="shared" ref="AJ157" si="380">AJ156</f>
        <v>0</v>
      </c>
      <c r="AK157" s="411">
        <f t="shared" ref="AK157" si="381">AK156</f>
        <v>0</v>
      </c>
      <c r="AL157" s="411">
        <f t="shared" ref="AL157" si="382">AL156</f>
        <v>0</v>
      </c>
      <c r="AM157" s="306"/>
    </row>
    <row r="158" spans="1:39" ht="16"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4" outlineLevel="1">
      <c r="A159" s="519">
        <v>37</v>
      </c>
      <c r="B159" s="517"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6"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83">Z159</f>
        <v>0</v>
      </c>
      <c r="AA160" s="411">
        <f t="shared" ref="AA160" si="384">AA159</f>
        <v>0</v>
      </c>
      <c r="AB160" s="411">
        <f t="shared" ref="AB160" si="385">AB159</f>
        <v>0</v>
      </c>
      <c r="AC160" s="411">
        <f t="shared" ref="AC160" si="386">AC159</f>
        <v>0</v>
      </c>
      <c r="AD160" s="411">
        <f t="shared" ref="AD160" si="387">AD159</f>
        <v>0</v>
      </c>
      <c r="AE160" s="411">
        <f t="shared" ref="AE160" si="388">AE159</f>
        <v>0</v>
      </c>
      <c r="AF160" s="411">
        <f t="shared" ref="AF160" si="389">AF159</f>
        <v>0</v>
      </c>
      <c r="AG160" s="411">
        <f t="shared" ref="AG160" si="390">AG159</f>
        <v>0</v>
      </c>
      <c r="AH160" s="411">
        <f t="shared" ref="AH160" si="391">AH159</f>
        <v>0</v>
      </c>
      <c r="AI160" s="411">
        <f t="shared" ref="AI160" si="392">AI159</f>
        <v>0</v>
      </c>
      <c r="AJ160" s="411">
        <f t="shared" ref="AJ160" si="393">AJ159</f>
        <v>0</v>
      </c>
      <c r="AK160" s="411">
        <f t="shared" ref="AK160" si="394">AK159</f>
        <v>0</v>
      </c>
      <c r="AL160" s="411">
        <f t="shared" ref="AL160" si="395">AL159</f>
        <v>0</v>
      </c>
      <c r="AM160" s="306"/>
    </row>
    <row r="161" spans="1:39" ht="16"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17" outlineLevel="1">
      <c r="A162" s="519">
        <v>38</v>
      </c>
      <c r="B162" s="517"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6"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396">Z162</f>
        <v>0</v>
      </c>
      <c r="AA163" s="411">
        <f t="shared" ref="AA163" si="397">AA162</f>
        <v>0</v>
      </c>
      <c r="AB163" s="411">
        <f t="shared" ref="AB163" si="398">AB162</f>
        <v>0</v>
      </c>
      <c r="AC163" s="411">
        <f t="shared" ref="AC163" si="399">AC162</f>
        <v>0</v>
      </c>
      <c r="AD163" s="411">
        <f t="shared" ref="AD163" si="400">AD162</f>
        <v>0</v>
      </c>
      <c r="AE163" s="411">
        <f t="shared" ref="AE163" si="401">AE162</f>
        <v>0</v>
      </c>
      <c r="AF163" s="411">
        <f t="shared" ref="AF163" si="402">AF162</f>
        <v>0</v>
      </c>
      <c r="AG163" s="411">
        <f t="shared" ref="AG163" si="403">AG162</f>
        <v>0</v>
      </c>
      <c r="AH163" s="411">
        <f t="shared" ref="AH163" si="404">AH162</f>
        <v>0</v>
      </c>
      <c r="AI163" s="411">
        <f t="shared" ref="AI163" si="405">AI162</f>
        <v>0</v>
      </c>
      <c r="AJ163" s="411">
        <f t="shared" ref="AJ163" si="406">AJ162</f>
        <v>0</v>
      </c>
      <c r="AK163" s="411">
        <f t="shared" ref="AK163" si="407">AK162</f>
        <v>0</v>
      </c>
      <c r="AL163" s="411">
        <f t="shared" ref="AL163" si="408">AL162</f>
        <v>0</v>
      </c>
      <c r="AM163" s="306"/>
    </row>
    <row r="164" spans="1:39" ht="16"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4" outlineLevel="1">
      <c r="A165" s="519">
        <v>39</v>
      </c>
      <c r="B165" s="517"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6"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09">Z165</f>
        <v>0</v>
      </c>
      <c r="AA166" s="411">
        <f t="shared" ref="AA166" si="410">AA165</f>
        <v>0</v>
      </c>
      <c r="AB166" s="411">
        <f t="shared" ref="AB166" si="411">AB165</f>
        <v>0</v>
      </c>
      <c r="AC166" s="411">
        <f t="shared" ref="AC166" si="412">AC165</f>
        <v>0</v>
      </c>
      <c r="AD166" s="411">
        <f t="shared" ref="AD166" si="413">AD165</f>
        <v>0</v>
      </c>
      <c r="AE166" s="411">
        <f t="shared" ref="AE166" si="414">AE165</f>
        <v>0</v>
      </c>
      <c r="AF166" s="411">
        <f t="shared" ref="AF166" si="415">AF165</f>
        <v>0</v>
      </c>
      <c r="AG166" s="411">
        <f t="shared" ref="AG166" si="416">AG165</f>
        <v>0</v>
      </c>
      <c r="AH166" s="411">
        <f t="shared" ref="AH166" si="417">AH165</f>
        <v>0</v>
      </c>
      <c r="AI166" s="411">
        <f t="shared" ref="AI166" si="418">AI165</f>
        <v>0</v>
      </c>
      <c r="AJ166" s="411">
        <f t="shared" ref="AJ166" si="419">AJ165</f>
        <v>0</v>
      </c>
      <c r="AK166" s="411">
        <f t="shared" ref="AK166" si="420">AK165</f>
        <v>0</v>
      </c>
      <c r="AL166" s="411">
        <f t="shared" ref="AL166" si="421">AL165</f>
        <v>0</v>
      </c>
      <c r="AM166" s="306"/>
    </row>
    <row r="167" spans="1:39" ht="16"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4" outlineLevel="1">
      <c r="A168" s="519">
        <v>40</v>
      </c>
      <c r="B168" s="517"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6"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22">Z168</f>
        <v>0</v>
      </c>
      <c r="AA169" s="411">
        <f t="shared" ref="AA169" si="423">AA168</f>
        <v>0</v>
      </c>
      <c r="AB169" s="411">
        <f t="shared" ref="AB169" si="424">AB168</f>
        <v>0</v>
      </c>
      <c r="AC169" s="411">
        <f t="shared" ref="AC169" si="425">AC168</f>
        <v>0</v>
      </c>
      <c r="AD169" s="411">
        <f t="shared" ref="AD169" si="426">AD168</f>
        <v>0</v>
      </c>
      <c r="AE169" s="411">
        <f t="shared" ref="AE169" si="427">AE168</f>
        <v>0</v>
      </c>
      <c r="AF169" s="411">
        <f t="shared" ref="AF169" si="428">AF168</f>
        <v>0</v>
      </c>
      <c r="AG169" s="411">
        <f t="shared" ref="AG169" si="429">AG168</f>
        <v>0</v>
      </c>
      <c r="AH169" s="411">
        <f t="shared" ref="AH169" si="430">AH168</f>
        <v>0</v>
      </c>
      <c r="AI169" s="411">
        <f t="shared" ref="AI169" si="431">AI168</f>
        <v>0</v>
      </c>
      <c r="AJ169" s="411">
        <f t="shared" ref="AJ169" si="432">AJ168</f>
        <v>0</v>
      </c>
      <c r="AK169" s="411">
        <f t="shared" ref="AK169" si="433">AK168</f>
        <v>0</v>
      </c>
      <c r="AL169" s="411">
        <f t="shared" ref="AL169" si="434">AL168</f>
        <v>0</v>
      </c>
      <c r="AM169" s="306"/>
    </row>
    <row r="170" spans="1:39" ht="16"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4" outlineLevel="1">
      <c r="A171" s="519">
        <v>41</v>
      </c>
      <c r="B171" s="517"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6"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35">Z171</f>
        <v>0</v>
      </c>
      <c r="AA172" s="411">
        <f t="shared" ref="AA172" si="436">AA171</f>
        <v>0</v>
      </c>
      <c r="AB172" s="411">
        <f t="shared" ref="AB172" si="437">AB171</f>
        <v>0</v>
      </c>
      <c r="AC172" s="411">
        <f t="shared" ref="AC172" si="438">AC171</f>
        <v>0</v>
      </c>
      <c r="AD172" s="411">
        <f t="shared" ref="AD172" si="439">AD171</f>
        <v>0</v>
      </c>
      <c r="AE172" s="411">
        <f t="shared" ref="AE172" si="440">AE171</f>
        <v>0</v>
      </c>
      <c r="AF172" s="411">
        <f t="shared" ref="AF172" si="441">AF171</f>
        <v>0</v>
      </c>
      <c r="AG172" s="411">
        <f t="shared" ref="AG172" si="442">AG171</f>
        <v>0</v>
      </c>
      <c r="AH172" s="411">
        <f t="shared" ref="AH172" si="443">AH171</f>
        <v>0</v>
      </c>
      <c r="AI172" s="411">
        <f t="shared" ref="AI172" si="444">AI171</f>
        <v>0</v>
      </c>
      <c r="AJ172" s="411">
        <f t="shared" ref="AJ172" si="445">AJ171</f>
        <v>0</v>
      </c>
      <c r="AK172" s="411">
        <f t="shared" ref="AK172" si="446">AK171</f>
        <v>0</v>
      </c>
      <c r="AL172" s="411">
        <f t="shared" ref="AL172" si="447">AL171</f>
        <v>0</v>
      </c>
      <c r="AM172" s="306"/>
    </row>
    <row r="173" spans="1:39" ht="16"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4" outlineLevel="1">
      <c r="A174" s="519">
        <v>42</v>
      </c>
      <c r="B174" s="517" t="s">
        <v>134</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6" outlineLevel="1">
      <c r="B175" s="294" t="s">
        <v>267</v>
      </c>
      <c r="C175" s="291" t="s">
        <v>163</v>
      </c>
      <c r="D175" s="295"/>
      <c r="E175" s="295"/>
      <c r="F175" s="295"/>
      <c r="G175" s="295"/>
      <c r="H175" s="295"/>
      <c r="I175" s="295"/>
      <c r="J175" s="295"/>
      <c r="K175" s="295"/>
      <c r="L175" s="295"/>
      <c r="M175" s="295"/>
      <c r="N175" s="466"/>
      <c r="O175" s="295"/>
      <c r="P175" s="295"/>
      <c r="Q175" s="295"/>
      <c r="R175" s="295"/>
      <c r="S175" s="295"/>
      <c r="T175" s="295"/>
      <c r="U175" s="295"/>
      <c r="V175" s="295"/>
      <c r="W175" s="295"/>
      <c r="X175" s="295"/>
      <c r="Y175" s="411">
        <f>Y174</f>
        <v>0</v>
      </c>
      <c r="Z175" s="411">
        <f t="shared" ref="Z175" si="448">Z174</f>
        <v>0</v>
      </c>
      <c r="AA175" s="411">
        <f t="shared" ref="AA175" si="449">AA174</f>
        <v>0</v>
      </c>
      <c r="AB175" s="411">
        <f t="shared" ref="AB175" si="450">AB174</f>
        <v>0</v>
      </c>
      <c r="AC175" s="411">
        <f t="shared" ref="AC175" si="451">AC174</f>
        <v>0</v>
      </c>
      <c r="AD175" s="411">
        <f t="shared" ref="AD175" si="452">AD174</f>
        <v>0</v>
      </c>
      <c r="AE175" s="411">
        <f t="shared" ref="AE175" si="453">AE174</f>
        <v>0</v>
      </c>
      <c r="AF175" s="411">
        <f t="shared" ref="AF175" si="454">AF174</f>
        <v>0</v>
      </c>
      <c r="AG175" s="411">
        <f t="shared" ref="AG175" si="455">AG174</f>
        <v>0</v>
      </c>
      <c r="AH175" s="411">
        <f t="shared" ref="AH175" si="456">AH174</f>
        <v>0</v>
      </c>
      <c r="AI175" s="411">
        <f t="shared" ref="AI175" si="457">AI174</f>
        <v>0</v>
      </c>
      <c r="AJ175" s="411">
        <f t="shared" ref="AJ175" si="458">AJ174</f>
        <v>0</v>
      </c>
      <c r="AK175" s="411">
        <f t="shared" ref="AK175" si="459">AK174</f>
        <v>0</v>
      </c>
      <c r="AL175" s="411">
        <f t="shared" ref="AL175" si="460">AL174</f>
        <v>0</v>
      </c>
      <c r="AM175" s="306"/>
    </row>
    <row r="176" spans="1:39" ht="16"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17" outlineLevel="1">
      <c r="A177" s="519">
        <v>43</v>
      </c>
      <c r="B177" s="517"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6"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61">Z177</f>
        <v>0</v>
      </c>
      <c r="AA178" s="411">
        <f t="shared" ref="AA178" si="462">AA177</f>
        <v>0</v>
      </c>
      <c r="AB178" s="411">
        <f t="shared" ref="AB178" si="463">AB177</f>
        <v>0</v>
      </c>
      <c r="AC178" s="411">
        <f t="shared" ref="AC178" si="464">AC177</f>
        <v>0</v>
      </c>
      <c r="AD178" s="411">
        <f t="shared" ref="AD178" si="465">AD177</f>
        <v>0</v>
      </c>
      <c r="AE178" s="411">
        <f t="shared" ref="AE178" si="466">AE177</f>
        <v>0</v>
      </c>
      <c r="AF178" s="411">
        <f t="shared" ref="AF178" si="467">AF177</f>
        <v>0</v>
      </c>
      <c r="AG178" s="411">
        <f t="shared" ref="AG178" si="468">AG177</f>
        <v>0</v>
      </c>
      <c r="AH178" s="411">
        <f t="shared" ref="AH178" si="469">AH177</f>
        <v>0</v>
      </c>
      <c r="AI178" s="411">
        <f t="shared" ref="AI178" si="470">AI177</f>
        <v>0</v>
      </c>
      <c r="AJ178" s="411">
        <f t="shared" ref="AJ178" si="471">AJ177</f>
        <v>0</v>
      </c>
      <c r="AK178" s="411">
        <f t="shared" ref="AK178" si="472">AK177</f>
        <v>0</v>
      </c>
      <c r="AL178" s="411">
        <f t="shared" ref="AL178" si="473">AL177</f>
        <v>0</v>
      </c>
      <c r="AM178" s="306"/>
    </row>
    <row r="179" spans="1:39" ht="16"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51" outlineLevel="1">
      <c r="A180" s="519">
        <v>44</v>
      </c>
      <c r="B180" s="517"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6"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74">Z180</f>
        <v>0</v>
      </c>
      <c r="AA181" s="411">
        <f t="shared" ref="AA181" si="475">AA180</f>
        <v>0</v>
      </c>
      <c r="AB181" s="411">
        <f t="shared" ref="AB181" si="476">AB180</f>
        <v>0</v>
      </c>
      <c r="AC181" s="411">
        <f t="shared" ref="AC181" si="477">AC180</f>
        <v>0</v>
      </c>
      <c r="AD181" s="411">
        <f t="shared" ref="AD181" si="478">AD180</f>
        <v>0</v>
      </c>
      <c r="AE181" s="411">
        <f t="shared" ref="AE181" si="479">AE180</f>
        <v>0</v>
      </c>
      <c r="AF181" s="411">
        <f t="shared" ref="AF181" si="480">AF180</f>
        <v>0</v>
      </c>
      <c r="AG181" s="411">
        <f t="shared" ref="AG181" si="481">AG180</f>
        <v>0</v>
      </c>
      <c r="AH181" s="411">
        <f t="shared" ref="AH181" si="482">AH180</f>
        <v>0</v>
      </c>
      <c r="AI181" s="411">
        <f t="shared" ref="AI181" si="483">AI180</f>
        <v>0</v>
      </c>
      <c r="AJ181" s="411">
        <f t="shared" ref="AJ181" si="484">AJ180</f>
        <v>0</v>
      </c>
      <c r="AK181" s="411">
        <f t="shared" ref="AK181" si="485">AK180</f>
        <v>0</v>
      </c>
      <c r="AL181" s="411">
        <f t="shared" ref="AL181" si="486">AL180</f>
        <v>0</v>
      </c>
      <c r="AM181" s="306"/>
    </row>
    <row r="182" spans="1:39" ht="16"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4" outlineLevel="1">
      <c r="A183" s="519">
        <v>45</v>
      </c>
      <c r="B183" s="517"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6"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87">Z183</f>
        <v>0</v>
      </c>
      <c r="AA184" s="411">
        <f t="shared" ref="AA184" si="488">AA183</f>
        <v>0</v>
      </c>
      <c r="AB184" s="411">
        <f t="shared" ref="AB184" si="489">AB183</f>
        <v>0</v>
      </c>
      <c r="AC184" s="411">
        <f t="shared" ref="AC184" si="490">AC183</f>
        <v>0</v>
      </c>
      <c r="AD184" s="411">
        <f t="shared" ref="AD184" si="491">AD183</f>
        <v>0</v>
      </c>
      <c r="AE184" s="411">
        <f t="shared" ref="AE184" si="492">AE183</f>
        <v>0</v>
      </c>
      <c r="AF184" s="411">
        <f t="shared" ref="AF184" si="493">AF183</f>
        <v>0</v>
      </c>
      <c r="AG184" s="411">
        <f t="shared" ref="AG184" si="494">AG183</f>
        <v>0</v>
      </c>
      <c r="AH184" s="411">
        <f t="shared" ref="AH184" si="495">AH183</f>
        <v>0</v>
      </c>
      <c r="AI184" s="411">
        <f t="shared" ref="AI184" si="496">AI183</f>
        <v>0</v>
      </c>
      <c r="AJ184" s="411">
        <f t="shared" ref="AJ184" si="497">AJ183</f>
        <v>0</v>
      </c>
      <c r="AK184" s="411">
        <f t="shared" ref="AK184" si="498">AK183</f>
        <v>0</v>
      </c>
      <c r="AL184" s="411">
        <f t="shared" ref="AL184" si="499">AL183</f>
        <v>0</v>
      </c>
      <c r="AM184" s="306"/>
    </row>
    <row r="185" spans="1:39" ht="16"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4" outlineLevel="1">
      <c r="A186" s="519">
        <v>46</v>
      </c>
      <c r="B186" s="517"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6"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00">Z186</f>
        <v>0</v>
      </c>
      <c r="AA187" s="411">
        <f t="shared" ref="AA187" si="501">AA186</f>
        <v>0</v>
      </c>
      <c r="AB187" s="411">
        <f t="shared" ref="AB187" si="502">AB186</f>
        <v>0</v>
      </c>
      <c r="AC187" s="411">
        <f t="shared" ref="AC187" si="503">AC186</f>
        <v>0</v>
      </c>
      <c r="AD187" s="411">
        <f t="shared" ref="AD187" si="504">AD186</f>
        <v>0</v>
      </c>
      <c r="AE187" s="411">
        <f t="shared" ref="AE187" si="505">AE186</f>
        <v>0</v>
      </c>
      <c r="AF187" s="411">
        <f t="shared" ref="AF187" si="506">AF186</f>
        <v>0</v>
      </c>
      <c r="AG187" s="411">
        <f t="shared" ref="AG187" si="507">AG186</f>
        <v>0</v>
      </c>
      <c r="AH187" s="411">
        <f t="shared" ref="AH187" si="508">AH186</f>
        <v>0</v>
      </c>
      <c r="AI187" s="411">
        <f t="shared" ref="AI187" si="509">AI186</f>
        <v>0</v>
      </c>
      <c r="AJ187" s="411">
        <f t="shared" ref="AJ187" si="510">AJ186</f>
        <v>0</v>
      </c>
      <c r="AK187" s="411">
        <f t="shared" ref="AK187" si="511">AK186</f>
        <v>0</v>
      </c>
      <c r="AL187" s="411">
        <f t="shared" ref="AL187" si="512">AL186</f>
        <v>0</v>
      </c>
      <c r="AM187" s="306"/>
    </row>
    <row r="188" spans="1:39" ht="16"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4" outlineLevel="1">
      <c r="A189" s="519">
        <v>47</v>
      </c>
      <c r="B189" s="517"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6"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13">Z189</f>
        <v>0</v>
      </c>
      <c r="AA190" s="411">
        <f t="shared" ref="AA190" si="514">AA189</f>
        <v>0</v>
      </c>
      <c r="AB190" s="411">
        <f t="shared" ref="AB190" si="515">AB189</f>
        <v>0</v>
      </c>
      <c r="AC190" s="411">
        <f t="shared" ref="AC190" si="516">AC189</f>
        <v>0</v>
      </c>
      <c r="AD190" s="411">
        <f t="shared" ref="AD190" si="517">AD189</f>
        <v>0</v>
      </c>
      <c r="AE190" s="411">
        <f t="shared" ref="AE190" si="518">AE189</f>
        <v>0</v>
      </c>
      <c r="AF190" s="411">
        <f t="shared" ref="AF190" si="519">AF189</f>
        <v>0</v>
      </c>
      <c r="AG190" s="411">
        <f t="shared" ref="AG190" si="520">AG189</f>
        <v>0</v>
      </c>
      <c r="AH190" s="411">
        <f t="shared" ref="AH190" si="521">AH189</f>
        <v>0</v>
      </c>
      <c r="AI190" s="411">
        <f t="shared" ref="AI190" si="522">AI189</f>
        <v>0</v>
      </c>
      <c r="AJ190" s="411">
        <f t="shared" ref="AJ190" si="523">AJ189</f>
        <v>0</v>
      </c>
      <c r="AK190" s="411">
        <f t="shared" ref="AK190" si="524">AK189</f>
        <v>0</v>
      </c>
      <c r="AL190" s="411">
        <f t="shared" ref="AL190" si="525">AL189</f>
        <v>0</v>
      </c>
      <c r="AM190" s="306"/>
    </row>
    <row r="191" spans="1:39" ht="16"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4" outlineLevel="1">
      <c r="A192" s="519">
        <v>48</v>
      </c>
      <c r="B192" s="517"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ht="16"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26">Z192</f>
        <v>0</v>
      </c>
      <c r="AA193" s="411">
        <f t="shared" ref="AA193" si="527">AA192</f>
        <v>0</v>
      </c>
      <c r="AB193" s="411">
        <f t="shared" ref="AB193" si="528">AB192</f>
        <v>0</v>
      </c>
      <c r="AC193" s="411">
        <f t="shared" ref="AC193" si="529">AC192</f>
        <v>0</v>
      </c>
      <c r="AD193" s="411">
        <f t="shared" ref="AD193" si="530">AD192</f>
        <v>0</v>
      </c>
      <c r="AE193" s="411">
        <f t="shared" ref="AE193" si="531">AE192</f>
        <v>0</v>
      </c>
      <c r="AF193" s="411">
        <f t="shared" ref="AF193" si="532">AF192</f>
        <v>0</v>
      </c>
      <c r="AG193" s="411">
        <f t="shared" ref="AG193" si="533">AG192</f>
        <v>0</v>
      </c>
      <c r="AH193" s="411">
        <f t="shared" ref="AH193" si="534">AH192</f>
        <v>0</v>
      </c>
      <c r="AI193" s="411">
        <f t="shared" ref="AI193" si="535">AI192</f>
        <v>0</v>
      </c>
      <c r="AJ193" s="411">
        <f t="shared" ref="AJ193" si="536">AJ192</f>
        <v>0</v>
      </c>
      <c r="AK193" s="411">
        <f t="shared" ref="AK193" si="537">AK192</f>
        <v>0</v>
      </c>
      <c r="AL193" s="411">
        <f t="shared" ref="AL193" si="538">AL192</f>
        <v>0</v>
      </c>
      <c r="AM193" s="306"/>
    </row>
    <row r="194" spans="1:39" ht="16" outlineLevel="1">
      <c r="B194" s="517"/>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4" outlineLevel="1">
      <c r="A195" s="519">
        <v>49</v>
      </c>
      <c r="B195" s="517"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ht="16"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39">Z195</f>
        <v>0</v>
      </c>
      <c r="AA196" s="411">
        <f t="shared" ref="AA196" si="540">AA195</f>
        <v>0</v>
      </c>
      <c r="AB196" s="411">
        <f t="shared" ref="AB196" si="541">AB195</f>
        <v>0</v>
      </c>
      <c r="AC196" s="411">
        <f t="shared" ref="AC196" si="542">AC195</f>
        <v>0</v>
      </c>
      <c r="AD196" s="411">
        <f t="shared" ref="AD196" si="543">AD195</f>
        <v>0</v>
      </c>
      <c r="AE196" s="411">
        <f t="shared" ref="AE196" si="544">AE195</f>
        <v>0</v>
      </c>
      <c r="AF196" s="411">
        <f t="shared" ref="AF196" si="545">AF195</f>
        <v>0</v>
      </c>
      <c r="AG196" s="411">
        <f t="shared" ref="AG196" si="546">AG195</f>
        <v>0</v>
      </c>
      <c r="AH196" s="411">
        <f t="shared" ref="AH196" si="547">AH195</f>
        <v>0</v>
      </c>
      <c r="AI196" s="411">
        <f t="shared" ref="AI196" si="548">AI195</f>
        <v>0</v>
      </c>
      <c r="AJ196" s="411">
        <f t="shared" ref="AJ196" si="549">AJ195</f>
        <v>0</v>
      </c>
      <c r="AK196" s="411">
        <f t="shared" ref="AK196" si="550">AK195</f>
        <v>0</v>
      </c>
      <c r="AL196" s="411">
        <f t="shared" ref="AL196" si="551">AL195</f>
        <v>0</v>
      </c>
      <c r="AM196" s="306"/>
    </row>
    <row r="197" spans="1:39" ht="16"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6">
      <c r="B198" s="327" t="s">
        <v>271</v>
      </c>
      <c r="C198" s="329"/>
      <c r="D198" s="329">
        <f>SUM(D38:D196)</f>
        <v>14867135.171202503</v>
      </c>
      <c r="E198" s="329"/>
      <c r="F198" s="329"/>
      <c r="G198" s="329"/>
      <c r="H198" s="329"/>
      <c r="I198" s="329"/>
      <c r="J198" s="329"/>
      <c r="K198" s="329"/>
      <c r="L198" s="329"/>
      <c r="M198" s="329"/>
      <c r="N198" s="329"/>
      <c r="O198" s="329">
        <f>SUM(O38:O196)</f>
        <v>2727.5919656810802</v>
      </c>
      <c r="P198" s="329"/>
      <c r="Q198" s="329"/>
      <c r="R198" s="329"/>
      <c r="S198" s="329"/>
      <c r="T198" s="329"/>
      <c r="U198" s="329"/>
      <c r="V198" s="329"/>
      <c r="W198" s="329"/>
      <c r="X198" s="329"/>
      <c r="Y198" s="329">
        <f>IF(Y36="kWh",SUMPRODUCT(D38:D196,Y38:Y196))</f>
        <v>3782028.5144120455</v>
      </c>
      <c r="Z198" s="329">
        <f>IF(Z36="kWh",SUMPRODUCT(D38:D196,Z38:Z196))</f>
        <v>3945560.9642194393</v>
      </c>
      <c r="AA198" s="329">
        <f>IF(AA36="kw",SUMPRODUCT(N38:N196,O38:O196,AA38:AA196),SUMPRODUCT(D38:D196,AA38:AA196))</f>
        <v>14369.569463512084</v>
      </c>
      <c r="AB198" s="329">
        <f>IF(AB36="kw",SUMPRODUCT(N38:N196,O38:O196,AB38:AB196),SUMPRODUCT(D38:D196,AB38:AB196))</f>
        <v>0</v>
      </c>
      <c r="AC198" s="329">
        <f>IF(AC36="kw",SUMPRODUCT(N38:N196,O38:O196,AC38:AC196),SUMPRODUCT(D38:D196,AC38:AC196))</f>
        <v>0</v>
      </c>
      <c r="AD198" s="329">
        <f>IF(AD36="kw",SUMPRODUCT(N38:N196,O38:O196,AD38:AD196),SUMPRODUCT(D38:D196,AD38:AD196))</f>
        <v>0</v>
      </c>
      <c r="AE198" s="329">
        <f>IF(AE36="kw",SUMPRODUCT(N38:N196,O38:O196,AE38:AE196),SUMPRODUCT(D38:D196,AE38:AE196))</f>
        <v>0</v>
      </c>
      <c r="AF198" s="329">
        <f>IF(AF36="kw",SUMPRODUCT(N38:N196,O38:O196,AF38:AF196),SUMPRODUCT(D38:D196,AF38:AF196))</f>
        <v>0</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6">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0</v>
      </c>
      <c r="Z199" s="392">
        <f>HLOOKUP(Z35,'2. LRAMVA Threshold'!$B$42:$Q$53,7,FALSE)</f>
        <v>0</v>
      </c>
      <c r="AA199" s="392">
        <f>HLOOKUP(AA35,'2. LRAMVA Threshold'!$B$42:$Q$53,7,FALSE)</f>
        <v>0</v>
      </c>
      <c r="AB199" s="392">
        <f>HLOOKUP(AB35,'2. LRAMVA Threshold'!$B$42:$Q$53,7,FALSE)</f>
        <v>0</v>
      </c>
      <c r="AC199" s="392">
        <f>HLOOKUP(AC35,'2. LRAMVA Threshold'!$B$42:$Q$53,7,FALSE)</f>
        <v>0</v>
      </c>
      <c r="AD199" s="392">
        <f>HLOOKUP(AD35,'2. LRAMVA Threshold'!$B$42:$Q$53,7,FALSE)</f>
        <v>0</v>
      </c>
      <c r="AE199" s="392">
        <f>HLOOKUP(AE35,'2. LRAMVA Threshold'!$B$42:$Q$53,7,FALSE)</f>
        <v>0</v>
      </c>
      <c r="AF199" s="392">
        <f>HLOOKUP(AF35,'2. LRAMVA Threshold'!$B$42:$Q$53,7,FALSE)</f>
        <v>0</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ht="16">
      <c r="B200" s="518"/>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ht="16">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0</v>
      </c>
      <c r="Z201" s="341">
        <f>HLOOKUP(Z$35,'3.  Distribution Rates'!$C$122:$P$133,7,FALSE)</f>
        <v>0</v>
      </c>
      <c r="AA201" s="341">
        <f>HLOOKUP(AA$35,'3.  Distribution Rates'!$C$122:$P$133,7,FALSE)</f>
        <v>0</v>
      </c>
      <c r="AB201" s="341">
        <f>HLOOKUP(AB$35,'3.  Distribution Rates'!$C$122:$P$133,7,FALSE)</f>
        <v>0</v>
      </c>
      <c r="AC201" s="341">
        <f>HLOOKUP(AC$35,'3.  Distribution Rates'!$C$122:$P$133,7,FALSE)</f>
        <v>0</v>
      </c>
      <c r="AD201" s="341">
        <f>HLOOKUP(AD$35,'3.  Distribution Rates'!$C$122:$P$133,7,FALSE)</f>
        <v>0</v>
      </c>
      <c r="AE201" s="341">
        <f>HLOOKUP(AE$35,'3.  Distribution Rates'!$C$122:$P$133,7,FALSE)</f>
        <v>0</v>
      </c>
      <c r="AF201" s="341">
        <f>HLOOKUP(AF$35,'3.  Distribution Rates'!$C$122:$P$133,7,FALSE)</f>
        <v>0</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ht="16">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6">
        <f>SUM(Y202:AL202)</f>
        <v>0</v>
      </c>
    </row>
    <row r="203" spans="1:39" ht="16">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0</v>
      </c>
      <c r="Z203" s="378">
        <f>'4.  2011-2014 LRAM'!Z267*Z201</f>
        <v>0</v>
      </c>
      <c r="AA203" s="378">
        <f>'4.  2011-2014 LRAM'!AA267*AA201</f>
        <v>0</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6">
        <f>SUM(Y203:AL203)</f>
        <v>0</v>
      </c>
    </row>
    <row r="204" spans="1:39" ht="16">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0</v>
      </c>
      <c r="Z204" s="378">
        <f>'4.  2011-2014 LRAM'!Z396*Z201</f>
        <v>0</v>
      </c>
      <c r="AA204" s="378">
        <f>'4.  2011-2014 LRAM'!AA396*AA201</f>
        <v>0</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6">
        <f>SUM(Y204:AL204)</f>
        <v>0</v>
      </c>
    </row>
    <row r="205" spans="1:39" ht="16">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LRAM'!Y527*Y201</f>
        <v>0</v>
      </c>
      <c r="Z205" s="378">
        <f>'4.  2011-2014 LRAM'!Z527*Z201</f>
        <v>0</v>
      </c>
      <c r="AA205" s="378">
        <f>'4.  2011-2014 LRAM'!AA527*AA201</f>
        <v>0</v>
      </c>
      <c r="AB205" s="378">
        <f>'4.  2011-2014 LRAM'!AB527*AB201</f>
        <v>0</v>
      </c>
      <c r="AC205" s="378">
        <f>'4.  2011-2014 LRAM'!AC527*AC201</f>
        <v>0</v>
      </c>
      <c r="AD205" s="378">
        <f>'4.  2011-2014 LRAM'!AD527*AD201</f>
        <v>0</v>
      </c>
      <c r="AE205" s="378">
        <f>'4.  2011-2014 LRAM'!AE527*AE201</f>
        <v>0</v>
      </c>
      <c r="AF205" s="378">
        <f>'4.  2011-2014 LRAM'!AF527*AF201</f>
        <v>0</v>
      </c>
      <c r="AG205" s="378">
        <f>'4.  2011-2014 LRAM'!AG527*AG201</f>
        <v>0</v>
      </c>
      <c r="AH205" s="378">
        <f>'4.  2011-2014 LRAM'!AH527*AH201</f>
        <v>0</v>
      </c>
      <c r="AI205" s="378">
        <f>'4.  2011-2014 LRAM'!AI527*AI201</f>
        <v>0</v>
      </c>
      <c r="AJ205" s="378">
        <f>'4.  2011-2014 LRAM'!AJ527*AJ201</f>
        <v>0</v>
      </c>
      <c r="AK205" s="378">
        <f>'4.  2011-2014 LRAM'!AK527*AK201</f>
        <v>0</v>
      </c>
      <c r="AL205" s="378">
        <f>'4.  2011-2014 LRAM'!AL527*AL201</f>
        <v>0</v>
      </c>
      <c r="AM205" s="626">
        <f>SUM(Y205:AL205)</f>
        <v>0</v>
      </c>
    </row>
    <row r="206" spans="1:39" ht="16">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0</v>
      </c>
      <c r="Z206" s="378">
        <f>Z198*Z201</f>
        <v>0</v>
      </c>
      <c r="AA206" s="378">
        <f>AA198*AA201</f>
        <v>0</v>
      </c>
      <c r="AB206" s="378">
        <f t="shared" ref="AB206:AL206" si="552">AB198*AB201</f>
        <v>0</v>
      </c>
      <c r="AC206" s="378">
        <f t="shared" si="552"/>
        <v>0</v>
      </c>
      <c r="AD206" s="378">
        <f t="shared" si="552"/>
        <v>0</v>
      </c>
      <c r="AE206" s="378">
        <f t="shared" si="552"/>
        <v>0</v>
      </c>
      <c r="AF206" s="378">
        <f t="shared" si="552"/>
        <v>0</v>
      </c>
      <c r="AG206" s="378">
        <f t="shared" si="552"/>
        <v>0</v>
      </c>
      <c r="AH206" s="378">
        <f t="shared" si="552"/>
        <v>0</v>
      </c>
      <c r="AI206" s="378">
        <f t="shared" si="552"/>
        <v>0</v>
      </c>
      <c r="AJ206" s="378">
        <f t="shared" si="552"/>
        <v>0</v>
      </c>
      <c r="AK206" s="378">
        <f t="shared" si="552"/>
        <v>0</v>
      </c>
      <c r="AL206" s="378">
        <f t="shared" si="552"/>
        <v>0</v>
      </c>
      <c r="AM206" s="626">
        <f>SUM(Y206:AL206)</f>
        <v>0</v>
      </c>
    </row>
    <row r="207" spans="1:39" ht="16">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0</v>
      </c>
      <c r="Z207" s="346">
        <f>SUM(Z202:Z206)</f>
        <v>0</v>
      </c>
      <c r="AA207" s="346">
        <f t="shared" ref="AA207:AE207" si="553">SUM(AA202:AA206)</f>
        <v>0</v>
      </c>
      <c r="AB207" s="346">
        <f t="shared" si="553"/>
        <v>0</v>
      </c>
      <c r="AC207" s="346">
        <f t="shared" si="553"/>
        <v>0</v>
      </c>
      <c r="AD207" s="346">
        <f t="shared" si="553"/>
        <v>0</v>
      </c>
      <c r="AE207" s="346">
        <f t="shared" si="553"/>
        <v>0</v>
      </c>
      <c r="AF207" s="346">
        <f>SUM(AF202:AF206)</f>
        <v>0</v>
      </c>
      <c r="AG207" s="346">
        <f>SUM(AG202:AG206)</f>
        <v>0</v>
      </c>
      <c r="AH207" s="346">
        <f t="shared" ref="AH207:AL207" si="554">SUM(AH202:AH206)</f>
        <v>0</v>
      </c>
      <c r="AI207" s="346">
        <f t="shared" si="554"/>
        <v>0</v>
      </c>
      <c r="AJ207" s="346">
        <f t="shared" si="554"/>
        <v>0</v>
      </c>
      <c r="AK207" s="346">
        <f t="shared" si="554"/>
        <v>0</v>
      </c>
      <c r="AL207" s="346">
        <f t="shared" si="554"/>
        <v>0</v>
      </c>
      <c r="AM207" s="407">
        <f>SUM(AM202:AM206)</f>
        <v>0</v>
      </c>
    </row>
    <row r="208" spans="1:39" ht="16">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0</v>
      </c>
      <c r="Z208" s="347">
        <f t="shared" ref="Z208:AE208" si="555">Z199*Z201</f>
        <v>0</v>
      </c>
      <c r="AA208" s="347">
        <f t="shared" si="555"/>
        <v>0</v>
      </c>
      <c r="AB208" s="347">
        <f t="shared" si="555"/>
        <v>0</v>
      </c>
      <c r="AC208" s="347">
        <f t="shared" si="555"/>
        <v>0</v>
      </c>
      <c r="AD208" s="347">
        <f t="shared" si="555"/>
        <v>0</v>
      </c>
      <c r="AE208" s="347">
        <f t="shared" si="555"/>
        <v>0</v>
      </c>
      <c r="AF208" s="347">
        <f>AF199*AF201</f>
        <v>0</v>
      </c>
      <c r="AG208" s="347">
        <f t="shared" ref="AG208:AL208" si="556">AG199*AG201</f>
        <v>0</v>
      </c>
      <c r="AH208" s="347">
        <f t="shared" si="556"/>
        <v>0</v>
      </c>
      <c r="AI208" s="347">
        <f t="shared" si="556"/>
        <v>0</v>
      </c>
      <c r="AJ208" s="347">
        <f t="shared" si="556"/>
        <v>0</v>
      </c>
      <c r="AK208" s="347">
        <f t="shared" si="556"/>
        <v>0</v>
      </c>
      <c r="AL208" s="347">
        <f t="shared" si="556"/>
        <v>0</v>
      </c>
      <c r="AM208" s="407">
        <f>SUM(Y208:AL208)</f>
        <v>0</v>
      </c>
    </row>
    <row r="209" spans="2:39" ht="16">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0</v>
      </c>
    </row>
    <row r="210" spans="2:39" ht="16">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2:39" ht="16">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3730628.3007262293</v>
      </c>
      <c r="Z211" s="291">
        <f>SUMPRODUCT(E38:E196,Z38:Z196)</f>
        <v>3945565.6030782573</v>
      </c>
      <c r="AA211" s="291">
        <f>IF(AA36="kw",SUMPRODUCT(N38:N196,P38:P196,AA38:AA196),SUMPRODUCT(E38:E196,AA38:AA196))</f>
        <v>14384.20439140348</v>
      </c>
      <c r="AB211" s="291">
        <f>IF(AB36="kw",SUMPRODUCT(N38:N196,P38:P196,AB38:AB196),SUMPRODUCT(E38:E196,AB38:AB196))</f>
        <v>0</v>
      </c>
      <c r="AC211" s="291">
        <f>IF(AC36="kw",SUMPRODUCT(N38:N196,P38:P196,AC38:AC196),SUMPRODUCT(E38:E196,AC38:AC196))</f>
        <v>0</v>
      </c>
      <c r="AD211" s="291">
        <f>IF(AD36="kw",SUMPRODUCT(N38:N196,P38:P196,AD38:AD196),SUMPRODUCT(E38:E196,AD38:AD196))</f>
        <v>0</v>
      </c>
      <c r="AE211" s="291">
        <f>IF(AE36="kw",SUMPRODUCT(N38:N196,P38:P196,AE38:AE196),SUMPRODUCT(E38:E196,AE38:AE196))</f>
        <v>0</v>
      </c>
      <c r="AF211" s="291">
        <f>IF(AF36="kw",SUMPRODUCT(N38:N196,P38:P196,AF38:AF196),SUMPRODUCT(E38:E196,AF38:AF196))</f>
        <v>0</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2:39" ht="16">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3727477.0870404132</v>
      </c>
      <c r="Z212" s="291">
        <f>SUMPRODUCT(F38:F196,Z38:Z196)</f>
        <v>3924895.120463571</v>
      </c>
      <c r="AA212" s="291">
        <f>IF(AA36="kw",SUMPRODUCT(N38:N196,Q38:Q196,AA38:AA196),SUMPRODUCT(F38:F196,AA38:AA196))</f>
        <v>14496.689758178249</v>
      </c>
      <c r="AB212" s="291">
        <f>IF(AB36="kw",SUMPRODUCT(N38:N196,Q38:Q196,AB38:AB196),SUMPRODUCT(F38:F196,AB38:AB196))</f>
        <v>0</v>
      </c>
      <c r="AC212" s="291">
        <f>IF(AC36="kw",SUMPRODUCT(N38:N196,Q38:Q196,AC38:AC196),SUMPRODUCT(F38:F196,AC38:AC196))</f>
        <v>0</v>
      </c>
      <c r="AD212" s="291">
        <f>IF(AD36="kw",SUMPRODUCT(N38:N196,Q38:Q196,AD38:AD196),SUMPRODUCT(F38:F196,AD38:AD196))</f>
        <v>0</v>
      </c>
      <c r="AE212" s="291">
        <f>IF(AE36="kw",SUMPRODUCT(N38:N196,Q38:Q196,AE38:AE196),SUMPRODUCT(F38:F196,AE38:AE196))</f>
        <v>0</v>
      </c>
      <c r="AF212" s="291">
        <f>IF(AF36="kw",SUMPRODUCT(N38:N196,Q38:Q196,AF38:AF196),SUMPRODUCT(F38:F196,AF38:AF196))</f>
        <v>0</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2:39" ht="16">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3725378.873354597</v>
      </c>
      <c r="Z213" s="291">
        <f>SUMPRODUCT(G38:G196,Z38:Z196)</f>
        <v>3918917.804297009</v>
      </c>
      <c r="AA213" s="291">
        <f>IF(AA36="kw",SUMPRODUCT(N38:N196,R38:R196,AA38:AA196),SUMPRODUCT(G38:G196,AA38:AA196))</f>
        <v>14523.825344535197</v>
      </c>
      <c r="AB213" s="291">
        <f>IF(AB36="kw",SUMPRODUCT(N38:N196,R38:R196,AB38:AB196),SUMPRODUCT(G38:G196,AB38:AB196))</f>
        <v>0</v>
      </c>
      <c r="AC213" s="291">
        <f>IF(AC36="kw",SUMPRODUCT(N38:N196,R38:R196,AC38:AC196),SUMPRODUCT(G38:G196,AC38:AC196))</f>
        <v>0</v>
      </c>
      <c r="AD213" s="291">
        <f>IF(AD36="kw",SUMPRODUCT(N38:N196,R38:R196,AD38:AD196),SUMPRODUCT(G38:G196,AD38:AD196))</f>
        <v>0</v>
      </c>
      <c r="AE213" s="291">
        <f>IF(AE36="kw",SUMPRODUCT(N38:N196,R38:R196,AE38:AE196),SUMPRODUCT(G38:G196,AE38:AE196))</f>
        <v>0</v>
      </c>
      <c r="AF213" s="291">
        <f>IF(AF36="kw",SUMPRODUCT(N38:N196,R38:R196,AF38:AF196),SUMPRODUCT(G38:G196,AF38:AF196))</f>
        <v>0</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2:39" ht="16">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3711017.6596687809</v>
      </c>
      <c r="Z214" s="291">
        <f>SUMPRODUCT(H$38:H$196,Z$38:Z$196)</f>
        <v>3918922.443155827</v>
      </c>
      <c r="AA214" s="291">
        <f>IF(AA$36="kw",SUMPRODUCT($N$38:$N$196,S38:S196,AA38:AA196),SUMPRODUCT(H38:H196,AA38:AA196))</f>
        <v>14634.460272426595</v>
      </c>
      <c r="AB214" s="291">
        <f t="shared" ref="AB214:AL214" si="557">IF(AB$36="kw",SUMPRODUCT($N$38:$N$196,T38:T196,AB38:AB196),SUMPRODUCT(I38:I196,AB38:AB196))</f>
        <v>0</v>
      </c>
      <c r="AC214" s="291">
        <f t="shared" si="557"/>
        <v>0</v>
      </c>
      <c r="AD214" s="291">
        <f t="shared" si="557"/>
        <v>0</v>
      </c>
      <c r="AE214" s="291">
        <f t="shared" si="557"/>
        <v>0</v>
      </c>
      <c r="AF214" s="291">
        <f t="shared" si="557"/>
        <v>0</v>
      </c>
      <c r="AG214" s="291">
        <f t="shared" si="557"/>
        <v>0</v>
      </c>
      <c r="AH214" s="291">
        <f t="shared" si="557"/>
        <v>0</v>
      </c>
      <c r="AI214" s="291">
        <f t="shared" si="557"/>
        <v>0</v>
      </c>
      <c r="AJ214" s="291">
        <f t="shared" si="557"/>
        <v>0</v>
      </c>
      <c r="AK214" s="291">
        <f t="shared" si="557"/>
        <v>0</v>
      </c>
      <c r="AL214" s="291">
        <f t="shared" si="557"/>
        <v>0</v>
      </c>
      <c r="AM214" s="337"/>
    </row>
    <row r="215" spans="2:39" ht="16">
      <c r="B215" s="294" t="s">
        <v>148</v>
      </c>
      <c r="C215" s="304"/>
      <c r="D215" s="279"/>
      <c r="E215" s="279"/>
      <c r="F215" s="279"/>
      <c r="G215" s="279"/>
      <c r="H215" s="279"/>
      <c r="I215" s="279"/>
      <c r="J215" s="279"/>
      <c r="K215" s="279"/>
      <c r="L215" s="279"/>
      <c r="M215" s="279"/>
      <c r="N215" s="279"/>
      <c r="O215" s="357"/>
      <c r="P215" s="279"/>
      <c r="Q215" s="279"/>
      <c r="R215" s="279"/>
      <c r="S215" s="304"/>
      <c r="T215" s="309"/>
      <c r="U215" s="309"/>
      <c r="V215" s="279"/>
      <c r="W215" s="279"/>
      <c r="X215" s="309"/>
      <c r="Y215" s="291">
        <f>SUMPRODUCT(I$38:I$196,Y$38:Y$196)</f>
        <v>3695040.4459829647</v>
      </c>
      <c r="Z215" s="291">
        <f>SUMPRODUCT(I$38:I$196,Z$38:Z$196)</f>
        <v>3857733.5350990603</v>
      </c>
      <c r="AA215" s="291">
        <f>IF(AA$36="kw",SUMPRODUCT($N$38:$N$196,T38:T196,AA38:AA196),SUMPRODUCT(I38:I196,AA38:AA196))</f>
        <v>14336.248447460344</v>
      </c>
      <c r="AB215" s="291">
        <f t="shared" ref="AB215:AL215" si="558">IF(AB$36="kw",SUMPRODUCT($N$38:$N$196,U38:U196,AB38:AB196),SUMPRODUCT(J38:J196,AB38:AB196))</f>
        <v>0</v>
      </c>
      <c r="AC215" s="291">
        <f t="shared" si="558"/>
        <v>0</v>
      </c>
      <c r="AD215" s="291">
        <f t="shared" si="558"/>
        <v>0</v>
      </c>
      <c r="AE215" s="291">
        <f t="shared" si="558"/>
        <v>0</v>
      </c>
      <c r="AF215" s="291">
        <f t="shared" si="558"/>
        <v>0</v>
      </c>
      <c r="AG215" s="291">
        <f t="shared" si="558"/>
        <v>0</v>
      </c>
      <c r="AH215" s="291">
        <f t="shared" si="558"/>
        <v>0</v>
      </c>
      <c r="AI215" s="291">
        <f t="shared" si="558"/>
        <v>0</v>
      </c>
      <c r="AJ215" s="291">
        <f t="shared" si="558"/>
        <v>0</v>
      </c>
      <c r="AK215" s="291">
        <f t="shared" si="558"/>
        <v>0</v>
      </c>
      <c r="AL215" s="291">
        <f t="shared" si="558"/>
        <v>0</v>
      </c>
      <c r="AM215" s="337"/>
    </row>
    <row r="216" spans="2:39" ht="16" hidden="1">
      <c r="B216" s="774" t="s">
        <v>783</v>
      </c>
      <c r="C216" s="364"/>
      <c r="D216" s="384"/>
      <c r="E216" s="384"/>
      <c r="F216" s="384"/>
      <c r="G216" s="384"/>
      <c r="H216" s="384"/>
      <c r="I216" s="384"/>
      <c r="J216" s="384"/>
      <c r="K216" s="384"/>
      <c r="L216" s="384"/>
      <c r="M216" s="384"/>
      <c r="N216" s="384"/>
      <c r="O216" s="383"/>
      <c r="P216" s="384"/>
      <c r="Q216" s="384"/>
      <c r="R216" s="384"/>
      <c r="S216" s="364"/>
      <c r="T216" s="385"/>
      <c r="U216" s="385"/>
      <c r="V216" s="384"/>
      <c r="W216" s="384"/>
      <c r="X216" s="385"/>
      <c r="Y216" s="326">
        <f>SUMPRODUCT(J38:J196,Y$38:Y196)</f>
        <v>3691900.4076581127</v>
      </c>
      <c r="Z216" s="326">
        <f>SUMPRODUCT(J38:J196,Z$38:Z196)</f>
        <v>3787088.5105253998</v>
      </c>
      <c r="AA216" s="326">
        <f>IF(AA36="kw",SUMPRODUCT($N$38:$N$196,U38:U196,AA38:AA196),SUMPRODUCT(J38:J196,AA38:AA196))</f>
        <v>14546.976157262181</v>
      </c>
      <c r="AB216" s="326">
        <f t="shared" ref="AB216:AL216" si="559">IF(AB36="kw",SUMPRODUCT($N$38:$N$196,V38:V196,AB38:AB196),SUMPRODUCT(K38:K196,AB38:AB196))</f>
        <v>0</v>
      </c>
      <c r="AC216" s="326">
        <f t="shared" si="559"/>
        <v>0</v>
      </c>
      <c r="AD216" s="326">
        <f t="shared" si="559"/>
        <v>0</v>
      </c>
      <c r="AE216" s="326">
        <f t="shared" si="559"/>
        <v>0</v>
      </c>
      <c r="AF216" s="326">
        <f t="shared" si="559"/>
        <v>0</v>
      </c>
      <c r="AG216" s="326">
        <f t="shared" si="559"/>
        <v>0</v>
      </c>
      <c r="AH216" s="326">
        <f t="shared" si="559"/>
        <v>0</v>
      </c>
      <c r="AI216" s="326">
        <f t="shared" si="559"/>
        <v>0</v>
      </c>
      <c r="AJ216" s="326">
        <f t="shared" si="559"/>
        <v>0</v>
      </c>
      <c r="AK216" s="326">
        <f t="shared" si="559"/>
        <v>0</v>
      </c>
      <c r="AL216" s="326">
        <f t="shared" si="559"/>
        <v>0</v>
      </c>
      <c r="AM216" s="386"/>
    </row>
    <row r="217" spans="2:39" ht="20.25" customHeight="1">
      <c r="B217" s="368" t="s">
        <v>814</v>
      </c>
      <c r="C217" s="387"/>
      <c r="D217" s="388"/>
      <c r="E217" s="388"/>
      <c r="F217" s="388"/>
      <c r="G217" s="388"/>
      <c r="H217" s="388"/>
      <c r="I217" s="388"/>
      <c r="J217" s="388"/>
      <c r="K217" s="388"/>
      <c r="L217" s="388"/>
      <c r="M217" s="388"/>
      <c r="N217" s="388"/>
      <c r="O217" s="388"/>
      <c r="P217" s="388"/>
      <c r="Q217" s="388"/>
      <c r="R217" s="388"/>
      <c r="S217" s="371"/>
      <c r="T217" s="372"/>
      <c r="U217" s="388"/>
      <c r="V217" s="388"/>
      <c r="W217" s="388"/>
      <c r="X217" s="388"/>
      <c r="Y217" s="409"/>
      <c r="Z217" s="409"/>
      <c r="AA217" s="409"/>
      <c r="AB217" s="409"/>
      <c r="AC217" s="409"/>
      <c r="AD217" s="409"/>
      <c r="AE217" s="409"/>
      <c r="AF217" s="409"/>
      <c r="AG217" s="409"/>
      <c r="AH217" s="409"/>
      <c r="AI217" s="409"/>
      <c r="AJ217" s="409"/>
      <c r="AK217" s="409"/>
      <c r="AL217" s="409"/>
      <c r="AM217" s="389"/>
    </row>
    <row r="218" spans="2:39" ht="16">
      <c r="B218" s="438"/>
    </row>
    <row r="219" spans="2:39" ht="16">
      <c r="B219" s="438"/>
    </row>
    <row r="220" spans="2:39" ht="16">
      <c r="B220" s="280" t="s">
        <v>273</v>
      </c>
      <c r="C220" s="281"/>
      <c r="D220" s="587" t="s">
        <v>525</v>
      </c>
      <c r="E220" s="253"/>
      <c r="F220" s="587"/>
      <c r="G220" s="253"/>
      <c r="H220" s="253"/>
      <c r="I220" s="253"/>
      <c r="J220" s="253"/>
      <c r="K220" s="253"/>
      <c r="L220" s="253"/>
      <c r="M220" s="253"/>
      <c r="N220" s="253"/>
      <c r="O220" s="281"/>
      <c r="P220" s="253"/>
      <c r="Q220" s="253"/>
      <c r="R220" s="253"/>
      <c r="S220" s="253"/>
      <c r="T220" s="253"/>
      <c r="U220" s="253"/>
      <c r="V220" s="253"/>
      <c r="W220" s="253"/>
      <c r="X220" s="253"/>
      <c r="Y220" s="270"/>
      <c r="Z220" s="267"/>
      <c r="AA220" s="267"/>
      <c r="AB220" s="267"/>
      <c r="AC220" s="267"/>
      <c r="AD220" s="267"/>
      <c r="AE220" s="267"/>
      <c r="AF220" s="267"/>
      <c r="AG220" s="267"/>
      <c r="AH220" s="267"/>
      <c r="AI220" s="267"/>
      <c r="AJ220" s="267"/>
      <c r="AK220" s="267"/>
      <c r="AL220" s="267"/>
      <c r="AM220" s="282"/>
    </row>
    <row r="221" spans="2:39" ht="34.5" customHeight="1">
      <c r="B221" s="902" t="s">
        <v>211</v>
      </c>
      <c r="C221" s="904" t="s">
        <v>33</v>
      </c>
      <c r="D221" s="284" t="s">
        <v>422</v>
      </c>
      <c r="E221" s="906" t="s">
        <v>209</v>
      </c>
      <c r="F221" s="907"/>
      <c r="G221" s="907"/>
      <c r="H221" s="907"/>
      <c r="I221" s="907"/>
      <c r="J221" s="907"/>
      <c r="K221" s="907"/>
      <c r="L221" s="907"/>
      <c r="M221" s="908"/>
      <c r="N221" s="909" t="s">
        <v>213</v>
      </c>
      <c r="O221" s="284" t="s">
        <v>423</v>
      </c>
      <c r="P221" s="906" t="s">
        <v>212</v>
      </c>
      <c r="Q221" s="907"/>
      <c r="R221" s="907"/>
      <c r="S221" s="907"/>
      <c r="T221" s="907"/>
      <c r="U221" s="907"/>
      <c r="V221" s="907"/>
      <c r="W221" s="907"/>
      <c r="X221" s="908"/>
      <c r="Y221" s="899" t="s">
        <v>243</v>
      </c>
      <c r="Z221" s="900"/>
      <c r="AA221" s="900"/>
      <c r="AB221" s="900"/>
      <c r="AC221" s="900"/>
      <c r="AD221" s="900"/>
      <c r="AE221" s="900"/>
      <c r="AF221" s="900"/>
      <c r="AG221" s="900"/>
      <c r="AH221" s="900"/>
      <c r="AI221" s="900"/>
      <c r="AJ221" s="900"/>
      <c r="AK221" s="900"/>
      <c r="AL221" s="900"/>
      <c r="AM221" s="901"/>
    </row>
    <row r="222" spans="2:39" ht="60.75" customHeight="1">
      <c r="B222" s="903"/>
      <c r="C222" s="905"/>
      <c r="D222" s="285">
        <v>2016</v>
      </c>
      <c r="E222" s="285">
        <v>2017</v>
      </c>
      <c r="F222" s="285">
        <v>2018</v>
      </c>
      <c r="G222" s="285">
        <v>2019</v>
      </c>
      <c r="H222" s="285">
        <v>2020</v>
      </c>
      <c r="I222" s="285">
        <v>2021</v>
      </c>
      <c r="J222" s="285">
        <v>2022</v>
      </c>
      <c r="K222" s="285">
        <v>2023</v>
      </c>
      <c r="L222" s="285">
        <v>2024</v>
      </c>
      <c r="M222" s="285">
        <v>2025</v>
      </c>
      <c r="N222" s="910"/>
      <c r="O222" s="285">
        <v>2016</v>
      </c>
      <c r="P222" s="285">
        <v>2017</v>
      </c>
      <c r="Q222" s="285">
        <v>2018</v>
      </c>
      <c r="R222" s="285">
        <v>2019</v>
      </c>
      <c r="S222" s="285">
        <v>2020</v>
      </c>
      <c r="T222" s="285">
        <v>2021</v>
      </c>
      <c r="U222" s="285">
        <v>2022</v>
      </c>
      <c r="V222" s="285">
        <v>2023</v>
      </c>
      <c r="W222" s="285">
        <v>2024</v>
      </c>
      <c r="X222" s="285">
        <v>2025</v>
      </c>
      <c r="Y222" s="285" t="str">
        <f>'1.  LRAMVA Summary'!D$52</f>
        <v>Residential</v>
      </c>
      <c r="Z222" s="285" t="str">
        <f>'1.  LRAMVA Summary'!E$52</f>
        <v>GS&lt;50 kW</v>
      </c>
      <c r="AA222" s="285" t="str">
        <f>'1.  LRAMVA Summary'!F$52</f>
        <v>GS&gt;50 kW</v>
      </c>
      <c r="AB222" s="285" t="str">
        <f>'1.  LRAMVA Summary'!G$52</f>
        <v>Unmetered Scattered Load</v>
      </c>
      <c r="AC222" s="285" t="str">
        <f>'1.  LRAMVA Summary'!H$52</f>
        <v>Streetlighting</v>
      </c>
      <c r="AD222" s="285" t="str">
        <f>'1.  LRAMVA Summary'!I$52</f>
        <v/>
      </c>
      <c r="AE222" s="285" t="str">
        <f>'1.  LRAMVA Summary'!J$52</f>
        <v/>
      </c>
      <c r="AF222" s="285" t="str">
        <f>'1.  LRAMVA Summary'!K$52</f>
        <v/>
      </c>
      <c r="AG222" s="285" t="str">
        <f>'1.  LRAMVA Summary'!L$52</f>
        <v/>
      </c>
      <c r="AH222" s="285" t="str">
        <f>'1.  LRAMVA Summary'!M$52</f>
        <v/>
      </c>
      <c r="AI222" s="285" t="str">
        <f>'1.  LRAMVA Summary'!N$52</f>
        <v/>
      </c>
      <c r="AJ222" s="285" t="str">
        <f>'1.  LRAMVA Summary'!O$52</f>
        <v/>
      </c>
      <c r="AK222" s="285" t="str">
        <f>'1.  LRAMVA Summary'!P$52</f>
        <v/>
      </c>
      <c r="AL222" s="285" t="str">
        <f>'1.  LRAMVA Summary'!Q$52</f>
        <v/>
      </c>
      <c r="AM222" s="287" t="str">
        <f>'1.  LRAMVA Summary'!R52</f>
        <v>Total</v>
      </c>
    </row>
    <row r="223" spans="2:39" ht="15.75" customHeight="1">
      <c r="B223" s="515" t="s">
        <v>503</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t="str">
        <f>'1.  LRAMVA Summary'!D$53</f>
        <v>kWh</v>
      </c>
      <c r="Z223" s="291" t="str">
        <f>'1.  LRAMVA Summary'!E$53</f>
        <v>kWh</v>
      </c>
      <c r="AA223" s="291" t="str">
        <f>'1.  LRAMVA Summary'!F$53</f>
        <v>kW</v>
      </c>
      <c r="AB223" s="291" t="str">
        <f>'1.  LRAMVA Summary'!G$53</f>
        <v>kWh</v>
      </c>
      <c r="AC223" s="291" t="str">
        <f>'1.  LRAMVA Summary'!H$53</f>
        <v>kW</v>
      </c>
      <c r="AD223" s="291">
        <f>'1.  LRAMVA Summary'!I$53</f>
        <v>0</v>
      </c>
      <c r="AE223" s="291">
        <f>'1.  LRAMVA Summary'!J$53</f>
        <v>0</v>
      </c>
      <c r="AF223" s="291">
        <f>'1.  LRAMVA Summary'!K$53</f>
        <v>0</v>
      </c>
      <c r="AG223" s="291">
        <f>'1.  LRAMVA Summary'!L$53</f>
        <v>0</v>
      </c>
      <c r="AH223" s="291">
        <f>'1.  LRAMVA Summary'!M$53</f>
        <v>0</v>
      </c>
      <c r="AI223" s="291">
        <f>'1.  LRAMVA Summary'!N$53</f>
        <v>0</v>
      </c>
      <c r="AJ223" s="291">
        <f>'1.  LRAMVA Summary'!O$53</f>
        <v>0</v>
      </c>
      <c r="AK223" s="291">
        <f>'1.  LRAMVA Summary'!P$53</f>
        <v>0</v>
      </c>
      <c r="AL223" s="291">
        <f>'1.  LRAMVA Summary'!Q$53</f>
        <v>0</v>
      </c>
      <c r="AM223" s="292"/>
    </row>
    <row r="224" spans="2:39" ht="16" outlineLevel="1">
      <c r="B224" s="288" t="s">
        <v>496</v>
      </c>
      <c r="C224" s="289"/>
      <c r="D224" s="289"/>
      <c r="E224" s="289"/>
      <c r="F224" s="289"/>
      <c r="G224" s="289"/>
      <c r="H224" s="289"/>
      <c r="I224" s="289"/>
      <c r="J224" s="289"/>
      <c r="K224" s="289"/>
      <c r="L224" s="289"/>
      <c r="M224" s="289"/>
      <c r="N224" s="290"/>
      <c r="O224" s="289"/>
      <c r="P224" s="289"/>
      <c r="Q224" s="289"/>
      <c r="R224" s="289"/>
      <c r="S224" s="289"/>
      <c r="T224" s="289"/>
      <c r="U224" s="289"/>
      <c r="V224" s="289"/>
      <c r="W224" s="289"/>
      <c r="X224" s="289"/>
      <c r="Y224" s="291"/>
      <c r="Z224" s="291"/>
      <c r="AA224" s="291"/>
      <c r="AB224" s="291"/>
      <c r="AC224" s="291"/>
      <c r="AD224" s="291"/>
      <c r="AE224" s="291"/>
      <c r="AF224" s="291"/>
      <c r="AG224" s="291"/>
      <c r="AH224" s="291"/>
      <c r="AI224" s="291"/>
      <c r="AJ224" s="291"/>
      <c r="AK224" s="291"/>
      <c r="AL224" s="291"/>
      <c r="AM224" s="292"/>
    </row>
    <row r="225" spans="1:39" ht="17" outlineLevel="1">
      <c r="A225" s="519">
        <v>1</v>
      </c>
      <c r="B225" s="517" t="s">
        <v>95</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ht="16" outlineLevel="1">
      <c r="B226" s="294" t="s">
        <v>289</v>
      </c>
      <c r="C226" s="291" t="s">
        <v>163</v>
      </c>
      <c r="D226" s="295"/>
      <c r="E226" s="295"/>
      <c r="F226" s="295"/>
      <c r="G226" s="295"/>
      <c r="H226" s="295"/>
      <c r="I226" s="295"/>
      <c r="J226" s="295"/>
      <c r="K226" s="295"/>
      <c r="L226" s="295"/>
      <c r="M226" s="295"/>
      <c r="N226" s="466"/>
      <c r="O226" s="295"/>
      <c r="P226" s="295"/>
      <c r="Q226" s="295"/>
      <c r="R226" s="295"/>
      <c r="S226" s="295"/>
      <c r="T226" s="295"/>
      <c r="U226" s="295"/>
      <c r="V226" s="295"/>
      <c r="W226" s="295"/>
      <c r="X226" s="295"/>
      <c r="Y226" s="411">
        <f>Y225</f>
        <v>0</v>
      </c>
      <c r="Z226" s="411">
        <f t="shared" ref="Z226" si="560">Z225</f>
        <v>0</v>
      </c>
      <c r="AA226" s="411">
        <f t="shared" ref="AA226" si="561">AA225</f>
        <v>0</v>
      </c>
      <c r="AB226" s="411">
        <f t="shared" ref="AB226" si="562">AB225</f>
        <v>0</v>
      </c>
      <c r="AC226" s="411">
        <f t="shared" ref="AC226" si="563">AC225</f>
        <v>0</v>
      </c>
      <c r="AD226" s="411">
        <f t="shared" ref="AD226" si="564">AD225</f>
        <v>0</v>
      </c>
      <c r="AE226" s="411">
        <f t="shared" ref="AE226" si="565">AE225</f>
        <v>0</v>
      </c>
      <c r="AF226" s="411">
        <f t="shared" ref="AF226" si="566">AF225</f>
        <v>0</v>
      </c>
      <c r="AG226" s="411">
        <f t="shared" ref="AG226" si="567">AG225</f>
        <v>0</v>
      </c>
      <c r="AH226" s="411">
        <f t="shared" ref="AH226" si="568">AH225</f>
        <v>0</v>
      </c>
      <c r="AI226" s="411">
        <f t="shared" ref="AI226" si="569">AI225</f>
        <v>0</v>
      </c>
      <c r="AJ226" s="411">
        <f t="shared" ref="AJ226" si="570">AJ225</f>
        <v>0</v>
      </c>
      <c r="AK226" s="411">
        <f t="shared" ref="AK226" si="571">AK225</f>
        <v>0</v>
      </c>
      <c r="AL226" s="411">
        <f t="shared" ref="AL226" si="572">AL225</f>
        <v>0</v>
      </c>
      <c r="AM226" s="297"/>
    </row>
    <row r="227" spans="1:39" ht="16" outlineLevel="1">
      <c r="B227" s="298"/>
      <c r="C227" s="299"/>
      <c r="D227" s="299"/>
      <c r="E227" s="299"/>
      <c r="F227" s="299"/>
      <c r="G227" s="299"/>
      <c r="H227" s="299"/>
      <c r="I227" s="299"/>
      <c r="J227" s="299"/>
      <c r="K227" s="299"/>
      <c r="L227" s="299"/>
      <c r="M227" s="299"/>
      <c r="N227" s="300"/>
      <c r="O227" s="299"/>
      <c r="P227" s="299"/>
      <c r="Q227" s="299"/>
      <c r="R227" s="299"/>
      <c r="S227" s="299"/>
      <c r="T227" s="299"/>
      <c r="U227" s="299"/>
      <c r="V227" s="299"/>
      <c r="W227" s="299"/>
      <c r="X227" s="299"/>
      <c r="Y227" s="412"/>
      <c r="Z227" s="413"/>
      <c r="AA227" s="413"/>
      <c r="AB227" s="413"/>
      <c r="AC227" s="413"/>
      <c r="AD227" s="413"/>
      <c r="AE227" s="413"/>
      <c r="AF227" s="413"/>
      <c r="AG227" s="413"/>
      <c r="AH227" s="413"/>
      <c r="AI227" s="413"/>
      <c r="AJ227" s="413"/>
      <c r="AK227" s="413"/>
      <c r="AL227" s="413"/>
      <c r="AM227" s="302"/>
    </row>
    <row r="228" spans="1:39" ht="17" outlineLevel="1">
      <c r="A228" s="519">
        <v>2</v>
      </c>
      <c r="B228" s="517" t="s">
        <v>96</v>
      </c>
      <c r="C228" s="291" t="s">
        <v>25</v>
      </c>
      <c r="D228" s="295"/>
      <c r="E228" s="295"/>
      <c r="F228" s="295"/>
      <c r="G228" s="295"/>
      <c r="H228" s="295"/>
      <c r="I228" s="295"/>
      <c r="J228" s="295"/>
      <c r="K228" s="295"/>
      <c r="L228" s="295"/>
      <c r="M228" s="295"/>
      <c r="N228" s="291"/>
      <c r="O228" s="295"/>
      <c r="P228" s="295"/>
      <c r="Q228" s="295"/>
      <c r="R228" s="295"/>
      <c r="S228" s="295"/>
      <c r="T228" s="295"/>
      <c r="U228" s="295"/>
      <c r="V228" s="295"/>
      <c r="W228" s="295"/>
      <c r="X228" s="295"/>
      <c r="Y228" s="410"/>
      <c r="Z228" s="410"/>
      <c r="AA228" s="410"/>
      <c r="AB228" s="410"/>
      <c r="AC228" s="410"/>
      <c r="AD228" s="410"/>
      <c r="AE228" s="410"/>
      <c r="AF228" s="410"/>
      <c r="AG228" s="410"/>
      <c r="AH228" s="410"/>
      <c r="AI228" s="410"/>
      <c r="AJ228" s="410"/>
      <c r="AK228" s="410"/>
      <c r="AL228" s="410"/>
      <c r="AM228" s="296">
        <f>SUM(Y228:AL228)</f>
        <v>0</v>
      </c>
    </row>
    <row r="229" spans="1:39" ht="16" outlineLevel="1">
      <c r="B229" s="294" t="s">
        <v>289</v>
      </c>
      <c r="C229" s="291" t="s">
        <v>163</v>
      </c>
      <c r="D229" s="295"/>
      <c r="E229" s="295"/>
      <c r="F229" s="295"/>
      <c r="G229" s="295"/>
      <c r="H229" s="295"/>
      <c r="I229" s="295"/>
      <c r="J229" s="295"/>
      <c r="K229" s="295"/>
      <c r="L229" s="295"/>
      <c r="M229" s="295"/>
      <c r="N229" s="466"/>
      <c r="O229" s="295"/>
      <c r="P229" s="295"/>
      <c r="Q229" s="295"/>
      <c r="R229" s="295"/>
      <c r="S229" s="295"/>
      <c r="T229" s="295"/>
      <c r="U229" s="295"/>
      <c r="V229" s="295"/>
      <c r="W229" s="295"/>
      <c r="X229" s="295"/>
      <c r="Y229" s="411">
        <f>Y228</f>
        <v>0</v>
      </c>
      <c r="Z229" s="411">
        <f t="shared" ref="Z229" si="573">Z228</f>
        <v>0</v>
      </c>
      <c r="AA229" s="411">
        <f t="shared" ref="AA229" si="574">AA228</f>
        <v>0</v>
      </c>
      <c r="AB229" s="411">
        <f t="shared" ref="AB229" si="575">AB228</f>
        <v>0</v>
      </c>
      <c r="AC229" s="411">
        <f t="shared" ref="AC229" si="576">AC228</f>
        <v>0</v>
      </c>
      <c r="AD229" s="411">
        <f t="shared" ref="AD229" si="577">AD228</f>
        <v>0</v>
      </c>
      <c r="AE229" s="411">
        <f t="shared" ref="AE229" si="578">AE228</f>
        <v>0</v>
      </c>
      <c r="AF229" s="411">
        <f t="shared" ref="AF229" si="579">AF228</f>
        <v>0</v>
      </c>
      <c r="AG229" s="411">
        <f t="shared" ref="AG229" si="580">AG228</f>
        <v>0</v>
      </c>
      <c r="AH229" s="411">
        <f t="shared" ref="AH229" si="581">AH228</f>
        <v>0</v>
      </c>
      <c r="AI229" s="411">
        <f t="shared" ref="AI229" si="582">AI228</f>
        <v>0</v>
      </c>
      <c r="AJ229" s="411">
        <f t="shared" ref="AJ229" si="583">AJ228</f>
        <v>0</v>
      </c>
      <c r="AK229" s="411">
        <f t="shared" ref="AK229" si="584">AK228</f>
        <v>0</v>
      </c>
      <c r="AL229" s="411">
        <f t="shared" ref="AL229" si="585">AL228</f>
        <v>0</v>
      </c>
      <c r="AM229" s="297"/>
    </row>
    <row r="230" spans="1:39" ht="16" outlineLevel="1">
      <c r="B230" s="298"/>
      <c r="C230" s="299"/>
      <c r="D230" s="304"/>
      <c r="E230" s="304"/>
      <c r="F230" s="304"/>
      <c r="G230" s="304"/>
      <c r="H230" s="304"/>
      <c r="I230" s="304"/>
      <c r="J230" s="304"/>
      <c r="K230" s="304"/>
      <c r="L230" s="304"/>
      <c r="M230" s="304"/>
      <c r="N230" s="300"/>
      <c r="O230" s="304"/>
      <c r="P230" s="304"/>
      <c r="Q230" s="304"/>
      <c r="R230" s="304"/>
      <c r="S230" s="304"/>
      <c r="T230" s="304"/>
      <c r="U230" s="304"/>
      <c r="V230" s="304"/>
      <c r="W230" s="304"/>
      <c r="X230" s="304"/>
      <c r="Y230" s="412"/>
      <c r="Z230" s="413"/>
      <c r="AA230" s="413"/>
      <c r="AB230" s="413"/>
      <c r="AC230" s="413"/>
      <c r="AD230" s="413"/>
      <c r="AE230" s="413"/>
      <c r="AF230" s="413"/>
      <c r="AG230" s="413"/>
      <c r="AH230" s="413"/>
      <c r="AI230" s="413"/>
      <c r="AJ230" s="413"/>
      <c r="AK230" s="413"/>
      <c r="AL230" s="413"/>
      <c r="AM230" s="302"/>
    </row>
    <row r="231" spans="1:39" ht="17" outlineLevel="1">
      <c r="A231" s="519">
        <v>3</v>
      </c>
      <c r="B231" s="517" t="s">
        <v>97</v>
      </c>
      <c r="C231" s="291" t="s">
        <v>25</v>
      </c>
      <c r="D231" s="295"/>
      <c r="E231" s="295"/>
      <c r="F231" s="295"/>
      <c r="G231" s="295"/>
      <c r="H231" s="295"/>
      <c r="I231" s="295"/>
      <c r="J231" s="295"/>
      <c r="K231" s="295"/>
      <c r="L231" s="295"/>
      <c r="M231" s="295"/>
      <c r="N231" s="291"/>
      <c r="O231" s="295"/>
      <c r="P231" s="295"/>
      <c r="Q231" s="295"/>
      <c r="R231" s="295"/>
      <c r="S231" s="295"/>
      <c r="T231" s="295"/>
      <c r="U231" s="295"/>
      <c r="V231" s="295"/>
      <c r="W231" s="295"/>
      <c r="X231" s="295"/>
      <c r="Y231" s="410"/>
      <c r="Z231" s="410"/>
      <c r="AA231" s="410"/>
      <c r="AB231" s="410"/>
      <c r="AC231" s="410"/>
      <c r="AD231" s="410"/>
      <c r="AE231" s="410"/>
      <c r="AF231" s="410"/>
      <c r="AG231" s="410"/>
      <c r="AH231" s="410"/>
      <c r="AI231" s="410"/>
      <c r="AJ231" s="410"/>
      <c r="AK231" s="410"/>
      <c r="AL231" s="410"/>
      <c r="AM231" s="296">
        <f>SUM(Y231:AL231)</f>
        <v>0</v>
      </c>
    </row>
    <row r="232" spans="1:39" ht="16" outlineLevel="1">
      <c r="B232" s="294" t="s">
        <v>289</v>
      </c>
      <c r="C232" s="291" t="s">
        <v>163</v>
      </c>
      <c r="D232" s="295"/>
      <c r="E232" s="295"/>
      <c r="F232" s="295"/>
      <c r="G232" s="295"/>
      <c r="H232" s="295"/>
      <c r="I232" s="295"/>
      <c r="J232" s="295"/>
      <c r="K232" s="295"/>
      <c r="L232" s="295"/>
      <c r="M232" s="295"/>
      <c r="N232" s="466"/>
      <c r="O232" s="295"/>
      <c r="P232" s="295"/>
      <c r="Q232" s="295"/>
      <c r="R232" s="295"/>
      <c r="S232" s="295"/>
      <c r="T232" s="295"/>
      <c r="U232" s="295"/>
      <c r="V232" s="295"/>
      <c r="W232" s="295"/>
      <c r="X232" s="295"/>
      <c r="Y232" s="411">
        <f>Y231</f>
        <v>0</v>
      </c>
      <c r="Z232" s="411">
        <f t="shared" ref="Z232" si="586">Z231</f>
        <v>0</v>
      </c>
      <c r="AA232" s="411">
        <f t="shared" ref="AA232" si="587">AA231</f>
        <v>0</v>
      </c>
      <c r="AB232" s="411">
        <f t="shared" ref="AB232" si="588">AB231</f>
        <v>0</v>
      </c>
      <c r="AC232" s="411">
        <f t="shared" ref="AC232" si="589">AC231</f>
        <v>0</v>
      </c>
      <c r="AD232" s="411">
        <f t="shared" ref="AD232" si="590">AD231</f>
        <v>0</v>
      </c>
      <c r="AE232" s="411">
        <f t="shared" ref="AE232" si="591">AE231</f>
        <v>0</v>
      </c>
      <c r="AF232" s="411">
        <f t="shared" ref="AF232" si="592">AF231</f>
        <v>0</v>
      </c>
      <c r="AG232" s="411">
        <f t="shared" ref="AG232" si="593">AG231</f>
        <v>0</v>
      </c>
      <c r="AH232" s="411">
        <f t="shared" ref="AH232" si="594">AH231</f>
        <v>0</v>
      </c>
      <c r="AI232" s="411">
        <f t="shared" ref="AI232" si="595">AI231</f>
        <v>0</v>
      </c>
      <c r="AJ232" s="411">
        <f t="shared" ref="AJ232" si="596">AJ231</f>
        <v>0</v>
      </c>
      <c r="AK232" s="411">
        <f t="shared" ref="AK232" si="597">AK231</f>
        <v>0</v>
      </c>
      <c r="AL232" s="411">
        <f t="shared" ref="AL232" si="598">AL231</f>
        <v>0</v>
      </c>
      <c r="AM232" s="297"/>
    </row>
    <row r="233" spans="1:39" ht="16" outlineLevel="1">
      <c r="B233" s="294"/>
      <c r="C233" s="305"/>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412"/>
      <c r="Z233" s="412"/>
      <c r="AA233" s="412"/>
      <c r="AB233" s="412"/>
      <c r="AC233" s="412"/>
      <c r="AD233" s="412"/>
      <c r="AE233" s="412"/>
      <c r="AF233" s="412"/>
      <c r="AG233" s="412"/>
      <c r="AH233" s="412"/>
      <c r="AI233" s="412"/>
      <c r="AJ233" s="412"/>
      <c r="AK233" s="412"/>
      <c r="AL233" s="412"/>
      <c r="AM233" s="306"/>
    </row>
    <row r="234" spans="1:39" ht="17" outlineLevel="1">
      <c r="A234" s="519">
        <v>4</v>
      </c>
      <c r="B234" s="517" t="s">
        <v>674</v>
      </c>
      <c r="C234" s="291" t="s">
        <v>25</v>
      </c>
      <c r="D234" s="295"/>
      <c r="E234" s="295"/>
      <c r="F234" s="295"/>
      <c r="G234" s="295"/>
      <c r="H234" s="295"/>
      <c r="I234" s="295"/>
      <c r="J234" s="295"/>
      <c r="K234" s="295"/>
      <c r="L234" s="295"/>
      <c r="M234" s="295"/>
      <c r="N234" s="291"/>
      <c r="O234" s="295"/>
      <c r="P234" s="295"/>
      <c r="Q234" s="295"/>
      <c r="R234" s="295"/>
      <c r="S234" s="295"/>
      <c r="T234" s="295"/>
      <c r="U234" s="295"/>
      <c r="V234" s="295"/>
      <c r="W234" s="295"/>
      <c r="X234" s="295"/>
      <c r="Y234" s="410"/>
      <c r="Z234" s="410"/>
      <c r="AA234" s="410"/>
      <c r="AB234" s="410"/>
      <c r="AC234" s="410"/>
      <c r="AD234" s="410"/>
      <c r="AE234" s="410"/>
      <c r="AF234" s="410"/>
      <c r="AG234" s="410"/>
      <c r="AH234" s="410"/>
      <c r="AI234" s="410"/>
      <c r="AJ234" s="410"/>
      <c r="AK234" s="410"/>
      <c r="AL234" s="410"/>
      <c r="AM234" s="296">
        <f>SUM(Y234:AL234)</f>
        <v>0</v>
      </c>
    </row>
    <row r="235" spans="1:39" ht="16" outlineLevel="1">
      <c r="B235" s="294" t="s">
        <v>289</v>
      </c>
      <c r="C235" s="291" t="s">
        <v>163</v>
      </c>
      <c r="D235" s="295"/>
      <c r="E235" s="295"/>
      <c r="F235" s="295"/>
      <c r="G235" s="295"/>
      <c r="H235" s="295"/>
      <c r="I235" s="295"/>
      <c r="J235" s="295"/>
      <c r="K235" s="295"/>
      <c r="L235" s="295"/>
      <c r="M235" s="295"/>
      <c r="N235" s="466"/>
      <c r="O235" s="295"/>
      <c r="P235" s="295"/>
      <c r="Q235" s="295"/>
      <c r="R235" s="295"/>
      <c r="S235" s="295"/>
      <c r="T235" s="295"/>
      <c r="U235" s="295"/>
      <c r="V235" s="295"/>
      <c r="W235" s="295"/>
      <c r="X235" s="295"/>
      <c r="Y235" s="411">
        <f>Y234</f>
        <v>0</v>
      </c>
      <c r="Z235" s="411">
        <f t="shared" ref="Z235" si="599">Z234</f>
        <v>0</v>
      </c>
      <c r="AA235" s="411">
        <f t="shared" ref="AA235" si="600">AA234</f>
        <v>0</v>
      </c>
      <c r="AB235" s="411">
        <f t="shared" ref="AB235" si="601">AB234</f>
        <v>0</v>
      </c>
      <c r="AC235" s="411">
        <f t="shared" ref="AC235" si="602">AC234</f>
        <v>0</v>
      </c>
      <c r="AD235" s="411">
        <f t="shared" ref="AD235" si="603">AD234</f>
        <v>0</v>
      </c>
      <c r="AE235" s="411">
        <f t="shared" ref="AE235" si="604">AE234</f>
        <v>0</v>
      </c>
      <c r="AF235" s="411">
        <f t="shared" ref="AF235" si="605">AF234</f>
        <v>0</v>
      </c>
      <c r="AG235" s="411">
        <f t="shared" ref="AG235" si="606">AG234</f>
        <v>0</v>
      </c>
      <c r="AH235" s="411">
        <f t="shared" ref="AH235" si="607">AH234</f>
        <v>0</v>
      </c>
      <c r="AI235" s="411">
        <f t="shared" ref="AI235" si="608">AI234</f>
        <v>0</v>
      </c>
      <c r="AJ235" s="411">
        <f t="shared" ref="AJ235" si="609">AJ234</f>
        <v>0</v>
      </c>
      <c r="AK235" s="411">
        <f t="shared" ref="AK235" si="610">AK234</f>
        <v>0</v>
      </c>
      <c r="AL235" s="411">
        <f t="shared" ref="AL235" si="611">AL234</f>
        <v>0</v>
      </c>
      <c r="AM235" s="297"/>
    </row>
    <row r="236" spans="1:39" ht="16" outlineLevel="1">
      <c r="B236" s="294"/>
      <c r="C236" s="305"/>
      <c r="D236" s="304"/>
      <c r="E236" s="304"/>
      <c r="F236" s="304"/>
      <c r="G236" s="304"/>
      <c r="H236" s="304"/>
      <c r="I236" s="304"/>
      <c r="J236" s="304"/>
      <c r="K236" s="304"/>
      <c r="L236" s="304"/>
      <c r="M236" s="304"/>
      <c r="N236" s="291"/>
      <c r="O236" s="304"/>
      <c r="P236" s="304"/>
      <c r="Q236" s="304"/>
      <c r="R236" s="304"/>
      <c r="S236" s="304"/>
      <c r="T236" s="304"/>
      <c r="U236" s="304"/>
      <c r="V236" s="304"/>
      <c r="W236" s="304"/>
      <c r="X236" s="304"/>
      <c r="Y236" s="412"/>
      <c r="Z236" s="412"/>
      <c r="AA236" s="412"/>
      <c r="AB236" s="412"/>
      <c r="AC236" s="412"/>
      <c r="AD236" s="412"/>
      <c r="AE236" s="412"/>
      <c r="AF236" s="412"/>
      <c r="AG236" s="412"/>
      <c r="AH236" s="412"/>
      <c r="AI236" s="412"/>
      <c r="AJ236" s="412"/>
      <c r="AK236" s="412"/>
      <c r="AL236" s="412"/>
      <c r="AM236" s="306"/>
    </row>
    <row r="237" spans="1:39" ht="34" outlineLevel="1">
      <c r="A237" s="519">
        <v>5</v>
      </c>
      <c r="B237" s="517" t="s">
        <v>98</v>
      </c>
      <c r="C237" s="291" t="s">
        <v>25</v>
      </c>
      <c r="D237" s="295"/>
      <c r="E237" s="295"/>
      <c r="F237" s="295"/>
      <c r="G237" s="295"/>
      <c r="H237" s="295"/>
      <c r="I237" s="295"/>
      <c r="J237" s="295"/>
      <c r="K237" s="295"/>
      <c r="L237" s="295"/>
      <c r="M237" s="295"/>
      <c r="N237" s="291"/>
      <c r="O237" s="295"/>
      <c r="P237" s="295"/>
      <c r="Q237" s="295"/>
      <c r="R237" s="295"/>
      <c r="S237" s="295"/>
      <c r="T237" s="295"/>
      <c r="U237" s="295"/>
      <c r="V237" s="295"/>
      <c r="W237" s="295"/>
      <c r="X237" s="295"/>
      <c r="Y237" s="410"/>
      <c r="Z237" s="410"/>
      <c r="AA237" s="410"/>
      <c r="AB237" s="410"/>
      <c r="AC237" s="410"/>
      <c r="AD237" s="410"/>
      <c r="AE237" s="410"/>
      <c r="AF237" s="410"/>
      <c r="AG237" s="410"/>
      <c r="AH237" s="410"/>
      <c r="AI237" s="410"/>
      <c r="AJ237" s="410"/>
      <c r="AK237" s="410"/>
      <c r="AL237" s="410"/>
      <c r="AM237" s="296">
        <f>SUM(Y237:AL237)</f>
        <v>0</v>
      </c>
    </row>
    <row r="238" spans="1:39" ht="16" outlineLevel="1">
      <c r="B238" s="294" t="s">
        <v>289</v>
      </c>
      <c r="C238" s="291" t="s">
        <v>163</v>
      </c>
      <c r="D238" s="295"/>
      <c r="E238" s="295"/>
      <c r="F238" s="295"/>
      <c r="G238" s="295"/>
      <c r="H238" s="295"/>
      <c r="I238" s="295"/>
      <c r="J238" s="295"/>
      <c r="K238" s="295"/>
      <c r="L238" s="295"/>
      <c r="M238" s="295"/>
      <c r="N238" s="466"/>
      <c r="O238" s="295"/>
      <c r="P238" s="295"/>
      <c r="Q238" s="295"/>
      <c r="R238" s="295"/>
      <c r="S238" s="295"/>
      <c r="T238" s="295"/>
      <c r="U238" s="295"/>
      <c r="V238" s="295"/>
      <c r="W238" s="295"/>
      <c r="X238" s="295"/>
      <c r="Y238" s="411">
        <f>Y237</f>
        <v>0</v>
      </c>
      <c r="Z238" s="411">
        <f t="shared" ref="Z238" si="612">Z237</f>
        <v>0</v>
      </c>
      <c r="AA238" s="411">
        <f t="shared" ref="AA238" si="613">AA237</f>
        <v>0</v>
      </c>
      <c r="AB238" s="411">
        <f t="shared" ref="AB238" si="614">AB237</f>
        <v>0</v>
      </c>
      <c r="AC238" s="411">
        <f t="shared" ref="AC238" si="615">AC237</f>
        <v>0</v>
      </c>
      <c r="AD238" s="411">
        <f t="shared" ref="AD238" si="616">AD237</f>
        <v>0</v>
      </c>
      <c r="AE238" s="411">
        <f t="shared" ref="AE238" si="617">AE237</f>
        <v>0</v>
      </c>
      <c r="AF238" s="411">
        <f t="shared" ref="AF238" si="618">AF237</f>
        <v>0</v>
      </c>
      <c r="AG238" s="411">
        <f t="shared" ref="AG238" si="619">AG237</f>
        <v>0</v>
      </c>
      <c r="AH238" s="411">
        <f t="shared" ref="AH238" si="620">AH237</f>
        <v>0</v>
      </c>
      <c r="AI238" s="411">
        <f t="shared" ref="AI238" si="621">AI237</f>
        <v>0</v>
      </c>
      <c r="AJ238" s="411">
        <f t="shared" ref="AJ238" si="622">AJ237</f>
        <v>0</v>
      </c>
      <c r="AK238" s="411">
        <f t="shared" ref="AK238" si="623">AK237</f>
        <v>0</v>
      </c>
      <c r="AL238" s="411">
        <f t="shared" ref="AL238" si="624">AL237</f>
        <v>0</v>
      </c>
      <c r="AM238" s="297"/>
    </row>
    <row r="239" spans="1:39" ht="16" outlineLevel="1">
      <c r="B239" s="294"/>
      <c r="C239" s="29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22"/>
      <c r="Z239" s="423"/>
      <c r="AA239" s="423"/>
      <c r="AB239" s="423"/>
      <c r="AC239" s="423"/>
      <c r="AD239" s="423"/>
      <c r="AE239" s="423"/>
      <c r="AF239" s="423"/>
      <c r="AG239" s="423"/>
      <c r="AH239" s="423"/>
      <c r="AI239" s="423"/>
      <c r="AJ239" s="423"/>
      <c r="AK239" s="423"/>
      <c r="AL239" s="423"/>
      <c r="AM239" s="297"/>
    </row>
    <row r="240" spans="1:39" ht="17" outlineLevel="1">
      <c r="B240" s="319" t="s">
        <v>497</v>
      </c>
      <c r="C240" s="289"/>
      <c r="D240" s="289"/>
      <c r="E240" s="289"/>
      <c r="F240" s="289"/>
      <c r="G240" s="289"/>
      <c r="H240" s="289"/>
      <c r="I240" s="289"/>
      <c r="J240" s="289"/>
      <c r="K240" s="289"/>
      <c r="L240" s="289"/>
      <c r="M240" s="289"/>
      <c r="N240" s="290"/>
      <c r="O240" s="289"/>
      <c r="P240" s="289"/>
      <c r="Q240" s="289"/>
      <c r="R240" s="289"/>
      <c r="S240" s="289"/>
      <c r="T240" s="289"/>
      <c r="U240" s="289"/>
      <c r="V240" s="289"/>
      <c r="W240" s="289"/>
      <c r="X240" s="289"/>
      <c r="Y240" s="414"/>
      <c r="Z240" s="414"/>
      <c r="AA240" s="414"/>
      <c r="AB240" s="414"/>
      <c r="AC240" s="414"/>
      <c r="AD240" s="414"/>
      <c r="AE240" s="414"/>
      <c r="AF240" s="414"/>
      <c r="AG240" s="414"/>
      <c r="AH240" s="414"/>
      <c r="AI240" s="414"/>
      <c r="AJ240" s="414"/>
      <c r="AK240" s="414"/>
      <c r="AL240" s="414"/>
      <c r="AM240" s="292"/>
    </row>
    <row r="241" spans="1:39" ht="17" outlineLevel="1">
      <c r="A241" s="519">
        <v>6</v>
      </c>
      <c r="B241" s="517" t="s">
        <v>99</v>
      </c>
      <c r="C241" s="291" t="s">
        <v>25</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5"/>
      <c r="Z241" s="410"/>
      <c r="AA241" s="410"/>
      <c r="AB241" s="410"/>
      <c r="AC241" s="410"/>
      <c r="AD241" s="410"/>
      <c r="AE241" s="410"/>
      <c r="AF241" s="415"/>
      <c r="AG241" s="415"/>
      <c r="AH241" s="415"/>
      <c r="AI241" s="415"/>
      <c r="AJ241" s="415"/>
      <c r="AK241" s="415"/>
      <c r="AL241" s="415"/>
      <c r="AM241" s="296">
        <f>SUM(Y241:AL241)</f>
        <v>0</v>
      </c>
    </row>
    <row r="242" spans="1:39" ht="16" outlineLevel="1">
      <c r="B242" s="294" t="s">
        <v>289</v>
      </c>
      <c r="C242" s="291" t="s">
        <v>163</v>
      </c>
      <c r="D242" s="295"/>
      <c r="E242" s="295"/>
      <c r="F242" s="295"/>
      <c r="G242" s="295"/>
      <c r="H242" s="295"/>
      <c r="I242" s="295"/>
      <c r="J242" s="295"/>
      <c r="K242" s="295"/>
      <c r="L242" s="295"/>
      <c r="M242" s="295"/>
      <c r="N242" s="295">
        <f>N241</f>
        <v>12</v>
      </c>
      <c r="O242" s="295"/>
      <c r="P242" s="295"/>
      <c r="Q242" s="295"/>
      <c r="R242" s="295"/>
      <c r="S242" s="295"/>
      <c r="T242" s="295"/>
      <c r="U242" s="295"/>
      <c r="V242" s="295"/>
      <c r="W242" s="295"/>
      <c r="X242" s="295"/>
      <c r="Y242" s="411">
        <f>Y241</f>
        <v>0</v>
      </c>
      <c r="Z242" s="411">
        <f t="shared" ref="Z242" si="625">Z241</f>
        <v>0</v>
      </c>
      <c r="AA242" s="411">
        <f t="shared" ref="AA242" si="626">AA241</f>
        <v>0</v>
      </c>
      <c r="AB242" s="411">
        <f t="shared" ref="AB242" si="627">AB241</f>
        <v>0</v>
      </c>
      <c r="AC242" s="411">
        <f t="shared" ref="AC242" si="628">AC241</f>
        <v>0</v>
      </c>
      <c r="AD242" s="411">
        <f t="shared" ref="AD242" si="629">AD241</f>
        <v>0</v>
      </c>
      <c r="AE242" s="411">
        <f t="shared" ref="AE242" si="630">AE241</f>
        <v>0</v>
      </c>
      <c r="AF242" s="411">
        <f t="shared" ref="AF242" si="631">AF241</f>
        <v>0</v>
      </c>
      <c r="AG242" s="411">
        <f t="shared" ref="AG242" si="632">AG241</f>
        <v>0</v>
      </c>
      <c r="AH242" s="411">
        <f t="shared" ref="AH242" si="633">AH241</f>
        <v>0</v>
      </c>
      <c r="AI242" s="411">
        <f t="shared" ref="AI242" si="634">AI241</f>
        <v>0</v>
      </c>
      <c r="AJ242" s="411">
        <f t="shared" ref="AJ242" si="635">AJ241</f>
        <v>0</v>
      </c>
      <c r="AK242" s="411">
        <f t="shared" ref="AK242" si="636">AK241</f>
        <v>0</v>
      </c>
      <c r="AL242" s="411">
        <f t="shared" ref="AL242" si="637">AL241</f>
        <v>0</v>
      </c>
      <c r="AM242" s="311"/>
    </row>
    <row r="243" spans="1:39" ht="16" outlineLevel="1">
      <c r="B243" s="310"/>
      <c r="C243" s="312"/>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16"/>
      <c r="Z243" s="416"/>
      <c r="AA243" s="416"/>
      <c r="AB243" s="416"/>
      <c r="AC243" s="416"/>
      <c r="AD243" s="416"/>
      <c r="AE243" s="416"/>
      <c r="AF243" s="416"/>
      <c r="AG243" s="416"/>
      <c r="AH243" s="416"/>
      <c r="AI243" s="416"/>
      <c r="AJ243" s="416"/>
      <c r="AK243" s="416"/>
      <c r="AL243" s="416"/>
      <c r="AM243" s="313"/>
    </row>
    <row r="244" spans="1:39" ht="34" outlineLevel="1">
      <c r="A244" s="519">
        <v>7</v>
      </c>
      <c r="B244" s="517" t="s">
        <v>100</v>
      </c>
      <c r="C244" s="291" t="s">
        <v>25</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5"/>
      <c r="Z244" s="410"/>
      <c r="AA244" s="410"/>
      <c r="AB244" s="410"/>
      <c r="AC244" s="410"/>
      <c r="AD244" s="410"/>
      <c r="AE244" s="410"/>
      <c r="AF244" s="415"/>
      <c r="AG244" s="415"/>
      <c r="AH244" s="415"/>
      <c r="AI244" s="415"/>
      <c r="AJ244" s="415"/>
      <c r="AK244" s="415"/>
      <c r="AL244" s="415"/>
      <c r="AM244" s="296">
        <f>SUM(Y244:AL244)</f>
        <v>0</v>
      </c>
    </row>
    <row r="245" spans="1:39" ht="16" outlineLevel="1">
      <c r="B245" s="294" t="s">
        <v>289</v>
      </c>
      <c r="C245" s="291" t="s">
        <v>163</v>
      </c>
      <c r="D245" s="295"/>
      <c r="E245" s="295"/>
      <c r="F245" s="295"/>
      <c r="G245" s="295"/>
      <c r="H245" s="295"/>
      <c r="I245" s="295"/>
      <c r="J245" s="295"/>
      <c r="K245" s="295"/>
      <c r="L245" s="295"/>
      <c r="M245" s="295"/>
      <c r="N245" s="295">
        <f>N244</f>
        <v>12</v>
      </c>
      <c r="O245" s="295"/>
      <c r="P245" s="295"/>
      <c r="Q245" s="295"/>
      <c r="R245" s="295"/>
      <c r="S245" s="295"/>
      <c r="T245" s="295"/>
      <c r="U245" s="295"/>
      <c r="V245" s="295"/>
      <c r="W245" s="295"/>
      <c r="X245" s="295"/>
      <c r="Y245" s="411">
        <f>Y244</f>
        <v>0</v>
      </c>
      <c r="Z245" s="411">
        <f t="shared" ref="Z245" si="638">Z244</f>
        <v>0</v>
      </c>
      <c r="AA245" s="411">
        <f t="shared" ref="AA245" si="639">AA244</f>
        <v>0</v>
      </c>
      <c r="AB245" s="411">
        <f t="shared" ref="AB245" si="640">AB244</f>
        <v>0</v>
      </c>
      <c r="AC245" s="411">
        <f t="shared" ref="AC245" si="641">AC244</f>
        <v>0</v>
      </c>
      <c r="AD245" s="411">
        <f t="shared" ref="AD245" si="642">AD244</f>
        <v>0</v>
      </c>
      <c r="AE245" s="411">
        <f t="shared" ref="AE245" si="643">AE244</f>
        <v>0</v>
      </c>
      <c r="AF245" s="411">
        <f t="shared" ref="AF245" si="644">AF244</f>
        <v>0</v>
      </c>
      <c r="AG245" s="411">
        <f t="shared" ref="AG245" si="645">AG244</f>
        <v>0</v>
      </c>
      <c r="AH245" s="411">
        <f t="shared" ref="AH245" si="646">AH244</f>
        <v>0</v>
      </c>
      <c r="AI245" s="411">
        <f t="shared" ref="AI245" si="647">AI244</f>
        <v>0</v>
      </c>
      <c r="AJ245" s="411">
        <f t="shared" ref="AJ245" si="648">AJ244</f>
        <v>0</v>
      </c>
      <c r="AK245" s="411">
        <f t="shared" ref="AK245" si="649">AK244</f>
        <v>0</v>
      </c>
      <c r="AL245" s="411">
        <f t="shared" ref="AL245" si="650">AL244</f>
        <v>0</v>
      </c>
      <c r="AM245" s="311"/>
    </row>
    <row r="246" spans="1:39" ht="16" outlineLevel="1">
      <c r="B246" s="314"/>
      <c r="C246" s="312"/>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6"/>
      <c r="Z246" s="417"/>
      <c r="AA246" s="416"/>
      <c r="AB246" s="416"/>
      <c r="AC246" s="416"/>
      <c r="AD246" s="416"/>
      <c r="AE246" s="416"/>
      <c r="AF246" s="416"/>
      <c r="AG246" s="416"/>
      <c r="AH246" s="416"/>
      <c r="AI246" s="416"/>
      <c r="AJ246" s="416"/>
      <c r="AK246" s="416"/>
      <c r="AL246" s="416"/>
      <c r="AM246" s="313"/>
    </row>
    <row r="247" spans="1:39" ht="34" outlineLevel="1">
      <c r="A247" s="519">
        <v>8</v>
      </c>
      <c r="B247" s="517" t="s">
        <v>101</v>
      </c>
      <c r="C247" s="291" t="s">
        <v>25</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5"/>
      <c r="Z247" s="410"/>
      <c r="AA247" s="410"/>
      <c r="AB247" s="410"/>
      <c r="AC247" s="410"/>
      <c r="AD247" s="410"/>
      <c r="AE247" s="410"/>
      <c r="AF247" s="415"/>
      <c r="AG247" s="415"/>
      <c r="AH247" s="415"/>
      <c r="AI247" s="415"/>
      <c r="AJ247" s="415"/>
      <c r="AK247" s="415"/>
      <c r="AL247" s="415"/>
      <c r="AM247" s="296">
        <f>SUM(Y247:AL247)</f>
        <v>0</v>
      </c>
    </row>
    <row r="248" spans="1:39" ht="16" outlineLevel="1">
      <c r="B248" s="294" t="s">
        <v>289</v>
      </c>
      <c r="C248" s="291" t="s">
        <v>163</v>
      </c>
      <c r="D248" s="295"/>
      <c r="E248" s="295"/>
      <c r="F248" s="295"/>
      <c r="G248" s="295"/>
      <c r="H248" s="295"/>
      <c r="I248" s="295"/>
      <c r="J248" s="295"/>
      <c r="K248" s="295"/>
      <c r="L248" s="295"/>
      <c r="M248" s="295"/>
      <c r="N248" s="295">
        <f>N247</f>
        <v>12</v>
      </c>
      <c r="O248" s="295"/>
      <c r="P248" s="295"/>
      <c r="Q248" s="295"/>
      <c r="R248" s="295"/>
      <c r="S248" s="295"/>
      <c r="T248" s="295"/>
      <c r="U248" s="295"/>
      <c r="V248" s="295"/>
      <c r="W248" s="295"/>
      <c r="X248" s="295"/>
      <c r="Y248" s="411">
        <f>Y247</f>
        <v>0</v>
      </c>
      <c r="Z248" s="411">
        <f t="shared" ref="Z248" si="651">Z247</f>
        <v>0</v>
      </c>
      <c r="AA248" s="411">
        <f t="shared" ref="AA248" si="652">AA247</f>
        <v>0</v>
      </c>
      <c r="AB248" s="411">
        <f t="shared" ref="AB248" si="653">AB247</f>
        <v>0</v>
      </c>
      <c r="AC248" s="411">
        <f t="shared" ref="AC248" si="654">AC247</f>
        <v>0</v>
      </c>
      <c r="AD248" s="411">
        <f t="shared" ref="AD248" si="655">AD247</f>
        <v>0</v>
      </c>
      <c r="AE248" s="411">
        <f t="shared" ref="AE248" si="656">AE247</f>
        <v>0</v>
      </c>
      <c r="AF248" s="411">
        <f t="shared" ref="AF248" si="657">AF247</f>
        <v>0</v>
      </c>
      <c r="AG248" s="411">
        <f t="shared" ref="AG248" si="658">AG247</f>
        <v>0</v>
      </c>
      <c r="AH248" s="411">
        <f t="shared" ref="AH248" si="659">AH247</f>
        <v>0</v>
      </c>
      <c r="AI248" s="411">
        <f t="shared" ref="AI248" si="660">AI247</f>
        <v>0</v>
      </c>
      <c r="AJ248" s="411">
        <f t="shared" ref="AJ248" si="661">AJ247</f>
        <v>0</v>
      </c>
      <c r="AK248" s="411">
        <f t="shared" ref="AK248" si="662">AK247</f>
        <v>0</v>
      </c>
      <c r="AL248" s="411">
        <f t="shared" ref="AL248" si="663">AL247</f>
        <v>0</v>
      </c>
      <c r="AM248" s="311"/>
    </row>
    <row r="249" spans="1:39" ht="16" outlineLevel="1">
      <c r="B249" s="314"/>
      <c r="C249" s="312"/>
      <c r="D249" s="316"/>
      <c r="E249" s="316"/>
      <c r="F249" s="316"/>
      <c r="G249" s="316"/>
      <c r="H249" s="316"/>
      <c r="I249" s="316"/>
      <c r="J249" s="316"/>
      <c r="K249" s="316"/>
      <c r="L249" s="316"/>
      <c r="M249" s="316"/>
      <c r="N249" s="291"/>
      <c r="O249" s="316"/>
      <c r="P249" s="316"/>
      <c r="Q249" s="316"/>
      <c r="R249" s="316"/>
      <c r="S249" s="316"/>
      <c r="T249" s="316"/>
      <c r="U249" s="316"/>
      <c r="V249" s="316"/>
      <c r="W249" s="316"/>
      <c r="X249" s="316"/>
      <c r="Y249" s="416"/>
      <c r="Z249" s="417"/>
      <c r="AA249" s="416"/>
      <c r="AB249" s="416"/>
      <c r="AC249" s="416"/>
      <c r="AD249" s="416"/>
      <c r="AE249" s="416"/>
      <c r="AF249" s="416"/>
      <c r="AG249" s="416"/>
      <c r="AH249" s="416"/>
      <c r="AI249" s="416"/>
      <c r="AJ249" s="416"/>
      <c r="AK249" s="416"/>
      <c r="AL249" s="416"/>
      <c r="AM249" s="313"/>
    </row>
    <row r="250" spans="1:39" ht="34" outlineLevel="1">
      <c r="A250" s="519">
        <v>9</v>
      </c>
      <c r="B250" s="517" t="s">
        <v>102</v>
      </c>
      <c r="C250" s="291" t="s">
        <v>25</v>
      </c>
      <c r="D250" s="295"/>
      <c r="E250" s="295"/>
      <c r="F250" s="295"/>
      <c r="G250" s="295"/>
      <c r="H250" s="295"/>
      <c r="I250" s="295"/>
      <c r="J250" s="295"/>
      <c r="K250" s="295"/>
      <c r="L250" s="295"/>
      <c r="M250" s="295"/>
      <c r="N250" s="295">
        <v>12</v>
      </c>
      <c r="O250" s="295"/>
      <c r="P250" s="295"/>
      <c r="Q250" s="295"/>
      <c r="R250" s="295"/>
      <c r="S250" s="295"/>
      <c r="T250" s="295"/>
      <c r="U250" s="295"/>
      <c r="V250" s="295"/>
      <c r="W250" s="295"/>
      <c r="X250" s="295"/>
      <c r="Y250" s="415"/>
      <c r="Z250" s="410"/>
      <c r="AA250" s="410"/>
      <c r="AB250" s="410"/>
      <c r="AC250" s="410"/>
      <c r="AD250" s="410"/>
      <c r="AE250" s="410"/>
      <c r="AF250" s="415"/>
      <c r="AG250" s="415"/>
      <c r="AH250" s="415"/>
      <c r="AI250" s="415"/>
      <c r="AJ250" s="415"/>
      <c r="AK250" s="415"/>
      <c r="AL250" s="415"/>
      <c r="AM250" s="296">
        <f>SUM(Y250:AL250)</f>
        <v>0</v>
      </c>
    </row>
    <row r="251" spans="1:39" ht="16" outlineLevel="1">
      <c r="B251" s="294" t="s">
        <v>289</v>
      </c>
      <c r="C251" s="291" t="s">
        <v>163</v>
      </c>
      <c r="D251" s="295"/>
      <c r="E251" s="295"/>
      <c r="F251" s="295"/>
      <c r="G251" s="295"/>
      <c r="H251" s="295"/>
      <c r="I251" s="295"/>
      <c r="J251" s="295"/>
      <c r="K251" s="295"/>
      <c r="L251" s="295"/>
      <c r="M251" s="295"/>
      <c r="N251" s="295">
        <f>N250</f>
        <v>12</v>
      </c>
      <c r="O251" s="295"/>
      <c r="P251" s="295"/>
      <c r="Q251" s="295"/>
      <c r="R251" s="295"/>
      <c r="S251" s="295"/>
      <c r="T251" s="295"/>
      <c r="U251" s="295"/>
      <c r="V251" s="295"/>
      <c r="W251" s="295"/>
      <c r="X251" s="295"/>
      <c r="Y251" s="411">
        <f>Y250</f>
        <v>0</v>
      </c>
      <c r="Z251" s="411">
        <f t="shared" ref="Z251" si="664">Z250</f>
        <v>0</v>
      </c>
      <c r="AA251" s="411">
        <f t="shared" ref="AA251" si="665">AA250</f>
        <v>0</v>
      </c>
      <c r="AB251" s="411">
        <f t="shared" ref="AB251" si="666">AB250</f>
        <v>0</v>
      </c>
      <c r="AC251" s="411">
        <f t="shared" ref="AC251" si="667">AC250</f>
        <v>0</v>
      </c>
      <c r="AD251" s="411">
        <f t="shared" ref="AD251" si="668">AD250</f>
        <v>0</v>
      </c>
      <c r="AE251" s="411">
        <f t="shared" ref="AE251" si="669">AE250</f>
        <v>0</v>
      </c>
      <c r="AF251" s="411">
        <f t="shared" ref="AF251" si="670">AF250</f>
        <v>0</v>
      </c>
      <c r="AG251" s="411">
        <f t="shared" ref="AG251" si="671">AG250</f>
        <v>0</v>
      </c>
      <c r="AH251" s="411">
        <f t="shared" ref="AH251" si="672">AH250</f>
        <v>0</v>
      </c>
      <c r="AI251" s="411">
        <f t="shared" ref="AI251" si="673">AI250</f>
        <v>0</v>
      </c>
      <c r="AJ251" s="411">
        <f t="shared" ref="AJ251" si="674">AJ250</f>
        <v>0</v>
      </c>
      <c r="AK251" s="411">
        <f t="shared" ref="AK251" si="675">AK250</f>
        <v>0</v>
      </c>
      <c r="AL251" s="411">
        <f t="shared" ref="AL251" si="676">AL250</f>
        <v>0</v>
      </c>
      <c r="AM251" s="311"/>
    </row>
    <row r="252" spans="1:39" ht="16" outlineLevel="1">
      <c r="B252" s="314"/>
      <c r="C252" s="312"/>
      <c r="D252" s="316"/>
      <c r="E252" s="316"/>
      <c r="F252" s="316"/>
      <c r="G252" s="316"/>
      <c r="H252" s="316"/>
      <c r="I252" s="316"/>
      <c r="J252" s="316"/>
      <c r="K252" s="316"/>
      <c r="L252" s="316"/>
      <c r="M252" s="316"/>
      <c r="N252" s="291"/>
      <c r="O252" s="316"/>
      <c r="P252" s="316"/>
      <c r="Q252" s="316"/>
      <c r="R252" s="316"/>
      <c r="S252" s="316"/>
      <c r="T252" s="316"/>
      <c r="U252" s="316"/>
      <c r="V252" s="316"/>
      <c r="W252" s="316"/>
      <c r="X252" s="316"/>
      <c r="Y252" s="416"/>
      <c r="Z252" s="416"/>
      <c r="AA252" s="416"/>
      <c r="AB252" s="416"/>
      <c r="AC252" s="416"/>
      <c r="AD252" s="416"/>
      <c r="AE252" s="416"/>
      <c r="AF252" s="416"/>
      <c r="AG252" s="416"/>
      <c r="AH252" s="416"/>
      <c r="AI252" s="416"/>
      <c r="AJ252" s="416"/>
      <c r="AK252" s="416"/>
      <c r="AL252" s="416"/>
      <c r="AM252" s="313"/>
    </row>
    <row r="253" spans="1:39" ht="34" outlineLevel="1">
      <c r="A253" s="519">
        <v>10</v>
      </c>
      <c r="B253" s="517" t="s">
        <v>103</v>
      </c>
      <c r="C253" s="291" t="s">
        <v>25</v>
      </c>
      <c r="D253" s="295"/>
      <c r="E253" s="295"/>
      <c r="F253" s="295"/>
      <c r="G253" s="295"/>
      <c r="H253" s="295"/>
      <c r="I253" s="295"/>
      <c r="J253" s="295"/>
      <c r="K253" s="295"/>
      <c r="L253" s="295"/>
      <c r="M253" s="295"/>
      <c r="N253" s="295">
        <v>3</v>
      </c>
      <c r="O253" s="295"/>
      <c r="P253" s="295"/>
      <c r="Q253" s="295"/>
      <c r="R253" s="295"/>
      <c r="S253" s="295"/>
      <c r="T253" s="295"/>
      <c r="U253" s="295"/>
      <c r="V253" s="295"/>
      <c r="W253" s="295"/>
      <c r="X253" s="295"/>
      <c r="Y253" s="415"/>
      <c r="Z253" s="410"/>
      <c r="AA253" s="410"/>
      <c r="AB253" s="410"/>
      <c r="AC253" s="410"/>
      <c r="AD253" s="410"/>
      <c r="AE253" s="410"/>
      <c r="AF253" s="415"/>
      <c r="AG253" s="415"/>
      <c r="AH253" s="415"/>
      <c r="AI253" s="415"/>
      <c r="AJ253" s="415"/>
      <c r="AK253" s="415"/>
      <c r="AL253" s="415"/>
      <c r="AM253" s="296">
        <f>SUM(Y253:AL253)</f>
        <v>0</v>
      </c>
    </row>
    <row r="254" spans="1:39" ht="16" outlineLevel="1">
      <c r="B254" s="294" t="s">
        <v>289</v>
      </c>
      <c r="C254" s="291" t="s">
        <v>163</v>
      </c>
      <c r="D254" s="295"/>
      <c r="E254" s="295"/>
      <c r="F254" s="295"/>
      <c r="G254" s="295"/>
      <c r="H254" s="295"/>
      <c r="I254" s="295"/>
      <c r="J254" s="295"/>
      <c r="K254" s="295"/>
      <c r="L254" s="295"/>
      <c r="M254" s="295"/>
      <c r="N254" s="295">
        <f>N253</f>
        <v>3</v>
      </c>
      <c r="O254" s="295"/>
      <c r="P254" s="295"/>
      <c r="Q254" s="295"/>
      <c r="R254" s="295"/>
      <c r="S254" s="295"/>
      <c r="T254" s="295"/>
      <c r="U254" s="295"/>
      <c r="V254" s="295"/>
      <c r="W254" s="295"/>
      <c r="X254" s="295"/>
      <c r="Y254" s="411">
        <f>Y253</f>
        <v>0</v>
      </c>
      <c r="Z254" s="411">
        <f t="shared" ref="Z254" si="677">Z253</f>
        <v>0</v>
      </c>
      <c r="AA254" s="411">
        <f t="shared" ref="AA254" si="678">AA253</f>
        <v>0</v>
      </c>
      <c r="AB254" s="411">
        <f t="shared" ref="AB254" si="679">AB253</f>
        <v>0</v>
      </c>
      <c r="AC254" s="411">
        <f t="shared" ref="AC254" si="680">AC253</f>
        <v>0</v>
      </c>
      <c r="AD254" s="411">
        <f t="shared" ref="AD254" si="681">AD253</f>
        <v>0</v>
      </c>
      <c r="AE254" s="411">
        <f t="shared" ref="AE254" si="682">AE253</f>
        <v>0</v>
      </c>
      <c r="AF254" s="411">
        <f t="shared" ref="AF254" si="683">AF253</f>
        <v>0</v>
      </c>
      <c r="AG254" s="411">
        <f t="shared" ref="AG254" si="684">AG253</f>
        <v>0</v>
      </c>
      <c r="AH254" s="411">
        <f t="shared" ref="AH254" si="685">AH253</f>
        <v>0</v>
      </c>
      <c r="AI254" s="411">
        <f t="shared" ref="AI254" si="686">AI253</f>
        <v>0</v>
      </c>
      <c r="AJ254" s="411">
        <f t="shared" ref="AJ254" si="687">AJ253</f>
        <v>0</v>
      </c>
      <c r="AK254" s="411">
        <f t="shared" ref="AK254" si="688">AK253</f>
        <v>0</v>
      </c>
      <c r="AL254" s="411">
        <f t="shared" ref="AL254" si="689">AL253</f>
        <v>0</v>
      </c>
      <c r="AM254" s="311"/>
    </row>
    <row r="255" spans="1:39" ht="16" outlineLevel="1">
      <c r="B255" s="314"/>
      <c r="C255" s="312"/>
      <c r="D255" s="316"/>
      <c r="E255" s="316"/>
      <c r="F255" s="316"/>
      <c r="G255" s="316"/>
      <c r="H255" s="316"/>
      <c r="I255" s="316"/>
      <c r="J255" s="316"/>
      <c r="K255" s="316"/>
      <c r="L255" s="316"/>
      <c r="M255" s="316"/>
      <c r="N255" s="291"/>
      <c r="O255" s="316"/>
      <c r="P255" s="316"/>
      <c r="Q255" s="316"/>
      <c r="R255" s="316"/>
      <c r="S255" s="316"/>
      <c r="T255" s="316"/>
      <c r="U255" s="316"/>
      <c r="V255" s="316"/>
      <c r="W255" s="316"/>
      <c r="X255" s="316"/>
      <c r="Y255" s="416"/>
      <c r="Z255" s="417"/>
      <c r="AA255" s="416"/>
      <c r="AB255" s="416"/>
      <c r="AC255" s="416"/>
      <c r="AD255" s="416"/>
      <c r="AE255" s="416"/>
      <c r="AF255" s="416"/>
      <c r="AG255" s="416"/>
      <c r="AH255" s="416"/>
      <c r="AI255" s="416"/>
      <c r="AJ255" s="416"/>
      <c r="AK255" s="416"/>
      <c r="AL255" s="416"/>
      <c r="AM255" s="313"/>
    </row>
    <row r="256" spans="1:39" ht="16" outlineLevel="1">
      <c r="B256" s="288" t="s">
        <v>10</v>
      </c>
      <c r="C256" s="289"/>
      <c r="D256" s="289"/>
      <c r="E256" s="289"/>
      <c r="F256" s="289"/>
      <c r="G256" s="289"/>
      <c r="H256" s="289"/>
      <c r="I256" s="289"/>
      <c r="J256" s="289"/>
      <c r="K256" s="289"/>
      <c r="L256" s="289"/>
      <c r="M256" s="289"/>
      <c r="N256" s="290"/>
      <c r="O256" s="289"/>
      <c r="P256" s="289"/>
      <c r="Q256" s="289"/>
      <c r="R256" s="289"/>
      <c r="S256" s="289"/>
      <c r="T256" s="289"/>
      <c r="U256" s="289"/>
      <c r="V256" s="289"/>
      <c r="W256" s="289"/>
      <c r="X256" s="289"/>
      <c r="Y256" s="414"/>
      <c r="Z256" s="414"/>
      <c r="AA256" s="414"/>
      <c r="AB256" s="414"/>
      <c r="AC256" s="414"/>
      <c r="AD256" s="414"/>
      <c r="AE256" s="414"/>
      <c r="AF256" s="414"/>
      <c r="AG256" s="414"/>
      <c r="AH256" s="414"/>
      <c r="AI256" s="414"/>
      <c r="AJ256" s="414"/>
      <c r="AK256" s="414"/>
      <c r="AL256" s="414"/>
      <c r="AM256" s="292"/>
    </row>
    <row r="257" spans="1:40" ht="34" outlineLevel="1">
      <c r="A257" s="519">
        <v>11</v>
      </c>
      <c r="B257" s="517" t="s">
        <v>104</v>
      </c>
      <c r="C257" s="291" t="s">
        <v>25</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26"/>
      <c r="Z257" s="410"/>
      <c r="AA257" s="410"/>
      <c r="AB257" s="410"/>
      <c r="AC257" s="410"/>
      <c r="AD257" s="410"/>
      <c r="AE257" s="410"/>
      <c r="AF257" s="415"/>
      <c r="AG257" s="415"/>
      <c r="AH257" s="415"/>
      <c r="AI257" s="415"/>
      <c r="AJ257" s="415"/>
      <c r="AK257" s="415"/>
      <c r="AL257" s="415"/>
      <c r="AM257" s="296">
        <f>SUM(Y257:AL257)</f>
        <v>0</v>
      </c>
    </row>
    <row r="258" spans="1:40" ht="16" outlineLevel="1">
      <c r="B258" s="294" t="s">
        <v>289</v>
      </c>
      <c r="C258" s="291" t="s">
        <v>163</v>
      </c>
      <c r="D258" s="295"/>
      <c r="E258" s="295"/>
      <c r="F258" s="295"/>
      <c r="G258" s="295"/>
      <c r="H258" s="295"/>
      <c r="I258" s="295"/>
      <c r="J258" s="295"/>
      <c r="K258" s="295"/>
      <c r="L258" s="295"/>
      <c r="M258" s="295"/>
      <c r="N258" s="295">
        <f>N257</f>
        <v>12</v>
      </c>
      <c r="O258" s="295"/>
      <c r="P258" s="295"/>
      <c r="Q258" s="295"/>
      <c r="R258" s="295"/>
      <c r="S258" s="295"/>
      <c r="T258" s="295"/>
      <c r="U258" s="295"/>
      <c r="V258" s="295"/>
      <c r="W258" s="295"/>
      <c r="X258" s="295"/>
      <c r="Y258" s="411">
        <f>Y257</f>
        <v>0</v>
      </c>
      <c r="Z258" s="411">
        <f t="shared" ref="Z258" si="690">Z257</f>
        <v>0</v>
      </c>
      <c r="AA258" s="411">
        <f t="shared" ref="AA258" si="691">AA257</f>
        <v>0</v>
      </c>
      <c r="AB258" s="411">
        <f t="shared" ref="AB258" si="692">AB257</f>
        <v>0</v>
      </c>
      <c r="AC258" s="411">
        <f t="shared" ref="AC258" si="693">AC257</f>
        <v>0</v>
      </c>
      <c r="AD258" s="411">
        <f t="shared" ref="AD258" si="694">AD257</f>
        <v>0</v>
      </c>
      <c r="AE258" s="411">
        <f t="shared" ref="AE258" si="695">AE257</f>
        <v>0</v>
      </c>
      <c r="AF258" s="411">
        <f t="shared" ref="AF258" si="696">AF257</f>
        <v>0</v>
      </c>
      <c r="AG258" s="411">
        <f t="shared" ref="AG258" si="697">AG257</f>
        <v>0</v>
      </c>
      <c r="AH258" s="411">
        <f t="shared" ref="AH258" si="698">AH257</f>
        <v>0</v>
      </c>
      <c r="AI258" s="411">
        <f t="shared" ref="AI258" si="699">AI257</f>
        <v>0</v>
      </c>
      <c r="AJ258" s="411">
        <f t="shared" ref="AJ258" si="700">AJ257</f>
        <v>0</v>
      </c>
      <c r="AK258" s="411">
        <f t="shared" ref="AK258" si="701">AK257</f>
        <v>0</v>
      </c>
      <c r="AL258" s="411">
        <f t="shared" ref="AL258" si="702">AL257</f>
        <v>0</v>
      </c>
      <c r="AM258" s="297"/>
    </row>
    <row r="259" spans="1:40" ht="16" outlineLevel="1">
      <c r="B259" s="315"/>
      <c r="C259" s="305"/>
      <c r="D259" s="291"/>
      <c r="E259" s="291"/>
      <c r="F259" s="291"/>
      <c r="G259" s="291"/>
      <c r="H259" s="291"/>
      <c r="I259" s="291"/>
      <c r="J259" s="291"/>
      <c r="K259" s="291"/>
      <c r="L259" s="291"/>
      <c r="M259" s="291"/>
      <c r="N259" s="291"/>
      <c r="O259" s="291"/>
      <c r="P259" s="291"/>
      <c r="Q259" s="291"/>
      <c r="R259" s="291"/>
      <c r="S259" s="291"/>
      <c r="T259" s="291"/>
      <c r="U259" s="291"/>
      <c r="V259" s="291"/>
      <c r="W259" s="291"/>
      <c r="X259" s="291"/>
      <c r="Y259" s="412"/>
      <c r="Z259" s="421"/>
      <c r="AA259" s="421"/>
      <c r="AB259" s="421"/>
      <c r="AC259" s="421"/>
      <c r="AD259" s="421"/>
      <c r="AE259" s="421"/>
      <c r="AF259" s="421"/>
      <c r="AG259" s="421"/>
      <c r="AH259" s="421"/>
      <c r="AI259" s="421"/>
      <c r="AJ259" s="421"/>
      <c r="AK259" s="421"/>
      <c r="AL259" s="421"/>
      <c r="AM259" s="306"/>
    </row>
    <row r="260" spans="1:40" ht="34" outlineLevel="1">
      <c r="A260" s="519">
        <v>12</v>
      </c>
      <c r="B260" s="517" t="s">
        <v>105</v>
      </c>
      <c r="C260" s="291" t="s">
        <v>25</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0"/>
      <c r="Z260" s="410"/>
      <c r="AA260" s="410"/>
      <c r="AB260" s="410"/>
      <c r="AC260" s="410"/>
      <c r="AD260" s="410"/>
      <c r="AE260" s="410"/>
      <c r="AF260" s="415"/>
      <c r="AG260" s="415"/>
      <c r="AH260" s="415"/>
      <c r="AI260" s="415"/>
      <c r="AJ260" s="415"/>
      <c r="AK260" s="415"/>
      <c r="AL260" s="415"/>
      <c r="AM260" s="296">
        <f>SUM(Y260:AL260)</f>
        <v>0</v>
      </c>
    </row>
    <row r="261" spans="1:40" ht="16" outlineLevel="1">
      <c r="B261" s="294" t="s">
        <v>289</v>
      </c>
      <c r="C261" s="291" t="s">
        <v>163</v>
      </c>
      <c r="D261" s="295"/>
      <c r="E261" s="295"/>
      <c r="F261" s="295"/>
      <c r="G261" s="295"/>
      <c r="H261" s="295"/>
      <c r="I261" s="295"/>
      <c r="J261" s="295"/>
      <c r="K261" s="295"/>
      <c r="L261" s="295"/>
      <c r="M261" s="295"/>
      <c r="N261" s="295">
        <f>N260</f>
        <v>12</v>
      </c>
      <c r="O261" s="295"/>
      <c r="P261" s="295"/>
      <c r="Q261" s="295"/>
      <c r="R261" s="295"/>
      <c r="S261" s="295"/>
      <c r="T261" s="295"/>
      <c r="U261" s="295"/>
      <c r="V261" s="295"/>
      <c r="W261" s="295"/>
      <c r="X261" s="295"/>
      <c r="Y261" s="411">
        <f>Y260</f>
        <v>0</v>
      </c>
      <c r="Z261" s="411">
        <f t="shared" ref="Z261" si="703">Z260</f>
        <v>0</v>
      </c>
      <c r="AA261" s="411">
        <f t="shared" ref="AA261" si="704">AA260</f>
        <v>0</v>
      </c>
      <c r="AB261" s="411">
        <f t="shared" ref="AB261" si="705">AB260</f>
        <v>0</v>
      </c>
      <c r="AC261" s="411">
        <f t="shared" ref="AC261" si="706">AC260</f>
        <v>0</v>
      </c>
      <c r="AD261" s="411">
        <f t="shared" ref="AD261" si="707">AD260</f>
        <v>0</v>
      </c>
      <c r="AE261" s="411">
        <f t="shared" ref="AE261" si="708">AE260</f>
        <v>0</v>
      </c>
      <c r="AF261" s="411">
        <f t="shared" ref="AF261" si="709">AF260</f>
        <v>0</v>
      </c>
      <c r="AG261" s="411">
        <f t="shared" ref="AG261" si="710">AG260</f>
        <v>0</v>
      </c>
      <c r="AH261" s="411">
        <f t="shared" ref="AH261" si="711">AH260</f>
        <v>0</v>
      </c>
      <c r="AI261" s="411">
        <f t="shared" ref="AI261" si="712">AI260</f>
        <v>0</v>
      </c>
      <c r="AJ261" s="411">
        <f t="shared" ref="AJ261" si="713">AJ260</f>
        <v>0</v>
      </c>
      <c r="AK261" s="411">
        <f t="shared" ref="AK261" si="714">AK260</f>
        <v>0</v>
      </c>
      <c r="AL261" s="411">
        <f t="shared" ref="AL261" si="715">AL260</f>
        <v>0</v>
      </c>
      <c r="AM261" s="297"/>
    </row>
    <row r="262" spans="1:40" ht="16" outlineLevel="1">
      <c r="B262" s="315"/>
      <c r="C262" s="305"/>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422"/>
      <c r="Z262" s="422"/>
      <c r="AA262" s="412"/>
      <c r="AB262" s="412"/>
      <c r="AC262" s="412"/>
      <c r="AD262" s="412"/>
      <c r="AE262" s="412"/>
      <c r="AF262" s="412"/>
      <c r="AG262" s="412"/>
      <c r="AH262" s="412"/>
      <c r="AI262" s="412"/>
      <c r="AJ262" s="412"/>
      <c r="AK262" s="412"/>
      <c r="AL262" s="412"/>
      <c r="AM262" s="306"/>
    </row>
    <row r="263" spans="1:40" ht="34" outlineLevel="1">
      <c r="A263" s="519">
        <v>13</v>
      </c>
      <c r="B263" s="517" t="s">
        <v>106</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5"/>
      <c r="AG263" s="415"/>
      <c r="AH263" s="415"/>
      <c r="AI263" s="415"/>
      <c r="AJ263" s="415"/>
      <c r="AK263" s="415"/>
      <c r="AL263" s="415"/>
      <c r="AM263" s="296">
        <f>SUM(Y263:AL263)</f>
        <v>0</v>
      </c>
    </row>
    <row r="264" spans="1:40" ht="16"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16">Z263</f>
        <v>0</v>
      </c>
      <c r="AA264" s="411">
        <f t="shared" ref="AA264" si="717">AA263</f>
        <v>0</v>
      </c>
      <c r="AB264" s="411">
        <f t="shared" ref="AB264" si="718">AB263</f>
        <v>0</v>
      </c>
      <c r="AC264" s="411">
        <f t="shared" ref="AC264" si="719">AC263</f>
        <v>0</v>
      </c>
      <c r="AD264" s="411">
        <f t="shared" ref="AD264" si="720">AD263</f>
        <v>0</v>
      </c>
      <c r="AE264" s="411">
        <f t="shared" ref="AE264" si="721">AE263</f>
        <v>0</v>
      </c>
      <c r="AF264" s="411">
        <f t="shared" ref="AF264" si="722">AF263</f>
        <v>0</v>
      </c>
      <c r="AG264" s="411">
        <f t="shared" ref="AG264" si="723">AG263</f>
        <v>0</v>
      </c>
      <c r="AH264" s="411">
        <f t="shared" ref="AH264" si="724">AH263</f>
        <v>0</v>
      </c>
      <c r="AI264" s="411">
        <f t="shared" ref="AI264" si="725">AI263</f>
        <v>0</v>
      </c>
      <c r="AJ264" s="411">
        <f t="shared" ref="AJ264" si="726">AJ263</f>
        <v>0</v>
      </c>
      <c r="AK264" s="411">
        <f t="shared" ref="AK264" si="727">AK263</f>
        <v>0</v>
      </c>
      <c r="AL264" s="411">
        <f t="shared" ref="AL264" si="728">AL263</f>
        <v>0</v>
      </c>
      <c r="AM264" s="306"/>
    </row>
    <row r="265" spans="1:40" ht="16" outlineLevel="1">
      <c r="B265" s="315"/>
      <c r="C265" s="305"/>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6"/>
    </row>
    <row r="266" spans="1:40" ht="16" outlineLevel="1">
      <c r="B266" s="288" t="s">
        <v>107</v>
      </c>
      <c r="C266" s="289"/>
      <c r="D266" s="290"/>
      <c r="E266" s="290"/>
      <c r="F266" s="290"/>
      <c r="G266" s="290"/>
      <c r="H266" s="290"/>
      <c r="I266" s="290"/>
      <c r="J266" s="290"/>
      <c r="K266" s="290"/>
      <c r="L266" s="290"/>
      <c r="M266" s="290"/>
      <c r="N266" s="290"/>
      <c r="O266" s="290"/>
      <c r="P266" s="289"/>
      <c r="Q266" s="289"/>
      <c r="R266" s="289"/>
      <c r="S266" s="289"/>
      <c r="T266" s="289"/>
      <c r="U266" s="289"/>
      <c r="V266" s="289"/>
      <c r="W266" s="289"/>
      <c r="X266" s="289"/>
      <c r="Y266" s="414"/>
      <c r="Z266" s="414"/>
      <c r="AA266" s="414"/>
      <c r="AB266" s="414"/>
      <c r="AC266" s="414"/>
      <c r="AD266" s="414"/>
      <c r="AE266" s="414"/>
      <c r="AF266" s="414"/>
      <c r="AG266" s="414"/>
      <c r="AH266" s="414"/>
      <c r="AI266" s="414"/>
      <c r="AJ266" s="414"/>
      <c r="AK266" s="414"/>
      <c r="AL266" s="414"/>
      <c r="AM266" s="292"/>
    </row>
    <row r="267" spans="1:40" ht="17" outlineLevel="1">
      <c r="A267" s="519">
        <v>14</v>
      </c>
      <c r="B267" s="315" t="s">
        <v>108</v>
      </c>
      <c r="C267" s="291" t="s">
        <v>25</v>
      </c>
      <c r="D267" s="295"/>
      <c r="E267" s="295"/>
      <c r="F267" s="295"/>
      <c r="G267" s="295"/>
      <c r="H267" s="295"/>
      <c r="I267" s="295"/>
      <c r="J267" s="295"/>
      <c r="K267" s="295"/>
      <c r="L267" s="295"/>
      <c r="M267" s="295"/>
      <c r="N267" s="295">
        <v>12</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6" outlineLevel="1">
      <c r="B268" s="294" t="s">
        <v>289</v>
      </c>
      <c r="C268" s="291" t="s">
        <v>163</v>
      </c>
      <c r="D268" s="295"/>
      <c r="E268" s="295"/>
      <c r="F268" s="295"/>
      <c r="G268" s="295"/>
      <c r="H268" s="295"/>
      <c r="I268" s="295"/>
      <c r="J268" s="295"/>
      <c r="K268" s="295"/>
      <c r="L268" s="295"/>
      <c r="M268" s="295"/>
      <c r="N268" s="295">
        <f>N267</f>
        <v>12</v>
      </c>
      <c r="O268" s="295"/>
      <c r="P268" s="295"/>
      <c r="Q268" s="295"/>
      <c r="R268" s="295"/>
      <c r="S268" s="295"/>
      <c r="T268" s="295"/>
      <c r="U268" s="295"/>
      <c r="V268" s="295"/>
      <c r="W268" s="295"/>
      <c r="X268" s="295"/>
      <c r="Y268" s="411">
        <f>Y267</f>
        <v>0</v>
      </c>
      <c r="Z268" s="411">
        <f t="shared" ref="Z268" si="729">Z267</f>
        <v>0</v>
      </c>
      <c r="AA268" s="411">
        <f t="shared" ref="AA268" si="730">AA267</f>
        <v>0</v>
      </c>
      <c r="AB268" s="411">
        <f t="shared" ref="AB268" si="731">AB267</f>
        <v>0</v>
      </c>
      <c r="AC268" s="411">
        <f t="shared" ref="AC268" si="732">AC267</f>
        <v>0</v>
      </c>
      <c r="AD268" s="411">
        <f t="shared" ref="AD268" si="733">AD267</f>
        <v>0</v>
      </c>
      <c r="AE268" s="411">
        <f t="shared" ref="AE268" si="734">AE267</f>
        <v>0</v>
      </c>
      <c r="AF268" s="411">
        <f t="shared" ref="AF268" si="735">AF267</f>
        <v>0</v>
      </c>
      <c r="AG268" s="411">
        <f t="shared" ref="AG268" si="736">AG267</f>
        <v>0</v>
      </c>
      <c r="AH268" s="411">
        <f t="shared" ref="AH268" si="737">AH267</f>
        <v>0</v>
      </c>
      <c r="AI268" s="411">
        <f t="shared" ref="AI268" si="738">AI267</f>
        <v>0</v>
      </c>
      <c r="AJ268" s="411">
        <f t="shared" ref="AJ268" si="739">AJ267</f>
        <v>0</v>
      </c>
      <c r="AK268" s="411">
        <f t="shared" ref="AK268" si="740">AK267</f>
        <v>0</v>
      </c>
      <c r="AL268" s="411">
        <f t="shared" ref="AL268" si="741">AL267</f>
        <v>0</v>
      </c>
      <c r="AM268" s="297"/>
    </row>
    <row r="269" spans="1:40" ht="16" outlineLevel="1">
      <c r="A269" s="520"/>
      <c r="B269" s="315"/>
      <c r="C269" s="305"/>
      <c r="D269" s="291"/>
      <c r="E269" s="291"/>
      <c r="F269" s="291"/>
      <c r="G269" s="291"/>
      <c r="H269" s="291"/>
      <c r="I269" s="291"/>
      <c r="J269" s="291"/>
      <c r="K269" s="291"/>
      <c r="L269" s="291"/>
      <c r="M269" s="291"/>
      <c r="N269" s="466"/>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1"/>
      <c r="AN269" s="627"/>
    </row>
    <row r="270" spans="1:40" s="309" customFormat="1" ht="16" outlineLevel="1">
      <c r="A270" s="520"/>
      <c r="B270" s="288" t="s">
        <v>489</v>
      </c>
      <c r="C270" s="291"/>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412"/>
      <c r="Z270" s="412"/>
      <c r="AA270" s="412"/>
      <c r="AB270" s="412"/>
      <c r="AC270" s="412"/>
      <c r="AD270" s="412"/>
      <c r="AE270" s="416"/>
      <c r="AF270" s="416"/>
      <c r="AG270" s="416"/>
      <c r="AH270" s="416"/>
      <c r="AI270" s="416"/>
      <c r="AJ270" s="416"/>
      <c r="AK270" s="416"/>
      <c r="AL270" s="416"/>
      <c r="AM270" s="514"/>
      <c r="AN270" s="628"/>
    </row>
    <row r="271" spans="1:40" ht="16" outlineLevel="1">
      <c r="A271" s="519">
        <v>15</v>
      </c>
      <c r="B271" s="294" t="s">
        <v>494</v>
      </c>
      <c r="C271" s="291" t="s">
        <v>25</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0"/>
      <c r="Z271" s="410"/>
      <c r="AA271" s="410"/>
      <c r="AB271" s="410"/>
      <c r="AC271" s="410"/>
      <c r="AD271" s="410"/>
      <c r="AE271" s="410"/>
      <c r="AF271" s="410"/>
      <c r="AG271" s="410"/>
      <c r="AH271" s="410"/>
      <c r="AI271" s="410"/>
      <c r="AJ271" s="410"/>
      <c r="AK271" s="410"/>
      <c r="AL271" s="410"/>
      <c r="AM271" s="296">
        <f>SUM(Y271:AL271)</f>
        <v>0</v>
      </c>
    </row>
    <row r="272" spans="1:40" ht="16" outlineLevel="1">
      <c r="B272" s="294" t="s">
        <v>289</v>
      </c>
      <c r="C272" s="291" t="s">
        <v>163</v>
      </c>
      <c r="D272" s="295"/>
      <c r="E272" s="295"/>
      <c r="F272" s="295"/>
      <c r="G272" s="295"/>
      <c r="H272" s="295"/>
      <c r="I272" s="295"/>
      <c r="J272" s="295"/>
      <c r="K272" s="295"/>
      <c r="L272" s="295"/>
      <c r="M272" s="295"/>
      <c r="N272" s="295">
        <f>N271</f>
        <v>0</v>
      </c>
      <c r="O272" s="295"/>
      <c r="P272" s="295"/>
      <c r="Q272" s="295"/>
      <c r="R272" s="295"/>
      <c r="S272" s="295"/>
      <c r="T272" s="295"/>
      <c r="U272" s="295"/>
      <c r="V272" s="295"/>
      <c r="W272" s="295"/>
      <c r="X272" s="295"/>
      <c r="Y272" s="411">
        <f>Y271</f>
        <v>0</v>
      </c>
      <c r="Z272" s="411">
        <f t="shared" ref="Z272:AL272" si="742">Z271</f>
        <v>0</v>
      </c>
      <c r="AA272" s="411">
        <f t="shared" si="742"/>
        <v>0</v>
      </c>
      <c r="AB272" s="411">
        <f t="shared" si="742"/>
        <v>0</v>
      </c>
      <c r="AC272" s="411">
        <f t="shared" si="742"/>
        <v>0</v>
      </c>
      <c r="AD272" s="411">
        <f t="shared" si="742"/>
        <v>0</v>
      </c>
      <c r="AE272" s="411">
        <f t="shared" si="742"/>
        <v>0</v>
      </c>
      <c r="AF272" s="411">
        <f t="shared" si="742"/>
        <v>0</v>
      </c>
      <c r="AG272" s="411">
        <f t="shared" si="742"/>
        <v>0</v>
      </c>
      <c r="AH272" s="411">
        <f t="shared" si="742"/>
        <v>0</v>
      </c>
      <c r="AI272" s="411">
        <f t="shared" si="742"/>
        <v>0</v>
      </c>
      <c r="AJ272" s="411">
        <f t="shared" si="742"/>
        <v>0</v>
      </c>
      <c r="AK272" s="411">
        <f t="shared" si="742"/>
        <v>0</v>
      </c>
      <c r="AL272" s="411">
        <f t="shared" si="742"/>
        <v>0</v>
      </c>
      <c r="AM272" s="297"/>
    </row>
    <row r="273" spans="1:39" ht="16" outlineLevel="1">
      <c r="B273" s="315"/>
      <c r="C273" s="305"/>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412"/>
      <c r="Z273" s="412"/>
      <c r="AA273" s="412"/>
      <c r="AB273" s="412"/>
      <c r="AC273" s="412"/>
      <c r="AD273" s="412"/>
      <c r="AE273" s="412"/>
      <c r="AF273" s="412"/>
      <c r="AG273" s="412"/>
      <c r="AH273" s="412"/>
      <c r="AI273" s="412"/>
      <c r="AJ273" s="412"/>
      <c r="AK273" s="412"/>
      <c r="AL273" s="412"/>
      <c r="AM273" s="306"/>
    </row>
    <row r="274" spans="1:39" s="283" customFormat="1" ht="16" outlineLevel="1">
      <c r="A274" s="519">
        <v>16</v>
      </c>
      <c r="B274" s="324" t="s">
        <v>490</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10"/>
      <c r="Z274" s="410"/>
      <c r="AA274" s="410"/>
      <c r="AB274" s="410"/>
      <c r="AC274" s="410"/>
      <c r="AD274" s="410"/>
      <c r="AE274" s="410"/>
      <c r="AF274" s="410"/>
      <c r="AG274" s="410"/>
      <c r="AH274" s="410"/>
      <c r="AI274" s="410"/>
      <c r="AJ274" s="410"/>
      <c r="AK274" s="410"/>
      <c r="AL274" s="410"/>
      <c r="AM274" s="296">
        <f>SUM(Y274:AL274)</f>
        <v>0</v>
      </c>
    </row>
    <row r="275" spans="1:39" s="283" customFormat="1" ht="16" outlineLevel="1">
      <c r="A275" s="519"/>
      <c r="B275" s="32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3">Z274</f>
        <v>0</v>
      </c>
      <c r="AA275" s="411">
        <f t="shared" si="743"/>
        <v>0</v>
      </c>
      <c r="AB275" s="411">
        <f t="shared" si="743"/>
        <v>0</v>
      </c>
      <c r="AC275" s="411">
        <f t="shared" si="743"/>
        <v>0</v>
      </c>
      <c r="AD275" s="411">
        <f t="shared" si="743"/>
        <v>0</v>
      </c>
      <c r="AE275" s="411">
        <f t="shared" si="743"/>
        <v>0</v>
      </c>
      <c r="AF275" s="411">
        <f t="shared" si="743"/>
        <v>0</v>
      </c>
      <c r="AG275" s="411">
        <f t="shared" si="743"/>
        <v>0</v>
      </c>
      <c r="AH275" s="411">
        <f t="shared" si="743"/>
        <v>0</v>
      </c>
      <c r="AI275" s="411">
        <f t="shared" si="743"/>
        <v>0</v>
      </c>
      <c r="AJ275" s="411">
        <f t="shared" si="743"/>
        <v>0</v>
      </c>
      <c r="AK275" s="411">
        <f t="shared" si="743"/>
        <v>0</v>
      </c>
      <c r="AL275" s="411">
        <f t="shared" si="743"/>
        <v>0</v>
      </c>
      <c r="AM275" s="297"/>
    </row>
    <row r="276" spans="1:39" s="283" customFormat="1" ht="16" outlineLevel="1">
      <c r="A276" s="519"/>
      <c r="B276" s="32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12"/>
      <c r="Z276" s="412"/>
      <c r="AA276" s="412"/>
      <c r="AB276" s="412"/>
      <c r="AC276" s="412"/>
      <c r="AD276" s="412"/>
      <c r="AE276" s="416"/>
      <c r="AF276" s="416"/>
      <c r="AG276" s="416"/>
      <c r="AH276" s="416"/>
      <c r="AI276" s="416"/>
      <c r="AJ276" s="416"/>
      <c r="AK276" s="416"/>
      <c r="AL276" s="416"/>
      <c r="AM276" s="313"/>
    </row>
    <row r="277" spans="1:39" ht="17" outlineLevel="1">
      <c r="B277" s="516" t="s">
        <v>495</v>
      </c>
      <c r="C277" s="320"/>
      <c r="D277" s="290"/>
      <c r="E277" s="289"/>
      <c r="F277" s="289"/>
      <c r="G277" s="289"/>
      <c r="H277" s="289"/>
      <c r="I277" s="289"/>
      <c r="J277" s="289"/>
      <c r="K277" s="289"/>
      <c r="L277" s="289"/>
      <c r="M277" s="289"/>
      <c r="N277" s="290"/>
      <c r="O277" s="289"/>
      <c r="P277" s="289"/>
      <c r="Q277" s="289"/>
      <c r="R277" s="289"/>
      <c r="S277" s="289"/>
      <c r="T277" s="289"/>
      <c r="U277" s="289"/>
      <c r="V277" s="289"/>
      <c r="W277" s="289"/>
      <c r="X277" s="289"/>
      <c r="Y277" s="414"/>
      <c r="Z277" s="414"/>
      <c r="AA277" s="414"/>
      <c r="AB277" s="414"/>
      <c r="AC277" s="414"/>
      <c r="AD277" s="414"/>
      <c r="AE277" s="414"/>
      <c r="AF277" s="414"/>
      <c r="AG277" s="414"/>
      <c r="AH277" s="414"/>
      <c r="AI277" s="414"/>
      <c r="AJ277" s="414"/>
      <c r="AK277" s="414"/>
      <c r="AL277" s="414"/>
      <c r="AM277" s="292"/>
    </row>
    <row r="278" spans="1:39" ht="17" outlineLevel="1">
      <c r="A278" s="519">
        <v>17</v>
      </c>
      <c r="B278" s="517" t="s">
        <v>112</v>
      </c>
      <c r="C278" s="291" t="s">
        <v>25</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26"/>
      <c r="Z278" s="410"/>
      <c r="AA278" s="410"/>
      <c r="AB278" s="410"/>
      <c r="AC278" s="410"/>
      <c r="AD278" s="410"/>
      <c r="AE278" s="410"/>
      <c r="AF278" s="415"/>
      <c r="AG278" s="415"/>
      <c r="AH278" s="415"/>
      <c r="AI278" s="415"/>
      <c r="AJ278" s="415"/>
      <c r="AK278" s="415"/>
      <c r="AL278" s="415"/>
      <c r="AM278" s="296">
        <f>SUM(Y278:AL278)</f>
        <v>0</v>
      </c>
    </row>
    <row r="279" spans="1:39" ht="16" outlineLevel="1">
      <c r="B279" s="294" t="s">
        <v>289</v>
      </c>
      <c r="C279" s="291" t="s">
        <v>163</v>
      </c>
      <c r="D279" s="295"/>
      <c r="E279" s="295"/>
      <c r="F279" s="295"/>
      <c r="G279" s="295"/>
      <c r="H279" s="295"/>
      <c r="I279" s="295"/>
      <c r="J279" s="295"/>
      <c r="K279" s="295"/>
      <c r="L279" s="295"/>
      <c r="M279" s="295"/>
      <c r="N279" s="295">
        <f>N278</f>
        <v>12</v>
      </c>
      <c r="O279" s="295"/>
      <c r="P279" s="295"/>
      <c r="Q279" s="295"/>
      <c r="R279" s="295"/>
      <c r="S279" s="295"/>
      <c r="T279" s="295"/>
      <c r="U279" s="295"/>
      <c r="V279" s="295"/>
      <c r="W279" s="295"/>
      <c r="X279" s="295"/>
      <c r="Y279" s="411">
        <f>Y278</f>
        <v>0</v>
      </c>
      <c r="Z279" s="411">
        <f t="shared" ref="Z279:AL279" si="744">Z278</f>
        <v>0</v>
      </c>
      <c r="AA279" s="411">
        <f t="shared" si="744"/>
        <v>0</v>
      </c>
      <c r="AB279" s="411">
        <f t="shared" si="744"/>
        <v>0</v>
      </c>
      <c r="AC279" s="411">
        <f t="shared" si="744"/>
        <v>0</v>
      </c>
      <c r="AD279" s="411">
        <f t="shared" si="744"/>
        <v>0</v>
      </c>
      <c r="AE279" s="411">
        <f t="shared" si="744"/>
        <v>0</v>
      </c>
      <c r="AF279" s="411">
        <f t="shared" si="744"/>
        <v>0</v>
      </c>
      <c r="AG279" s="411">
        <f t="shared" si="744"/>
        <v>0</v>
      </c>
      <c r="AH279" s="411">
        <f t="shared" si="744"/>
        <v>0</v>
      </c>
      <c r="AI279" s="411">
        <f t="shared" si="744"/>
        <v>0</v>
      </c>
      <c r="AJ279" s="411">
        <f t="shared" si="744"/>
        <v>0</v>
      </c>
      <c r="AK279" s="411">
        <f t="shared" si="744"/>
        <v>0</v>
      </c>
      <c r="AL279" s="411">
        <f t="shared" si="744"/>
        <v>0</v>
      </c>
      <c r="AM279" s="306"/>
    </row>
    <row r="280" spans="1:39" ht="16" outlineLevel="1">
      <c r="B280" s="294"/>
      <c r="C280" s="291"/>
      <c r="D280" s="291"/>
      <c r="E280" s="291"/>
      <c r="F280" s="291"/>
      <c r="G280" s="291"/>
      <c r="H280" s="291"/>
      <c r="I280" s="291"/>
      <c r="J280" s="291"/>
      <c r="K280" s="291"/>
      <c r="L280" s="291"/>
      <c r="M280" s="291"/>
      <c r="N280" s="291"/>
      <c r="O280" s="291"/>
      <c r="P280" s="291"/>
      <c r="Q280" s="291"/>
      <c r="R280" s="291"/>
      <c r="S280" s="291"/>
      <c r="T280" s="291"/>
      <c r="U280" s="291"/>
      <c r="V280" s="291"/>
      <c r="W280" s="291"/>
      <c r="X280" s="291"/>
      <c r="Y280" s="422"/>
      <c r="Z280" s="425"/>
      <c r="AA280" s="425"/>
      <c r="AB280" s="425"/>
      <c r="AC280" s="425"/>
      <c r="AD280" s="425"/>
      <c r="AE280" s="425"/>
      <c r="AF280" s="425"/>
      <c r="AG280" s="425"/>
      <c r="AH280" s="425"/>
      <c r="AI280" s="425"/>
      <c r="AJ280" s="425"/>
      <c r="AK280" s="425"/>
      <c r="AL280" s="425"/>
      <c r="AM280" s="306"/>
    </row>
    <row r="281" spans="1:39" ht="17" outlineLevel="1">
      <c r="A281" s="519">
        <v>18</v>
      </c>
      <c r="B281" s="517" t="s">
        <v>109</v>
      </c>
      <c r="C281" s="291" t="s">
        <v>25</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26"/>
      <c r="Z281" s="410"/>
      <c r="AA281" s="410"/>
      <c r="AB281" s="410"/>
      <c r="AC281" s="410"/>
      <c r="AD281" s="410"/>
      <c r="AE281" s="410"/>
      <c r="AF281" s="415"/>
      <c r="AG281" s="415"/>
      <c r="AH281" s="415"/>
      <c r="AI281" s="415"/>
      <c r="AJ281" s="415"/>
      <c r="AK281" s="415"/>
      <c r="AL281" s="415"/>
      <c r="AM281" s="296">
        <f>SUM(Y281:AL281)</f>
        <v>0</v>
      </c>
    </row>
    <row r="282" spans="1:39" ht="16" outlineLevel="1">
      <c r="B282" s="294" t="s">
        <v>289</v>
      </c>
      <c r="C282" s="291" t="s">
        <v>163</v>
      </c>
      <c r="D282" s="295"/>
      <c r="E282" s="295"/>
      <c r="F282" s="295"/>
      <c r="G282" s="295"/>
      <c r="H282" s="295"/>
      <c r="I282" s="295"/>
      <c r="J282" s="295"/>
      <c r="K282" s="295"/>
      <c r="L282" s="295"/>
      <c r="M282" s="295"/>
      <c r="N282" s="295">
        <f>N281</f>
        <v>12</v>
      </c>
      <c r="O282" s="295"/>
      <c r="P282" s="295"/>
      <c r="Q282" s="295"/>
      <c r="R282" s="295"/>
      <c r="S282" s="295"/>
      <c r="T282" s="295"/>
      <c r="U282" s="295"/>
      <c r="V282" s="295"/>
      <c r="W282" s="295"/>
      <c r="X282" s="295"/>
      <c r="Y282" s="411">
        <f>Y281</f>
        <v>0</v>
      </c>
      <c r="Z282" s="411">
        <f t="shared" ref="Z282:AL282" si="745">Z281</f>
        <v>0</v>
      </c>
      <c r="AA282" s="411">
        <f t="shared" si="745"/>
        <v>0</v>
      </c>
      <c r="AB282" s="411">
        <f t="shared" si="745"/>
        <v>0</v>
      </c>
      <c r="AC282" s="411">
        <f t="shared" si="745"/>
        <v>0</v>
      </c>
      <c r="AD282" s="411">
        <f t="shared" si="745"/>
        <v>0</v>
      </c>
      <c r="AE282" s="411">
        <f t="shared" si="745"/>
        <v>0</v>
      </c>
      <c r="AF282" s="411">
        <f t="shared" si="745"/>
        <v>0</v>
      </c>
      <c r="AG282" s="411">
        <f t="shared" si="745"/>
        <v>0</v>
      </c>
      <c r="AH282" s="411">
        <f t="shared" si="745"/>
        <v>0</v>
      </c>
      <c r="AI282" s="411">
        <f t="shared" si="745"/>
        <v>0</v>
      </c>
      <c r="AJ282" s="411">
        <f t="shared" si="745"/>
        <v>0</v>
      </c>
      <c r="AK282" s="411">
        <f t="shared" si="745"/>
        <v>0</v>
      </c>
      <c r="AL282" s="411">
        <f t="shared" si="745"/>
        <v>0</v>
      </c>
      <c r="AM282" s="306"/>
    </row>
    <row r="283" spans="1:39" ht="16" outlineLevel="1">
      <c r="B283" s="322"/>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423"/>
      <c r="Z283" s="424"/>
      <c r="AA283" s="424"/>
      <c r="AB283" s="424"/>
      <c r="AC283" s="424"/>
      <c r="AD283" s="424"/>
      <c r="AE283" s="424"/>
      <c r="AF283" s="424"/>
      <c r="AG283" s="424"/>
      <c r="AH283" s="424"/>
      <c r="AI283" s="424"/>
      <c r="AJ283" s="424"/>
      <c r="AK283" s="424"/>
      <c r="AL283" s="424"/>
      <c r="AM283" s="297"/>
    </row>
    <row r="284" spans="1:39" ht="34" outlineLevel="1">
      <c r="A284" s="519">
        <v>19</v>
      </c>
      <c r="B284" s="748" t="s">
        <v>753</v>
      </c>
      <c r="C284" s="291" t="s">
        <v>25</v>
      </c>
      <c r="D284" s="295">
        <v>820</v>
      </c>
      <c r="E284" s="295">
        <v>820</v>
      </c>
      <c r="F284" s="295">
        <v>820</v>
      </c>
      <c r="G284" s="295">
        <v>820</v>
      </c>
      <c r="H284" s="295">
        <v>820</v>
      </c>
      <c r="I284" s="295">
        <v>820</v>
      </c>
      <c r="J284" s="295">
        <v>820</v>
      </c>
      <c r="K284" s="295">
        <v>820</v>
      </c>
      <c r="L284" s="295">
        <v>820</v>
      </c>
      <c r="M284" s="295">
        <v>820</v>
      </c>
      <c r="N284" s="295">
        <v>12</v>
      </c>
      <c r="O284" s="295"/>
      <c r="P284" s="295"/>
      <c r="Q284" s="295"/>
      <c r="R284" s="295"/>
      <c r="S284" s="295"/>
      <c r="T284" s="295"/>
      <c r="U284" s="295"/>
      <c r="V284" s="295"/>
      <c r="W284" s="295"/>
      <c r="X284" s="295"/>
      <c r="Y284" s="750">
        <v>1</v>
      </c>
      <c r="Z284" s="415"/>
      <c r="AA284" s="415"/>
      <c r="AB284" s="410"/>
      <c r="AC284" s="410"/>
      <c r="AD284" s="410"/>
      <c r="AE284" s="410"/>
      <c r="AF284" s="415"/>
      <c r="AG284" s="415"/>
      <c r="AH284" s="415"/>
      <c r="AI284" s="415"/>
      <c r="AJ284" s="415"/>
      <c r="AK284" s="415"/>
      <c r="AL284" s="415"/>
      <c r="AM284" s="296">
        <f>SUM(Y284:AL284)</f>
        <v>1</v>
      </c>
    </row>
    <row r="285" spans="1:39" ht="16" outlineLevel="1">
      <c r="B285" s="294" t="s">
        <v>289</v>
      </c>
      <c r="C285" s="291" t="s">
        <v>163</v>
      </c>
      <c r="D285" s="295">
        <v>0</v>
      </c>
      <c r="E285" s="295">
        <v>0</v>
      </c>
      <c r="F285" s="295">
        <v>0</v>
      </c>
      <c r="G285" s="295">
        <v>0</v>
      </c>
      <c r="H285" s="295">
        <v>0</v>
      </c>
      <c r="I285" s="295">
        <v>0</v>
      </c>
      <c r="J285" s="295">
        <v>0</v>
      </c>
      <c r="K285" s="295">
        <v>0</v>
      </c>
      <c r="L285" s="295">
        <v>0</v>
      </c>
      <c r="M285" s="295">
        <v>0</v>
      </c>
      <c r="N285" s="295">
        <f>N284</f>
        <v>12</v>
      </c>
      <c r="O285" s="295"/>
      <c r="P285" s="295"/>
      <c r="Q285" s="295"/>
      <c r="R285" s="295"/>
      <c r="S285" s="295"/>
      <c r="T285" s="295"/>
      <c r="U285" s="295"/>
      <c r="V285" s="295"/>
      <c r="W285" s="295"/>
      <c r="X285" s="295"/>
      <c r="Y285" s="751">
        <v>1</v>
      </c>
      <c r="Z285" s="751">
        <f t="shared" ref="Z285:AA285" si="746">Z284</f>
        <v>0</v>
      </c>
      <c r="AA285" s="751">
        <f t="shared" si="746"/>
        <v>0</v>
      </c>
      <c r="AB285" s="411">
        <f t="shared" ref="AB285:AL285" si="747">AB284</f>
        <v>0</v>
      </c>
      <c r="AC285" s="411">
        <f t="shared" si="747"/>
        <v>0</v>
      </c>
      <c r="AD285" s="411">
        <f t="shared" si="747"/>
        <v>0</v>
      </c>
      <c r="AE285" s="411">
        <f t="shared" si="747"/>
        <v>0</v>
      </c>
      <c r="AF285" s="411">
        <f t="shared" si="747"/>
        <v>0</v>
      </c>
      <c r="AG285" s="411">
        <f t="shared" si="747"/>
        <v>0</v>
      </c>
      <c r="AH285" s="411">
        <f t="shared" si="747"/>
        <v>0</v>
      </c>
      <c r="AI285" s="411">
        <f t="shared" si="747"/>
        <v>0</v>
      </c>
      <c r="AJ285" s="411">
        <f t="shared" si="747"/>
        <v>0</v>
      </c>
      <c r="AK285" s="411">
        <f t="shared" si="747"/>
        <v>0</v>
      </c>
      <c r="AL285" s="411">
        <f t="shared" si="747"/>
        <v>0</v>
      </c>
      <c r="AM285" s="297"/>
    </row>
    <row r="286" spans="1:39" ht="16" outlineLevel="1">
      <c r="B286" s="322"/>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16"/>
      <c r="Z286" s="416"/>
      <c r="AA286" s="416"/>
      <c r="AB286" s="412"/>
      <c r="AC286" s="412"/>
      <c r="AD286" s="412"/>
      <c r="AE286" s="412"/>
      <c r="AF286" s="412"/>
      <c r="AG286" s="412"/>
      <c r="AH286" s="412"/>
      <c r="AI286" s="412"/>
      <c r="AJ286" s="412"/>
      <c r="AK286" s="412"/>
      <c r="AL286" s="412"/>
      <c r="AM286" s="306"/>
    </row>
    <row r="287" spans="1:39" ht="17" outlineLevel="1">
      <c r="A287" s="519">
        <v>20</v>
      </c>
      <c r="B287" s="517" t="s">
        <v>110</v>
      </c>
      <c r="C287" s="291" t="s">
        <v>25</v>
      </c>
      <c r="D287" s="295"/>
      <c r="E287" s="295"/>
      <c r="F287" s="295"/>
      <c r="G287" s="295"/>
      <c r="H287" s="295"/>
      <c r="I287" s="295"/>
      <c r="J287" s="295"/>
      <c r="K287" s="295"/>
      <c r="L287" s="295"/>
      <c r="M287" s="295"/>
      <c r="N287" s="295">
        <v>12</v>
      </c>
      <c r="O287" s="295"/>
      <c r="P287" s="295"/>
      <c r="Q287" s="295"/>
      <c r="R287" s="295"/>
      <c r="S287" s="295"/>
      <c r="T287" s="295"/>
      <c r="U287" s="295"/>
      <c r="V287" s="295"/>
      <c r="W287" s="295"/>
      <c r="X287" s="295"/>
      <c r="Y287" s="750"/>
      <c r="Z287" s="415"/>
      <c r="AA287" s="415"/>
      <c r="AB287" s="410"/>
      <c r="AC287" s="410"/>
      <c r="AD287" s="410"/>
      <c r="AE287" s="410"/>
      <c r="AF287" s="415"/>
      <c r="AG287" s="415"/>
      <c r="AH287" s="415"/>
      <c r="AI287" s="415"/>
      <c r="AJ287" s="415"/>
      <c r="AK287" s="415"/>
      <c r="AL287" s="415"/>
      <c r="AM287" s="296">
        <f>SUM(Y287:AL287)</f>
        <v>0</v>
      </c>
    </row>
    <row r="288" spans="1:39" ht="16" outlineLevel="1">
      <c r="B288" s="294" t="s">
        <v>289</v>
      </c>
      <c r="C288" s="291" t="s">
        <v>163</v>
      </c>
      <c r="D288" s="295"/>
      <c r="E288" s="295"/>
      <c r="F288" s="295"/>
      <c r="G288" s="295"/>
      <c r="H288" s="295"/>
      <c r="I288" s="295"/>
      <c r="J288" s="295"/>
      <c r="K288" s="295"/>
      <c r="L288" s="295"/>
      <c r="M288" s="295"/>
      <c r="N288" s="295">
        <f>N287</f>
        <v>12</v>
      </c>
      <c r="O288" s="295"/>
      <c r="P288" s="295"/>
      <c r="Q288" s="295"/>
      <c r="R288" s="295"/>
      <c r="S288" s="295"/>
      <c r="T288" s="295"/>
      <c r="U288" s="295"/>
      <c r="V288" s="295"/>
      <c r="W288" s="295"/>
      <c r="X288" s="295"/>
      <c r="Y288" s="751">
        <f t="shared" ref="Y288:AA288" si="748">Y287</f>
        <v>0</v>
      </c>
      <c r="Z288" s="751">
        <f t="shared" si="748"/>
        <v>0</v>
      </c>
      <c r="AA288" s="751">
        <f t="shared" si="748"/>
        <v>0</v>
      </c>
      <c r="AB288" s="411">
        <f t="shared" ref="AB288:AL288" si="749">AB287</f>
        <v>0</v>
      </c>
      <c r="AC288" s="411">
        <f t="shared" si="749"/>
        <v>0</v>
      </c>
      <c r="AD288" s="411">
        <f t="shared" si="749"/>
        <v>0</v>
      </c>
      <c r="AE288" s="411">
        <f t="shared" si="749"/>
        <v>0</v>
      </c>
      <c r="AF288" s="411">
        <f t="shared" si="749"/>
        <v>0</v>
      </c>
      <c r="AG288" s="411">
        <f t="shared" si="749"/>
        <v>0</v>
      </c>
      <c r="AH288" s="411">
        <f t="shared" si="749"/>
        <v>0</v>
      </c>
      <c r="AI288" s="411">
        <f t="shared" si="749"/>
        <v>0</v>
      </c>
      <c r="AJ288" s="411">
        <f t="shared" si="749"/>
        <v>0</v>
      </c>
      <c r="AK288" s="411">
        <f t="shared" si="749"/>
        <v>0</v>
      </c>
      <c r="AL288" s="411">
        <f t="shared" si="749"/>
        <v>0</v>
      </c>
      <c r="AM288" s="306"/>
    </row>
    <row r="289" spans="1:39" ht="16" outlineLevel="1">
      <c r="B289" s="323"/>
      <c r="C289" s="300"/>
      <c r="D289" s="291"/>
      <c r="E289" s="291"/>
      <c r="F289" s="291"/>
      <c r="G289" s="291"/>
      <c r="H289" s="291"/>
      <c r="I289" s="291"/>
      <c r="J289" s="291"/>
      <c r="K289" s="291"/>
      <c r="L289" s="291"/>
      <c r="M289" s="291"/>
      <c r="N289" s="300"/>
      <c r="O289" s="291"/>
      <c r="P289" s="291"/>
      <c r="Q289" s="291"/>
      <c r="R289" s="291"/>
      <c r="S289" s="291"/>
      <c r="T289" s="291"/>
      <c r="U289" s="291"/>
      <c r="V289" s="291"/>
      <c r="W289" s="291"/>
      <c r="X289" s="291"/>
      <c r="Y289" s="416"/>
      <c r="Z289" s="416"/>
      <c r="AA289" s="416"/>
      <c r="AB289" s="412"/>
      <c r="AC289" s="412"/>
      <c r="AD289" s="412"/>
      <c r="AE289" s="412"/>
      <c r="AF289" s="412"/>
      <c r="AG289" s="412"/>
      <c r="AH289" s="412"/>
      <c r="AI289" s="412"/>
      <c r="AJ289" s="412"/>
      <c r="AK289" s="412"/>
      <c r="AL289" s="412"/>
      <c r="AM289" s="306"/>
    </row>
    <row r="290" spans="1:39" ht="16" outlineLevel="1">
      <c r="B290" s="515" t="s">
        <v>502</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18"/>
      <c r="Z290" s="752"/>
      <c r="AA290" s="752"/>
      <c r="AB290" s="425"/>
      <c r="AC290" s="425"/>
      <c r="AD290" s="425"/>
      <c r="AE290" s="425"/>
      <c r="AF290" s="425"/>
      <c r="AG290" s="425"/>
      <c r="AH290" s="425"/>
      <c r="AI290" s="425"/>
      <c r="AJ290" s="425"/>
      <c r="AK290" s="425"/>
      <c r="AL290" s="425"/>
      <c r="AM290" s="306"/>
    </row>
    <row r="291" spans="1:39" ht="16" outlineLevel="1">
      <c r="B291" s="288" t="s">
        <v>498</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418"/>
      <c r="Z291" s="752"/>
      <c r="AA291" s="752"/>
      <c r="AB291" s="425"/>
      <c r="AC291" s="425"/>
      <c r="AD291" s="425"/>
      <c r="AE291" s="425"/>
      <c r="AF291" s="425"/>
      <c r="AG291" s="425"/>
      <c r="AH291" s="425"/>
      <c r="AI291" s="425"/>
      <c r="AJ291" s="425"/>
      <c r="AK291" s="425"/>
      <c r="AL291" s="425"/>
      <c r="AM291" s="306"/>
    </row>
    <row r="292" spans="1:39" ht="17" outlineLevel="1">
      <c r="A292" s="519">
        <v>21</v>
      </c>
      <c r="B292" s="517" t="s">
        <v>113</v>
      </c>
      <c r="C292" s="291" t="s">
        <v>25</v>
      </c>
      <c r="D292" s="295">
        <v>5654091</v>
      </c>
      <c r="E292" s="295">
        <v>5654091</v>
      </c>
      <c r="F292" s="295">
        <v>5654091</v>
      </c>
      <c r="G292" s="295">
        <v>5654091</v>
      </c>
      <c r="H292" s="295">
        <v>5654091</v>
      </c>
      <c r="I292" s="295">
        <v>5654091</v>
      </c>
      <c r="J292" s="295">
        <v>5654091</v>
      </c>
      <c r="K292" s="295">
        <v>5653430</v>
      </c>
      <c r="L292" s="295">
        <v>5653430</v>
      </c>
      <c r="M292" s="295">
        <v>5633629</v>
      </c>
      <c r="N292" s="291"/>
      <c r="O292" s="295">
        <v>366</v>
      </c>
      <c r="P292" s="295">
        <v>366</v>
      </c>
      <c r="Q292" s="295">
        <v>366</v>
      </c>
      <c r="R292" s="295">
        <v>366</v>
      </c>
      <c r="S292" s="295">
        <v>366</v>
      </c>
      <c r="T292" s="295">
        <v>366</v>
      </c>
      <c r="U292" s="295">
        <v>366</v>
      </c>
      <c r="V292" s="295">
        <v>366</v>
      </c>
      <c r="W292" s="295">
        <v>366</v>
      </c>
      <c r="X292" s="295">
        <v>365</v>
      </c>
      <c r="Y292" s="415">
        <v>1</v>
      </c>
      <c r="Z292" s="415"/>
      <c r="AA292" s="415"/>
      <c r="AB292" s="410"/>
      <c r="AC292" s="410"/>
      <c r="AD292" s="410"/>
      <c r="AE292" s="410"/>
      <c r="AF292" s="410"/>
      <c r="AG292" s="410"/>
      <c r="AH292" s="410"/>
      <c r="AI292" s="410"/>
      <c r="AJ292" s="410"/>
      <c r="AK292" s="410"/>
      <c r="AL292" s="410"/>
      <c r="AM292" s="296">
        <f>SUM(Y292:AL292)</f>
        <v>1</v>
      </c>
    </row>
    <row r="293" spans="1:39" ht="16" outlineLevel="1">
      <c r="B293" s="294" t="s">
        <v>289</v>
      </c>
      <c r="C293" s="291" t="s">
        <v>163</v>
      </c>
      <c r="D293" s="295">
        <v>514682</v>
      </c>
      <c r="E293" s="295">
        <v>514682</v>
      </c>
      <c r="F293" s="295">
        <v>514682</v>
      </c>
      <c r="G293" s="295">
        <v>514682</v>
      </c>
      <c r="H293" s="295">
        <v>514682</v>
      </c>
      <c r="I293" s="295">
        <v>514682</v>
      </c>
      <c r="J293" s="295">
        <v>514682</v>
      </c>
      <c r="K293" s="295">
        <v>514641</v>
      </c>
      <c r="L293" s="295">
        <v>514641</v>
      </c>
      <c r="M293" s="295">
        <v>515382</v>
      </c>
      <c r="N293" s="291"/>
      <c r="O293" s="295">
        <v>33</v>
      </c>
      <c r="P293" s="295">
        <v>33</v>
      </c>
      <c r="Q293" s="295">
        <v>33</v>
      </c>
      <c r="R293" s="295">
        <v>33</v>
      </c>
      <c r="S293" s="295">
        <v>33</v>
      </c>
      <c r="T293" s="295">
        <v>33</v>
      </c>
      <c r="U293" s="295">
        <v>33</v>
      </c>
      <c r="V293" s="295">
        <v>33</v>
      </c>
      <c r="W293" s="295">
        <v>33</v>
      </c>
      <c r="X293" s="295">
        <v>33</v>
      </c>
      <c r="Y293" s="751">
        <v>1</v>
      </c>
      <c r="Z293" s="751">
        <f t="shared" ref="Z293:AA293" si="750">Z292</f>
        <v>0</v>
      </c>
      <c r="AA293" s="751">
        <f t="shared" si="750"/>
        <v>0</v>
      </c>
      <c r="AB293" s="411">
        <f t="shared" ref="AB293" si="751">AB292</f>
        <v>0</v>
      </c>
      <c r="AC293" s="411">
        <f t="shared" ref="AC293" si="752">AC292</f>
        <v>0</v>
      </c>
      <c r="AD293" s="411">
        <f t="shared" ref="AD293" si="753">AD292</f>
        <v>0</v>
      </c>
      <c r="AE293" s="411">
        <f t="shared" ref="AE293" si="754">AE292</f>
        <v>0</v>
      </c>
      <c r="AF293" s="411">
        <f t="shared" ref="AF293" si="755">AF292</f>
        <v>0</v>
      </c>
      <c r="AG293" s="411">
        <f t="shared" ref="AG293" si="756">AG292</f>
        <v>0</v>
      </c>
      <c r="AH293" s="411">
        <f t="shared" ref="AH293" si="757">AH292</f>
        <v>0</v>
      </c>
      <c r="AI293" s="411">
        <f t="shared" ref="AI293" si="758">AI292</f>
        <v>0</v>
      </c>
      <c r="AJ293" s="411">
        <f t="shared" ref="AJ293" si="759">AJ292</f>
        <v>0</v>
      </c>
      <c r="AK293" s="411">
        <f t="shared" ref="AK293" si="760">AK292</f>
        <v>0</v>
      </c>
      <c r="AL293" s="411">
        <f t="shared" ref="AL293" si="761">AL292</f>
        <v>0</v>
      </c>
      <c r="AM293" s="306"/>
    </row>
    <row r="294" spans="1:39" ht="16" outlineLevel="1">
      <c r="B294" s="294"/>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418"/>
      <c r="Z294" s="752"/>
      <c r="AA294" s="752"/>
      <c r="AB294" s="425"/>
      <c r="AC294" s="425"/>
      <c r="AD294" s="425"/>
      <c r="AE294" s="425"/>
      <c r="AF294" s="425"/>
      <c r="AG294" s="425"/>
      <c r="AH294" s="425"/>
      <c r="AI294" s="425"/>
      <c r="AJ294" s="425"/>
      <c r="AK294" s="425"/>
      <c r="AL294" s="425"/>
      <c r="AM294" s="306"/>
    </row>
    <row r="295" spans="1:39" ht="34" outlineLevel="1">
      <c r="A295" s="519">
        <v>22</v>
      </c>
      <c r="B295" s="517" t="s">
        <v>114</v>
      </c>
      <c r="C295" s="291" t="s">
        <v>25</v>
      </c>
      <c r="D295" s="295">
        <v>1580253</v>
      </c>
      <c r="E295" s="295">
        <v>1580253</v>
      </c>
      <c r="F295" s="295">
        <v>1580253</v>
      </c>
      <c r="G295" s="295">
        <v>1580253</v>
      </c>
      <c r="H295" s="295">
        <v>1580253</v>
      </c>
      <c r="I295" s="295">
        <v>1580253</v>
      </c>
      <c r="J295" s="295">
        <v>1580253</v>
      </c>
      <c r="K295" s="295">
        <v>1580253</v>
      </c>
      <c r="L295" s="295">
        <v>1580253</v>
      </c>
      <c r="M295" s="295">
        <v>1580253</v>
      </c>
      <c r="N295" s="291"/>
      <c r="O295" s="295">
        <v>472</v>
      </c>
      <c r="P295" s="295">
        <v>472</v>
      </c>
      <c r="Q295" s="295">
        <v>472</v>
      </c>
      <c r="R295" s="295">
        <v>472</v>
      </c>
      <c r="S295" s="295">
        <v>472</v>
      </c>
      <c r="T295" s="295">
        <v>472</v>
      </c>
      <c r="U295" s="295">
        <v>472</v>
      </c>
      <c r="V295" s="295">
        <v>472</v>
      </c>
      <c r="W295" s="295">
        <v>472</v>
      </c>
      <c r="X295" s="295">
        <v>472</v>
      </c>
      <c r="Y295" s="415">
        <v>1</v>
      </c>
      <c r="Z295" s="415"/>
      <c r="AA295" s="415"/>
      <c r="AB295" s="410"/>
      <c r="AC295" s="410"/>
      <c r="AD295" s="410"/>
      <c r="AE295" s="410"/>
      <c r="AF295" s="410"/>
      <c r="AG295" s="410"/>
      <c r="AH295" s="410"/>
      <c r="AI295" s="410"/>
      <c r="AJ295" s="410"/>
      <c r="AK295" s="410"/>
      <c r="AL295" s="410"/>
      <c r="AM295" s="296">
        <f>SUM(Y295:AL295)</f>
        <v>1</v>
      </c>
    </row>
    <row r="296" spans="1:39" ht="16" outlineLevel="1">
      <c r="B296" s="294" t="s">
        <v>289</v>
      </c>
      <c r="C296" s="291" t="s">
        <v>163</v>
      </c>
      <c r="D296" s="295">
        <v>9727</v>
      </c>
      <c r="E296" s="295">
        <v>9727</v>
      </c>
      <c r="F296" s="295">
        <v>9727</v>
      </c>
      <c r="G296" s="295">
        <v>9727</v>
      </c>
      <c r="H296" s="295">
        <v>9727</v>
      </c>
      <c r="I296" s="295">
        <v>9727</v>
      </c>
      <c r="J296" s="295">
        <v>9727</v>
      </c>
      <c r="K296" s="295">
        <v>9727</v>
      </c>
      <c r="L296" s="295">
        <v>9727</v>
      </c>
      <c r="M296" s="295">
        <v>9727</v>
      </c>
      <c r="N296" s="291"/>
      <c r="O296" s="295">
        <v>3</v>
      </c>
      <c r="P296" s="295">
        <v>3</v>
      </c>
      <c r="Q296" s="295">
        <v>3</v>
      </c>
      <c r="R296" s="295">
        <v>3</v>
      </c>
      <c r="S296" s="295">
        <v>3</v>
      </c>
      <c r="T296" s="295">
        <v>3</v>
      </c>
      <c r="U296" s="295">
        <v>3</v>
      </c>
      <c r="V296" s="295">
        <v>3</v>
      </c>
      <c r="W296" s="295">
        <v>3</v>
      </c>
      <c r="X296" s="295">
        <v>3</v>
      </c>
      <c r="Y296" s="751">
        <v>1</v>
      </c>
      <c r="Z296" s="751">
        <f t="shared" ref="Z296:AA296" si="762">Z295</f>
        <v>0</v>
      </c>
      <c r="AA296" s="751">
        <f t="shared" si="762"/>
        <v>0</v>
      </c>
      <c r="AB296" s="411">
        <f t="shared" ref="AB296" si="763">AB295</f>
        <v>0</v>
      </c>
      <c r="AC296" s="411">
        <f t="shared" ref="AC296" si="764">AC295</f>
        <v>0</v>
      </c>
      <c r="AD296" s="411">
        <f t="shared" ref="AD296" si="765">AD295</f>
        <v>0</v>
      </c>
      <c r="AE296" s="411">
        <f t="shared" ref="AE296" si="766">AE295</f>
        <v>0</v>
      </c>
      <c r="AF296" s="411">
        <f t="shared" ref="AF296" si="767">AF295</f>
        <v>0</v>
      </c>
      <c r="AG296" s="411">
        <f t="shared" ref="AG296" si="768">AG295</f>
        <v>0</v>
      </c>
      <c r="AH296" s="411">
        <f t="shared" ref="AH296" si="769">AH295</f>
        <v>0</v>
      </c>
      <c r="AI296" s="411">
        <f t="shared" ref="AI296" si="770">AI295</f>
        <v>0</v>
      </c>
      <c r="AJ296" s="411">
        <f t="shared" ref="AJ296" si="771">AJ295</f>
        <v>0</v>
      </c>
      <c r="AK296" s="411">
        <f t="shared" ref="AK296" si="772">AK295</f>
        <v>0</v>
      </c>
      <c r="AL296" s="411">
        <f t="shared" ref="AL296" si="773">AL295</f>
        <v>0</v>
      </c>
      <c r="AM296" s="306"/>
    </row>
    <row r="297" spans="1:39" ht="16" outlineLevel="1">
      <c r="B297" s="294"/>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418"/>
      <c r="Z297" s="752"/>
      <c r="AA297" s="752"/>
      <c r="AB297" s="425"/>
      <c r="AC297" s="425"/>
      <c r="AD297" s="425"/>
      <c r="AE297" s="425"/>
      <c r="AF297" s="425"/>
      <c r="AG297" s="425"/>
      <c r="AH297" s="425"/>
      <c r="AI297" s="425"/>
      <c r="AJ297" s="425"/>
      <c r="AK297" s="425"/>
      <c r="AL297" s="425"/>
      <c r="AM297" s="306"/>
    </row>
    <row r="298" spans="1:39" ht="17" outlineLevel="1">
      <c r="A298" s="519">
        <v>23</v>
      </c>
      <c r="B298" s="517" t="s">
        <v>115</v>
      </c>
      <c r="C298" s="291" t="s">
        <v>25</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5"/>
      <c r="Z298" s="415"/>
      <c r="AA298" s="415"/>
      <c r="AB298" s="410"/>
      <c r="AC298" s="410"/>
      <c r="AD298" s="410"/>
      <c r="AE298" s="410"/>
      <c r="AF298" s="410"/>
      <c r="AG298" s="410"/>
      <c r="AH298" s="410"/>
      <c r="AI298" s="410"/>
      <c r="AJ298" s="410"/>
      <c r="AK298" s="410"/>
      <c r="AL298" s="410"/>
      <c r="AM298" s="296">
        <f>SUM(Y298:AL298)</f>
        <v>0</v>
      </c>
    </row>
    <row r="299" spans="1:39" ht="16" outlineLevel="1">
      <c r="B299" s="294" t="s">
        <v>289</v>
      </c>
      <c r="C299" s="291" t="s">
        <v>163</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751">
        <f>Y298</f>
        <v>0</v>
      </c>
      <c r="Z299" s="751">
        <f t="shared" ref="Z299:AA299" si="774">Z298</f>
        <v>0</v>
      </c>
      <c r="AA299" s="751">
        <f t="shared" si="774"/>
        <v>0</v>
      </c>
      <c r="AB299" s="411">
        <f t="shared" ref="AB299" si="775">AB298</f>
        <v>0</v>
      </c>
      <c r="AC299" s="411">
        <f t="shared" ref="AC299" si="776">AC298</f>
        <v>0</v>
      </c>
      <c r="AD299" s="411">
        <f t="shared" ref="AD299" si="777">AD298</f>
        <v>0</v>
      </c>
      <c r="AE299" s="411">
        <f t="shared" ref="AE299" si="778">AE298</f>
        <v>0</v>
      </c>
      <c r="AF299" s="411">
        <f t="shared" ref="AF299" si="779">AF298</f>
        <v>0</v>
      </c>
      <c r="AG299" s="411">
        <f t="shared" ref="AG299" si="780">AG298</f>
        <v>0</v>
      </c>
      <c r="AH299" s="411">
        <f t="shared" ref="AH299" si="781">AH298</f>
        <v>0</v>
      </c>
      <c r="AI299" s="411">
        <f t="shared" ref="AI299" si="782">AI298</f>
        <v>0</v>
      </c>
      <c r="AJ299" s="411">
        <f t="shared" ref="AJ299" si="783">AJ298</f>
        <v>0</v>
      </c>
      <c r="AK299" s="411">
        <f t="shared" ref="AK299" si="784">AK298</f>
        <v>0</v>
      </c>
      <c r="AL299" s="411">
        <f t="shared" ref="AL299" si="785">AL298</f>
        <v>0</v>
      </c>
      <c r="AM299" s="306"/>
    </row>
    <row r="300" spans="1:39" ht="16" outlineLevel="1">
      <c r="B300" s="322"/>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8"/>
      <c r="Z300" s="752"/>
      <c r="AA300" s="752"/>
      <c r="AB300" s="425"/>
      <c r="AC300" s="425"/>
      <c r="AD300" s="425"/>
      <c r="AE300" s="425"/>
      <c r="AF300" s="425"/>
      <c r="AG300" s="425"/>
      <c r="AH300" s="425"/>
      <c r="AI300" s="425"/>
      <c r="AJ300" s="425"/>
      <c r="AK300" s="425"/>
      <c r="AL300" s="425"/>
      <c r="AM300" s="306"/>
    </row>
    <row r="301" spans="1:39" ht="17" outlineLevel="1">
      <c r="A301" s="519">
        <v>24</v>
      </c>
      <c r="B301" s="517" t="s">
        <v>116</v>
      </c>
      <c r="C301" s="291" t="s">
        <v>25</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5">
        <v>1</v>
      </c>
      <c r="Z301" s="415"/>
      <c r="AA301" s="415"/>
      <c r="AB301" s="410"/>
      <c r="AC301" s="410"/>
      <c r="AD301" s="410"/>
      <c r="AE301" s="410"/>
      <c r="AF301" s="410"/>
      <c r="AG301" s="410"/>
      <c r="AH301" s="410"/>
      <c r="AI301" s="410"/>
      <c r="AJ301" s="410"/>
      <c r="AK301" s="410"/>
      <c r="AL301" s="410"/>
      <c r="AM301" s="296">
        <f>SUM(Y301:AL301)</f>
        <v>1</v>
      </c>
    </row>
    <row r="302" spans="1:39" ht="16" outlineLevel="1">
      <c r="B302" s="294" t="s">
        <v>289</v>
      </c>
      <c r="C302" s="340" t="s">
        <v>745</v>
      </c>
      <c r="D302" s="295">
        <v>2561.045096039772</v>
      </c>
      <c r="E302" s="295">
        <v>2466.0190350721209</v>
      </c>
      <c r="F302" s="295">
        <v>2370.9929741044698</v>
      </c>
      <c r="G302" s="295">
        <v>2275.9669131368187</v>
      </c>
      <c r="H302" s="295">
        <v>2180.9408521691671</v>
      </c>
      <c r="I302" s="295">
        <v>2169.4913865113035</v>
      </c>
      <c r="J302" s="295"/>
      <c r="K302" s="295"/>
      <c r="L302" s="295"/>
      <c r="M302" s="295"/>
      <c r="N302" s="291"/>
      <c r="O302" s="295"/>
      <c r="P302" s="295"/>
      <c r="Q302" s="295"/>
      <c r="R302" s="295"/>
      <c r="S302" s="295"/>
      <c r="T302" s="295"/>
      <c r="U302" s="295"/>
      <c r="V302" s="295"/>
      <c r="W302" s="295"/>
      <c r="X302" s="295"/>
      <c r="Y302" s="751">
        <f>Y301</f>
        <v>1</v>
      </c>
      <c r="Z302" s="751">
        <f t="shared" ref="Z302:AA302" si="786">Z301</f>
        <v>0</v>
      </c>
      <c r="AA302" s="751">
        <f t="shared" si="786"/>
        <v>0</v>
      </c>
      <c r="AB302" s="411">
        <f t="shared" ref="AB302" si="787">AB301</f>
        <v>0</v>
      </c>
      <c r="AC302" s="411">
        <f t="shared" ref="AC302" si="788">AC301</f>
        <v>0</v>
      </c>
      <c r="AD302" s="411">
        <f t="shared" ref="AD302" si="789">AD301</f>
        <v>0</v>
      </c>
      <c r="AE302" s="411">
        <f t="shared" ref="AE302" si="790">AE301</f>
        <v>0</v>
      </c>
      <c r="AF302" s="411">
        <f t="shared" ref="AF302" si="791">AF301</f>
        <v>0</v>
      </c>
      <c r="AG302" s="411">
        <f t="shared" ref="AG302" si="792">AG301</f>
        <v>0</v>
      </c>
      <c r="AH302" s="411">
        <f t="shared" ref="AH302" si="793">AH301</f>
        <v>0</v>
      </c>
      <c r="AI302" s="411">
        <f t="shared" ref="AI302" si="794">AI301</f>
        <v>0</v>
      </c>
      <c r="AJ302" s="411">
        <f t="shared" ref="AJ302" si="795">AJ301</f>
        <v>0</v>
      </c>
      <c r="AK302" s="411">
        <f t="shared" ref="AK302" si="796">AK301</f>
        <v>0</v>
      </c>
      <c r="AL302" s="411">
        <f t="shared" ref="AL302" si="797">AL301</f>
        <v>0</v>
      </c>
      <c r="AM302" s="306"/>
    </row>
    <row r="303" spans="1:39" ht="16"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6"/>
      <c r="Z303" s="752"/>
      <c r="AA303" s="752"/>
      <c r="AB303" s="425"/>
      <c r="AC303" s="425"/>
      <c r="AD303" s="425"/>
      <c r="AE303" s="425"/>
      <c r="AF303" s="425"/>
      <c r="AG303" s="425"/>
      <c r="AH303" s="425"/>
      <c r="AI303" s="425"/>
      <c r="AJ303" s="425"/>
      <c r="AK303" s="425"/>
      <c r="AL303" s="425"/>
      <c r="AM303" s="306"/>
    </row>
    <row r="304" spans="1:39" ht="16" outlineLevel="1">
      <c r="B304" s="288" t="s">
        <v>499</v>
      </c>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416"/>
      <c r="Z304" s="752"/>
      <c r="AA304" s="752"/>
      <c r="AB304" s="425"/>
      <c r="AC304" s="425"/>
      <c r="AD304" s="425"/>
      <c r="AE304" s="425"/>
      <c r="AF304" s="425"/>
      <c r="AG304" s="425"/>
      <c r="AH304" s="425"/>
      <c r="AI304" s="425"/>
      <c r="AJ304" s="425"/>
      <c r="AK304" s="425"/>
      <c r="AL304" s="425"/>
      <c r="AM304" s="306"/>
    </row>
    <row r="305" spans="1:39" ht="17" outlineLevel="1">
      <c r="A305" s="519">
        <v>25</v>
      </c>
      <c r="B305" s="517" t="s">
        <v>117</v>
      </c>
      <c r="C305" s="291" t="s">
        <v>25</v>
      </c>
      <c r="D305" s="295">
        <v>13143</v>
      </c>
      <c r="E305" s="295">
        <v>13143</v>
      </c>
      <c r="F305" s="295">
        <v>13143</v>
      </c>
      <c r="G305" s="295">
        <v>13143</v>
      </c>
      <c r="H305" s="295">
        <v>13143</v>
      </c>
      <c r="I305" s="295">
        <v>13143</v>
      </c>
      <c r="J305" s="295">
        <v>13143</v>
      </c>
      <c r="K305" s="295">
        <v>13143</v>
      </c>
      <c r="L305" s="295">
        <v>13143</v>
      </c>
      <c r="M305" s="295">
        <v>13143</v>
      </c>
      <c r="N305" s="295">
        <v>12</v>
      </c>
      <c r="O305" s="295">
        <v>2</v>
      </c>
      <c r="P305" s="295">
        <v>2</v>
      </c>
      <c r="Q305" s="295">
        <v>2</v>
      </c>
      <c r="R305" s="295">
        <v>2</v>
      </c>
      <c r="S305" s="295">
        <v>2</v>
      </c>
      <c r="T305" s="295">
        <v>2</v>
      </c>
      <c r="U305" s="295">
        <v>2</v>
      </c>
      <c r="V305" s="295">
        <v>2</v>
      </c>
      <c r="W305" s="295">
        <v>2</v>
      </c>
      <c r="X305" s="295">
        <v>2</v>
      </c>
      <c r="Y305" s="750"/>
      <c r="Z305" s="415">
        <v>0</v>
      </c>
      <c r="AA305" s="415">
        <v>1</v>
      </c>
      <c r="AB305" s="410"/>
      <c r="AC305" s="410"/>
      <c r="AD305" s="410"/>
      <c r="AE305" s="410"/>
      <c r="AF305" s="410"/>
      <c r="AG305" s="415"/>
      <c r="AH305" s="415"/>
      <c r="AI305" s="415"/>
      <c r="AJ305" s="415"/>
      <c r="AK305" s="415"/>
      <c r="AL305" s="415"/>
      <c r="AM305" s="296">
        <f>SUM(Y305:AL305)</f>
        <v>1</v>
      </c>
    </row>
    <row r="306" spans="1:39" ht="16" outlineLevel="1">
      <c r="B306" s="294" t="s">
        <v>289</v>
      </c>
      <c r="C306" s="291" t="s">
        <v>163</v>
      </c>
      <c r="D306" s="295">
        <v>13143</v>
      </c>
      <c r="E306" s="295">
        <v>13143</v>
      </c>
      <c r="F306" s="295">
        <v>13143</v>
      </c>
      <c r="G306" s="295">
        <v>13143</v>
      </c>
      <c r="H306" s="295">
        <v>13143</v>
      </c>
      <c r="I306" s="295">
        <v>13143</v>
      </c>
      <c r="J306" s="295">
        <v>13143</v>
      </c>
      <c r="K306" s="295">
        <v>13143</v>
      </c>
      <c r="L306" s="295">
        <v>13143</v>
      </c>
      <c r="M306" s="295">
        <v>13143</v>
      </c>
      <c r="N306" s="295">
        <f>N305</f>
        <v>12</v>
      </c>
      <c r="O306" s="295">
        <v>2</v>
      </c>
      <c r="P306" s="295">
        <v>2</v>
      </c>
      <c r="Q306" s="295">
        <v>2</v>
      </c>
      <c r="R306" s="295">
        <v>2</v>
      </c>
      <c r="S306" s="295">
        <v>2</v>
      </c>
      <c r="T306" s="295">
        <v>2</v>
      </c>
      <c r="U306" s="295">
        <v>2</v>
      </c>
      <c r="V306" s="295">
        <v>2</v>
      </c>
      <c r="W306" s="295">
        <v>2</v>
      </c>
      <c r="X306" s="295">
        <v>2</v>
      </c>
      <c r="Y306" s="751">
        <v>0</v>
      </c>
      <c r="Z306" s="751">
        <v>0</v>
      </c>
      <c r="AA306" s="751">
        <v>1</v>
      </c>
      <c r="AB306" s="411">
        <f t="shared" ref="AB306" si="798">AB305</f>
        <v>0</v>
      </c>
      <c r="AC306" s="411">
        <f t="shared" ref="AC306" si="799">AC305</f>
        <v>0</v>
      </c>
      <c r="AD306" s="411">
        <f t="shared" ref="AD306" si="800">AD305</f>
        <v>0</v>
      </c>
      <c r="AE306" s="411">
        <f t="shared" ref="AE306" si="801">AE305</f>
        <v>0</v>
      </c>
      <c r="AF306" s="411">
        <f t="shared" ref="AF306" si="802">AF305</f>
        <v>0</v>
      </c>
      <c r="AG306" s="411">
        <f t="shared" ref="AG306" si="803">AG305</f>
        <v>0</v>
      </c>
      <c r="AH306" s="411">
        <f t="shared" ref="AH306" si="804">AH305</f>
        <v>0</v>
      </c>
      <c r="AI306" s="411">
        <f t="shared" ref="AI306" si="805">AI305</f>
        <v>0</v>
      </c>
      <c r="AJ306" s="411">
        <f t="shared" ref="AJ306" si="806">AJ305</f>
        <v>0</v>
      </c>
      <c r="AK306" s="411">
        <f t="shared" ref="AK306" si="807">AK305</f>
        <v>0</v>
      </c>
      <c r="AL306" s="411">
        <f t="shared" ref="AL306" si="808">AL305</f>
        <v>0</v>
      </c>
      <c r="AM306" s="306"/>
    </row>
    <row r="307" spans="1:39" ht="16"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6"/>
      <c r="Z307" s="752"/>
      <c r="AA307" s="752"/>
      <c r="AB307" s="425"/>
      <c r="AC307" s="425"/>
      <c r="AD307" s="425"/>
      <c r="AE307" s="425"/>
      <c r="AF307" s="425"/>
      <c r="AG307" s="425"/>
      <c r="AH307" s="425"/>
      <c r="AI307" s="425"/>
      <c r="AJ307" s="425"/>
      <c r="AK307" s="425"/>
      <c r="AL307" s="425"/>
      <c r="AM307" s="306"/>
    </row>
    <row r="308" spans="1:39" ht="17" outlineLevel="1">
      <c r="A308" s="519">
        <v>26</v>
      </c>
      <c r="B308" s="517" t="s">
        <v>118</v>
      </c>
      <c r="C308" s="291" t="s">
        <v>25</v>
      </c>
      <c r="D308" s="295">
        <v>4382289</v>
      </c>
      <c r="E308" s="295">
        <v>4258689</v>
      </c>
      <c r="F308" s="295">
        <v>4258689</v>
      </c>
      <c r="G308" s="295">
        <v>4258689</v>
      </c>
      <c r="H308" s="295">
        <v>4258689</v>
      </c>
      <c r="I308" s="295">
        <v>4254220</v>
      </c>
      <c r="J308" s="295">
        <v>4254220</v>
      </c>
      <c r="K308" s="295">
        <v>4254220</v>
      </c>
      <c r="L308" s="295">
        <v>4183399</v>
      </c>
      <c r="M308" s="295">
        <v>4183399</v>
      </c>
      <c r="N308" s="295">
        <v>12</v>
      </c>
      <c r="O308" s="295">
        <v>774</v>
      </c>
      <c r="P308" s="295">
        <v>750</v>
      </c>
      <c r="Q308" s="295">
        <v>750</v>
      </c>
      <c r="R308" s="295">
        <v>750</v>
      </c>
      <c r="S308" s="295">
        <v>750</v>
      </c>
      <c r="T308" s="295">
        <v>749</v>
      </c>
      <c r="U308" s="295">
        <v>749</v>
      </c>
      <c r="V308" s="295">
        <v>749</v>
      </c>
      <c r="W308" s="295">
        <v>746</v>
      </c>
      <c r="X308" s="295">
        <v>746</v>
      </c>
      <c r="Y308" s="750">
        <v>4.4261500152005719E-3</v>
      </c>
      <c r="Z308" s="415">
        <v>0.28624162451696622</v>
      </c>
      <c r="AA308" s="415">
        <v>0.75752879301758769</v>
      </c>
      <c r="AB308" s="410"/>
      <c r="AC308" s="410"/>
      <c r="AD308" s="410"/>
      <c r="AE308" s="410"/>
      <c r="AF308" s="410"/>
      <c r="AG308" s="415"/>
      <c r="AH308" s="415"/>
      <c r="AI308" s="415"/>
      <c r="AJ308" s="415"/>
      <c r="AK308" s="415"/>
      <c r="AL308" s="415"/>
      <c r="AM308" s="296">
        <f>SUM(Y308:AL308)</f>
        <v>1.0481965675497544</v>
      </c>
    </row>
    <row r="309" spans="1:39" ht="16" outlineLevel="1">
      <c r="B309" s="294" t="s">
        <v>751</v>
      </c>
      <c r="C309" s="291" t="s">
        <v>163</v>
      </c>
      <c r="D309" s="295">
        <v>4132808</v>
      </c>
      <c r="E309" s="295">
        <v>4256408</v>
      </c>
      <c r="F309" s="295">
        <v>4589075</v>
      </c>
      <c r="G309" s="295">
        <v>4589075</v>
      </c>
      <c r="H309" s="295">
        <v>4589075</v>
      </c>
      <c r="I309" s="295">
        <v>4587029</v>
      </c>
      <c r="J309" s="295">
        <v>4587029</v>
      </c>
      <c r="K309" s="295">
        <v>4587029</v>
      </c>
      <c r="L309" s="295">
        <v>4586583</v>
      </c>
      <c r="M309" s="295">
        <v>4586583</v>
      </c>
      <c r="N309" s="295">
        <v>12</v>
      </c>
      <c r="O309" s="295">
        <v>826</v>
      </c>
      <c r="P309" s="295">
        <v>851</v>
      </c>
      <c r="Q309" s="295">
        <v>985</v>
      </c>
      <c r="R309" s="295">
        <v>985</v>
      </c>
      <c r="S309" s="295">
        <v>985</v>
      </c>
      <c r="T309" s="295">
        <v>985</v>
      </c>
      <c r="U309" s="295">
        <v>985</v>
      </c>
      <c r="V309" s="295">
        <v>985</v>
      </c>
      <c r="W309" s="295">
        <v>985</v>
      </c>
      <c r="X309" s="295">
        <v>985</v>
      </c>
      <c r="Y309" s="750"/>
      <c r="Z309" s="415">
        <v>0.13482897688628206</v>
      </c>
      <c r="AA309" s="415">
        <v>0.95083297119901755</v>
      </c>
      <c r="AB309" s="410"/>
      <c r="AC309" s="410"/>
      <c r="AD309" s="410"/>
      <c r="AE309" s="410"/>
      <c r="AF309" s="410"/>
      <c r="AG309" s="415"/>
      <c r="AH309" s="415"/>
      <c r="AI309" s="415"/>
      <c r="AJ309" s="415"/>
      <c r="AK309" s="415"/>
      <c r="AL309" s="415"/>
      <c r="AM309" s="296"/>
    </row>
    <row r="310" spans="1:39" ht="16" outlineLevel="1">
      <c r="B310" s="294" t="s">
        <v>752</v>
      </c>
      <c r="C310" s="340" t="s">
        <v>745</v>
      </c>
      <c r="D310" s="295">
        <v>66506.714970026806</v>
      </c>
      <c r="E310" s="295">
        <v>66424.494312173672</v>
      </c>
      <c r="F310" s="295">
        <v>66342.273654320539</v>
      </c>
      <c r="G310" s="295">
        <v>66260.052996467406</v>
      </c>
      <c r="H310" s="295">
        <v>66177.832338614273</v>
      </c>
      <c r="I310" s="295">
        <v>66129.102673391957</v>
      </c>
      <c r="J310" s="295"/>
      <c r="K310" s="295"/>
      <c r="L310" s="295"/>
      <c r="M310" s="295"/>
      <c r="N310" s="295">
        <f>N308</f>
        <v>12</v>
      </c>
      <c r="O310" s="295">
        <v>12.496715416400177</v>
      </c>
      <c r="P310" s="295">
        <v>12.616817804077597</v>
      </c>
      <c r="Q310" s="295">
        <v>12.736920191755017</v>
      </c>
      <c r="R310" s="295">
        <v>12.857022579432437</v>
      </c>
      <c r="S310" s="295">
        <v>12.977124967109857</v>
      </c>
      <c r="T310" s="295">
        <v>12.969645356177805</v>
      </c>
      <c r="U310" s="295"/>
      <c r="V310" s="295"/>
      <c r="W310" s="295"/>
      <c r="X310" s="295"/>
      <c r="Y310" s="751">
        <f>Y309</f>
        <v>0</v>
      </c>
      <c r="Z310" s="751">
        <f>Z309</f>
        <v>0.13482897688628206</v>
      </c>
      <c r="AA310" s="751">
        <f>AA309</f>
        <v>0.95083297119901755</v>
      </c>
      <c r="AB310" s="411">
        <f t="shared" ref="AB310" si="809">AB308</f>
        <v>0</v>
      </c>
      <c r="AC310" s="411">
        <f t="shared" ref="AC310" si="810">AC308</f>
        <v>0</v>
      </c>
      <c r="AD310" s="411">
        <f t="shared" ref="AD310" si="811">AD308</f>
        <v>0</v>
      </c>
      <c r="AE310" s="411">
        <f t="shared" ref="AE310" si="812">AE308</f>
        <v>0</v>
      </c>
      <c r="AF310" s="411">
        <f t="shared" ref="AF310" si="813">AF308</f>
        <v>0</v>
      </c>
      <c r="AG310" s="411">
        <f t="shared" ref="AG310" si="814">AG308</f>
        <v>0</v>
      </c>
      <c r="AH310" s="411">
        <f t="shared" ref="AH310" si="815">AH308</f>
        <v>0</v>
      </c>
      <c r="AI310" s="411">
        <f t="shared" ref="AI310" si="816">AI308</f>
        <v>0</v>
      </c>
      <c r="AJ310" s="411">
        <f t="shared" ref="AJ310" si="817">AJ308</f>
        <v>0</v>
      </c>
      <c r="AK310" s="411">
        <f t="shared" ref="AK310" si="818">AK308</f>
        <v>0</v>
      </c>
      <c r="AL310" s="411">
        <f t="shared" ref="AL310" si="819">AL308</f>
        <v>0</v>
      </c>
      <c r="AM310" s="306"/>
    </row>
    <row r="311" spans="1:39" ht="16"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6"/>
      <c r="Z311" s="752"/>
      <c r="AA311" s="752"/>
      <c r="AB311" s="425"/>
      <c r="AC311" s="425"/>
      <c r="AD311" s="425"/>
      <c r="AE311" s="425"/>
      <c r="AF311" s="425"/>
      <c r="AG311" s="425"/>
      <c r="AH311" s="425"/>
      <c r="AI311" s="425"/>
      <c r="AJ311" s="425"/>
      <c r="AK311" s="425"/>
      <c r="AL311" s="425"/>
      <c r="AM311" s="306"/>
    </row>
    <row r="312" spans="1:39" ht="34" outlineLevel="1">
      <c r="A312" s="519">
        <v>27</v>
      </c>
      <c r="B312" s="517" t="s">
        <v>119</v>
      </c>
      <c r="C312" s="291" t="s">
        <v>25</v>
      </c>
      <c r="D312" s="295"/>
      <c r="E312" s="295"/>
      <c r="F312" s="295"/>
      <c r="G312" s="295"/>
      <c r="H312" s="295"/>
      <c r="I312" s="295"/>
      <c r="J312" s="295"/>
      <c r="K312" s="295"/>
      <c r="L312" s="295"/>
      <c r="M312" s="295"/>
      <c r="N312" s="295">
        <v>12</v>
      </c>
      <c r="O312" s="295"/>
      <c r="P312" s="295"/>
      <c r="Q312" s="295"/>
      <c r="R312" s="295"/>
      <c r="S312" s="295"/>
      <c r="T312" s="295"/>
      <c r="U312" s="295"/>
      <c r="V312" s="295"/>
      <c r="W312" s="295"/>
      <c r="X312" s="295"/>
      <c r="Y312" s="750"/>
      <c r="Z312" s="415"/>
      <c r="AA312" s="415"/>
      <c r="AB312" s="410"/>
      <c r="AC312" s="410"/>
      <c r="AD312" s="410"/>
      <c r="AE312" s="410"/>
      <c r="AF312" s="410"/>
      <c r="AG312" s="415"/>
      <c r="AH312" s="415"/>
      <c r="AI312" s="415"/>
      <c r="AJ312" s="415"/>
      <c r="AK312" s="415"/>
      <c r="AL312" s="415"/>
      <c r="AM312" s="296">
        <f>SUM(Y312:AL312)</f>
        <v>0</v>
      </c>
    </row>
    <row r="313" spans="1:39" ht="16" outlineLevel="1">
      <c r="B313" s="294" t="s">
        <v>289</v>
      </c>
      <c r="C313" s="291" t="s">
        <v>163</v>
      </c>
      <c r="D313" s="295"/>
      <c r="E313" s="295"/>
      <c r="F313" s="295"/>
      <c r="G313" s="295"/>
      <c r="H313" s="295"/>
      <c r="I313" s="295"/>
      <c r="J313" s="295"/>
      <c r="K313" s="295"/>
      <c r="L313" s="295"/>
      <c r="M313" s="295"/>
      <c r="N313" s="295">
        <f>N312</f>
        <v>12</v>
      </c>
      <c r="O313" s="295"/>
      <c r="P313" s="295"/>
      <c r="Q313" s="295"/>
      <c r="R313" s="295"/>
      <c r="S313" s="295"/>
      <c r="T313" s="295"/>
      <c r="U313" s="295"/>
      <c r="V313" s="295"/>
      <c r="W313" s="295"/>
      <c r="X313" s="295"/>
      <c r="Y313" s="751">
        <f>Y312</f>
        <v>0</v>
      </c>
      <c r="Z313" s="751">
        <f t="shared" ref="Z313:AA313" si="820">Z312</f>
        <v>0</v>
      </c>
      <c r="AA313" s="751">
        <f t="shared" si="820"/>
        <v>0</v>
      </c>
      <c r="AB313" s="411">
        <f t="shared" ref="AB313" si="821">AB312</f>
        <v>0</v>
      </c>
      <c r="AC313" s="411">
        <f t="shared" ref="AC313" si="822">AC312</f>
        <v>0</v>
      </c>
      <c r="AD313" s="411">
        <f t="shared" ref="AD313" si="823">AD312</f>
        <v>0</v>
      </c>
      <c r="AE313" s="411">
        <f t="shared" ref="AE313" si="824">AE312</f>
        <v>0</v>
      </c>
      <c r="AF313" s="411">
        <f t="shared" ref="AF313" si="825">AF312</f>
        <v>0</v>
      </c>
      <c r="AG313" s="411">
        <f t="shared" ref="AG313" si="826">AG312</f>
        <v>0</v>
      </c>
      <c r="AH313" s="411">
        <f t="shared" ref="AH313" si="827">AH312</f>
        <v>0</v>
      </c>
      <c r="AI313" s="411">
        <f t="shared" ref="AI313" si="828">AI312</f>
        <v>0</v>
      </c>
      <c r="AJ313" s="411">
        <f t="shared" ref="AJ313" si="829">AJ312</f>
        <v>0</v>
      </c>
      <c r="AK313" s="411">
        <f t="shared" ref="AK313" si="830">AK312</f>
        <v>0</v>
      </c>
      <c r="AL313" s="411">
        <f t="shared" ref="AL313" si="831">AL312</f>
        <v>0</v>
      </c>
      <c r="AM313" s="306"/>
    </row>
    <row r="314" spans="1:39" ht="16"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6"/>
      <c r="Z314" s="752"/>
      <c r="AA314" s="752"/>
      <c r="AB314" s="425"/>
      <c r="AC314" s="425"/>
      <c r="AD314" s="425"/>
      <c r="AE314" s="425"/>
      <c r="AF314" s="425"/>
      <c r="AG314" s="425"/>
      <c r="AH314" s="425"/>
      <c r="AI314" s="425"/>
      <c r="AJ314" s="425"/>
      <c r="AK314" s="425"/>
      <c r="AL314" s="425"/>
      <c r="AM314" s="306"/>
    </row>
    <row r="315" spans="1:39" ht="34" outlineLevel="1">
      <c r="A315" s="519">
        <v>28</v>
      </c>
      <c r="B315" s="517" t="s">
        <v>120</v>
      </c>
      <c r="C315" s="291" t="s">
        <v>25</v>
      </c>
      <c r="D315" s="295">
        <v>24692</v>
      </c>
      <c r="E315" s="295">
        <v>24692</v>
      </c>
      <c r="F315" s="295">
        <v>24692</v>
      </c>
      <c r="G315" s="295">
        <v>24692</v>
      </c>
      <c r="H315" s="295">
        <v>24692</v>
      </c>
      <c r="I315" s="295">
        <v>24692</v>
      </c>
      <c r="J315" s="295">
        <v>24692</v>
      </c>
      <c r="K315" s="295">
        <v>24692</v>
      </c>
      <c r="L315" s="295">
        <v>24692</v>
      </c>
      <c r="M315" s="295">
        <v>24692</v>
      </c>
      <c r="N315" s="295">
        <v>12</v>
      </c>
      <c r="O315" s="295">
        <v>14</v>
      </c>
      <c r="P315" s="295">
        <v>14</v>
      </c>
      <c r="Q315" s="295">
        <v>14</v>
      </c>
      <c r="R315" s="295">
        <v>14</v>
      </c>
      <c r="S315" s="295">
        <v>14</v>
      </c>
      <c r="T315" s="295">
        <v>14</v>
      </c>
      <c r="U315" s="295">
        <v>14</v>
      </c>
      <c r="V315" s="295">
        <v>14</v>
      </c>
      <c r="W315" s="295">
        <v>14</v>
      </c>
      <c r="X315" s="295">
        <v>14</v>
      </c>
      <c r="Y315" s="750"/>
      <c r="Z315" s="415">
        <v>0</v>
      </c>
      <c r="AA315" s="415">
        <v>1</v>
      </c>
      <c r="AB315" s="410"/>
      <c r="AC315" s="410"/>
      <c r="AD315" s="410"/>
      <c r="AE315" s="410"/>
      <c r="AF315" s="410"/>
      <c r="AG315" s="415"/>
      <c r="AH315" s="415"/>
      <c r="AI315" s="415"/>
      <c r="AJ315" s="415"/>
      <c r="AK315" s="415"/>
      <c r="AL315" s="415"/>
      <c r="AM315" s="296">
        <f>SUM(Y315:AL315)</f>
        <v>1</v>
      </c>
    </row>
    <row r="316" spans="1:39" ht="16" outlineLevel="1">
      <c r="B316" s="294" t="s">
        <v>289</v>
      </c>
      <c r="C316" s="291" t="s">
        <v>163</v>
      </c>
      <c r="D316" s="295">
        <v>247814</v>
      </c>
      <c r="E316" s="295">
        <v>247814</v>
      </c>
      <c r="F316" s="295">
        <v>247814</v>
      </c>
      <c r="G316" s="295">
        <v>247814</v>
      </c>
      <c r="H316" s="295">
        <v>247814</v>
      </c>
      <c r="I316" s="295">
        <v>247814</v>
      </c>
      <c r="J316" s="295">
        <v>247814</v>
      </c>
      <c r="K316" s="295">
        <v>247814</v>
      </c>
      <c r="L316" s="295">
        <v>247814</v>
      </c>
      <c r="M316" s="295">
        <v>247814</v>
      </c>
      <c r="N316" s="295">
        <f>N315</f>
        <v>12</v>
      </c>
      <c r="O316" s="295">
        <v>61</v>
      </c>
      <c r="P316" s="295">
        <v>61</v>
      </c>
      <c r="Q316" s="295">
        <v>61</v>
      </c>
      <c r="R316" s="295">
        <v>61</v>
      </c>
      <c r="S316" s="295">
        <v>61</v>
      </c>
      <c r="T316" s="295">
        <v>61</v>
      </c>
      <c r="U316" s="295">
        <v>61</v>
      </c>
      <c r="V316" s="295">
        <v>61</v>
      </c>
      <c r="W316" s="295">
        <v>61</v>
      </c>
      <c r="X316" s="295">
        <v>61</v>
      </c>
      <c r="Y316" s="751">
        <v>0</v>
      </c>
      <c r="Z316" s="751">
        <v>1</v>
      </c>
      <c r="AA316" s="751">
        <v>0</v>
      </c>
      <c r="AB316" s="411">
        <f t="shared" ref="AB316" si="832">AB315</f>
        <v>0</v>
      </c>
      <c r="AC316" s="411">
        <f t="shared" ref="AC316" si="833">AC315</f>
        <v>0</v>
      </c>
      <c r="AD316" s="411">
        <f t="shared" ref="AD316" si="834">AD315</f>
        <v>0</v>
      </c>
      <c r="AE316" s="411">
        <f t="shared" ref="AE316" si="835">AE315</f>
        <v>0</v>
      </c>
      <c r="AF316" s="411">
        <f t="shared" ref="AF316" si="836">AF315</f>
        <v>0</v>
      </c>
      <c r="AG316" s="411">
        <f t="shared" ref="AG316" si="837">AG315</f>
        <v>0</v>
      </c>
      <c r="AH316" s="411">
        <f t="shared" ref="AH316" si="838">AH315</f>
        <v>0</v>
      </c>
      <c r="AI316" s="411">
        <f t="shared" ref="AI316" si="839">AI315</f>
        <v>0</v>
      </c>
      <c r="AJ316" s="411">
        <f t="shared" ref="AJ316" si="840">AJ315</f>
        <v>0</v>
      </c>
      <c r="AK316" s="411">
        <f t="shared" ref="AK316" si="841">AK315</f>
        <v>0</v>
      </c>
      <c r="AL316" s="411">
        <f t="shared" ref="AL316" si="842">AL315</f>
        <v>0</v>
      </c>
      <c r="AM316" s="306"/>
    </row>
    <row r="317" spans="1:39" ht="16"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6"/>
      <c r="Z317" s="752"/>
      <c r="AA317" s="752"/>
      <c r="AB317" s="425"/>
      <c r="AC317" s="425"/>
      <c r="AD317" s="425"/>
      <c r="AE317" s="425"/>
      <c r="AF317" s="425"/>
      <c r="AG317" s="425"/>
      <c r="AH317" s="425"/>
      <c r="AI317" s="425"/>
      <c r="AJ317" s="425"/>
      <c r="AK317" s="425"/>
      <c r="AL317" s="425"/>
      <c r="AM317" s="306"/>
    </row>
    <row r="318" spans="1:39" ht="34" outlineLevel="1">
      <c r="A318" s="519">
        <v>29</v>
      </c>
      <c r="B318" s="517" t="s">
        <v>121</v>
      </c>
      <c r="C318" s="291" t="s">
        <v>25</v>
      </c>
      <c r="D318" s="295"/>
      <c r="E318" s="295"/>
      <c r="F318" s="295"/>
      <c r="G318" s="295"/>
      <c r="H318" s="295"/>
      <c r="I318" s="295"/>
      <c r="J318" s="295"/>
      <c r="K318" s="295"/>
      <c r="L318" s="295"/>
      <c r="M318" s="295"/>
      <c r="N318" s="295">
        <v>3</v>
      </c>
      <c r="O318" s="295"/>
      <c r="P318" s="295"/>
      <c r="Q318" s="295"/>
      <c r="R318" s="295"/>
      <c r="S318" s="295"/>
      <c r="T318" s="295"/>
      <c r="U318" s="295"/>
      <c r="V318" s="295"/>
      <c r="W318" s="295"/>
      <c r="X318" s="295"/>
      <c r="Y318" s="750"/>
      <c r="Z318" s="415"/>
      <c r="AA318" s="415"/>
      <c r="AB318" s="410"/>
      <c r="AC318" s="410"/>
      <c r="AD318" s="410"/>
      <c r="AE318" s="410"/>
      <c r="AF318" s="410"/>
      <c r="AG318" s="415"/>
      <c r="AH318" s="415"/>
      <c r="AI318" s="415"/>
      <c r="AJ318" s="415"/>
      <c r="AK318" s="415"/>
      <c r="AL318" s="415"/>
      <c r="AM318" s="296">
        <f>SUM(Y318:AL318)</f>
        <v>0</v>
      </c>
    </row>
    <row r="319" spans="1:39" ht="16" outlineLevel="1">
      <c r="B319" s="294" t="s">
        <v>289</v>
      </c>
      <c r="C319" s="291" t="s">
        <v>163</v>
      </c>
      <c r="D319" s="295"/>
      <c r="E319" s="295"/>
      <c r="F319" s="295"/>
      <c r="G319" s="295"/>
      <c r="H319" s="295"/>
      <c r="I319" s="295"/>
      <c r="J319" s="295"/>
      <c r="K319" s="295"/>
      <c r="L319" s="295"/>
      <c r="M319" s="295"/>
      <c r="N319" s="295">
        <f>N318</f>
        <v>3</v>
      </c>
      <c r="O319" s="295"/>
      <c r="P319" s="295"/>
      <c r="Q319" s="295"/>
      <c r="R319" s="295"/>
      <c r="S319" s="295"/>
      <c r="T319" s="295"/>
      <c r="U319" s="295"/>
      <c r="V319" s="295"/>
      <c r="W319" s="295"/>
      <c r="X319" s="295"/>
      <c r="Y319" s="751">
        <f>Y318</f>
        <v>0</v>
      </c>
      <c r="Z319" s="751">
        <f t="shared" ref="Z319:AA319" si="843">Z318</f>
        <v>0</v>
      </c>
      <c r="AA319" s="751">
        <f t="shared" si="843"/>
        <v>0</v>
      </c>
      <c r="AB319" s="411">
        <f t="shared" ref="AB319" si="844">AB318</f>
        <v>0</v>
      </c>
      <c r="AC319" s="411">
        <f t="shared" ref="AC319" si="845">AC318</f>
        <v>0</v>
      </c>
      <c r="AD319" s="411">
        <f t="shared" ref="AD319" si="846">AD318</f>
        <v>0</v>
      </c>
      <c r="AE319" s="411">
        <f t="shared" ref="AE319" si="847">AE318</f>
        <v>0</v>
      </c>
      <c r="AF319" s="411">
        <f t="shared" ref="AF319" si="848">AF318</f>
        <v>0</v>
      </c>
      <c r="AG319" s="411">
        <f t="shared" ref="AG319" si="849">AG318</f>
        <v>0</v>
      </c>
      <c r="AH319" s="411">
        <f t="shared" ref="AH319" si="850">AH318</f>
        <v>0</v>
      </c>
      <c r="AI319" s="411">
        <f t="shared" ref="AI319" si="851">AI318</f>
        <v>0</v>
      </c>
      <c r="AJ319" s="411">
        <f t="shared" ref="AJ319" si="852">AJ318</f>
        <v>0</v>
      </c>
      <c r="AK319" s="411">
        <f t="shared" ref="AK319" si="853">AK318</f>
        <v>0</v>
      </c>
      <c r="AL319" s="411">
        <f t="shared" ref="AL319" si="854">AL318</f>
        <v>0</v>
      </c>
      <c r="AM319" s="306"/>
    </row>
    <row r="320" spans="1:39" ht="16"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6"/>
      <c r="Z320" s="752"/>
      <c r="AA320" s="752"/>
      <c r="AB320" s="425"/>
      <c r="AC320" s="425"/>
      <c r="AD320" s="425"/>
      <c r="AE320" s="425"/>
      <c r="AF320" s="425"/>
      <c r="AG320" s="425"/>
      <c r="AH320" s="425"/>
      <c r="AI320" s="425"/>
      <c r="AJ320" s="425"/>
      <c r="AK320" s="425"/>
      <c r="AL320" s="425"/>
      <c r="AM320" s="306"/>
    </row>
    <row r="321" spans="1:39" ht="34" outlineLevel="1">
      <c r="A321" s="519">
        <v>30</v>
      </c>
      <c r="B321" s="517" t="s">
        <v>122</v>
      </c>
      <c r="C321" s="291" t="s">
        <v>25</v>
      </c>
      <c r="D321" s="295">
        <v>0</v>
      </c>
      <c r="E321" s="295">
        <v>0</v>
      </c>
      <c r="F321" s="295">
        <v>0</v>
      </c>
      <c r="G321" s="295">
        <v>0</v>
      </c>
      <c r="H321" s="295">
        <v>0</v>
      </c>
      <c r="I321" s="295">
        <v>0</v>
      </c>
      <c r="J321" s="295">
        <v>0</v>
      </c>
      <c r="K321" s="295">
        <v>0</v>
      </c>
      <c r="L321" s="295">
        <v>0</v>
      </c>
      <c r="M321" s="295">
        <v>0</v>
      </c>
      <c r="N321" s="295">
        <v>12</v>
      </c>
      <c r="O321" s="295">
        <v>0</v>
      </c>
      <c r="P321" s="295">
        <v>0</v>
      </c>
      <c r="Q321" s="295">
        <v>0</v>
      </c>
      <c r="R321" s="295">
        <v>0</v>
      </c>
      <c r="S321" s="295">
        <v>0</v>
      </c>
      <c r="T321" s="295">
        <v>0</v>
      </c>
      <c r="U321" s="295">
        <v>0</v>
      </c>
      <c r="V321" s="295">
        <v>0</v>
      </c>
      <c r="W321" s="295">
        <v>0</v>
      </c>
      <c r="X321" s="295">
        <v>0</v>
      </c>
      <c r="Y321" s="750"/>
      <c r="Z321" s="415">
        <v>0</v>
      </c>
      <c r="AA321" s="415">
        <v>1</v>
      </c>
      <c r="AB321" s="410"/>
      <c r="AC321" s="410"/>
      <c r="AD321" s="410"/>
      <c r="AE321" s="410"/>
      <c r="AF321" s="410"/>
      <c r="AG321" s="415"/>
      <c r="AH321" s="415"/>
      <c r="AI321" s="415"/>
      <c r="AJ321" s="415"/>
      <c r="AK321" s="415"/>
      <c r="AL321" s="415"/>
      <c r="AM321" s="296">
        <f>SUM(Y321:AL321)</f>
        <v>1</v>
      </c>
    </row>
    <row r="322" spans="1:39" ht="16" outlineLevel="1">
      <c r="B322" s="294" t="s">
        <v>289</v>
      </c>
      <c r="C322" s="291" t="s">
        <v>163</v>
      </c>
      <c r="D322" s="295">
        <v>2903805</v>
      </c>
      <c r="E322" s="295">
        <v>2903805</v>
      </c>
      <c r="F322" s="295">
        <v>2903805</v>
      </c>
      <c r="G322" s="295">
        <v>2903805</v>
      </c>
      <c r="H322" s="295">
        <v>2903805</v>
      </c>
      <c r="I322" s="295">
        <v>2903805</v>
      </c>
      <c r="J322" s="295">
        <v>2903805</v>
      </c>
      <c r="K322" s="295">
        <v>2903805</v>
      </c>
      <c r="L322" s="295">
        <v>2903805</v>
      </c>
      <c r="M322" s="295">
        <v>2903805</v>
      </c>
      <c r="N322" s="295">
        <f>N321</f>
        <v>12</v>
      </c>
      <c r="O322" s="295">
        <v>384</v>
      </c>
      <c r="P322" s="295">
        <v>384</v>
      </c>
      <c r="Q322" s="295">
        <v>384</v>
      </c>
      <c r="R322" s="295">
        <v>384</v>
      </c>
      <c r="S322" s="295">
        <v>384</v>
      </c>
      <c r="T322" s="295">
        <v>384</v>
      </c>
      <c r="U322" s="295">
        <v>384</v>
      </c>
      <c r="V322" s="295">
        <v>384</v>
      </c>
      <c r="W322" s="295">
        <v>384</v>
      </c>
      <c r="X322" s="295">
        <v>384</v>
      </c>
      <c r="Y322" s="751">
        <v>0</v>
      </c>
      <c r="Z322" s="751">
        <v>0</v>
      </c>
      <c r="AA322" s="751">
        <v>1</v>
      </c>
      <c r="AB322" s="411">
        <f t="shared" ref="AB322" si="855">AB321</f>
        <v>0</v>
      </c>
      <c r="AC322" s="411">
        <f t="shared" ref="AC322" si="856">AC321</f>
        <v>0</v>
      </c>
      <c r="AD322" s="411">
        <f t="shared" ref="AD322" si="857">AD321</f>
        <v>0</v>
      </c>
      <c r="AE322" s="411">
        <f t="shared" ref="AE322" si="858">AE321</f>
        <v>0</v>
      </c>
      <c r="AF322" s="411">
        <f t="shared" ref="AF322" si="859">AF321</f>
        <v>0</v>
      </c>
      <c r="AG322" s="411">
        <f t="shared" ref="AG322" si="860">AG321</f>
        <v>0</v>
      </c>
      <c r="AH322" s="411">
        <f t="shared" ref="AH322" si="861">AH321</f>
        <v>0</v>
      </c>
      <c r="AI322" s="411">
        <f t="shared" ref="AI322" si="862">AI321</f>
        <v>0</v>
      </c>
      <c r="AJ322" s="411">
        <f t="shared" ref="AJ322" si="863">AJ321</f>
        <v>0</v>
      </c>
      <c r="AK322" s="411">
        <f t="shared" ref="AK322" si="864">AK321</f>
        <v>0</v>
      </c>
      <c r="AL322" s="411">
        <f t="shared" ref="AL322" si="865">AL321</f>
        <v>0</v>
      </c>
      <c r="AM322" s="306"/>
    </row>
    <row r="323" spans="1:39" ht="16" outlineLevel="1">
      <c r="B323" s="29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6"/>
      <c r="Z323" s="752"/>
      <c r="AA323" s="752"/>
      <c r="AB323" s="425"/>
      <c r="AC323" s="425"/>
      <c r="AD323" s="425"/>
      <c r="AE323" s="425"/>
      <c r="AF323" s="425"/>
      <c r="AG323" s="425"/>
      <c r="AH323" s="425"/>
      <c r="AI323" s="425"/>
      <c r="AJ323" s="425"/>
      <c r="AK323" s="425"/>
      <c r="AL323" s="425"/>
      <c r="AM323" s="306"/>
    </row>
    <row r="324" spans="1:39" ht="34" outlineLevel="1">
      <c r="A324" s="519">
        <v>31</v>
      </c>
      <c r="B324" s="517" t="s">
        <v>123</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750"/>
      <c r="Z324" s="415"/>
      <c r="AA324" s="415"/>
      <c r="AB324" s="410"/>
      <c r="AC324" s="410"/>
      <c r="AD324" s="410"/>
      <c r="AE324" s="410"/>
      <c r="AF324" s="410"/>
      <c r="AG324" s="415"/>
      <c r="AH324" s="415"/>
      <c r="AI324" s="415"/>
      <c r="AJ324" s="415"/>
      <c r="AK324" s="415"/>
      <c r="AL324" s="415"/>
      <c r="AM324" s="296">
        <f>SUM(Y324:AL324)</f>
        <v>0</v>
      </c>
    </row>
    <row r="325" spans="1:39" ht="16"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751">
        <f>Y324</f>
        <v>0</v>
      </c>
      <c r="Z325" s="751">
        <f t="shared" ref="Z325:AA325" si="866">Z324</f>
        <v>0</v>
      </c>
      <c r="AA325" s="751">
        <f t="shared" si="866"/>
        <v>0</v>
      </c>
      <c r="AB325" s="411">
        <f t="shared" ref="AB325" si="867">AB324</f>
        <v>0</v>
      </c>
      <c r="AC325" s="411">
        <f t="shared" ref="AC325" si="868">AC324</f>
        <v>0</v>
      </c>
      <c r="AD325" s="411">
        <f t="shared" ref="AD325" si="869">AD324</f>
        <v>0</v>
      </c>
      <c r="AE325" s="411">
        <f t="shared" ref="AE325" si="870">AE324</f>
        <v>0</v>
      </c>
      <c r="AF325" s="411">
        <f t="shared" ref="AF325" si="871">AF324</f>
        <v>0</v>
      </c>
      <c r="AG325" s="411">
        <f t="shared" ref="AG325" si="872">AG324</f>
        <v>0</v>
      </c>
      <c r="AH325" s="411">
        <f t="shared" ref="AH325" si="873">AH324</f>
        <v>0</v>
      </c>
      <c r="AI325" s="411">
        <f t="shared" ref="AI325" si="874">AI324</f>
        <v>0</v>
      </c>
      <c r="AJ325" s="411">
        <f t="shared" ref="AJ325" si="875">AJ324</f>
        <v>0</v>
      </c>
      <c r="AK325" s="411">
        <f t="shared" ref="AK325" si="876">AK324</f>
        <v>0</v>
      </c>
      <c r="AL325" s="411">
        <f t="shared" ref="AL325" si="877">AL324</f>
        <v>0</v>
      </c>
      <c r="AM325" s="306"/>
    </row>
    <row r="326" spans="1:39" ht="16" outlineLevel="1">
      <c r="B326" s="517"/>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6"/>
      <c r="Z326" s="752"/>
      <c r="AA326" s="752"/>
      <c r="AB326" s="425"/>
      <c r="AC326" s="425"/>
      <c r="AD326" s="425"/>
      <c r="AE326" s="425"/>
      <c r="AF326" s="425"/>
      <c r="AG326" s="425"/>
      <c r="AH326" s="425"/>
      <c r="AI326" s="425"/>
      <c r="AJ326" s="425"/>
      <c r="AK326" s="425"/>
      <c r="AL326" s="425"/>
      <c r="AM326" s="306"/>
    </row>
    <row r="327" spans="1:39" ht="17" outlineLevel="1">
      <c r="A327" s="519">
        <v>32</v>
      </c>
      <c r="B327" s="517" t="s">
        <v>124</v>
      </c>
      <c r="C327" s="291" t="s">
        <v>25</v>
      </c>
      <c r="D327" s="295">
        <v>0</v>
      </c>
      <c r="E327" s="295">
        <v>0</v>
      </c>
      <c r="F327" s="295">
        <v>0</v>
      </c>
      <c r="G327" s="295">
        <v>0</v>
      </c>
      <c r="H327" s="295">
        <v>0</v>
      </c>
      <c r="I327" s="295">
        <v>0</v>
      </c>
      <c r="J327" s="295">
        <v>0</v>
      </c>
      <c r="K327" s="295">
        <v>0</v>
      </c>
      <c r="L327" s="295">
        <v>0</v>
      </c>
      <c r="M327" s="295">
        <v>0</v>
      </c>
      <c r="N327" s="295">
        <v>12</v>
      </c>
      <c r="O327" s="295">
        <v>0</v>
      </c>
      <c r="P327" s="295">
        <v>0</v>
      </c>
      <c r="Q327" s="295">
        <v>0</v>
      </c>
      <c r="R327" s="295">
        <v>0</v>
      </c>
      <c r="S327" s="295">
        <v>0</v>
      </c>
      <c r="T327" s="295">
        <v>0</v>
      </c>
      <c r="U327" s="295">
        <v>0</v>
      </c>
      <c r="V327" s="295">
        <v>0</v>
      </c>
      <c r="W327" s="295">
        <v>0</v>
      </c>
      <c r="X327" s="295">
        <v>0</v>
      </c>
      <c r="Y327" s="750"/>
      <c r="Z327" s="415"/>
      <c r="AA327" s="415">
        <v>1</v>
      </c>
      <c r="AB327" s="410"/>
      <c r="AC327" s="410"/>
      <c r="AD327" s="410"/>
      <c r="AE327" s="410"/>
      <c r="AF327" s="410"/>
      <c r="AG327" s="415"/>
      <c r="AH327" s="415"/>
      <c r="AI327" s="415"/>
      <c r="AJ327" s="415"/>
      <c r="AK327" s="415"/>
      <c r="AL327" s="415"/>
      <c r="AM327" s="296">
        <f>SUM(Y327:AL327)</f>
        <v>1</v>
      </c>
    </row>
    <row r="328" spans="1:39" ht="16" outlineLevel="1">
      <c r="B328" s="294" t="s">
        <v>289</v>
      </c>
      <c r="C328" s="291" t="s">
        <v>163</v>
      </c>
      <c r="D328" s="295">
        <v>12650</v>
      </c>
      <c r="E328" s="295">
        <v>12650</v>
      </c>
      <c r="F328" s="295">
        <v>12650</v>
      </c>
      <c r="G328" s="295">
        <v>12650</v>
      </c>
      <c r="H328" s="295">
        <v>12650</v>
      </c>
      <c r="I328" s="295">
        <v>12650</v>
      </c>
      <c r="J328" s="295">
        <v>12650</v>
      </c>
      <c r="K328" s="295">
        <v>12650</v>
      </c>
      <c r="L328" s="295">
        <v>12650</v>
      </c>
      <c r="M328" s="295">
        <v>12650</v>
      </c>
      <c r="N328" s="295">
        <f>N327</f>
        <v>12</v>
      </c>
      <c r="O328" s="295">
        <v>0</v>
      </c>
      <c r="P328" s="295">
        <v>0</v>
      </c>
      <c r="Q328" s="295">
        <v>0</v>
      </c>
      <c r="R328" s="295">
        <v>0</v>
      </c>
      <c r="S328" s="295">
        <v>0</v>
      </c>
      <c r="T328" s="295">
        <v>0</v>
      </c>
      <c r="U328" s="295">
        <v>0</v>
      </c>
      <c r="V328" s="295">
        <v>0</v>
      </c>
      <c r="W328" s="295">
        <v>0</v>
      </c>
      <c r="X328" s="295">
        <v>0</v>
      </c>
      <c r="Y328" s="751">
        <v>0</v>
      </c>
      <c r="Z328" s="751">
        <v>0</v>
      </c>
      <c r="AA328" s="751">
        <v>1</v>
      </c>
      <c r="AB328" s="411">
        <f t="shared" ref="AB328" si="878">AB327</f>
        <v>0</v>
      </c>
      <c r="AC328" s="411">
        <f t="shared" ref="AC328" si="879">AC327</f>
        <v>0</v>
      </c>
      <c r="AD328" s="411">
        <f t="shared" ref="AD328" si="880">AD327</f>
        <v>0</v>
      </c>
      <c r="AE328" s="411">
        <f t="shared" ref="AE328" si="881">AE327</f>
        <v>0</v>
      </c>
      <c r="AF328" s="411">
        <f t="shared" ref="AF328" si="882">AF327</f>
        <v>0</v>
      </c>
      <c r="AG328" s="411">
        <f t="shared" ref="AG328" si="883">AG327</f>
        <v>0</v>
      </c>
      <c r="AH328" s="411">
        <f t="shared" ref="AH328" si="884">AH327</f>
        <v>0</v>
      </c>
      <c r="AI328" s="411">
        <f t="shared" ref="AI328" si="885">AI327</f>
        <v>0</v>
      </c>
      <c r="AJ328" s="411">
        <f t="shared" ref="AJ328" si="886">AJ327</f>
        <v>0</v>
      </c>
      <c r="AK328" s="411">
        <f t="shared" ref="AK328" si="887">AK327</f>
        <v>0</v>
      </c>
      <c r="AL328" s="411">
        <f t="shared" ref="AL328" si="888">AL327</f>
        <v>0</v>
      </c>
      <c r="AM328" s="306"/>
    </row>
    <row r="329" spans="1:39" ht="16" outlineLevel="1">
      <c r="B329" s="517"/>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6"/>
      <c r="Z329" s="752"/>
      <c r="AA329" s="752"/>
      <c r="AB329" s="425"/>
      <c r="AC329" s="425"/>
      <c r="AD329" s="425"/>
      <c r="AE329" s="425"/>
      <c r="AF329" s="425"/>
      <c r="AG329" s="425"/>
      <c r="AH329" s="425"/>
      <c r="AI329" s="425"/>
      <c r="AJ329" s="425"/>
      <c r="AK329" s="425"/>
      <c r="AL329" s="425"/>
      <c r="AM329" s="306"/>
    </row>
    <row r="330" spans="1:39" ht="16" outlineLevel="1">
      <c r="B330" s="288" t="s">
        <v>500</v>
      </c>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6"/>
      <c r="Z330" s="752"/>
      <c r="AA330" s="752"/>
      <c r="AB330" s="425"/>
      <c r="AC330" s="425"/>
      <c r="AD330" s="425"/>
      <c r="AE330" s="425"/>
      <c r="AF330" s="425"/>
      <c r="AG330" s="425"/>
      <c r="AH330" s="425"/>
      <c r="AI330" s="425"/>
      <c r="AJ330" s="425"/>
      <c r="AK330" s="425"/>
      <c r="AL330" s="425"/>
      <c r="AM330" s="306"/>
    </row>
    <row r="331" spans="1:39" ht="17" outlineLevel="1">
      <c r="A331" s="519">
        <v>33</v>
      </c>
      <c r="B331" s="517" t="s">
        <v>125</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750"/>
      <c r="Z331" s="415"/>
      <c r="AA331" s="415"/>
      <c r="AB331" s="410"/>
      <c r="AC331" s="410"/>
      <c r="AD331" s="410"/>
      <c r="AE331" s="410"/>
      <c r="AF331" s="410"/>
      <c r="AG331" s="415"/>
      <c r="AH331" s="415"/>
      <c r="AI331" s="415"/>
      <c r="AJ331" s="415"/>
      <c r="AK331" s="415"/>
      <c r="AL331" s="415"/>
      <c r="AM331" s="296">
        <f>SUM(Y331:AL331)</f>
        <v>0</v>
      </c>
    </row>
    <row r="332" spans="1:39" ht="16"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751">
        <f>Y331</f>
        <v>0</v>
      </c>
      <c r="Z332" s="751">
        <f t="shared" ref="Z332:AA332" si="889">Z331</f>
        <v>0</v>
      </c>
      <c r="AA332" s="751">
        <f t="shared" si="889"/>
        <v>0</v>
      </c>
      <c r="AB332" s="411">
        <f t="shared" ref="AB332" si="890">AB331</f>
        <v>0</v>
      </c>
      <c r="AC332" s="411">
        <f t="shared" ref="AC332" si="891">AC331</f>
        <v>0</v>
      </c>
      <c r="AD332" s="411">
        <f t="shared" ref="AD332" si="892">AD331</f>
        <v>0</v>
      </c>
      <c r="AE332" s="411">
        <f t="shared" ref="AE332" si="893">AE331</f>
        <v>0</v>
      </c>
      <c r="AF332" s="411">
        <f t="shared" ref="AF332" si="894">AF331</f>
        <v>0</v>
      </c>
      <c r="AG332" s="411">
        <f t="shared" ref="AG332" si="895">AG331</f>
        <v>0</v>
      </c>
      <c r="AH332" s="411">
        <f t="shared" ref="AH332" si="896">AH331</f>
        <v>0</v>
      </c>
      <c r="AI332" s="411">
        <f t="shared" ref="AI332" si="897">AI331</f>
        <v>0</v>
      </c>
      <c r="AJ332" s="411">
        <f t="shared" ref="AJ332" si="898">AJ331</f>
        <v>0</v>
      </c>
      <c r="AK332" s="411">
        <f t="shared" ref="AK332" si="899">AK331</f>
        <v>0</v>
      </c>
      <c r="AL332" s="411">
        <f t="shared" ref="AL332" si="900">AL331</f>
        <v>0</v>
      </c>
      <c r="AM332" s="306"/>
    </row>
    <row r="333" spans="1:39" ht="16" outlineLevel="1">
      <c r="B333" s="517"/>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6"/>
      <c r="Z333" s="752"/>
      <c r="AA333" s="752"/>
      <c r="AB333" s="425"/>
      <c r="AC333" s="425"/>
      <c r="AD333" s="425"/>
      <c r="AE333" s="425"/>
      <c r="AF333" s="425"/>
      <c r="AG333" s="425"/>
      <c r="AH333" s="425"/>
      <c r="AI333" s="425"/>
      <c r="AJ333" s="425"/>
      <c r="AK333" s="425"/>
      <c r="AL333" s="425"/>
      <c r="AM333" s="306"/>
    </row>
    <row r="334" spans="1:39" ht="17" outlineLevel="1">
      <c r="A334" s="519">
        <v>34</v>
      </c>
      <c r="B334" s="517" t="s">
        <v>126</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750"/>
      <c r="Z334" s="415"/>
      <c r="AA334" s="415"/>
      <c r="AB334" s="410"/>
      <c r="AC334" s="410"/>
      <c r="AD334" s="410"/>
      <c r="AE334" s="410"/>
      <c r="AF334" s="410"/>
      <c r="AG334" s="415"/>
      <c r="AH334" s="415"/>
      <c r="AI334" s="415"/>
      <c r="AJ334" s="415"/>
      <c r="AK334" s="415"/>
      <c r="AL334" s="415"/>
      <c r="AM334" s="296">
        <f>SUM(Y334:AL334)</f>
        <v>0</v>
      </c>
    </row>
    <row r="335" spans="1:39" ht="16"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751">
        <f>Y334</f>
        <v>0</v>
      </c>
      <c r="Z335" s="751">
        <f t="shared" ref="Z335:AA335" si="901">Z334</f>
        <v>0</v>
      </c>
      <c r="AA335" s="751">
        <f t="shared" si="901"/>
        <v>0</v>
      </c>
      <c r="AB335" s="411">
        <f t="shared" ref="AB335" si="902">AB334</f>
        <v>0</v>
      </c>
      <c r="AC335" s="411">
        <f t="shared" ref="AC335" si="903">AC334</f>
        <v>0</v>
      </c>
      <c r="AD335" s="411">
        <f t="shared" ref="AD335" si="904">AD334</f>
        <v>0</v>
      </c>
      <c r="AE335" s="411">
        <f t="shared" ref="AE335" si="905">AE334</f>
        <v>0</v>
      </c>
      <c r="AF335" s="411">
        <f t="shared" ref="AF335" si="906">AF334</f>
        <v>0</v>
      </c>
      <c r="AG335" s="411">
        <f t="shared" ref="AG335" si="907">AG334</f>
        <v>0</v>
      </c>
      <c r="AH335" s="411">
        <f t="shared" ref="AH335" si="908">AH334</f>
        <v>0</v>
      </c>
      <c r="AI335" s="411">
        <f t="shared" ref="AI335" si="909">AI334</f>
        <v>0</v>
      </c>
      <c r="AJ335" s="411">
        <f t="shared" ref="AJ335" si="910">AJ334</f>
        <v>0</v>
      </c>
      <c r="AK335" s="411">
        <f t="shared" ref="AK335" si="911">AK334</f>
        <v>0</v>
      </c>
      <c r="AL335" s="411">
        <f t="shared" ref="AL335" si="912">AL334</f>
        <v>0</v>
      </c>
      <c r="AM335" s="306"/>
    </row>
    <row r="336" spans="1:39" ht="16" outlineLevel="1">
      <c r="B336" s="517"/>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6"/>
      <c r="Z336" s="752"/>
      <c r="AA336" s="752"/>
      <c r="AB336" s="425"/>
      <c r="AC336" s="425"/>
      <c r="AD336" s="425"/>
      <c r="AE336" s="425"/>
      <c r="AF336" s="425"/>
      <c r="AG336" s="425"/>
      <c r="AH336" s="425"/>
      <c r="AI336" s="425"/>
      <c r="AJ336" s="425"/>
      <c r="AK336" s="425"/>
      <c r="AL336" s="425"/>
      <c r="AM336" s="306"/>
    </row>
    <row r="337" spans="1:39" ht="34" outlineLevel="1">
      <c r="A337" s="519">
        <v>35</v>
      </c>
      <c r="B337" s="748" t="s">
        <v>754</v>
      </c>
      <c r="C337" s="291" t="s">
        <v>25</v>
      </c>
      <c r="D337" s="295">
        <v>174</v>
      </c>
      <c r="E337" s="295">
        <v>174</v>
      </c>
      <c r="F337" s="295">
        <v>174</v>
      </c>
      <c r="G337" s="295">
        <v>174</v>
      </c>
      <c r="H337" s="295">
        <v>174</v>
      </c>
      <c r="I337" s="295">
        <v>174</v>
      </c>
      <c r="J337" s="295">
        <v>174</v>
      </c>
      <c r="K337" s="295">
        <v>174</v>
      </c>
      <c r="L337" s="295">
        <v>174</v>
      </c>
      <c r="M337" s="295">
        <v>174</v>
      </c>
      <c r="N337" s="295">
        <v>12</v>
      </c>
      <c r="O337" s="295">
        <v>0</v>
      </c>
      <c r="P337" s="295">
        <v>0</v>
      </c>
      <c r="Q337" s="295">
        <v>0</v>
      </c>
      <c r="R337" s="295">
        <v>0</v>
      </c>
      <c r="S337" s="295">
        <v>0</v>
      </c>
      <c r="T337" s="295">
        <v>0</v>
      </c>
      <c r="U337" s="295">
        <v>0</v>
      </c>
      <c r="V337" s="295">
        <v>0</v>
      </c>
      <c r="W337" s="295">
        <v>0</v>
      </c>
      <c r="X337" s="295">
        <v>0</v>
      </c>
      <c r="Y337" s="750">
        <v>1</v>
      </c>
      <c r="Z337" s="415"/>
      <c r="AA337" s="415"/>
      <c r="AB337" s="410"/>
      <c r="AC337" s="410"/>
      <c r="AD337" s="410"/>
      <c r="AE337" s="410"/>
      <c r="AF337" s="410"/>
      <c r="AG337" s="415"/>
      <c r="AH337" s="415"/>
      <c r="AI337" s="415"/>
      <c r="AJ337" s="415"/>
      <c r="AK337" s="415"/>
      <c r="AL337" s="415"/>
      <c r="AM337" s="296">
        <f>SUM(Y337:AL337)</f>
        <v>1</v>
      </c>
    </row>
    <row r="338" spans="1:39" ht="16" outlineLevel="1">
      <c r="B338" s="294" t="s">
        <v>289</v>
      </c>
      <c r="C338" s="291" t="s">
        <v>163</v>
      </c>
      <c r="D338" s="295">
        <v>0</v>
      </c>
      <c r="E338" s="295">
        <v>0</v>
      </c>
      <c r="F338" s="295">
        <v>0</v>
      </c>
      <c r="G338" s="295">
        <v>0</v>
      </c>
      <c r="H338" s="295">
        <v>0</v>
      </c>
      <c r="I338" s="295">
        <v>0</v>
      </c>
      <c r="J338" s="295">
        <v>0</v>
      </c>
      <c r="K338" s="295">
        <v>0</v>
      </c>
      <c r="L338" s="295">
        <v>0</v>
      </c>
      <c r="M338" s="295">
        <v>0</v>
      </c>
      <c r="N338" s="295">
        <f>N337</f>
        <v>12</v>
      </c>
      <c r="O338" s="295">
        <v>0</v>
      </c>
      <c r="P338" s="295">
        <v>0</v>
      </c>
      <c r="Q338" s="295">
        <v>0</v>
      </c>
      <c r="R338" s="295">
        <v>0</v>
      </c>
      <c r="S338" s="295">
        <v>0</v>
      </c>
      <c r="T338" s="295">
        <v>0</v>
      </c>
      <c r="U338" s="295">
        <v>0</v>
      </c>
      <c r="V338" s="295">
        <v>0</v>
      </c>
      <c r="W338" s="295">
        <v>0</v>
      </c>
      <c r="X338" s="295">
        <v>0</v>
      </c>
      <c r="Y338" s="411">
        <f>Y337</f>
        <v>1</v>
      </c>
      <c r="Z338" s="411">
        <f t="shared" ref="Z338" si="913">Z337</f>
        <v>0</v>
      </c>
      <c r="AA338" s="411">
        <f t="shared" ref="AA338" si="914">AA337</f>
        <v>0</v>
      </c>
      <c r="AB338" s="411">
        <f t="shared" ref="AB338" si="915">AB337</f>
        <v>0</v>
      </c>
      <c r="AC338" s="411">
        <f t="shared" ref="AC338" si="916">AC337</f>
        <v>0</v>
      </c>
      <c r="AD338" s="411">
        <f t="shared" ref="AD338" si="917">AD337</f>
        <v>0</v>
      </c>
      <c r="AE338" s="411">
        <f t="shared" ref="AE338" si="918">AE337</f>
        <v>0</v>
      </c>
      <c r="AF338" s="411">
        <f t="shared" ref="AF338" si="919">AF337</f>
        <v>0</v>
      </c>
      <c r="AG338" s="411">
        <f t="shared" ref="AG338" si="920">AG337</f>
        <v>0</v>
      </c>
      <c r="AH338" s="411">
        <f t="shared" ref="AH338" si="921">AH337</f>
        <v>0</v>
      </c>
      <c r="AI338" s="411">
        <f t="shared" ref="AI338" si="922">AI337</f>
        <v>0</v>
      </c>
      <c r="AJ338" s="411">
        <f t="shared" ref="AJ338" si="923">AJ337</f>
        <v>0</v>
      </c>
      <c r="AK338" s="411">
        <f t="shared" ref="AK338" si="924">AK337</f>
        <v>0</v>
      </c>
      <c r="AL338" s="411">
        <f t="shared" ref="AL338" si="925">AL337</f>
        <v>0</v>
      </c>
      <c r="AM338" s="306"/>
    </row>
    <row r="339" spans="1:39" ht="16" outlineLevel="1">
      <c r="B339" s="294"/>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6" outlineLevel="1">
      <c r="B340" s="288" t="s">
        <v>501</v>
      </c>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51" outlineLevel="1">
      <c r="A341" s="519">
        <v>36</v>
      </c>
      <c r="B341" s="517" t="s">
        <v>128</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26"/>
      <c r="Z341" s="410"/>
      <c r="AA341" s="410"/>
      <c r="AB341" s="410"/>
      <c r="AC341" s="410"/>
      <c r="AD341" s="410"/>
      <c r="AE341" s="410"/>
      <c r="AF341" s="410"/>
      <c r="AG341" s="415"/>
      <c r="AH341" s="415"/>
      <c r="AI341" s="415"/>
      <c r="AJ341" s="415"/>
      <c r="AK341" s="415"/>
      <c r="AL341" s="415"/>
      <c r="AM341" s="296">
        <f>SUM(Y341:AL341)</f>
        <v>0</v>
      </c>
    </row>
    <row r="342" spans="1:39" ht="16"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 t="shared" ref="Z342" si="926">Z341</f>
        <v>0</v>
      </c>
      <c r="AA342" s="411">
        <f t="shared" ref="AA342" si="927">AA341</f>
        <v>0</v>
      </c>
      <c r="AB342" s="411">
        <f t="shared" ref="AB342" si="928">AB341</f>
        <v>0</v>
      </c>
      <c r="AC342" s="411">
        <f t="shared" ref="AC342" si="929">AC341</f>
        <v>0</v>
      </c>
      <c r="AD342" s="411">
        <f t="shared" ref="AD342" si="930">AD341</f>
        <v>0</v>
      </c>
      <c r="AE342" s="411">
        <f t="shared" ref="AE342" si="931">AE341</f>
        <v>0</v>
      </c>
      <c r="AF342" s="411">
        <f t="shared" ref="AF342" si="932">AF341</f>
        <v>0</v>
      </c>
      <c r="AG342" s="411">
        <f t="shared" ref="AG342" si="933">AG341</f>
        <v>0</v>
      </c>
      <c r="AH342" s="411">
        <f t="shared" ref="AH342" si="934">AH341</f>
        <v>0</v>
      </c>
      <c r="AI342" s="411">
        <f t="shared" ref="AI342" si="935">AI341</f>
        <v>0</v>
      </c>
      <c r="AJ342" s="411">
        <f t="shared" ref="AJ342" si="936">AJ341</f>
        <v>0</v>
      </c>
      <c r="AK342" s="411">
        <f t="shared" ref="AK342" si="937">AK341</f>
        <v>0</v>
      </c>
      <c r="AL342" s="411">
        <f t="shared" ref="AL342" si="938">AL341</f>
        <v>0</v>
      </c>
      <c r="AM342" s="306"/>
    </row>
    <row r="343" spans="1:39" ht="16" outlineLevel="1">
      <c r="B343" s="517"/>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34" outlineLevel="1">
      <c r="A344" s="519">
        <v>37</v>
      </c>
      <c r="B344" s="517" t="s">
        <v>129</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ht="16"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939">Z344</f>
        <v>0</v>
      </c>
      <c r="AA345" s="411">
        <f t="shared" ref="AA345" si="940">AA344</f>
        <v>0</v>
      </c>
      <c r="AB345" s="411">
        <f t="shared" ref="AB345" si="941">AB344</f>
        <v>0</v>
      </c>
      <c r="AC345" s="411">
        <f t="shared" ref="AC345" si="942">AC344</f>
        <v>0</v>
      </c>
      <c r="AD345" s="411">
        <f t="shared" ref="AD345" si="943">AD344</f>
        <v>0</v>
      </c>
      <c r="AE345" s="411">
        <f t="shared" ref="AE345" si="944">AE344</f>
        <v>0</v>
      </c>
      <c r="AF345" s="411">
        <f t="shared" ref="AF345" si="945">AF344</f>
        <v>0</v>
      </c>
      <c r="AG345" s="411">
        <f t="shared" ref="AG345" si="946">AG344</f>
        <v>0</v>
      </c>
      <c r="AH345" s="411">
        <f t="shared" ref="AH345" si="947">AH344</f>
        <v>0</v>
      </c>
      <c r="AI345" s="411">
        <f t="shared" ref="AI345" si="948">AI344</f>
        <v>0</v>
      </c>
      <c r="AJ345" s="411">
        <f t="shared" ref="AJ345" si="949">AJ344</f>
        <v>0</v>
      </c>
      <c r="AK345" s="411">
        <f t="shared" ref="AK345" si="950">AK344</f>
        <v>0</v>
      </c>
      <c r="AL345" s="411">
        <f t="shared" ref="AL345" si="951">AL344</f>
        <v>0</v>
      </c>
      <c r="AM345" s="306"/>
    </row>
    <row r="346" spans="1:39" ht="16" outlineLevel="1">
      <c r="B346" s="517"/>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ht="17" outlineLevel="1">
      <c r="A347" s="519">
        <v>38</v>
      </c>
      <c r="B347" s="517" t="s">
        <v>130</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ht="16"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52">Z347</f>
        <v>0</v>
      </c>
      <c r="AA348" s="411">
        <f t="shared" ref="AA348" si="953">AA347</f>
        <v>0</v>
      </c>
      <c r="AB348" s="411">
        <f t="shared" ref="AB348" si="954">AB347</f>
        <v>0</v>
      </c>
      <c r="AC348" s="411">
        <f t="shared" ref="AC348" si="955">AC347</f>
        <v>0</v>
      </c>
      <c r="AD348" s="411">
        <f t="shared" ref="AD348" si="956">AD347</f>
        <v>0</v>
      </c>
      <c r="AE348" s="411">
        <f t="shared" ref="AE348" si="957">AE347</f>
        <v>0</v>
      </c>
      <c r="AF348" s="411">
        <f t="shared" ref="AF348" si="958">AF347</f>
        <v>0</v>
      </c>
      <c r="AG348" s="411">
        <f t="shared" ref="AG348" si="959">AG347</f>
        <v>0</v>
      </c>
      <c r="AH348" s="411">
        <f t="shared" ref="AH348" si="960">AH347</f>
        <v>0</v>
      </c>
      <c r="AI348" s="411">
        <f t="shared" ref="AI348" si="961">AI347</f>
        <v>0</v>
      </c>
      <c r="AJ348" s="411">
        <f t="shared" ref="AJ348" si="962">AJ347</f>
        <v>0</v>
      </c>
      <c r="AK348" s="411">
        <f t="shared" ref="AK348" si="963">AK347</f>
        <v>0</v>
      </c>
      <c r="AL348" s="411">
        <f t="shared" ref="AL348" si="964">AL347</f>
        <v>0</v>
      </c>
      <c r="AM348" s="306"/>
    </row>
    <row r="349" spans="1:39" ht="16" outlineLevel="1">
      <c r="B349" s="517"/>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4" outlineLevel="1">
      <c r="A350" s="519">
        <v>39</v>
      </c>
      <c r="B350" s="517" t="s">
        <v>131</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ht="16"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65">Z350</f>
        <v>0</v>
      </c>
      <c r="AA351" s="411">
        <f t="shared" ref="AA351" si="966">AA350</f>
        <v>0</v>
      </c>
      <c r="AB351" s="411">
        <f t="shared" ref="AB351" si="967">AB350</f>
        <v>0</v>
      </c>
      <c r="AC351" s="411">
        <f t="shared" ref="AC351" si="968">AC350</f>
        <v>0</v>
      </c>
      <c r="AD351" s="411">
        <f t="shared" ref="AD351" si="969">AD350</f>
        <v>0</v>
      </c>
      <c r="AE351" s="411">
        <f t="shared" ref="AE351" si="970">AE350</f>
        <v>0</v>
      </c>
      <c r="AF351" s="411">
        <f t="shared" ref="AF351" si="971">AF350</f>
        <v>0</v>
      </c>
      <c r="AG351" s="411">
        <f t="shared" ref="AG351" si="972">AG350</f>
        <v>0</v>
      </c>
      <c r="AH351" s="411">
        <f t="shared" ref="AH351" si="973">AH350</f>
        <v>0</v>
      </c>
      <c r="AI351" s="411">
        <f t="shared" ref="AI351" si="974">AI350</f>
        <v>0</v>
      </c>
      <c r="AJ351" s="411">
        <f t="shared" ref="AJ351" si="975">AJ350</f>
        <v>0</v>
      </c>
      <c r="AK351" s="411">
        <f t="shared" ref="AK351" si="976">AK350</f>
        <v>0</v>
      </c>
      <c r="AL351" s="411">
        <f t="shared" ref="AL351" si="977">AL350</f>
        <v>0</v>
      </c>
      <c r="AM351" s="306"/>
    </row>
    <row r="352" spans="1:39" ht="16" outlineLevel="1">
      <c r="B352" s="517"/>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34" outlineLevel="1">
      <c r="A353" s="519">
        <v>40</v>
      </c>
      <c r="B353" s="517" t="s">
        <v>132</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ht="16"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78">Z353</f>
        <v>0</v>
      </c>
      <c r="AA354" s="411">
        <f t="shared" ref="AA354" si="979">AA353</f>
        <v>0</v>
      </c>
      <c r="AB354" s="411">
        <f t="shared" ref="AB354" si="980">AB353</f>
        <v>0</v>
      </c>
      <c r="AC354" s="411">
        <f t="shared" ref="AC354" si="981">AC353</f>
        <v>0</v>
      </c>
      <c r="AD354" s="411">
        <f t="shared" ref="AD354" si="982">AD353</f>
        <v>0</v>
      </c>
      <c r="AE354" s="411">
        <f t="shared" ref="AE354" si="983">AE353</f>
        <v>0</v>
      </c>
      <c r="AF354" s="411">
        <f t="shared" ref="AF354" si="984">AF353</f>
        <v>0</v>
      </c>
      <c r="AG354" s="411">
        <f t="shared" ref="AG354" si="985">AG353</f>
        <v>0</v>
      </c>
      <c r="AH354" s="411">
        <f t="shared" ref="AH354" si="986">AH353</f>
        <v>0</v>
      </c>
      <c r="AI354" s="411">
        <f t="shared" ref="AI354" si="987">AI353</f>
        <v>0</v>
      </c>
      <c r="AJ354" s="411">
        <f t="shared" ref="AJ354" si="988">AJ353</f>
        <v>0</v>
      </c>
      <c r="AK354" s="411">
        <f t="shared" ref="AK354" si="989">AK353</f>
        <v>0</v>
      </c>
      <c r="AL354" s="411">
        <f t="shared" ref="AL354" si="990">AL353</f>
        <v>0</v>
      </c>
      <c r="AM354" s="306"/>
    </row>
    <row r="355" spans="1:39" ht="16" outlineLevel="1">
      <c r="B355" s="517"/>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34" outlineLevel="1">
      <c r="A356" s="519">
        <v>41</v>
      </c>
      <c r="B356" s="517" t="s">
        <v>133</v>
      </c>
      <c r="C356" s="291" t="s">
        <v>25</v>
      </c>
      <c r="D356" s="295"/>
      <c r="E356" s="295"/>
      <c r="F356" s="295"/>
      <c r="G356" s="295"/>
      <c r="H356" s="295"/>
      <c r="I356" s="295"/>
      <c r="J356" s="295"/>
      <c r="K356" s="295"/>
      <c r="L356" s="295"/>
      <c r="M356" s="295"/>
      <c r="N356" s="295">
        <v>12</v>
      </c>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ht="16" outlineLevel="1">
      <c r="B357" s="294" t="s">
        <v>289</v>
      </c>
      <c r="C357" s="291" t="s">
        <v>163</v>
      </c>
      <c r="D357" s="295"/>
      <c r="E357" s="295"/>
      <c r="F357" s="295"/>
      <c r="G357" s="295"/>
      <c r="H357" s="295"/>
      <c r="I357" s="295"/>
      <c r="J357" s="295"/>
      <c r="K357" s="295"/>
      <c r="L357" s="295"/>
      <c r="M357" s="295"/>
      <c r="N357" s="295">
        <f>N356</f>
        <v>12</v>
      </c>
      <c r="O357" s="295"/>
      <c r="P357" s="295"/>
      <c r="Q357" s="295"/>
      <c r="R357" s="295"/>
      <c r="S357" s="295"/>
      <c r="T357" s="295"/>
      <c r="U357" s="295"/>
      <c r="V357" s="295"/>
      <c r="W357" s="295"/>
      <c r="X357" s="295"/>
      <c r="Y357" s="411">
        <f>Y356</f>
        <v>0</v>
      </c>
      <c r="Z357" s="411">
        <f t="shared" ref="Z357" si="991">Z356</f>
        <v>0</v>
      </c>
      <c r="AA357" s="411">
        <f t="shared" ref="AA357" si="992">AA356</f>
        <v>0</v>
      </c>
      <c r="AB357" s="411">
        <f t="shared" ref="AB357" si="993">AB356</f>
        <v>0</v>
      </c>
      <c r="AC357" s="411">
        <f t="shared" ref="AC357" si="994">AC356</f>
        <v>0</v>
      </c>
      <c r="AD357" s="411">
        <f t="shared" ref="AD357" si="995">AD356</f>
        <v>0</v>
      </c>
      <c r="AE357" s="411">
        <f t="shared" ref="AE357" si="996">AE356</f>
        <v>0</v>
      </c>
      <c r="AF357" s="411">
        <f t="shared" ref="AF357" si="997">AF356</f>
        <v>0</v>
      </c>
      <c r="AG357" s="411">
        <f t="shared" ref="AG357" si="998">AG356</f>
        <v>0</v>
      </c>
      <c r="AH357" s="411">
        <f t="shared" ref="AH357" si="999">AH356</f>
        <v>0</v>
      </c>
      <c r="AI357" s="411">
        <f t="shared" ref="AI357" si="1000">AI356</f>
        <v>0</v>
      </c>
      <c r="AJ357" s="411">
        <f t="shared" ref="AJ357" si="1001">AJ356</f>
        <v>0</v>
      </c>
      <c r="AK357" s="411">
        <f t="shared" ref="AK357" si="1002">AK356</f>
        <v>0</v>
      </c>
      <c r="AL357" s="411">
        <f t="shared" ref="AL357" si="1003">AL356</f>
        <v>0</v>
      </c>
      <c r="AM357" s="306"/>
    </row>
    <row r="358" spans="1:39" ht="16" outlineLevel="1">
      <c r="B358" s="517"/>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34" outlineLevel="1">
      <c r="A359" s="519">
        <v>42</v>
      </c>
      <c r="B359" s="517" t="s">
        <v>134</v>
      </c>
      <c r="C359" s="291" t="s">
        <v>25</v>
      </c>
      <c r="D359" s="295"/>
      <c r="E359" s="295"/>
      <c r="F359" s="295"/>
      <c r="G359" s="295"/>
      <c r="H359" s="295"/>
      <c r="I359" s="295"/>
      <c r="J359" s="295"/>
      <c r="K359" s="295"/>
      <c r="L359" s="295"/>
      <c r="M359" s="295"/>
      <c r="N359" s="291"/>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ht="16" outlineLevel="1">
      <c r="B360" s="294" t="s">
        <v>289</v>
      </c>
      <c r="C360" s="291" t="s">
        <v>163</v>
      </c>
      <c r="D360" s="295"/>
      <c r="E360" s="295"/>
      <c r="F360" s="295"/>
      <c r="G360" s="295"/>
      <c r="H360" s="295"/>
      <c r="I360" s="295"/>
      <c r="J360" s="295"/>
      <c r="K360" s="295"/>
      <c r="L360" s="295"/>
      <c r="M360" s="295"/>
      <c r="N360" s="466"/>
      <c r="O360" s="295"/>
      <c r="P360" s="295"/>
      <c r="Q360" s="295"/>
      <c r="R360" s="295"/>
      <c r="S360" s="295"/>
      <c r="T360" s="295"/>
      <c r="U360" s="295"/>
      <c r="V360" s="295"/>
      <c r="W360" s="295"/>
      <c r="X360" s="295"/>
      <c r="Y360" s="411">
        <f>Y359</f>
        <v>0</v>
      </c>
      <c r="Z360" s="411">
        <f t="shared" ref="Z360" si="1004">Z359</f>
        <v>0</v>
      </c>
      <c r="AA360" s="411">
        <f t="shared" ref="AA360" si="1005">AA359</f>
        <v>0</v>
      </c>
      <c r="AB360" s="411">
        <f t="shared" ref="AB360" si="1006">AB359</f>
        <v>0</v>
      </c>
      <c r="AC360" s="411">
        <f t="shared" ref="AC360" si="1007">AC359</f>
        <v>0</v>
      </c>
      <c r="AD360" s="411">
        <f t="shared" ref="AD360" si="1008">AD359</f>
        <v>0</v>
      </c>
      <c r="AE360" s="411">
        <f t="shared" ref="AE360" si="1009">AE359</f>
        <v>0</v>
      </c>
      <c r="AF360" s="411">
        <f t="shared" ref="AF360" si="1010">AF359</f>
        <v>0</v>
      </c>
      <c r="AG360" s="411">
        <f t="shared" ref="AG360" si="1011">AG359</f>
        <v>0</v>
      </c>
      <c r="AH360" s="411">
        <f t="shared" ref="AH360" si="1012">AH359</f>
        <v>0</v>
      </c>
      <c r="AI360" s="411">
        <f t="shared" ref="AI360" si="1013">AI359</f>
        <v>0</v>
      </c>
      <c r="AJ360" s="411">
        <f t="shared" ref="AJ360" si="1014">AJ359</f>
        <v>0</v>
      </c>
      <c r="AK360" s="411">
        <f t="shared" ref="AK360" si="1015">AK359</f>
        <v>0</v>
      </c>
      <c r="AL360" s="411">
        <f t="shared" ref="AL360" si="1016">AL359</f>
        <v>0</v>
      </c>
      <c r="AM360" s="306"/>
    </row>
    <row r="361" spans="1:39" ht="16" outlineLevel="1">
      <c r="B361" s="517"/>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17" outlineLevel="1">
      <c r="A362" s="519">
        <v>43</v>
      </c>
      <c r="B362" s="517" t="s">
        <v>135</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ht="16"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1017">Z362</f>
        <v>0</v>
      </c>
      <c r="AA363" s="411">
        <f t="shared" ref="AA363" si="1018">AA362</f>
        <v>0</v>
      </c>
      <c r="AB363" s="411">
        <f t="shared" ref="AB363" si="1019">AB362</f>
        <v>0</v>
      </c>
      <c r="AC363" s="411">
        <f t="shared" ref="AC363" si="1020">AC362</f>
        <v>0</v>
      </c>
      <c r="AD363" s="411">
        <f t="shared" ref="AD363" si="1021">AD362</f>
        <v>0</v>
      </c>
      <c r="AE363" s="411">
        <f t="shared" ref="AE363" si="1022">AE362</f>
        <v>0</v>
      </c>
      <c r="AF363" s="411">
        <f t="shared" ref="AF363" si="1023">AF362</f>
        <v>0</v>
      </c>
      <c r="AG363" s="411">
        <f t="shared" ref="AG363" si="1024">AG362</f>
        <v>0</v>
      </c>
      <c r="AH363" s="411">
        <f t="shared" ref="AH363" si="1025">AH362</f>
        <v>0</v>
      </c>
      <c r="AI363" s="411">
        <f t="shared" ref="AI363" si="1026">AI362</f>
        <v>0</v>
      </c>
      <c r="AJ363" s="411">
        <f t="shared" ref="AJ363" si="1027">AJ362</f>
        <v>0</v>
      </c>
      <c r="AK363" s="411">
        <f t="shared" ref="AK363" si="1028">AK362</f>
        <v>0</v>
      </c>
      <c r="AL363" s="411">
        <f t="shared" ref="AL363" si="1029">AL362</f>
        <v>0</v>
      </c>
      <c r="AM363" s="306"/>
    </row>
    <row r="364" spans="1:39" ht="16" outlineLevel="1">
      <c r="B364" s="517"/>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51" outlineLevel="1">
      <c r="A365" s="519">
        <v>44</v>
      </c>
      <c r="B365" s="517" t="s">
        <v>136</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ht="16"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1030">Z365</f>
        <v>0</v>
      </c>
      <c r="AA366" s="411">
        <f t="shared" ref="AA366" si="1031">AA365</f>
        <v>0</v>
      </c>
      <c r="AB366" s="411">
        <f t="shared" ref="AB366" si="1032">AB365</f>
        <v>0</v>
      </c>
      <c r="AC366" s="411">
        <f t="shared" ref="AC366" si="1033">AC365</f>
        <v>0</v>
      </c>
      <c r="AD366" s="411">
        <f t="shared" ref="AD366" si="1034">AD365</f>
        <v>0</v>
      </c>
      <c r="AE366" s="411">
        <f t="shared" ref="AE366" si="1035">AE365</f>
        <v>0</v>
      </c>
      <c r="AF366" s="411">
        <f t="shared" ref="AF366" si="1036">AF365</f>
        <v>0</v>
      </c>
      <c r="AG366" s="411">
        <f t="shared" ref="AG366" si="1037">AG365</f>
        <v>0</v>
      </c>
      <c r="AH366" s="411">
        <f t="shared" ref="AH366" si="1038">AH365</f>
        <v>0</v>
      </c>
      <c r="AI366" s="411">
        <f t="shared" ref="AI366" si="1039">AI365</f>
        <v>0</v>
      </c>
      <c r="AJ366" s="411">
        <f t="shared" ref="AJ366" si="1040">AJ365</f>
        <v>0</v>
      </c>
      <c r="AK366" s="411">
        <f t="shared" ref="AK366" si="1041">AK365</f>
        <v>0</v>
      </c>
      <c r="AL366" s="411">
        <f t="shared" ref="AL366" si="1042">AL365</f>
        <v>0</v>
      </c>
      <c r="AM366" s="306"/>
    </row>
    <row r="367" spans="1:39" ht="16" outlineLevel="1">
      <c r="B367" s="517"/>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4" outlineLevel="1">
      <c r="A368" s="519">
        <v>45</v>
      </c>
      <c r="B368" s="517" t="s">
        <v>137</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39" ht="16"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1043">Z368</f>
        <v>0</v>
      </c>
      <c r="AA369" s="411">
        <f t="shared" ref="AA369" si="1044">AA368</f>
        <v>0</v>
      </c>
      <c r="AB369" s="411">
        <f t="shared" ref="AB369" si="1045">AB368</f>
        <v>0</v>
      </c>
      <c r="AC369" s="411">
        <f t="shared" ref="AC369" si="1046">AC368</f>
        <v>0</v>
      </c>
      <c r="AD369" s="411">
        <f t="shared" ref="AD369" si="1047">AD368</f>
        <v>0</v>
      </c>
      <c r="AE369" s="411">
        <f t="shared" ref="AE369" si="1048">AE368</f>
        <v>0</v>
      </c>
      <c r="AF369" s="411">
        <f t="shared" ref="AF369" si="1049">AF368</f>
        <v>0</v>
      </c>
      <c r="AG369" s="411">
        <f t="shared" ref="AG369" si="1050">AG368</f>
        <v>0</v>
      </c>
      <c r="AH369" s="411">
        <f t="shared" ref="AH369" si="1051">AH368</f>
        <v>0</v>
      </c>
      <c r="AI369" s="411">
        <f t="shared" ref="AI369" si="1052">AI368</f>
        <v>0</v>
      </c>
      <c r="AJ369" s="411">
        <f t="shared" ref="AJ369" si="1053">AJ368</f>
        <v>0</v>
      </c>
      <c r="AK369" s="411">
        <f t="shared" ref="AK369" si="1054">AK368</f>
        <v>0</v>
      </c>
      <c r="AL369" s="411">
        <f t="shared" ref="AL369" si="1055">AL368</f>
        <v>0</v>
      </c>
      <c r="AM369" s="306"/>
    </row>
    <row r="370" spans="1:39" ht="16" outlineLevel="1">
      <c r="B370" s="517"/>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39" ht="34" outlineLevel="1">
      <c r="A371" s="519">
        <v>46</v>
      </c>
      <c r="B371" s="517" t="s">
        <v>138</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39" ht="16"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56">Z371</f>
        <v>0</v>
      </c>
      <c r="AA372" s="411">
        <f t="shared" ref="AA372" si="1057">AA371</f>
        <v>0</v>
      </c>
      <c r="AB372" s="411">
        <f t="shared" ref="AB372" si="1058">AB371</f>
        <v>0</v>
      </c>
      <c r="AC372" s="411">
        <f t="shared" ref="AC372" si="1059">AC371</f>
        <v>0</v>
      </c>
      <c r="AD372" s="411">
        <f t="shared" ref="AD372" si="1060">AD371</f>
        <v>0</v>
      </c>
      <c r="AE372" s="411">
        <f t="shared" ref="AE372" si="1061">AE371</f>
        <v>0</v>
      </c>
      <c r="AF372" s="411">
        <f t="shared" ref="AF372" si="1062">AF371</f>
        <v>0</v>
      </c>
      <c r="AG372" s="411">
        <f t="shared" ref="AG372" si="1063">AG371</f>
        <v>0</v>
      </c>
      <c r="AH372" s="411">
        <f t="shared" ref="AH372" si="1064">AH371</f>
        <v>0</v>
      </c>
      <c r="AI372" s="411">
        <f t="shared" ref="AI372" si="1065">AI371</f>
        <v>0</v>
      </c>
      <c r="AJ372" s="411">
        <f t="shared" ref="AJ372" si="1066">AJ371</f>
        <v>0</v>
      </c>
      <c r="AK372" s="411">
        <f t="shared" ref="AK372" si="1067">AK371</f>
        <v>0</v>
      </c>
      <c r="AL372" s="411">
        <f t="shared" ref="AL372" si="1068">AL371</f>
        <v>0</v>
      </c>
      <c r="AM372" s="306"/>
    </row>
    <row r="373" spans="1:39" ht="16" outlineLevel="1">
      <c r="B373" s="517"/>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39" ht="34" outlineLevel="1">
      <c r="A374" s="519">
        <v>47</v>
      </c>
      <c r="B374" s="517" t="s">
        <v>139</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39" ht="16"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69">Z374</f>
        <v>0</v>
      </c>
      <c r="AA375" s="411">
        <f t="shared" ref="AA375" si="1070">AA374</f>
        <v>0</v>
      </c>
      <c r="AB375" s="411">
        <f t="shared" ref="AB375" si="1071">AB374</f>
        <v>0</v>
      </c>
      <c r="AC375" s="411">
        <f t="shared" ref="AC375" si="1072">AC374</f>
        <v>0</v>
      </c>
      <c r="AD375" s="411">
        <f t="shared" ref="AD375" si="1073">AD374</f>
        <v>0</v>
      </c>
      <c r="AE375" s="411">
        <f t="shared" ref="AE375" si="1074">AE374</f>
        <v>0</v>
      </c>
      <c r="AF375" s="411">
        <f t="shared" ref="AF375" si="1075">AF374</f>
        <v>0</v>
      </c>
      <c r="AG375" s="411">
        <f t="shared" ref="AG375" si="1076">AG374</f>
        <v>0</v>
      </c>
      <c r="AH375" s="411">
        <f t="shared" ref="AH375" si="1077">AH374</f>
        <v>0</v>
      </c>
      <c r="AI375" s="411">
        <f t="shared" ref="AI375" si="1078">AI374</f>
        <v>0</v>
      </c>
      <c r="AJ375" s="411">
        <f t="shared" ref="AJ375" si="1079">AJ374</f>
        <v>0</v>
      </c>
      <c r="AK375" s="411">
        <f t="shared" ref="AK375" si="1080">AK374</f>
        <v>0</v>
      </c>
      <c r="AL375" s="411">
        <f t="shared" ref="AL375" si="1081">AL374</f>
        <v>0</v>
      </c>
      <c r="AM375" s="306"/>
    </row>
    <row r="376" spans="1:39" ht="16" outlineLevel="1">
      <c r="B376" s="517"/>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39" ht="34" outlineLevel="1">
      <c r="A377" s="519">
        <v>48</v>
      </c>
      <c r="B377" s="517" t="s">
        <v>140</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39" ht="16"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82">Z377</f>
        <v>0</v>
      </c>
      <c r="AA378" s="411">
        <f t="shared" ref="AA378" si="1083">AA377</f>
        <v>0</v>
      </c>
      <c r="AB378" s="411">
        <f t="shared" ref="AB378" si="1084">AB377</f>
        <v>0</v>
      </c>
      <c r="AC378" s="411">
        <f t="shared" ref="AC378" si="1085">AC377</f>
        <v>0</v>
      </c>
      <c r="AD378" s="411">
        <f t="shared" ref="AD378" si="1086">AD377</f>
        <v>0</v>
      </c>
      <c r="AE378" s="411">
        <f t="shared" ref="AE378" si="1087">AE377</f>
        <v>0</v>
      </c>
      <c r="AF378" s="411">
        <f t="shared" ref="AF378" si="1088">AF377</f>
        <v>0</v>
      </c>
      <c r="AG378" s="411">
        <f t="shared" ref="AG378" si="1089">AG377</f>
        <v>0</v>
      </c>
      <c r="AH378" s="411">
        <f t="shared" ref="AH378" si="1090">AH377</f>
        <v>0</v>
      </c>
      <c r="AI378" s="411">
        <f t="shared" ref="AI378" si="1091">AI377</f>
        <v>0</v>
      </c>
      <c r="AJ378" s="411">
        <f t="shared" ref="AJ378" si="1092">AJ377</f>
        <v>0</v>
      </c>
      <c r="AK378" s="411">
        <f t="shared" ref="AK378" si="1093">AK377</f>
        <v>0</v>
      </c>
      <c r="AL378" s="411">
        <f t="shared" ref="AL378" si="1094">AL377</f>
        <v>0</v>
      </c>
      <c r="AM378" s="306"/>
    </row>
    <row r="379" spans="1:39" ht="16" outlineLevel="1">
      <c r="B379" s="517"/>
      <c r="C379" s="291"/>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412"/>
      <c r="Z379" s="425"/>
      <c r="AA379" s="425"/>
      <c r="AB379" s="425"/>
      <c r="AC379" s="425"/>
      <c r="AD379" s="425"/>
      <c r="AE379" s="425"/>
      <c r="AF379" s="425"/>
      <c r="AG379" s="425"/>
      <c r="AH379" s="425"/>
      <c r="AI379" s="425"/>
      <c r="AJ379" s="425"/>
      <c r="AK379" s="425"/>
      <c r="AL379" s="425"/>
      <c r="AM379" s="306"/>
    </row>
    <row r="380" spans="1:39" ht="34" outlineLevel="1">
      <c r="A380" s="519">
        <v>49</v>
      </c>
      <c r="B380" s="517" t="s">
        <v>141</v>
      </c>
      <c r="C380" s="291" t="s">
        <v>25</v>
      </c>
      <c r="D380" s="295"/>
      <c r="E380" s="295"/>
      <c r="F380" s="295"/>
      <c r="G380" s="295"/>
      <c r="H380" s="295"/>
      <c r="I380" s="295"/>
      <c r="J380" s="295"/>
      <c r="K380" s="295"/>
      <c r="L380" s="295"/>
      <c r="M380" s="295"/>
      <c r="N380" s="295">
        <v>12</v>
      </c>
      <c r="O380" s="295"/>
      <c r="P380" s="295"/>
      <c r="Q380" s="295"/>
      <c r="R380" s="295"/>
      <c r="S380" s="295"/>
      <c r="T380" s="295"/>
      <c r="U380" s="295"/>
      <c r="V380" s="295"/>
      <c r="W380" s="295"/>
      <c r="X380" s="295"/>
      <c r="Y380" s="426"/>
      <c r="Z380" s="410"/>
      <c r="AA380" s="410"/>
      <c r="AB380" s="410"/>
      <c r="AC380" s="410"/>
      <c r="AD380" s="410"/>
      <c r="AE380" s="410"/>
      <c r="AF380" s="410"/>
      <c r="AG380" s="415"/>
      <c r="AH380" s="415"/>
      <c r="AI380" s="415"/>
      <c r="AJ380" s="415"/>
      <c r="AK380" s="415"/>
      <c r="AL380" s="415"/>
      <c r="AM380" s="296">
        <f>SUM(Y380:AL380)</f>
        <v>0</v>
      </c>
    </row>
    <row r="381" spans="1:39" ht="16" outlineLevel="1">
      <c r="B381" s="294" t="s">
        <v>289</v>
      </c>
      <c r="C381" s="291" t="s">
        <v>163</v>
      </c>
      <c r="D381" s="295"/>
      <c r="E381" s="295"/>
      <c r="F381" s="295"/>
      <c r="G381" s="295"/>
      <c r="H381" s="295"/>
      <c r="I381" s="295"/>
      <c r="J381" s="295"/>
      <c r="K381" s="295"/>
      <c r="L381" s="295"/>
      <c r="M381" s="295"/>
      <c r="N381" s="295">
        <f>N380</f>
        <v>12</v>
      </c>
      <c r="O381" s="295"/>
      <c r="P381" s="295"/>
      <c r="Q381" s="295"/>
      <c r="R381" s="295"/>
      <c r="S381" s="295"/>
      <c r="T381" s="295"/>
      <c r="U381" s="295"/>
      <c r="V381" s="295"/>
      <c r="W381" s="295"/>
      <c r="X381" s="295"/>
      <c r="Y381" s="411">
        <f>Y380</f>
        <v>0</v>
      </c>
      <c r="Z381" s="411">
        <f t="shared" ref="Z381" si="1095">Z380</f>
        <v>0</v>
      </c>
      <c r="AA381" s="411">
        <f t="shared" ref="AA381" si="1096">AA380</f>
        <v>0</v>
      </c>
      <c r="AB381" s="411">
        <f t="shared" ref="AB381" si="1097">AB380</f>
        <v>0</v>
      </c>
      <c r="AC381" s="411">
        <f t="shared" ref="AC381" si="1098">AC380</f>
        <v>0</v>
      </c>
      <c r="AD381" s="411">
        <f t="shared" ref="AD381" si="1099">AD380</f>
        <v>0</v>
      </c>
      <c r="AE381" s="411">
        <f t="shared" ref="AE381" si="1100">AE380</f>
        <v>0</v>
      </c>
      <c r="AF381" s="411">
        <f t="shared" ref="AF381" si="1101">AF380</f>
        <v>0</v>
      </c>
      <c r="AG381" s="411">
        <f t="shared" ref="AG381" si="1102">AG380</f>
        <v>0</v>
      </c>
      <c r="AH381" s="411">
        <f t="shared" ref="AH381" si="1103">AH380</f>
        <v>0</v>
      </c>
      <c r="AI381" s="411">
        <f t="shared" ref="AI381" si="1104">AI380</f>
        <v>0</v>
      </c>
      <c r="AJ381" s="411">
        <f t="shared" ref="AJ381" si="1105">AJ380</f>
        <v>0</v>
      </c>
      <c r="AK381" s="411">
        <f t="shared" ref="AK381" si="1106">AK380</f>
        <v>0</v>
      </c>
      <c r="AL381" s="411">
        <f t="shared" ref="AL381" si="1107">AL380</f>
        <v>0</v>
      </c>
      <c r="AM381" s="306"/>
    </row>
    <row r="382" spans="1:39" ht="16" outlineLevel="1">
      <c r="B382" s="437"/>
      <c r="C382" s="305"/>
      <c r="D382" s="291"/>
      <c r="E382" s="291"/>
      <c r="F382" s="291"/>
      <c r="G382" s="291"/>
      <c r="H382" s="291"/>
      <c r="I382" s="291"/>
      <c r="J382" s="291"/>
      <c r="K382" s="291"/>
      <c r="L382" s="291"/>
      <c r="M382" s="291"/>
      <c r="N382" s="291"/>
      <c r="O382" s="291"/>
      <c r="P382" s="291"/>
      <c r="Q382" s="291"/>
      <c r="R382" s="291"/>
      <c r="S382" s="291"/>
      <c r="T382" s="291"/>
      <c r="U382" s="291"/>
      <c r="V382" s="291"/>
      <c r="W382" s="291"/>
      <c r="X382" s="291"/>
      <c r="Y382" s="301"/>
      <c r="Z382" s="301"/>
      <c r="AA382" s="301"/>
      <c r="AB382" s="301"/>
      <c r="AC382" s="301"/>
      <c r="AD382" s="301"/>
      <c r="AE382" s="301"/>
      <c r="AF382" s="301"/>
      <c r="AG382" s="301"/>
      <c r="AH382" s="301"/>
      <c r="AI382" s="301"/>
      <c r="AJ382" s="301"/>
      <c r="AK382" s="301"/>
      <c r="AL382" s="301"/>
      <c r="AM382" s="306"/>
    </row>
    <row r="383" spans="1:39" ht="16">
      <c r="B383" s="327" t="s">
        <v>274</v>
      </c>
      <c r="C383" s="329"/>
      <c r="D383" s="329">
        <f>SUM(D225:D381)</f>
        <v>19559158.760066066</v>
      </c>
      <c r="E383" s="329"/>
      <c r="F383" s="329"/>
      <c r="G383" s="329"/>
      <c r="H383" s="329"/>
      <c r="I383" s="329"/>
      <c r="J383" s="329"/>
      <c r="K383" s="329"/>
      <c r="L383" s="329"/>
      <c r="M383" s="329"/>
      <c r="N383" s="329"/>
      <c r="O383" s="329">
        <f>SUM(O225:O381)</f>
        <v>2949.4967154164001</v>
      </c>
      <c r="P383" s="329"/>
      <c r="Q383" s="329"/>
      <c r="R383" s="329"/>
      <c r="S383" s="329"/>
      <c r="T383" s="329"/>
      <c r="U383" s="329"/>
      <c r="V383" s="329"/>
      <c r="W383" s="329"/>
      <c r="X383" s="329"/>
      <c r="Y383" s="329">
        <f>IF(Y223="kWh",SUMPRODUCT(D225:D381,Y225:Y381))</f>
        <v>7781704.7136200033</v>
      </c>
      <c r="Z383" s="329">
        <f>IF(Z223="kWh",SUMPRODUCT(D225:D381,Z225:Z381))</f>
        <v>2068396.8291057493</v>
      </c>
      <c r="AA383" s="329">
        <f>IF(AA223="kw",SUMPRODUCT(N225:N381,O225:O381,AA225:AA381),SUMPRODUCT(D225:D381,AA225:AA381))</f>
        <v>21427.171308667268</v>
      </c>
      <c r="AB383" s="329">
        <f>IF(AB223="kw",SUMPRODUCT(N225:N381,O225:O381,AB225:AB381),SUMPRODUCT(D225:D381,AB225:AB381))</f>
        <v>0</v>
      </c>
      <c r="AC383" s="329">
        <f>IF(AC223="kw",SUMPRODUCT(N225:N381,O225:O381,AC225:AC381),SUMPRODUCT(D225:D381,AC225:AC381))</f>
        <v>0</v>
      </c>
      <c r="AD383" s="329">
        <f>IF(AD223="kw",SUMPRODUCT(N225:N381,O225:O381,AD225:AD381),SUMPRODUCT(D225:D381,AD225:AD381))</f>
        <v>0</v>
      </c>
      <c r="AE383" s="329">
        <f>IF(AE223="kw",SUMPRODUCT(N225:N381,O225:O381,AE225:AE381),SUMPRODUCT(D225:D381,AE225:AE381))</f>
        <v>0</v>
      </c>
      <c r="AF383" s="329">
        <f>IF(AF223="kw",SUMPRODUCT(N225:N381,O225:O381,AF225:AF381),SUMPRODUCT(D225:D381,AF225:AF381))</f>
        <v>0</v>
      </c>
      <c r="AG383" s="329">
        <f>IF(AG223="kw",SUMPRODUCT(N225:N381,O225:O381,AG225:AG381),SUMPRODUCT(D225:D381,AG225:AG381))</f>
        <v>0</v>
      </c>
      <c r="AH383" s="329">
        <f>IF(AH223="kw",SUMPRODUCT(N225:N381,O225:O381,AH225:AH381),SUMPRODUCT(D225:D381,AH225:AH381))</f>
        <v>0</v>
      </c>
      <c r="AI383" s="329">
        <f>IF(AI223="kw",SUMPRODUCT(N225:N381,O225:O381,AI225:AI381),SUMPRODUCT(D225:D381,AI225:AI381))</f>
        <v>0</v>
      </c>
      <c r="AJ383" s="329">
        <f>IF(AJ223="kw",SUMPRODUCT(N225:N381,O225:O381,AJ225:AJ381),SUMPRODUCT(D225:D381,AJ225:AJ381))</f>
        <v>0</v>
      </c>
      <c r="AK383" s="329">
        <f>IF(AK223="kw",SUMPRODUCT(N225:N381,O225:O381,AK225:AK381),SUMPRODUCT(D225:D381,AK225:AK381))</f>
        <v>0</v>
      </c>
      <c r="AL383" s="329">
        <f>IF(AL223="kw",SUMPRODUCT(N225:N381,O225:O381,AL225:AL381),SUMPRODUCT(D225:D381,AL225:AL381))</f>
        <v>0</v>
      </c>
      <c r="AM383" s="330"/>
    </row>
    <row r="384" spans="1:39" ht="16">
      <c r="B384" s="391" t="s">
        <v>275</v>
      </c>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f>HLOOKUP(Y222,'2. LRAMVA Threshold'!$B$42:$Q$53,8,FALSE)</f>
        <v>0</v>
      </c>
      <c r="Z384" s="392">
        <f>HLOOKUP(Z222,'2. LRAMVA Threshold'!$B$42:$Q$53,8,FALSE)</f>
        <v>0</v>
      </c>
      <c r="AA384" s="392">
        <f>HLOOKUP(AA222,'2. LRAMVA Threshold'!$B$42:$Q$53,8,FALSE)</f>
        <v>0</v>
      </c>
      <c r="AB384" s="392">
        <f>HLOOKUP(AB222,'2. LRAMVA Threshold'!$B$42:$Q$53,8,FALSE)</f>
        <v>0</v>
      </c>
      <c r="AC384" s="392">
        <f>HLOOKUP(AC222,'2. LRAMVA Threshold'!$B$42:$Q$53,8,FALSE)</f>
        <v>0</v>
      </c>
      <c r="AD384" s="392">
        <f>HLOOKUP(AD222,'2. LRAMVA Threshold'!$B$42:$Q$53,8,FALSE)</f>
        <v>0</v>
      </c>
      <c r="AE384" s="392">
        <f>HLOOKUP(AE222,'2. LRAMVA Threshold'!$B$42:$Q$53,8,FALSE)</f>
        <v>0</v>
      </c>
      <c r="AF384" s="392">
        <f>HLOOKUP(AF222,'2. LRAMVA Threshold'!$B$42:$Q$53,8,FALSE)</f>
        <v>0</v>
      </c>
      <c r="AG384" s="392">
        <f>HLOOKUP(AG222,'2. LRAMVA Threshold'!$B$42:$Q$53,8,FALSE)</f>
        <v>0</v>
      </c>
      <c r="AH384" s="392">
        <f>HLOOKUP(AH222,'2. LRAMVA Threshold'!$B$42:$Q$53,8,FALSE)</f>
        <v>0</v>
      </c>
      <c r="AI384" s="392">
        <f>HLOOKUP(AI222,'2. LRAMVA Threshold'!$B$42:$Q$53,8,FALSE)</f>
        <v>0</v>
      </c>
      <c r="AJ384" s="392">
        <f>HLOOKUP(AJ222,'2. LRAMVA Threshold'!$B$42:$Q$53,8,FALSE)</f>
        <v>0</v>
      </c>
      <c r="AK384" s="392">
        <f>HLOOKUP(AK222,'2. LRAMVA Threshold'!$B$42:$Q$53,8,FALSE)</f>
        <v>0</v>
      </c>
      <c r="AL384" s="392">
        <f>HLOOKUP(AL222,'2. LRAMVA Threshold'!$B$42:$Q$53,8,FALSE)</f>
        <v>0</v>
      </c>
      <c r="AM384" s="393"/>
    </row>
    <row r="385" spans="2:42" ht="16">
      <c r="B385" s="394"/>
      <c r="C385" s="432"/>
      <c r="D385" s="433"/>
      <c r="E385" s="433"/>
      <c r="F385" s="433"/>
      <c r="G385" s="433"/>
      <c r="H385" s="433"/>
      <c r="I385" s="433"/>
      <c r="J385" s="433"/>
      <c r="K385" s="433"/>
      <c r="L385" s="433"/>
      <c r="M385" s="433"/>
      <c r="N385" s="433"/>
      <c r="O385" s="434"/>
      <c r="P385" s="433"/>
      <c r="Q385" s="433"/>
      <c r="R385" s="433"/>
      <c r="S385" s="435"/>
      <c r="T385" s="435"/>
      <c r="U385" s="435"/>
      <c r="V385" s="435"/>
      <c r="W385" s="433"/>
      <c r="X385" s="433"/>
      <c r="Y385" s="436"/>
      <c r="Z385" s="436"/>
      <c r="AA385" s="436"/>
      <c r="AB385" s="436"/>
      <c r="AC385" s="436"/>
      <c r="AD385" s="436"/>
      <c r="AE385" s="436"/>
      <c r="AF385" s="399"/>
      <c r="AG385" s="399"/>
      <c r="AH385" s="399"/>
      <c r="AI385" s="399"/>
      <c r="AJ385" s="399"/>
      <c r="AK385" s="399"/>
      <c r="AL385" s="399"/>
      <c r="AM385" s="400"/>
    </row>
    <row r="386" spans="2:42" ht="16">
      <c r="B386" s="324" t="s">
        <v>276</v>
      </c>
      <c r="C386" s="338"/>
      <c r="D386" s="338"/>
      <c r="E386" s="376"/>
      <c r="F386" s="376"/>
      <c r="G386" s="376"/>
      <c r="H386" s="376"/>
      <c r="I386" s="376"/>
      <c r="J386" s="376"/>
      <c r="K386" s="376"/>
      <c r="L386" s="376"/>
      <c r="M386" s="376"/>
      <c r="N386" s="376"/>
      <c r="O386" s="291"/>
      <c r="P386" s="340"/>
      <c r="Q386" s="340"/>
      <c r="R386" s="340"/>
      <c r="S386" s="339"/>
      <c r="T386" s="339"/>
      <c r="U386" s="339"/>
      <c r="V386" s="339"/>
      <c r="W386" s="340"/>
      <c r="X386" s="340"/>
      <c r="Y386" s="341">
        <f>HLOOKUP(Y$35,'3.  Distribution Rates'!$C$122:$P$133,8,FALSE)</f>
        <v>0</v>
      </c>
      <c r="Z386" s="341">
        <f>HLOOKUP(Z$35,'3.  Distribution Rates'!$C$122:$P$133,8,FALSE)</f>
        <v>0</v>
      </c>
      <c r="AA386" s="341">
        <f>HLOOKUP(AA$35,'3.  Distribution Rates'!$C$122:$P$133,8,FALSE)</f>
        <v>0</v>
      </c>
      <c r="AB386" s="341">
        <f>HLOOKUP(AB$35,'3.  Distribution Rates'!$C$122:$P$133,8,FALSE)</f>
        <v>0</v>
      </c>
      <c r="AC386" s="341">
        <f>HLOOKUP(AC$35,'3.  Distribution Rates'!$C$122:$P$133,8,FALSE)</f>
        <v>0</v>
      </c>
      <c r="AD386" s="341">
        <f>HLOOKUP(AD$35,'3.  Distribution Rates'!$C$122:$P$133,8,FALSE)</f>
        <v>0</v>
      </c>
      <c r="AE386" s="341">
        <f>HLOOKUP(AE$35,'3.  Distribution Rates'!$C$122:$P$133,8,FALSE)</f>
        <v>0</v>
      </c>
      <c r="AF386" s="341">
        <f>HLOOKUP(AF$35,'3.  Distribution Rates'!$C$122:$P$133,8,FALSE)</f>
        <v>0</v>
      </c>
      <c r="AG386" s="341">
        <f>HLOOKUP(AG$35,'3.  Distribution Rates'!$C$122:$P$133,8,FALSE)</f>
        <v>0</v>
      </c>
      <c r="AH386" s="341">
        <f>HLOOKUP(AH$35,'3.  Distribution Rates'!$C$122:$P$133,8,FALSE)</f>
        <v>0</v>
      </c>
      <c r="AI386" s="341">
        <f>HLOOKUP(AI$35,'3.  Distribution Rates'!$C$122:$P$133,8,FALSE)</f>
        <v>0</v>
      </c>
      <c r="AJ386" s="341">
        <f>HLOOKUP(AJ$35,'3.  Distribution Rates'!$C$122:$P$133,8,FALSE)</f>
        <v>0</v>
      </c>
      <c r="AK386" s="341">
        <f>HLOOKUP(AK$35,'3.  Distribution Rates'!$C$122:$P$133,8,FALSE)</f>
        <v>0</v>
      </c>
      <c r="AL386" s="341">
        <f>HLOOKUP(AL$35,'3.  Distribution Rates'!$C$122:$P$133,8,FALSE)</f>
        <v>0</v>
      </c>
      <c r="AM386" s="377"/>
      <c r="AN386" s="341"/>
      <c r="AO386" s="341"/>
      <c r="AP386" s="341"/>
    </row>
    <row r="387" spans="2:42" ht="16">
      <c r="B387" s="324" t="s">
        <v>277</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LRAM'!Y139*Y386</f>
        <v>0</v>
      </c>
      <c r="Z387" s="378">
        <f>'4.  2011-2014 LRAM'!Z139*Z386</f>
        <v>0</v>
      </c>
      <c r="AA387" s="378">
        <f>'4.  2011-2014 LRAM'!AA139*AA386</f>
        <v>0</v>
      </c>
      <c r="AB387" s="378">
        <f>'4.  2011-2014 LRAM'!AB139*AB386</f>
        <v>0</v>
      </c>
      <c r="AC387" s="378">
        <f>'4.  2011-2014 LRAM'!AC139*AC386</f>
        <v>0</v>
      </c>
      <c r="AD387" s="378">
        <f>'4.  2011-2014 LRAM'!AD139*AD386</f>
        <v>0</v>
      </c>
      <c r="AE387" s="378">
        <f>'4.  2011-2014 LRAM'!AE139*AE386</f>
        <v>0</v>
      </c>
      <c r="AF387" s="378">
        <f>'4.  2011-2014 LRAM'!AF139*AF386</f>
        <v>0</v>
      </c>
      <c r="AG387" s="378">
        <f>'4.  2011-2014 LRAM'!AG139*AG386</f>
        <v>0</v>
      </c>
      <c r="AH387" s="378">
        <f>'4.  2011-2014 LRAM'!AH139*AH386</f>
        <v>0</v>
      </c>
      <c r="AI387" s="378">
        <f>'4.  2011-2014 LRAM'!AI139*AI386</f>
        <v>0</v>
      </c>
      <c r="AJ387" s="378">
        <f>'4.  2011-2014 LRAM'!AJ139*AJ386</f>
        <v>0</v>
      </c>
      <c r="AK387" s="378">
        <f>'4.  2011-2014 LRAM'!AK139*AK386</f>
        <v>0</v>
      </c>
      <c r="AL387" s="378">
        <f>'4.  2011-2014 LRAM'!AL139*AL386</f>
        <v>0</v>
      </c>
      <c r="AM387" s="626">
        <f>SUM(Y387:AL387)</f>
        <v>0</v>
      </c>
    </row>
    <row r="388" spans="2:42" ht="16">
      <c r="B388" s="324" t="s">
        <v>278</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LRAM'!Y268*Y386</f>
        <v>0</v>
      </c>
      <c r="Z388" s="378">
        <f>'4.  2011-2014 LRAM'!Z268*Z386</f>
        <v>0</v>
      </c>
      <c r="AA388" s="378">
        <f>'4.  2011-2014 LRAM'!AA268*AA386</f>
        <v>0</v>
      </c>
      <c r="AB388" s="378">
        <f>'4.  2011-2014 LRAM'!AB268*AB386</f>
        <v>0</v>
      </c>
      <c r="AC388" s="378">
        <f>'4.  2011-2014 LRAM'!AC268*AC386</f>
        <v>0</v>
      </c>
      <c r="AD388" s="378">
        <f>'4.  2011-2014 LRAM'!AD268*AD386</f>
        <v>0</v>
      </c>
      <c r="AE388" s="378">
        <f>'4.  2011-2014 LRAM'!AE268*AE386</f>
        <v>0</v>
      </c>
      <c r="AF388" s="378">
        <f>'4.  2011-2014 LRAM'!AF268*AF386</f>
        <v>0</v>
      </c>
      <c r="AG388" s="378">
        <f>'4.  2011-2014 LRAM'!AG268*AG386</f>
        <v>0</v>
      </c>
      <c r="AH388" s="378">
        <f>'4.  2011-2014 LRAM'!AH268*AH386</f>
        <v>0</v>
      </c>
      <c r="AI388" s="378">
        <f>'4.  2011-2014 LRAM'!AI268*AI386</f>
        <v>0</v>
      </c>
      <c r="AJ388" s="378">
        <f>'4.  2011-2014 LRAM'!AJ268*AJ386</f>
        <v>0</v>
      </c>
      <c r="AK388" s="378">
        <f>'4.  2011-2014 LRAM'!AK268*AK386</f>
        <v>0</v>
      </c>
      <c r="AL388" s="378">
        <f>'4.  2011-2014 LRAM'!AL268*AL386</f>
        <v>0</v>
      </c>
      <c r="AM388" s="626">
        <f>SUM(Y388:AL388)</f>
        <v>0</v>
      </c>
    </row>
    <row r="389" spans="2:42" ht="16">
      <c r="B389" s="324" t="s">
        <v>279</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LRAM'!Y397*Y386</f>
        <v>0</v>
      </c>
      <c r="Z389" s="378">
        <f>'4.  2011-2014 LRAM'!Z397*Z386</f>
        <v>0</v>
      </c>
      <c r="AA389" s="378">
        <f>'4.  2011-2014 LRAM'!AA397*AA386</f>
        <v>0</v>
      </c>
      <c r="AB389" s="378">
        <f>'4.  2011-2014 LRAM'!AB397*AB386</f>
        <v>0</v>
      </c>
      <c r="AC389" s="378">
        <f>'4.  2011-2014 LRAM'!AC397*AC386</f>
        <v>0</v>
      </c>
      <c r="AD389" s="378">
        <f>'4.  2011-2014 LRAM'!AD397*AD386</f>
        <v>0</v>
      </c>
      <c r="AE389" s="378">
        <f>'4.  2011-2014 LRAM'!AE397*AE386</f>
        <v>0</v>
      </c>
      <c r="AF389" s="378">
        <f>'4.  2011-2014 LRAM'!AF397*AF386</f>
        <v>0</v>
      </c>
      <c r="AG389" s="378">
        <f>'4.  2011-2014 LRAM'!AG397*AG386</f>
        <v>0</v>
      </c>
      <c r="AH389" s="378">
        <f>'4.  2011-2014 LRAM'!AH397*AH386</f>
        <v>0</v>
      </c>
      <c r="AI389" s="378">
        <f>'4.  2011-2014 LRAM'!AI397*AI386</f>
        <v>0</v>
      </c>
      <c r="AJ389" s="378">
        <f>'4.  2011-2014 LRAM'!AJ397*AJ386</f>
        <v>0</v>
      </c>
      <c r="AK389" s="378">
        <f>'4.  2011-2014 LRAM'!AK397*AK386</f>
        <v>0</v>
      </c>
      <c r="AL389" s="378">
        <f>'4.  2011-2014 LRAM'!AL397*AL386</f>
        <v>0</v>
      </c>
      <c r="AM389" s="626">
        <f>SUM(Y389:AL389)</f>
        <v>0</v>
      </c>
    </row>
    <row r="390" spans="2:42" ht="16">
      <c r="B390" s="324" t="s">
        <v>280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LRAM'!Y528*Y386</f>
        <v>0</v>
      </c>
      <c r="Z390" s="378">
        <f>'4.  2011-2014 LRAM'!Z528*Z386</f>
        <v>0</v>
      </c>
      <c r="AA390" s="378">
        <f>'4.  2011-2014 LRAM'!AA528*AA386</f>
        <v>0</v>
      </c>
      <c r="AB390" s="378">
        <f>'4.  2011-2014 LRAM'!AB528*AB386</f>
        <v>0</v>
      </c>
      <c r="AC390" s="378">
        <f>'4.  2011-2014 LRAM'!AC528*AC386</f>
        <v>0</v>
      </c>
      <c r="AD390" s="378">
        <f>'4.  2011-2014 LRAM'!AD528*AD386</f>
        <v>0</v>
      </c>
      <c r="AE390" s="378">
        <f>'4.  2011-2014 LRAM'!AE528*AE386</f>
        <v>0</v>
      </c>
      <c r="AF390" s="378">
        <f>'4.  2011-2014 LRAM'!AF528*AF386</f>
        <v>0</v>
      </c>
      <c r="AG390" s="378">
        <f>'4.  2011-2014 LRAM'!AG528*AG386</f>
        <v>0</v>
      </c>
      <c r="AH390" s="378">
        <f>'4.  2011-2014 LRAM'!AH528*AH386</f>
        <v>0</v>
      </c>
      <c r="AI390" s="378">
        <f>'4.  2011-2014 LRAM'!AI528*AI386</f>
        <v>0</v>
      </c>
      <c r="AJ390" s="378">
        <f>'4.  2011-2014 LRAM'!AJ528*AJ386</f>
        <v>0</v>
      </c>
      <c r="AK390" s="378">
        <f>'4.  2011-2014 LRAM'!AK528*AK386</f>
        <v>0</v>
      </c>
      <c r="AL390" s="378">
        <f>'4.  2011-2014 LRAM'!AL528*AL386</f>
        <v>0</v>
      </c>
      <c r="AM390" s="626">
        <f t="shared" ref="AM390:AM392" si="1108">SUM(Y390:AL390)</f>
        <v>0</v>
      </c>
    </row>
    <row r="391" spans="2:42" ht="16">
      <c r="B391" s="324" t="s">
        <v>281</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09">Y211*Y386</f>
        <v>0</v>
      </c>
      <c r="Z391" s="378">
        <f t="shared" si="1109"/>
        <v>0</v>
      </c>
      <c r="AA391" s="378">
        <f t="shared" si="1109"/>
        <v>0</v>
      </c>
      <c r="AB391" s="378">
        <f t="shared" si="1109"/>
        <v>0</v>
      </c>
      <c r="AC391" s="378">
        <f t="shared" si="1109"/>
        <v>0</v>
      </c>
      <c r="AD391" s="378">
        <f t="shared" si="1109"/>
        <v>0</v>
      </c>
      <c r="AE391" s="378">
        <f t="shared" si="1109"/>
        <v>0</v>
      </c>
      <c r="AF391" s="378">
        <f t="shared" si="1109"/>
        <v>0</v>
      </c>
      <c r="AG391" s="378">
        <f t="shared" si="1109"/>
        <v>0</v>
      </c>
      <c r="AH391" s="378">
        <f t="shared" si="1109"/>
        <v>0</v>
      </c>
      <c r="AI391" s="378">
        <f t="shared" si="1109"/>
        <v>0</v>
      </c>
      <c r="AJ391" s="378">
        <f t="shared" si="1109"/>
        <v>0</v>
      </c>
      <c r="AK391" s="378">
        <f t="shared" si="1109"/>
        <v>0</v>
      </c>
      <c r="AL391" s="378">
        <f t="shared" si="1109"/>
        <v>0</v>
      </c>
      <c r="AM391" s="626">
        <f t="shared" si="1108"/>
        <v>0</v>
      </c>
    </row>
    <row r="392" spans="2:42" ht="16">
      <c r="B392" s="324" t="s">
        <v>290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Y383*Y386</f>
        <v>0</v>
      </c>
      <c r="Z392" s="378">
        <f t="shared" ref="Z392:AL392" si="1110">Z383*Z386</f>
        <v>0</v>
      </c>
      <c r="AA392" s="378">
        <f t="shared" si="1110"/>
        <v>0</v>
      </c>
      <c r="AB392" s="378">
        <f t="shared" si="1110"/>
        <v>0</v>
      </c>
      <c r="AC392" s="378">
        <f t="shared" si="1110"/>
        <v>0</v>
      </c>
      <c r="AD392" s="378">
        <f t="shared" si="1110"/>
        <v>0</v>
      </c>
      <c r="AE392" s="378">
        <f t="shared" si="1110"/>
        <v>0</v>
      </c>
      <c r="AF392" s="378">
        <f t="shared" si="1110"/>
        <v>0</v>
      </c>
      <c r="AG392" s="378">
        <f t="shared" si="1110"/>
        <v>0</v>
      </c>
      <c r="AH392" s="378">
        <f t="shared" si="1110"/>
        <v>0</v>
      </c>
      <c r="AI392" s="378">
        <f t="shared" si="1110"/>
        <v>0</v>
      </c>
      <c r="AJ392" s="378">
        <f t="shared" si="1110"/>
        <v>0</v>
      </c>
      <c r="AK392" s="378">
        <f t="shared" si="1110"/>
        <v>0</v>
      </c>
      <c r="AL392" s="378">
        <f t="shared" si="1110"/>
        <v>0</v>
      </c>
      <c r="AM392" s="626">
        <f t="shared" si="1108"/>
        <v>0</v>
      </c>
    </row>
    <row r="393" spans="2:42" ht="16">
      <c r="B393" s="349" t="s">
        <v>282</v>
      </c>
      <c r="C393" s="345"/>
      <c r="D393" s="336"/>
      <c r="E393" s="334"/>
      <c r="F393" s="334"/>
      <c r="G393" s="334"/>
      <c r="H393" s="334"/>
      <c r="I393" s="334"/>
      <c r="J393" s="334"/>
      <c r="K393" s="334"/>
      <c r="L393" s="334"/>
      <c r="M393" s="334"/>
      <c r="N393" s="334"/>
      <c r="O393" s="300"/>
      <c r="P393" s="334"/>
      <c r="Q393" s="334"/>
      <c r="R393" s="334"/>
      <c r="S393" s="336"/>
      <c r="T393" s="336"/>
      <c r="U393" s="336"/>
      <c r="V393" s="336"/>
      <c r="W393" s="334"/>
      <c r="X393" s="334"/>
      <c r="Y393" s="346">
        <f>SUM(Y387:Y392)</f>
        <v>0</v>
      </c>
      <c r="Z393" s="346">
        <f t="shared" ref="Z393:AE393" si="1111">SUM(Z387:Z392)</f>
        <v>0</v>
      </c>
      <c r="AA393" s="346">
        <f t="shared" si="1111"/>
        <v>0</v>
      </c>
      <c r="AB393" s="346">
        <f t="shared" si="1111"/>
        <v>0</v>
      </c>
      <c r="AC393" s="346">
        <f t="shared" si="1111"/>
        <v>0</v>
      </c>
      <c r="AD393" s="346">
        <f t="shared" si="1111"/>
        <v>0</v>
      </c>
      <c r="AE393" s="346">
        <f t="shared" si="1111"/>
        <v>0</v>
      </c>
      <c r="AF393" s="346">
        <f>SUM(AF387:AF392)</f>
        <v>0</v>
      </c>
      <c r="AG393" s="346">
        <f t="shared" ref="AG393:AL393" si="1112">SUM(AG387:AG392)</f>
        <v>0</v>
      </c>
      <c r="AH393" s="346">
        <f t="shared" si="1112"/>
        <v>0</v>
      </c>
      <c r="AI393" s="346">
        <f t="shared" si="1112"/>
        <v>0</v>
      </c>
      <c r="AJ393" s="346">
        <f t="shared" si="1112"/>
        <v>0</v>
      </c>
      <c r="AK393" s="346">
        <f t="shared" si="1112"/>
        <v>0</v>
      </c>
      <c r="AL393" s="346">
        <f t="shared" si="1112"/>
        <v>0</v>
      </c>
      <c r="AM393" s="407">
        <f>SUM(AM387:AM392)</f>
        <v>0</v>
      </c>
    </row>
    <row r="394" spans="2:42" ht="16">
      <c r="B394" s="349" t="s">
        <v>283</v>
      </c>
      <c r="C394" s="345"/>
      <c r="D394" s="350"/>
      <c r="E394" s="334"/>
      <c r="F394" s="334"/>
      <c r="G394" s="334"/>
      <c r="H394" s="334"/>
      <c r="I394" s="334"/>
      <c r="J394" s="334"/>
      <c r="K394" s="334"/>
      <c r="L394" s="334"/>
      <c r="M394" s="334"/>
      <c r="N394" s="334"/>
      <c r="O394" s="300"/>
      <c r="P394" s="334"/>
      <c r="Q394" s="334"/>
      <c r="R394" s="334"/>
      <c r="S394" s="336"/>
      <c r="T394" s="336"/>
      <c r="U394" s="336"/>
      <c r="V394" s="336"/>
      <c r="W394" s="334"/>
      <c r="X394" s="334"/>
      <c r="Y394" s="347">
        <f>Y384*Y386</f>
        <v>0</v>
      </c>
      <c r="Z394" s="347">
        <f t="shared" ref="Z394:AE394" si="1113">Z384*Z386</f>
        <v>0</v>
      </c>
      <c r="AA394" s="347">
        <f t="shared" si="1113"/>
        <v>0</v>
      </c>
      <c r="AB394" s="347">
        <f t="shared" si="1113"/>
        <v>0</v>
      </c>
      <c r="AC394" s="347">
        <f t="shared" si="1113"/>
        <v>0</v>
      </c>
      <c r="AD394" s="347">
        <f t="shared" si="1113"/>
        <v>0</v>
      </c>
      <c r="AE394" s="347">
        <f t="shared" si="1113"/>
        <v>0</v>
      </c>
      <c r="AF394" s="347">
        <f>AF384*AF386</f>
        <v>0</v>
      </c>
      <c r="AG394" s="347">
        <f t="shared" ref="AG394:AL394" si="1114">AG384*AG386</f>
        <v>0</v>
      </c>
      <c r="AH394" s="347">
        <f t="shared" si="1114"/>
        <v>0</v>
      </c>
      <c r="AI394" s="347">
        <f t="shared" si="1114"/>
        <v>0</v>
      </c>
      <c r="AJ394" s="347">
        <f t="shared" si="1114"/>
        <v>0</v>
      </c>
      <c r="AK394" s="347">
        <f t="shared" si="1114"/>
        <v>0</v>
      </c>
      <c r="AL394" s="347">
        <f t="shared" si="1114"/>
        <v>0</v>
      </c>
      <c r="AM394" s="407">
        <f>SUM(Y394:AL394)</f>
        <v>0</v>
      </c>
    </row>
    <row r="395" spans="2:42" ht="16">
      <c r="B395" s="349" t="s">
        <v>284</v>
      </c>
      <c r="C395" s="345"/>
      <c r="D395" s="350"/>
      <c r="E395" s="334"/>
      <c r="F395" s="334"/>
      <c r="G395" s="334"/>
      <c r="H395" s="334"/>
      <c r="I395" s="334"/>
      <c r="J395" s="334"/>
      <c r="K395" s="334"/>
      <c r="L395" s="334"/>
      <c r="M395" s="334"/>
      <c r="N395" s="334"/>
      <c r="O395" s="300"/>
      <c r="P395" s="334"/>
      <c r="Q395" s="334"/>
      <c r="R395" s="334"/>
      <c r="S395" s="350"/>
      <c r="T395" s="350"/>
      <c r="U395" s="350"/>
      <c r="V395" s="350"/>
      <c r="W395" s="334"/>
      <c r="X395" s="334"/>
      <c r="Y395" s="351"/>
      <c r="Z395" s="351"/>
      <c r="AA395" s="351"/>
      <c r="AB395" s="351"/>
      <c r="AC395" s="351"/>
      <c r="AD395" s="351"/>
      <c r="AE395" s="351"/>
      <c r="AF395" s="351"/>
      <c r="AG395" s="351"/>
      <c r="AH395" s="351"/>
      <c r="AI395" s="351"/>
      <c r="AJ395" s="351"/>
      <c r="AK395" s="351"/>
      <c r="AL395" s="351"/>
      <c r="AM395" s="407">
        <f>AM393-AM394</f>
        <v>0</v>
      </c>
    </row>
    <row r="396" spans="2:42" ht="16">
      <c r="B396" s="324"/>
      <c r="C396" s="350"/>
      <c r="D396" s="350"/>
      <c r="E396" s="334"/>
      <c r="F396" s="334"/>
      <c r="G396" s="334"/>
      <c r="H396" s="334"/>
      <c r="I396" s="334"/>
      <c r="J396" s="334"/>
      <c r="K396" s="334"/>
      <c r="L396" s="334"/>
      <c r="M396" s="334"/>
      <c r="N396" s="334"/>
      <c r="O396" s="300"/>
      <c r="P396" s="334"/>
      <c r="Q396" s="334"/>
      <c r="R396" s="334"/>
      <c r="S396" s="350"/>
      <c r="T396" s="345"/>
      <c r="U396" s="350"/>
      <c r="V396" s="350"/>
      <c r="W396" s="334"/>
      <c r="X396" s="334"/>
      <c r="Y396" s="352"/>
      <c r="Z396" s="352"/>
      <c r="AA396" s="352"/>
      <c r="AB396" s="352"/>
      <c r="AC396" s="352"/>
      <c r="AD396" s="352"/>
      <c r="AE396" s="352"/>
      <c r="AF396" s="352"/>
      <c r="AG396" s="352"/>
      <c r="AH396" s="352"/>
      <c r="AI396" s="352"/>
      <c r="AJ396" s="352"/>
      <c r="AK396" s="352"/>
      <c r="AL396" s="352"/>
      <c r="AM396" s="348"/>
    </row>
    <row r="397" spans="2:42" ht="16">
      <c r="B397" s="439" t="s">
        <v>285</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SUMPRODUCT(E225:E381,Y225:Y381)</f>
        <v>7781062.6154171564</v>
      </c>
      <c r="Z397" s="291">
        <f>SUMPRODUCT(E225:E381,Z225:Z381)</f>
        <v>2049671.1401314195</v>
      </c>
      <c r="AA397" s="291">
        <f t="shared" ref="AA397:AL397" si="1115">IF(AA223="kw",SUMPRODUCT($N$225:$N$381,$P$225:$P$381,AA225:AA381),SUMPRODUCT($E$225:$E$381,AA225:AA381))</f>
        <v>21495.62327535939</v>
      </c>
      <c r="AB397" s="291">
        <f t="shared" si="1115"/>
        <v>0</v>
      </c>
      <c r="AC397" s="291">
        <f t="shared" si="1115"/>
        <v>0</v>
      </c>
      <c r="AD397" s="291">
        <f t="shared" si="1115"/>
        <v>0</v>
      </c>
      <c r="AE397" s="291">
        <f t="shared" si="1115"/>
        <v>0</v>
      </c>
      <c r="AF397" s="291">
        <f t="shared" si="1115"/>
        <v>0</v>
      </c>
      <c r="AG397" s="291">
        <f t="shared" si="1115"/>
        <v>0</v>
      </c>
      <c r="AH397" s="291">
        <f t="shared" si="1115"/>
        <v>0</v>
      </c>
      <c r="AI397" s="291">
        <f t="shared" si="1115"/>
        <v>0</v>
      </c>
      <c r="AJ397" s="291">
        <f t="shared" si="1115"/>
        <v>0</v>
      </c>
      <c r="AK397" s="291">
        <f t="shared" si="1115"/>
        <v>0</v>
      </c>
      <c r="AL397" s="291">
        <f t="shared" si="1115"/>
        <v>0</v>
      </c>
      <c r="AM397" s="348"/>
    </row>
    <row r="398" spans="2:42" ht="16">
      <c r="B398" s="439" t="s">
        <v>286</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SUMPRODUCT(F225:F381,Y225:Y381)</f>
        <v>7780967.5893561887</v>
      </c>
      <c r="Z398" s="291">
        <f>SUMPRODUCT(F225:F381,Z225:Z381)</f>
        <v>2094513.2056580712</v>
      </c>
      <c r="AA398" s="291">
        <f t="shared" ref="AA398:AL398" si="1116">IF(AA223="kw",SUMPRODUCT($N$225:$N$381,$Q$225:$Q$381,AA225:AA381),SUMPRODUCT($F$225:$F$381,AA225:AA381))</f>
        <v>23025.933060768893</v>
      </c>
      <c r="AB398" s="291">
        <f t="shared" si="1116"/>
        <v>0</v>
      </c>
      <c r="AC398" s="291">
        <f t="shared" si="1116"/>
        <v>0</v>
      </c>
      <c r="AD398" s="291">
        <f t="shared" si="1116"/>
        <v>0</v>
      </c>
      <c r="AE398" s="291">
        <f t="shared" si="1116"/>
        <v>0</v>
      </c>
      <c r="AF398" s="291">
        <f t="shared" si="1116"/>
        <v>0</v>
      </c>
      <c r="AG398" s="291">
        <f t="shared" si="1116"/>
        <v>0</v>
      </c>
      <c r="AH398" s="291">
        <f t="shared" si="1116"/>
        <v>0</v>
      </c>
      <c r="AI398" s="291">
        <f t="shared" si="1116"/>
        <v>0</v>
      </c>
      <c r="AJ398" s="291">
        <f t="shared" si="1116"/>
        <v>0</v>
      </c>
      <c r="AK398" s="291">
        <f t="shared" si="1116"/>
        <v>0</v>
      </c>
      <c r="AL398" s="291">
        <f t="shared" si="1116"/>
        <v>0</v>
      </c>
      <c r="AM398" s="337"/>
    </row>
    <row r="399" spans="2:42" ht="16">
      <c r="B399" s="439" t="s">
        <v>287</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SUMPRODUCT(G225:G381,Y225:Y381)</f>
        <v>7780872.563295221</v>
      </c>
      <c r="Z399" s="291">
        <f>SUMPRODUCT(G225:G381,Z225:Z381)</f>
        <v>2094502.1199308939</v>
      </c>
      <c r="AA399" s="291">
        <f>IF(AA223="kw",SUMPRODUCT($N$225:$N$381,$R$225:$R$381,AA225:AA381),SUMPRODUCT($G$225:$G$381,AA225:AA381))</f>
        <v>23027.303428490373</v>
      </c>
      <c r="AB399" s="291">
        <f t="shared" ref="AB399:AL399" si="1117">IF(AB223="kw",SUMPRODUCT($N$225:$N$381,$R$225:$R$381,AB225:AB381),SUMPRODUCT($G$225:$G$381,AB225:AB381))</f>
        <v>0</v>
      </c>
      <c r="AC399" s="291">
        <f t="shared" si="1117"/>
        <v>0</v>
      </c>
      <c r="AD399" s="291">
        <f t="shared" si="1117"/>
        <v>0</v>
      </c>
      <c r="AE399" s="291">
        <f t="shared" si="1117"/>
        <v>0</v>
      </c>
      <c r="AF399" s="291">
        <f t="shared" si="1117"/>
        <v>0</v>
      </c>
      <c r="AG399" s="291">
        <f t="shared" si="1117"/>
        <v>0</v>
      </c>
      <c r="AH399" s="291">
        <f t="shared" si="1117"/>
        <v>0</v>
      </c>
      <c r="AI399" s="291">
        <f t="shared" si="1117"/>
        <v>0</v>
      </c>
      <c r="AJ399" s="291">
        <f t="shared" si="1117"/>
        <v>0</v>
      </c>
      <c r="AK399" s="291">
        <f t="shared" si="1117"/>
        <v>0</v>
      </c>
      <c r="AL399" s="291">
        <f t="shared" si="1117"/>
        <v>0</v>
      </c>
      <c r="AM399" s="337"/>
    </row>
    <row r="400" spans="2:42" ht="16">
      <c r="B400" s="439" t="s">
        <v>288</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SUMPRODUCT(H225:H381,Y225:Y381)</f>
        <v>7780777.5372342533</v>
      </c>
      <c r="Z400" s="291">
        <f>SUMPRODUCT(H225:H381,Z225:Z381)</f>
        <v>2094491.0342037166</v>
      </c>
      <c r="AA400" s="291">
        <f>IF(AA223="kw",SUMPRODUCT($N$225:$N$381,$S$225:$S$381,AA225:AA381),SUMPRODUCT($H$225:$H$381,AA225:AA381))</f>
        <v>23028.673796211857</v>
      </c>
      <c r="AB400" s="291">
        <f t="shared" ref="AB400:AL400" si="1118">IF(AB223="kw",SUMPRODUCT($N$225:$N$381,$S$225:$S$381,AB225:AB381),SUMPRODUCT($H$225:$H$381,AB225:AB381))</f>
        <v>0</v>
      </c>
      <c r="AC400" s="291">
        <f t="shared" si="1118"/>
        <v>0</v>
      </c>
      <c r="AD400" s="291">
        <f t="shared" si="1118"/>
        <v>0</v>
      </c>
      <c r="AE400" s="291">
        <f t="shared" si="1118"/>
        <v>0</v>
      </c>
      <c r="AF400" s="291">
        <f t="shared" si="1118"/>
        <v>0</v>
      </c>
      <c r="AG400" s="291">
        <f t="shared" si="1118"/>
        <v>0</v>
      </c>
      <c r="AH400" s="291">
        <f t="shared" si="1118"/>
        <v>0</v>
      </c>
      <c r="AI400" s="291">
        <f t="shared" si="1118"/>
        <v>0</v>
      </c>
      <c r="AJ400" s="291">
        <f t="shared" si="1118"/>
        <v>0</v>
      </c>
      <c r="AK400" s="291">
        <f t="shared" si="1118"/>
        <v>0</v>
      </c>
      <c r="AL400" s="291">
        <f t="shared" si="1118"/>
        <v>0</v>
      </c>
      <c r="AM400" s="337"/>
    </row>
    <row r="401" spans="1:39" ht="16" hidden="1">
      <c r="B401" s="775" t="s">
        <v>784</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SUMPRODUCT(I225:I381,Y225:Y381)</f>
        <v>7780746.3073041784</v>
      </c>
      <c r="Z401" s="326">
        <f>SUMPRODUCT(I225:I381,Z225:Z381)</f>
        <v>2092929.3901261347</v>
      </c>
      <c r="AA401" s="326">
        <f>IF(AA223="kw",SUMPRODUCT($N$225:$N$381,$T$225:$T$381,AA225:AA381),SUMPRODUCT($I$225:$I$381,AA225:AA381))</f>
        <v>23019.498108367414</v>
      </c>
      <c r="AB401" s="326">
        <f t="shared" ref="AB401:AL401" si="1119">IF(AB223="kw",SUMPRODUCT($N$225:$N$381,$T$225:$T$381,AB225:AB381),SUMPRODUCT($I$225:$I$381,AB225:AB381))</f>
        <v>0</v>
      </c>
      <c r="AC401" s="326">
        <f t="shared" si="1119"/>
        <v>0</v>
      </c>
      <c r="AD401" s="326">
        <f t="shared" si="1119"/>
        <v>0</v>
      </c>
      <c r="AE401" s="326">
        <f t="shared" si="1119"/>
        <v>0</v>
      </c>
      <c r="AF401" s="326">
        <f t="shared" si="1119"/>
        <v>0</v>
      </c>
      <c r="AG401" s="326">
        <f t="shared" si="1119"/>
        <v>0</v>
      </c>
      <c r="AH401" s="326">
        <f t="shared" si="1119"/>
        <v>0</v>
      </c>
      <c r="AI401" s="326">
        <f t="shared" si="1119"/>
        <v>0</v>
      </c>
      <c r="AJ401" s="326">
        <f t="shared" si="1119"/>
        <v>0</v>
      </c>
      <c r="AK401" s="326">
        <f t="shared" si="1119"/>
        <v>0</v>
      </c>
      <c r="AL401" s="326">
        <f t="shared" si="1119"/>
        <v>0</v>
      </c>
      <c r="AM401" s="386"/>
    </row>
    <row r="402" spans="1:39" ht="21" customHeight="1">
      <c r="B402" s="368" t="s">
        <v>814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6">
      <c r="B405" s="280" t="s">
        <v>291</v>
      </c>
      <c r="C405" s="281"/>
      <c r="D405" s="587" t="s">
        <v>525</v>
      </c>
      <c r="E405" s="253"/>
      <c r="F405" s="589"/>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902" t="s">
        <v>211</v>
      </c>
      <c r="C406" s="904" t="s">
        <v>33</v>
      </c>
      <c r="D406" s="284" t="s">
        <v>422</v>
      </c>
      <c r="E406" s="906" t="s">
        <v>209</v>
      </c>
      <c r="F406" s="907"/>
      <c r="G406" s="907"/>
      <c r="H406" s="907"/>
      <c r="I406" s="907"/>
      <c r="J406" s="907"/>
      <c r="K406" s="907"/>
      <c r="L406" s="907"/>
      <c r="M406" s="908"/>
      <c r="N406" s="909" t="s">
        <v>213</v>
      </c>
      <c r="O406" s="284" t="s">
        <v>423</v>
      </c>
      <c r="P406" s="906" t="s">
        <v>212</v>
      </c>
      <c r="Q406" s="907"/>
      <c r="R406" s="907"/>
      <c r="S406" s="907"/>
      <c r="T406" s="907"/>
      <c r="U406" s="907"/>
      <c r="V406" s="907"/>
      <c r="W406" s="907"/>
      <c r="X406" s="908"/>
      <c r="Y406" s="899" t="s">
        <v>243</v>
      </c>
      <c r="Z406" s="900"/>
      <c r="AA406" s="900"/>
      <c r="AB406" s="900"/>
      <c r="AC406" s="900"/>
      <c r="AD406" s="900"/>
      <c r="AE406" s="900"/>
      <c r="AF406" s="900"/>
      <c r="AG406" s="900"/>
      <c r="AH406" s="900"/>
      <c r="AI406" s="900"/>
      <c r="AJ406" s="900"/>
      <c r="AK406" s="900"/>
      <c r="AL406" s="900"/>
      <c r="AM406" s="901"/>
    </row>
    <row r="407" spans="1:39" ht="61.5" customHeight="1">
      <c r="B407" s="903"/>
      <c r="C407" s="905"/>
      <c r="D407" s="285">
        <v>2017</v>
      </c>
      <c r="E407" s="285">
        <v>2018</v>
      </c>
      <c r="F407" s="285">
        <v>2019</v>
      </c>
      <c r="G407" s="285">
        <v>2020</v>
      </c>
      <c r="H407" s="285">
        <v>2021</v>
      </c>
      <c r="I407" s="285">
        <v>2022</v>
      </c>
      <c r="J407" s="285">
        <v>2023</v>
      </c>
      <c r="K407" s="285">
        <v>2024</v>
      </c>
      <c r="L407" s="285">
        <v>2025</v>
      </c>
      <c r="M407" s="285">
        <v>2026</v>
      </c>
      <c r="N407" s="910"/>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GS&lt;50 kW</v>
      </c>
      <c r="AA407" s="285" t="str">
        <f>'1.  LRAMVA Summary'!F$52</f>
        <v>GS&gt;50 kW</v>
      </c>
      <c r="AB407" s="285" t="str">
        <f>'1.  LRAMVA Summary'!G$52</f>
        <v>Unmetered Scattered Load</v>
      </c>
      <c r="AC407" s="285" t="str">
        <f>'1.  LRAMVA Summary'!H$52</f>
        <v>Streetlighting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29"/>
      <c r="B408" s="521" t="s">
        <v>503</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kWh</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6" outlineLevel="1">
      <c r="A409" s="529"/>
      <c r="B409" s="501" t="s">
        <v>496</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ht="17" outlineLevel="1">
      <c r="A410" s="529">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6" outlineLevel="1">
      <c r="A411" s="529"/>
      <c r="B411" s="431"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411">
        <f>Y410</f>
        <v>0</v>
      </c>
      <c r="Z411" s="411">
        <f t="shared" ref="Z411" si="1120">Z410</f>
        <v>0</v>
      </c>
      <c r="AA411" s="411">
        <f t="shared" ref="AA411" si="1121">AA410</f>
        <v>0</v>
      </c>
      <c r="AB411" s="411">
        <f t="shared" ref="AB411" si="1122">AB410</f>
        <v>0</v>
      </c>
      <c r="AC411" s="411">
        <f t="shared" ref="AC411" si="1123">AC410</f>
        <v>0</v>
      </c>
      <c r="AD411" s="411">
        <f t="shared" ref="AD411" si="1124">AD410</f>
        <v>0</v>
      </c>
      <c r="AE411" s="411">
        <f t="shared" ref="AE411" si="1125">AE410</f>
        <v>0</v>
      </c>
      <c r="AF411" s="411">
        <f t="shared" ref="AF411" si="1126">AF410</f>
        <v>0</v>
      </c>
      <c r="AG411" s="411">
        <f t="shared" ref="AG411" si="1127">AG410</f>
        <v>0</v>
      </c>
      <c r="AH411" s="411">
        <f t="shared" ref="AH411" si="1128">AH410</f>
        <v>0</v>
      </c>
      <c r="AI411" s="411">
        <f t="shared" ref="AI411" si="1129">AI410</f>
        <v>0</v>
      </c>
      <c r="AJ411" s="411">
        <f t="shared" ref="AJ411" si="1130">AJ410</f>
        <v>0</v>
      </c>
      <c r="AK411" s="411">
        <f t="shared" ref="AK411" si="1131">AK410</f>
        <v>0</v>
      </c>
      <c r="AL411" s="411">
        <f t="shared" ref="AL411" si="1132">AL410</f>
        <v>0</v>
      </c>
      <c r="AM411" s="297"/>
    </row>
    <row r="412" spans="1:39" ht="16" outlineLevel="1">
      <c r="A412" s="529"/>
      <c r="B412" s="522"/>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ht="17" outlineLevel="1">
      <c r="A413" s="529">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6" outlineLevel="1">
      <c r="A414" s="529"/>
      <c r="B414" s="431"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411">
        <f>Y413</f>
        <v>0</v>
      </c>
      <c r="Z414" s="411">
        <f t="shared" ref="Z414" si="1133">Z413</f>
        <v>0</v>
      </c>
      <c r="AA414" s="411">
        <f t="shared" ref="AA414" si="1134">AA413</f>
        <v>0</v>
      </c>
      <c r="AB414" s="411">
        <f t="shared" ref="AB414" si="1135">AB413</f>
        <v>0</v>
      </c>
      <c r="AC414" s="411">
        <f t="shared" ref="AC414" si="1136">AC413</f>
        <v>0</v>
      </c>
      <c r="AD414" s="411">
        <f t="shared" ref="AD414" si="1137">AD413</f>
        <v>0</v>
      </c>
      <c r="AE414" s="411">
        <f t="shared" ref="AE414" si="1138">AE413</f>
        <v>0</v>
      </c>
      <c r="AF414" s="411">
        <f t="shared" ref="AF414" si="1139">AF413</f>
        <v>0</v>
      </c>
      <c r="AG414" s="411">
        <f t="shared" ref="AG414" si="1140">AG413</f>
        <v>0</v>
      </c>
      <c r="AH414" s="411">
        <f t="shared" ref="AH414" si="1141">AH413</f>
        <v>0</v>
      </c>
      <c r="AI414" s="411">
        <f t="shared" ref="AI414" si="1142">AI413</f>
        <v>0</v>
      </c>
      <c r="AJ414" s="411">
        <f t="shared" ref="AJ414" si="1143">AJ413</f>
        <v>0</v>
      </c>
      <c r="AK414" s="411">
        <f t="shared" ref="AK414" si="1144">AK413</f>
        <v>0</v>
      </c>
      <c r="AL414" s="411">
        <f t="shared" ref="AL414" si="1145">AL413</f>
        <v>0</v>
      </c>
      <c r="AM414" s="297"/>
    </row>
    <row r="415" spans="1:39" ht="16" outlineLevel="1">
      <c r="A415" s="529"/>
      <c r="B415" s="522"/>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ht="17" outlineLevel="1">
      <c r="A416" s="529">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6" outlineLevel="1">
      <c r="A417" s="529"/>
      <c r="B417" s="431"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411">
        <f>Y416</f>
        <v>0</v>
      </c>
      <c r="Z417" s="411">
        <f t="shared" ref="Z417" si="1146">Z416</f>
        <v>0</v>
      </c>
      <c r="AA417" s="411">
        <f t="shared" ref="AA417" si="1147">AA416</f>
        <v>0</v>
      </c>
      <c r="AB417" s="411">
        <f t="shared" ref="AB417" si="1148">AB416</f>
        <v>0</v>
      </c>
      <c r="AC417" s="411">
        <f t="shared" ref="AC417" si="1149">AC416</f>
        <v>0</v>
      </c>
      <c r="AD417" s="411">
        <f t="shared" ref="AD417" si="1150">AD416</f>
        <v>0</v>
      </c>
      <c r="AE417" s="411">
        <f t="shared" ref="AE417" si="1151">AE416</f>
        <v>0</v>
      </c>
      <c r="AF417" s="411">
        <f t="shared" ref="AF417" si="1152">AF416</f>
        <v>0</v>
      </c>
      <c r="AG417" s="411">
        <f t="shared" ref="AG417" si="1153">AG416</f>
        <v>0</v>
      </c>
      <c r="AH417" s="411">
        <f t="shared" ref="AH417" si="1154">AH416</f>
        <v>0</v>
      </c>
      <c r="AI417" s="411">
        <f t="shared" ref="AI417" si="1155">AI416</f>
        <v>0</v>
      </c>
      <c r="AJ417" s="411">
        <f t="shared" ref="AJ417" si="1156">AJ416</f>
        <v>0</v>
      </c>
      <c r="AK417" s="411">
        <f t="shared" ref="AK417" si="1157">AK416</f>
        <v>0</v>
      </c>
      <c r="AL417" s="411">
        <f t="shared" ref="AL417" si="1158">AL416</f>
        <v>0</v>
      </c>
      <c r="AM417" s="297"/>
    </row>
    <row r="418" spans="1:39" ht="16" outlineLevel="1">
      <c r="A418" s="529"/>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ht="17" outlineLevel="1">
      <c r="A419" s="529">
        <v>4</v>
      </c>
      <c r="B419" s="517" t="s">
        <v>674</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t="16" outlineLevel="1">
      <c r="A420" s="529"/>
      <c r="B420" s="431" t="s">
        <v>308</v>
      </c>
      <c r="C420" s="291" t="s">
        <v>163</v>
      </c>
      <c r="D420" s="295"/>
      <c r="E420" s="295"/>
      <c r="F420" s="295"/>
      <c r="G420" s="295"/>
      <c r="H420" s="295"/>
      <c r="I420" s="295"/>
      <c r="J420" s="295"/>
      <c r="K420" s="295"/>
      <c r="L420" s="295"/>
      <c r="M420" s="295"/>
      <c r="N420" s="466"/>
      <c r="O420" s="295"/>
      <c r="P420" s="295"/>
      <c r="Q420" s="295"/>
      <c r="R420" s="295"/>
      <c r="S420" s="295"/>
      <c r="T420" s="295"/>
      <c r="U420" s="295"/>
      <c r="V420" s="295"/>
      <c r="W420" s="295"/>
      <c r="X420" s="295"/>
      <c r="Y420" s="411">
        <f>Y419</f>
        <v>0</v>
      </c>
      <c r="Z420" s="411">
        <f t="shared" ref="Z420" si="1159">Z419</f>
        <v>0</v>
      </c>
      <c r="AA420" s="411">
        <f t="shared" ref="AA420" si="1160">AA419</f>
        <v>0</v>
      </c>
      <c r="AB420" s="411">
        <f t="shared" ref="AB420" si="1161">AB419</f>
        <v>0</v>
      </c>
      <c r="AC420" s="411">
        <f t="shared" ref="AC420" si="1162">AC419</f>
        <v>0</v>
      </c>
      <c r="AD420" s="411">
        <f t="shared" ref="AD420" si="1163">AD419</f>
        <v>0</v>
      </c>
      <c r="AE420" s="411">
        <f t="shared" ref="AE420" si="1164">AE419</f>
        <v>0</v>
      </c>
      <c r="AF420" s="411">
        <f t="shared" ref="AF420" si="1165">AF419</f>
        <v>0</v>
      </c>
      <c r="AG420" s="411">
        <f t="shared" ref="AG420" si="1166">AG419</f>
        <v>0</v>
      </c>
      <c r="AH420" s="411">
        <f t="shared" ref="AH420" si="1167">AH419</f>
        <v>0</v>
      </c>
      <c r="AI420" s="411">
        <f t="shared" ref="AI420" si="1168">AI419</f>
        <v>0</v>
      </c>
      <c r="AJ420" s="411">
        <f t="shared" ref="AJ420" si="1169">AJ419</f>
        <v>0</v>
      </c>
      <c r="AK420" s="411">
        <f t="shared" ref="AK420" si="1170">AK419</f>
        <v>0</v>
      </c>
      <c r="AL420" s="411">
        <f t="shared" ref="AL420" si="1171">AL419</f>
        <v>0</v>
      </c>
      <c r="AM420" s="297"/>
    </row>
    <row r="421" spans="1:39" ht="16" outlineLevel="1">
      <c r="A421" s="529"/>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4" outlineLevel="1">
      <c r="A422" s="529">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ht="16" outlineLevel="1">
      <c r="A423" s="529"/>
      <c r="B423" s="431" t="s">
        <v>308</v>
      </c>
      <c r="C423" s="291" t="s">
        <v>163</v>
      </c>
      <c r="D423" s="295"/>
      <c r="E423" s="295"/>
      <c r="F423" s="295"/>
      <c r="G423" s="295"/>
      <c r="H423" s="295"/>
      <c r="I423" s="295"/>
      <c r="J423" s="295"/>
      <c r="K423" s="295"/>
      <c r="L423" s="295"/>
      <c r="M423" s="295"/>
      <c r="N423" s="466"/>
      <c r="O423" s="295"/>
      <c r="P423" s="295"/>
      <c r="Q423" s="295"/>
      <c r="R423" s="295"/>
      <c r="S423" s="295"/>
      <c r="T423" s="295"/>
      <c r="U423" s="295"/>
      <c r="V423" s="295"/>
      <c r="W423" s="295"/>
      <c r="X423" s="295"/>
      <c r="Y423" s="411">
        <f>Y422</f>
        <v>0</v>
      </c>
      <c r="Z423" s="411">
        <f t="shared" ref="Z423" si="1172">Z422</f>
        <v>0</v>
      </c>
      <c r="AA423" s="411">
        <f t="shared" ref="AA423" si="1173">AA422</f>
        <v>0</v>
      </c>
      <c r="AB423" s="411">
        <f t="shared" ref="AB423" si="1174">AB422</f>
        <v>0</v>
      </c>
      <c r="AC423" s="411">
        <f t="shared" ref="AC423" si="1175">AC422</f>
        <v>0</v>
      </c>
      <c r="AD423" s="411">
        <f t="shared" ref="AD423" si="1176">AD422</f>
        <v>0</v>
      </c>
      <c r="AE423" s="411">
        <f t="shared" ref="AE423" si="1177">AE422</f>
        <v>0</v>
      </c>
      <c r="AF423" s="411">
        <f t="shared" ref="AF423" si="1178">AF422</f>
        <v>0</v>
      </c>
      <c r="AG423" s="411">
        <f t="shared" ref="AG423" si="1179">AG422</f>
        <v>0</v>
      </c>
      <c r="AH423" s="411">
        <f t="shared" ref="AH423" si="1180">AH422</f>
        <v>0</v>
      </c>
      <c r="AI423" s="411">
        <f t="shared" ref="AI423" si="1181">AI422</f>
        <v>0</v>
      </c>
      <c r="AJ423" s="411">
        <f t="shared" ref="AJ423" si="1182">AJ422</f>
        <v>0</v>
      </c>
      <c r="AK423" s="411">
        <f t="shared" ref="AK423" si="1183">AK422</f>
        <v>0</v>
      </c>
      <c r="AL423" s="411">
        <f t="shared" ref="AL423" si="1184">AL422</f>
        <v>0</v>
      </c>
      <c r="AM423" s="297"/>
    </row>
    <row r="424" spans="1:39" ht="16" outlineLevel="1">
      <c r="A424" s="529"/>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7" outlineLevel="1">
      <c r="A425" s="529"/>
      <c r="B425" s="511" t="s">
        <v>497</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ht="17" outlineLevel="1">
      <c r="A426" s="529">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6" outlineLevel="1">
      <c r="A427" s="529"/>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85">Z426</f>
        <v>0</v>
      </c>
      <c r="AA427" s="411">
        <f t="shared" ref="AA427" si="1186">AA426</f>
        <v>0</v>
      </c>
      <c r="AB427" s="411">
        <f t="shared" ref="AB427" si="1187">AB426</f>
        <v>0</v>
      </c>
      <c r="AC427" s="411">
        <f t="shared" ref="AC427" si="1188">AC426</f>
        <v>0</v>
      </c>
      <c r="AD427" s="411">
        <f t="shared" ref="AD427" si="1189">AD426</f>
        <v>0</v>
      </c>
      <c r="AE427" s="411">
        <f t="shared" ref="AE427" si="1190">AE426</f>
        <v>0</v>
      </c>
      <c r="AF427" s="411">
        <f t="shared" ref="AF427" si="1191">AF426</f>
        <v>0</v>
      </c>
      <c r="AG427" s="411">
        <f t="shared" ref="AG427" si="1192">AG426</f>
        <v>0</v>
      </c>
      <c r="AH427" s="411">
        <f t="shared" ref="AH427" si="1193">AH426</f>
        <v>0</v>
      </c>
      <c r="AI427" s="411">
        <f t="shared" ref="AI427" si="1194">AI426</f>
        <v>0</v>
      </c>
      <c r="AJ427" s="411">
        <f t="shared" ref="AJ427" si="1195">AJ426</f>
        <v>0</v>
      </c>
      <c r="AK427" s="411">
        <f t="shared" ref="AK427" si="1196">AK426</f>
        <v>0</v>
      </c>
      <c r="AL427" s="411">
        <f t="shared" ref="AL427" si="1197">AL426</f>
        <v>0</v>
      </c>
      <c r="AM427" s="311"/>
    </row>
    <row r="428" spans="1:39" ht="16" outlineLevel="1">
      <c r="A428" s="529"/>
      <c r="B428" s="523"/>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4" outlineLevel="1">
      <c r="A429" s="529">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6" outlineLevel="1">
      <c r="A430" s="529"/>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98">Z429</f>
        <v>0</v>
      </c>
      <c r="AA430" s="411">
        <f t="shared" ref="AA430" si="1199">AA429</f>
        <v>0</v>
      </c>
      <c r="AB430" s="411">
        <f t="shared" ref="AB430" si="1200">AB429</f>
        <v>0</v>
      </c>
      <c r="AC430" s="411">
        <f t="shared" ref="AC430" si="1201">AC429</f>
        <v>0</v>
      </c>
      <c r="AD430" s="411">
        <f t="shared" ref="AD430" si="1202">AD429</f>
        <v>0</v>
      </c>
      <c r="AE430" s="411">
        <f t="shared" ref="AE430" si="1203">AE429</f>
        <v>0</v>
      </c>
      <c r="AF430" s="411">
        <f t="shared" ref="AF430" si="1204">AF429</f>
        <v>0</v>
      </c>
      <c r="AG430" s="411">
        <f t="shared" ref="AG430" si="1205">AG429</f>
        <v>0</v>
      </c>
      <c r="AH430" s="411">
        <f t="shared" ref="AH430" si="1206">AH429</f>
        <v>0</v>
      </c>
      <c r="AI430" s="411">
        <f t="shared" ref="AI430" si="1207">AI429</f>
        <v>0</v>
      </c>
      <c r="AJ430" s="411">
        <f t="shared" ref="AJ430" si="1208">AJ429</f>
        <v>0</v>
      </c>
      <c r="AK430" s="411">
        <f t="shared" ref="AK430" si="1209">AK429</f>
        <v>0</v>
      </c>
      <c r="AL430" s="411">
        <f t="shared" ref="AL430" si="1210">AL429</f>
        <v>0</v>
      </c>
      <c r="AM430" s="311"/>
    </row>
    <row r="431" spans="1:39" ht="16" outlineLevel="1">
      <c r="A431" s="529"/>
      <c r="B431" s="524"/>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4" outlineLevel="1">
      <c r="A432" s="529">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t="16" outlineLevel="1">
      <c r="A433" s="529"/>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11">Z432</f>
        <v>0</v>
      </c>
      <c r="AA433" s="411">
        <f t="shared" ref="AA433" si="1212">AA432</f>
        <v>0</v>
      </c>
      <c r="AB433" s="411">
        <f t="shared" ref="AB433" si="1213">AB432</f>
        <v>0</v>
      </c>
      <c r="AC433" s="411">
        <f t="shared" ref="AC433" si="1214">AC432</f>
        <v>0</v>
      </c>
      <c r="AD433" s="411">
        <f t="shared" ref="AD433" si="1215">AD432</f>
        <v>0</v>
      </c>
      <c r="AE433" s="411">
        <f t="shared" ref="AE433" si="1216">AE432</f>
        <v>0</v>
      </c>
      <c r="AF433" s="411">
        <f t="shared" ref="AF433" si="1217">AF432</f>
        <v>0</v>
      </c>
      <c r="AG433" s="411">
        <f t="shared" ref="AG433" si="1218">AG432</f>
        <v>0</v>
      </c>
      <c r="AH433" s="411">
        <f t="shared" ref="AH433" si="1219">AH432</f>
        <v>0</v>
      </c>
      <c r="AI433" s="411">
        <f t="shared" ref="AI433" si="1220">AI432</f>
        <v>0</v>
      </c>
      <c r="AJ433" s="411">
        <f t="shared" ref="AJ433" si="1221">AJ432</f>
        <v>0</v>
      </c>
      <c r="AK433" s="411">
        <f t="shared" ref="AK433" si="1222">AK432</f>
        <v>0</v>
      </c>
      <c r="AL433" s="411">
        <f t="shared" ref="AL433" si="1223">AL432</f>
        <v>0</v>
      </c>
      <c r="AM433" s="311"/>
    </row>
    <row r="434" spans="1:39" ht="16" outlineLevel="1">
      <c r="A434" s="529"/>
      <c r="B434" s="524"/>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4" outlineLevel="1">
      <c r="A435" s="529">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t="16" outlineLevel="1">
      <c r="A436" s="529"/>
      <c r="B436" s="431" t="s">
        <v>308</v>
      </c>
      <c r="C436" s="291" t="s">
        <v>163</v>
      </c>
      <c r="D436" s="295"/>
      <c r="E436" s="295"/>
      <c r="F436" s="295"/>
      <c r="G436" s="295"/>
      <c r="H436" s="295"/>
      <c r="I436" s="295"/>
      <c r="J436" s="295"/>
      <c r="K436" s="295"/>
      <c r="L436" s="295"/>
      <c r="M436" s="295"/>
      <c r="N436" s="295">
        <f>N435</f>
        <v>12</v>
      </c>
      <c r="O436" s="295"/>
      <c r="P436" s="295"/>
      <c r="Q436" s="295"/>
      <c r="R436" s="295"/>
      <c r="S436" s="295"/>
      <c r="T436" s="295"/>
      <c r="U436" s="295"/>
      <c r="V436" s="295"/>
      <c r="W436" s="295"/>
      <c r="X436" s="295"/>
      <c r="Y436" s="411">
        <f>Y435</f>
        <v>0</v>
      </c>
      <c r="Z436" s="411">
        <f t="shared" ref="Z436" si="1224">Z435</f>
        <v>0</v>
      </c>
      <c r="AA436" s="411">
        <f t="shared" ref="AA436" si="1225">AA435</f>
        <v>0</v>
      </c>
      <c r="AB436" s="411">
        <f t="shared" ref="AB436" si="1226">AB435</f>
        <v>0</v>
      </c>
      <c r="AC436" s="411">
        <f t="shared" ref="AC436" si="1227">AC435</f>
        <v>0</v>
      </c>
      <c r="AD436" s="411">
        <f t="shared" ref="AD436" si="1228">AD435</f>
        <v>0</v>
      </c>
      <c r="AE436" s="411">
        <f t="shared" ref="AE436" si="1229">AE435</f>
        <v>0</v>
      </c>
      <c r="AF436" s="411">
        <f t="shared" ref="AF436" si="1230">AF435</f>
        <v>0</v>
      </c>
      <c r="AG436" s="411">
        <f t="shared" ref="AG436" si="1231">AG435</f>
        <v>0</v>
      </c>
      <c r="AH436" s="411">
        <f t="shared" ref="AH436" si="1232">AH435</f>
        <v>0</v>
      </c>
      <c r="AI436" s="411">
        <f t="shared" ref="AI436" si="1233">AI435</f>
        <v>0</v>
      </c>
      <c r="AJ436" s="411">
        <f t="shared" ref="AJ436" si="1234">AJ435</f>
        <v>0</v>
      </c>
      <c r="AK436" s="411">
        <f t="shared" ref="AK436" si="1235">AK435</f>
        <v>0</v>
      </c>
      <c r="AL436" s="411">
        <f t="shared" ref="AL436" si="1236">AL435</f>
        <v>0</v>
      </c>
      <c r="AM436" s="311"/>
    </row>
    <row r="437" spans="1:39" ht="16" outlineLevel="1">
      <c r="A437" s="529"/>
      <c r="B437" s="524"/>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4" outlineLevel="1">
      <c r="A438" s="529">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ht="16" outlineLevel="1">
      <c r="A439" s="529"/>
      <c r="B439" s="431" t="s">
        <v>308</v>
      </c>
      <c r="C439" s="291" t="s">
        <v>163</v>
      </c>
      <c r="D439" s="295"/>
      <c r="E439" s="295"/>
      <c r="F439" s="295"/>
      <c r="G439" s="295"/>
      <c r="H439" s="295"/>
      <c r="I439" s="295"/>
      <c r="J439" s="295"/>
      <c r="K439" s="295"/>
      <c r="L439" s="295"/>
      <c r="M439" s="295"/>
      <c r="N439" s="295">
        <f>N438</f>
        <v>3</v>
      </c>
      <c r="O439" s="295"/>
      <c r="P439" s="295"/>
      <c r="Q439" s="295"/>
      <c r="R439" s="295"/>
      <c r="S439" s="295"/>
      <c r="T439" s="295"/>
      <c r="U439" s="295"/>
      <c r="V439" s="295"/>
      <c r="W439" s="295"/>
      <c r="X439" s="295"/>
      <c r="Y439" s="411">
        <f>Y438</f>
        <v>0</v>
      </c>
      <c r="Z439" s="411">
        <f t="shared" ref="Z439" si="1237">Z438</f>
        <v>0</v>
      </c>
      <c r="AA439" s="411">
        <f t="shared" ref="AA439" si="1238">AA438</f>
        <v>0</v>
      </c>
      <c r="AB439" s="411">
        <f t="shared" ref="AB439" si="1239">AB438</f>
        <v>0</v>
      </c>
      <c r="AC439" s="411">
        <f t="shared" ref="AC439" si="1240">AC438</f>
        <v>0</v>
      </c>
      <c r="AD439" s="411">
        <f t="shared" ref="AD439" si="1241">AD438</f>
        <v>0</v>
      </c>
      <c r="AE439" s="411">
        <f t="shared" ref="AE439" si="1242">AE438</f>
        <v>0</v>
      </c>
      <c r="AF439" s="411">
        <f t="shared" ref="AF439" si="1243">AF438</f>
        <v>0</v>
      </c>
      <c r="AG439" s="411">
        <f t="shared" ref="AG439" si="1244">AG438</f>
        <v>0</v>
      </c>
      <c r="AH439" s="411">
        <f t="shared" ref="AH439" si="1245">AH438</f>
        <v>0</v>
      </c>
      <c r="AI439" s="411">
        <f t="shared" ref="AI439" si="1246">AI438</f>
        <v>0</v>
      </c>
      <c r="AJ439" s="411">
        <f t="shared" ref="AJ439" si="1247">AJ438</f>
        <v>0</v>
      </c>
      <c r="AK439" s="411">
        <f t="shared" ref="AK439" si="1248">AK438</f>
        <v>0</v>
      </c>
      <c r="AL439" s="411">
        <f t="shared" ref="AL439" si="1249">AL438</f>
        <v>0</v>
      </c>
      <c r="AM439" s="311"/>
    </row>
    <row r="440" spans="1:39" ht="16" outlineLevel="1">
      <c r="A440" s="529"/>
      <c r="B440" s="524"/>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6" outlineLevel="1">
      <c r="A441" s="529"/>
      <c r="B441" s="501"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4" outlineLevel="1">
      <c r="A442" s="529">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ht="16" outlineLevel="1">
      <c r="A443" s="529"/>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50">Z442</f>
        <v>0</v>
      </c>
      <c r="AA443" s="411">
        <f t="shared" ref="AA443" si="1251">AA442</f>
        <v>0</v>
      </c>
      <c r="AB443" s="411">
        <f t="shared" ref="AB443" si="1252">AB442</f>
        <v>0</v>
      </c>
      <c r="AC443" s="411">
        <f t="shared" ref="AC443" si="1253">AC442</f>
        <v>0</v>
      </c>
      <c r="AD443" s="411">
        <f t="shared" ref="AD443" si="1254">AD442</f>
        <v>0</v>
      </c>
      <c r="AE443" s="411">
        <f t="shared" ref="AE443" si="1255">AE442</f>
        <v>0</v>
      </c>
      <c r="AF443" s="411">
        <f t="shared" ref="AF443" si="1256">AF442</f>
        <v>0</v>
      </c>
      <c r="AG443" s="411">
        <f t="shared" ref="AG443" si="1257">AG442</f>
        <v>0</v>
      </c>
      <c r="AH443" s="411">
        <f t="shared" ref="AH443" si="1258">AH442</f>
        <v>0</v>
      </c>
      <c r="AI443" s="411">
        <f t="shared" ref="AI443" si="1259">AI442</f>
        <v>0</v>
      </c>
      <c r="AJ443" s="411">
        <f t="shared" ref="AJ443" si="1260">AJ442</f>
        <v>0</v>
      </c>
      <c r="AK443" s="411">
        <f t="shared" ref="AK443" si="1261">AK442</f>
        <v>0</v>
      </c>
      <c r="AL443" s="411">
        <f t="shared" ref="AL443" si="1262">AL442</f>
        <v>0</v>
      </c>
      <c r="AM443" s="297"/>
    </row>
    <row r="444" spans="1:39" ht="16" outlineLevel="1">
      <c r="A444" s="529"/>
      <c r="B444" s="525"/>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34" outlineLevel="1">
      <c r="A445" s="529">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t="16" outlineLevel="1">
      <c r="A446" s="529"/>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63">Z445</f>
        <v>0</v>
      </c>
      <c r="AA446" s="411">
        <f t="shared" ref="AA446" si="1264">AA445</f>
        <v>0</v>
      </c>
      <c r="AB446" s="411">
        <f t="shared" ref="AB446" si="1265">AB445</f>
        <v>0</v>
      </c>
      <c r="AC446" s="411">
        <f t="shared" ref="AC446" si="1266">AC445</f>
        <v>0</v>
      </c>
      <c r="AD446" s="411">
        <f t="shared" ref="AD446" si="1267">AD445</f>
        <v>0</v>
      </c>
      <c r="AE446" s="411">
        <f t="shared" ref="AE446" si="1268">AE445</f>
        <v>0</v>
      </c>
      <c r="AF446" s="411">
        <f t="shared" ref="AF446" si="1269">AF445</f>
        <v>0</v>
      </c>
      <c r="AG446" s="411">
        <f t="shared" ref="AG446" si="1270">AG445</f>
        <v>0</v>
      </c>
      <c r="AH446" s="411">
        <f t="shared" ref="AH446" si="1271">AH445</f>
        <v>0</v>
      </c>
      <c r="AI446" s="411">
        <f t="shared" ref="AI446" si="1272">AI445</f>
        <v>0</v>
      </c>
      <c r="AJ446" s="411">
        <f t="shared" ref="AJ446" si="1273">AJ445</f>
        <v>0</v>
      </c>
      <c r="AK446" s="411">
        <f t="shared" ref="AK446" si="1274">AK445</f>
        <v>0</v>
      </c>
      <c r="AL446" s="411">
        <f t="shared" ref="AL446" si="1275">AL445</f>
        <v>0</v>
      </c>
      <c r="AM446" s="297"/>
    </row>
    <row r="447" spans="1:39" ht="16" outlineLevel="1">
      <c r="A447" s="529"/>
      <c r="B447" s="525"/>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4" outlineLevel="1">
      <c r="A448" s="529">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ht="16" outlineLevel="1">
      <c r="A449" s="529"/>
      <c r="B449" s="431" t="s">
        <v>308</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 si="1276">Z448</f>
        <v>0</v>
      </c>
      <c r="AA449" s="411">
        <f t="shared" ref="AA449" si="1277">AA448</f>
        <v>0</v>
      </c>
      <c r="AB449" s="411">
        <f t="shared" ref="AB449" si="1278">AB448</f>
        <v>0</v>
      </c>
      <c r="AC449" s="411">
        <f t="shared" ref="AC449" si="1279">AC448</f>
        <v>0</v>
      </c>
      <c r="AD449" s="411">
        <f t="shared" ref="AD449" si="1280">AD448</f>
        <v>0</v>
      </c>
      <c r="AE449" s="411">
        <f t="shared" ref="AE449" si="1281">AE448</f>
        <v>0</v>
      </c>
      <c r="AF449" s="411">
        <f t="shared" ref="AF449" si="1282">AF448</f>
        <v>0</v>
      </c>
      <c r="AG449" s="411">
        <f t="shared" ref="AG449" si="1283">AG448</f>
        <v>0</v>
      </c>
      <c r="AH449" s="411">
        <f t="shared" ref="AH449" si="1284">AH448</f>
        <v>0</v>
      </c>
      <c r="AI449" s="411">
        <f t="shared" ref="AI449" si="1285">AI448</f>
        <v>0</v>
      </c>
      <c r="AJ449" s="411">
        <f t="shared" ref="AJ449" si="1286">AJ448</f>
        <v>0</v>
      </c>
      <c r="AK449" s="411">
        <f t="shared" ref="AK449" si="1287">AK448</f>
        <v>0</v>
      </c>
      <c r="AL449" s="411">
        <f t="shared" ref="AL449" si="1288">AL448</f>
        <v>0</v>
      </c>
      <c r="AM449" s="306"/>
    </row>
    <row r="450" spans="1:40" ht="16" outlineLevel="1">
      <c r="A450" s="529"/>
      <c r="B450" s="525"/>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6" outlineLevel="1">
      <c r="A451" s="529"/>
      <c r="B451" s="501"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ht="17" outlineLevel="1">
      <c r="A452" s="529">
        <v>14</v>
      </c>
      <c r="B452" s="525"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ht="16" outlineLevel="1">
      <c r="A453" s="529"/>
      <c r="B453" s="431" t="s">
        <v>308</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 t="shared" ref="Z453" si="1289">Z452</f>
        <v>0</v>
      </c>
      <c r="AA453" s="411">
        <f t="shared" ref="AA453" si="1290">AA452</f>
        <v>0</v>
      </c>
      <c r="AB453" s="411">
        <f t="shared" ref="AB453" si="1291">AB452</f>
        <v>0</v>
      </c>
      <c r="AC453" s="411">
        <f t="shared" ref="AC453" si="1292">AC452</f>
        <v>0</v>
      </c>
      <c r="AD453" s="411">
        <f t="shared" ref="AD453" si="1293">AD452</f>
        <v>0</v>
      </c>
      <c r="AE453" s="411">
        <f t="shared" ref="AE453" si="1294">AE452</f>
        <v>0</v>
      </c>
      <c r="AF453" s="411">
        <f t="shared" ref="AF453" si="1295">AF452</f>
        <v>0</v>
      </c>
      <c r="AG453" s="411">
        <f t="shared" ref="AG453" si="1296">AG452</f>
        <v>0</v>
      </c>
      <c r="AH453" s="411">
        <f t="shared" ref="AH453" si="1297">AH452</f>
        <v>0</v>
      </c>
      <c r="AI453" s="411">
        <f t="shared" ref="AI453" si="1298">AI452</f>
        <v>0</v>
      </c>
      <c r="AJ453" s="411">
        <f t="shared" ref="AJ453" si="1299">AJ452</f>
        <v>0</v>
      </c>
      <c r="AK453" s="411">
        <f t="shared" ref="AK453" si="1300">AK452</f>
        <v>0</v>
      </c>
      <c r="AL453" s="411">
        <f t="shared" ref="AL453" si="1301">AL452</f>
        <v>0</v>
      </c>
      <c r="AM453" s="297"/>
    </row>
    <row r="454" spans="1:40" ht="16" outlineLevel="1">
      <c r="A454" s="529"/>
      <c r="B454" s="525"/>
      <c r="C454" s="305"/>
      <c r="D454" s="291"/>
      <c r="E454" s="291"/>
      <c r="F454" s="291"/>
      <c r="G454" s="291"/>
      <c r="H454" s="291"/>
      <c r="I454" s="291"/>
      <c r="J454" s="291"/>
      <c r="K454" s="291"/>
      <c r="L454" s="291"/>
      <c r="M454" s="291"/>
      <c r="N454" s="466"/>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7"/>
    </row>
    <row r="455" spans="1:40" s="309" customFormat="1" ht="16" outlineLevel="1">
      <c r="A455" s="529"/>
      <c r="B455" s="501" t="s">
        <v>489</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4"/>
      <c r="AN455" s="628"/>
    </row>
    <row r="456" spans="1:40" ht="16" outlineLevel="1">
      <c r="A456" s="529">
        <v>15</v>
      </c>
      <c r="B456" s="431" t="s">
        <v>494</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ht="16" outlineLevel="1">
      <c r="A457" s="529"/>
      <c r="B457" s="431"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02">Z456</f>
        <v>0</v>
      </c>
      <c r="AA457" s="411">
        <f t="shared" si="1302"/>
        <v>0</v>
      </c>
      <c r="AB457" s="411">
        <f t="shared" si="1302"/>
        <v>0</v>
      </c>
      <c r="AC457" s="411">
        <f t="shared" si="1302"/>
        <v>0</v>
      </c>
      <c r="AD457" s="411">
        <f t="shared" si="1302"/>
        <v>0</v>
      </c>
      <c r="AE457" s="411">
        <f t="shared" si="1302"/>
        <v>0</v>
      </c>
      <c r="AF457" s="411">
        <f t="shared" si="1302"/>
        <v>0</v>
      </c>
      <c r="AG457" s="411">
        <f t="shared" si="1302"/>
        <v>0</v>
      </c>
      <c r="AH457" s="411">
        <f t="shared" si="1302"/>
        <v>0</v>
      </c>
      <c r="AI457" s="411">
        <f t="shared" si="1302"/>
        <v>0</v>
      </c>
      <c r="AJ457" s="411">
        <f t="shared" si="1302"/>
        <v>0</v>
      </c>
      <c r="AK457" s="411">
        <f t="shared" si="1302"/>
        <v>0</v>
      </c>
      <c r="AL457" s="411">
        <f t="shared" si="1302"/>
        <v>0</v>
      </c>
      <c r="AM457" s="297"/>
    </row>
    <row r="458" spans="1:40" ht="16" outlineLevel="1">
      <c r="A458" s="529"/>
      <c r="B458" s="525"/>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ht="16" outlineLevel="1">
      <c r="A459" s="529">
        <v>16</v>
      </c>
      <c r="B459" s="526" t="s">
        <v>490</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ht="16" outlineLevel="1">
      <c r="A460" s="529"/>
      <c r="B460" s="526" t="s">
        <v>308</v>
      </c>
      <c r="C460" s="291" t="s">
        <v>163</v>
      </c>
      <c r="D460" s="295"/>
      <c r="E460" s="295"/>
      <c r="F460" s="295"/>
      <c r="G460" s="295"/>
      <c r="H460" s="295"/>
      <c r="I460" s="295"/>
      <c r="J460" s="295"/>
      <c r="K460" s="295"/>
      <c r="L460" s="295"/>
      <c r="M460" s="295"/>
      <c r="N460" s="295">
        <f>N459</f>
        <v>0</v>
      </c>
      <c r="O460" s="295"/>
      <c r="P460" s="295"/>
      <c r="Q460" s="295"/>
      <c r="R460" s="295"/>
      <c r="S460" s="295"/>
      <c r="T460" s="295"/>
      <c r="U460" s="295"/>
      <c r="V460" s="295"/>
      <c r="W460" s="295"/>
      <c r="X460" s="295"/>
      <c r="Y460" s="411">
        <f>Y459</f>
        <v>0</v>
      </c>
      <c r="Z460" s="411">
        <f t="shared" ref="Z460:AL460" si="1303">Z459</f>
        <v>0</v>
      </c>
      <c r="AA460" s="411">
        <f t="shared" si="1303"/>
        <v>0</v>
      </c>
      <c r="AB460" s="411">
        <f t="shared" si="1303"/>
        <v>0</v>
      </c>
      <c r="AC460" s="411">
        <f t="shared" si="1303"/>
        <v>0</v>
      </c>
      <c r="AD460" s="411">
        <f t="shared" si="1303"/>
        <v>0</v>
      </c>
      <c r="AE460" s="411">
        <f t="shared" si="1303"/>
        <v>0</v>
      </c>
      <c r="AF460" s="411">
        <f t="shared" si="1303"/>
        <v>0</v>
      </c>
      <c r="AG460" s="411">
        <f t="shared" si="1303"/>
        <v>0</v>
      </c>
      <c r="AH460" s="411">
        <f t="shared" si="1303"/>
        <v>0</v>
      </c>
      <c r="AI460" s="411">
        <f t="shared" si="1303"/>
        <v>0</v>
      </c>
      <c r="AJ460" s="411">
        <f t="shared" si="1303"/>
        <v>0</v>
      </c>
      <c r="AK460" s="411">
        <f t="shared" si="1303"/>
        <v>0</v>
      </c>
      <c r="AL460" s="411">
        <f t="shared" si="1303"/>
        <v>0</v>
      </c>
      <c r="AM460" s="297"/>
    </row>
    <row r="461" spans="1:40" s="283" customFormat="1" ht="16" outlineLevel="1">
      <c r="A461" s="529"/>
      <c r="B461" s="526"/>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7" outlineLevel="1">
      <c r="A462" s="529"/>
      <c r="B462" s="527" t="s">
        <v>495</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ht="17" outlineLevel="1">
      <c r="A463" s="529">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6" outlineLevel="1">
      <c r="A464" s="529"/>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04">Z463</f>
        <v>0</v>
      </c>
      <c r="AA464" s="411">
        <f t="shared" si="1304"/>
        <v>0</v>
      </c>
      <c r="AB464" s="411">
        <f t="shared" si="1304"/>
        <v>0</v>
      </c>
      <c r="AC464" s="411">
        <f t="shared" si="1304"/>
        <v>0</v>
      </c>
      <c r="AD464" s="411">
        <f t="shared" si="1304"/>
        <v>0</v>
      </c>
      <c r="AE464" s="411">
        <f t="shared" si="1304"/>
        <v>0</v>
      </c>
      <c r="AF464" s="411">
        <f t="shared" si="1304"/>
        <v>0</v>
      </c>
      <c r="AG464" s="411">
        <f t="shared" si="1304"/>
        <v>0</v>
      </c>
      <c r="AH464" s="411">
        <f t="shared" si="1304"/>
        <v>0</v>
      </c>
      <c r="AI464" s="411">
        <f t="shared" si="1304"/>
        <v>0</v>
      </c>
      <c r="AJ464" s="411">
        <f t="shared" si="1304"/>
        <v>0</v>
      </c>
      <c r="AK464" s="411">
        <f t="shared" si="1304"/>
        <v>0</v>
      </c>
      <c r="AL464" s="411">
        <f t="shared" si="1304"/>
        <v>0</v>
      </c>
      <c r="AM464" s="306"/>
    </row>
    <row r="465" spans="1:39" ht="16" outlineLevel="1">
      <c r="A465" s="529"/>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ht="17" outlineLevel="1">
      <c r="A466" s="529">
        <v>18</v>
      </c>
      <c r="B466" s="428" t="s">
        <v>109</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6" outlineLevel="1">
      <c r="A467" s="529"/>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05">Z466</f>
        <v>0</v>
      </c>
      <c r="AA467" s="411">
        <f t="shared" si="1305"/>
        <v>0</v>
      </c>
      <c r="AB467" s="411">
        <f t="shared" si="1305"/>
        <v>0</v>
      </c>
      <c r="AC467" s="411">
        <f t="shared" si="1305"/>
        <v>0</v>
      </c>
      <c r="AD467" s="411">
        <f t="shared" si="1305"/>
        <v>0</v>
      </c>
      <c r="AE467" s="411">
        <f t="shared" si="1305"/>
        <v>0</v>
      </c>
      <c r="AF467" s="411">
        <f t="shared" si="1305"/>
        <v>0</v>
      </c>
      <c r="AG467" s="411">
        <f t="shared" si="1305"/>
        <v>0</v>
      </c>
      <c r="AH467" s="411">
        <f t="shared" si="1305"/>
        <v>0</v>
      </c>
      <c r="AI467" s="411">
        <f t="shared" si="1305"/>
        <v>0</v>
      </c>
      <c r="AJ467" s="411">
        <f t="shared" si="1305"/>
        <v>0</v>
      </c>
      <c r="AK467" s="411">
        <f t="shared" si="1305"/>
        <v>0</v>
      </c>
      <c r="AL467" s="411">
        <f t="shared" si="1305"/>
        <v>0</v>
      </c>
      <c r="AM467" s="306"/>
    </row>
    <row r="468" spans="1:39" ht="16" outlineLevel="1">
      <c r="A468" s="529"/>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23"/>
      <c r="Z468" s="424"/>
      <c r="AA468" s="424"/>
      <c r="AB468" s="424"/>
      <c r="AC468" s="424"/>
      <c r="AD468" s="424"/>
      <c r="AE468" s="424"/>
      <c r="AF468" s="424"/>
      <c r="AG468" s="424"/>
      <c r="AH468" s="424"/>
      <c r="AI468" s="424"/>
      <c r="AJ468" s="424"/>
      <c r="AK468" s="424"/>
      <c r="AL468" s="424"/>
      <c r="AM468" s="297"/>
    </row>
    <row r="469" spans="1:39" ht="17" outlineLevel="1">
      <c r="A469" s="529">
        <v>19</v>
      </c>
      <c r="B469" s="428" t="s">
        <v>111</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t="16" outlineLevel="1">
      <c r="A470" s="529"/>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Y469</f>
        <v>0</v>
      </c>
      <c r="Z470" s="411">
        <f t="shared" ref="Z470:AL470" si="1306">Z469</f>
        <v>0</v>
      </c>
      <c r="AA470" s="411">
        <f t="shared" si="1306"/>
        <v>0</v>
      </c>
      <c r="AB470" s="411">
        <f t="shared" si="1306"/>
        <v>0</v>
      </c>
      <c r="AC470" s="411">
        <f t="shared" si="1306"/>
        <v>0</v>
      </c>
      <c r="AD470" s="411">
        <f t="shared" si="1306"/>
        <v>0</v>
      </c>
      <c r="AE470" s="411">
        <f t="shared" si="1306"/>
        <v>0</v>
      </c>
      <c r="AF470" s="411">
        <f t="shared" si="1306"/>
        <v>0</v>
      </c>
      <c r="AG470" s="411">
        <f t="shared" si="1306"/>
        <v>0</v>
      </c>
      <c r="AH470" s="411">
        <f t="shared" si="1306"/>
        <v>0</v>
      </c>
      <c r="AI470" s="411">
        <f t="shared" si="1306"/>
        <v>0</v>
      </c>
      <c r="AJ470" s="411">
        <f t="shared" si="1306"/>
        <v>0</v>
      </c>
      <c r="AK470" s="411">
        <f t="shared" si="1306"/>
        <v>0</v>
      </c>
      <c r="AL470" s="411">
        <f t="shared" si="1306"/>
        <v>0</v>
      </c>
      <c r="AM470" s="297"/>
    </row>
    <row r="471" spans="1:39" ht="16" outlineLevel="1">
      <c r="A471" s="529"/>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7" outlineLevel="1">
      <c r="A472" s="529">
        <v>20</v>
      </c>
      <c r="B472" s="428" t="s">
        <v>110</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ht="16" outlineLevel="1">
      <c r="A473" s="529"/>
      <c r="B473" s="431" t="s">
        <v>308</v>
      </c>
      <c r="C473" s="291" t="s">
        <v>163</v>
      </c>
      <c r="D473" s="295"/>
      <c r="E473" s="295"/>
      <c r="F473" s="295"/>
      <c r="G473" s="295"/>
      <c r="H473" s="295"/>
      <c r="I473" s="295"/>
      <c r="J473" s="295"/>
      <c r="K473" s="295"/>
      <c r="L473" s="295"/>
      <c r="M473" s="295"/>
      <c r="N473" s="295">
        <f>N472</f>
        <v>12</v>
      </c>
      <c r="O473" s="295"/>
      <c r="P473" s="295"/>
      <c r="Q473" s="295"/>
      <c r="R473" s="295"/>
      <c r="S473" s="295"/>
      <c r="T473" s="295"/>
      <c r="U473" s="295"/>
      <c r="V473" s="295"/>
      <c r="W473" s="295"/>
      <c r="X473" s="295"/>
      <c r="Y473" s="411">
        <f t="shared" ref="Y473:AL473" si="1307">Y472</f>
        <v>0</v>
      </c>
      <c r="Z473" s="411">
        <f t="shared" si="1307"/>
        <v>0</v>
      </c>
      <c r="AA473" s="411">
        <f t="shared" si="1307"/>
        <v>0</v>
      </c>
      <c r="AB473" s="411">
        <f t="shared" si="1307"/>
        <v>0</v>
      </c>
      <c r="AC473" s="411">
        <f t="shared" si="1307"/>
        <v>0</v>
      </c>
      <c r="AD473" s="411">
        <f t="shared" si="1307"/>
        <v>0</v>
      </c>
      <c r="AE473" s="411">
        <f t="shared" si="1307"/>
        <v>0</v>
      </c>
      <c r="AF473" s="411">
        <f t="shared" si="1307"/>
        <v>0</v>
      </c>
      <c r="AG473" s="411">
        <f t="shared" si="1307"/>
        <v>0</v>
      </c>
      <c r="AH473" s="411">
        <f t="shared" si="1307"/>
        <v>0</v>
      </c>
      <c r="AI473" s="411">
        <f t="shared" si="1307"/>
        <v>0</v>
      </c>
      <c r="AJ473" s="411">
        <f t="shared" si="1307"/>
        <v>0</v>
      </c>
      <c r="AK473" s="411">
        <f t="shared" si="1307"/>
        <v>0</v>
      </c>
      <c r="AL473" s="411">
        <f t="shared" si="1307"/>
        <v>0</v>
      </c>
      <c r="AM473" s="306"/>
    </row>
    <row r="474" spans="1:39" ht="16" outlineLevel="1">
      <c r="A474" s="529"/>
      <c r="B474" s="528"/>
      <c r="C474" s="300"/>
      <c r="D474" s="291"/>
      <c r="E474" s="291"/>
      <c r="F474" s="291"/>
      <c r="G474" s="291"/>
      <c r="H474" s="291"/>
      <c r="I474" s="291"/>
      <c r="J474" s="291"/>
      <c r="K474" s="291"/>
      <c r="L474" s="291"/>
      <c r="M474" s="291"/>
      <c r="N474" s="300"/>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ht="16" outlineLevel="1">
      <c r="A475" s="529"/>
      <c r="B475" s="521" t="s">
        <v>502</v>
      </c>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ht="16" outlineLevel="1">
      <c r="A476" s="529"/>
      <c r="B476" s="501" t="s">
        <v>498</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7" outlineLevel="1">
      <c r="A477" s="529">
        <v>21</v>
      </c>
      <c r="B477" s="428" t="s">
        <v>113</v>
      </c>
      <c r="C477" s="291" t="s">
        <v>25</v>
      </c>
      <c r="D477" s="295">
        <v>11745899</v>
      </c>
      <c r="E477" s="295">
        <v>9380421</v>
      </c>
      <c r="F477" s="295">
        <v>9380421</v>
      </c>
      <c r="G477" s="295">
        <v>9380421</v>
      </c>
      <c r="H477" s="295">
        <v>9380421</v>
      </c>
      <c r="I477" s="295">
        <v>9380421</v>
      </c>
      <c r="J477" s="295">
        <v>9380421</v>
      </c>
      <c r="K477" s="295">
        <v>9380368</v>
      </c>
      <c r="L477" s="295">
        <v>9380368</v>
      </c>
      <c r="M477" s="295">
        <v>9367811</v>
      </c>
      <c r="N477" s="291"/>
      <c r="O477" s="295">
        <v>802</v>
      </c>
      <c r="P477" s="295">
        <v>643</v>
      </c>
      <c r="Q477" s="295">
        <v>643</v>
      </c>
      <c r="R477" s="295">
        <v>643</v>
      </c>
      <c r="S477" s="295">
        <v>643</v>
      </c>
      <c r="T477" s="295">
        <v>643</v>
      </c>
      <c r="U477" s="295">
        <v>643</v>
      </c>
      <c r="V477" s="295">
        <v>643</v>
      </c>
      <c r="W477" s="295">
        <v>643</v>
      </c>
      <c r="X477" s="295">
        <v>642</v>
      </c>
      <c r="Y477" s="410">
        <v>1</v>
      </c>
      <c r="Z477" s="410"/>
      <c r="AA477" s="410"/>
      <c r="AB477" s="410"/>
      <c r="AC477" s="410"/>
      <c r="AD477" s="410"/>
      <c r="AE477" s="410"/>
      <c r="AF477" s="410"/>
      <c r="AG477" s="410"/>
      <c r="AH477" s="410"/>
      <c r="AI477" s="410"/>
      <c r="AJ477" s="410"/>
      <c r="AK477" s="410"/>
      <c r="AL477" s="410"/>
      <c r="AM477" s="296">
        <f>SUM(Y477:AL477)</f>
        <v>1</v>
      </c>
    </row>
    <row r="478" spans="1:39" ht="16" outlineLevel="1">
      <c r="A478" s="529"/>
      <c r="B478" s="431" t="s">
        <v>308</v>
      </c>
      <c r="C478" s="753" t="s">
        <v>745</v>
      </c>
      <c r="D478" s="295">
        <v>6980.563782465807</v>
      </c>
      <c r="E478" s="295">
        <v>6961.4355480331096</v>
      </c>
      <c r="F478" s="295">
        <v>6942.3073136004123</v>
      </c>
      <c r="G478" s="295">
        <v>6923.1790791677158</v>
      </c>
      <c r="H478" s="295">
        <v>6923.1790791677158</v>
      </c>
      <c r="I478" s="295"/>
      <c r="J478" s="295"/>
      <c r="K478" s="295"/>
      <c r="L478" s="295"/>
      <c r="M478" s="295"/>
      <c r="N478" s="291"/>
      <c r="O478" s="295">
        <v>0.47660816994745281</v>
      </c>
      <c r="P478" s="295"/>
      <c r="Q478" s="295"/>
      <c r="R478" s="295"/>
      <c r="S478" s="295"/>
      <c r="T478" s="295"/>
      <c r="U478" s="295"/>
      <c r="V478" s="295"/>
      <c r="W478" s="295"/>
      <c r="X478" s="295"/>
      <c r="Y478" s="411">
        <v>1</v>
      </c>
      <c r="Z478" s="411">
        <f t="shared" ref="Z478:AC478" si="1308">Z477</f>
        <v>0</v>
      </c>
      <c r="AA478" s="411">
        <f t="shared" si="1308"/>
        <v>0</v>
      </c>
      <c r="AB478" s="411">
        <f t="shared" si="1308"/>
        <v>0</v>
      </c>
      <c r="AC478" s="411">
        <f t="shared" si="1308"/>
        <v>0</v>
      </c>
      <c r="AD478" s="411">
        <f t="shared" ref="AD478" si="1309">AD477</f>
        <v>0</v>
      </c>
      <c r="AE478" s="411">
        <f t="shared" ref="AE478" si="1310">AE477</f>
        <v>0</v>
      </c>
      <c r="AF478" s="411">
        <f t="shared" ref="AF478" si="1311">AF477</f>
        <v>0</v>
      </c>
      <c r="AG478" s="411">
        <f t="shared" ref="AG478" si="1312">AG477</f>
        <v>0</v>
      </c>
      <c r="AH478" s="411">
        <f t="shared" ref="AH478" si="1313">AH477</f>
        <v>0</v>
      </c>
      <c r="AI478" s="411">
        <f t="shared" ref="AI478" si="1314">AI477</f>
        <v>0</v>
      </c>
      <c r="AJ478" s="411">
        <f t="shared" ref="AJ478" si="1315">AJ477</f>
        <v>0</v>
      </c>
      <c r="AK478" s="411">
        <f t="shared" ref="AK478" si="1316">AK477</f>
        <v>0</v>
      </c>
      <c r="AL478" s="411">
        <f t="shared" ref="AL478" si="1317">AL477</f>
        <v>0</v>
      </c>
      <c r="AM478" s="306"/>
    </row>
    <row r="479" spans="1:39" ht="16" outlineLevel="1">
      <c r="A479" s="529"/>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4" outlineLevel="1">
      <c r="A480" s="529">
        <v>22</v>
      </c>
      <c r="B480" s="428" t="s">
        <v>114</v>
      </c>
      <c r="C480" s="291" t="s">
        <v>25</v>
      </c>
      <c r="D480" s="295">
        <v>1231687</v>
      </c>
      <c r="E480" s="295">
        <v>1231687</v>
      </c>
      <c r="F480" s="295">
        <v>1231687</v>
      </c>
      <c r="G480" s="295">
        <v>1231687</v>
      </c>
      <c r="H480" s="295">
        <v>1231687</v>
      </c>
      <c r="I480" s="295">
        <v>1231687</v>
      </c>
      <c r="J480" s="295">
        <v>1231687</v>
      </c>
      <c r="K480" s="295">
        <v>1231687</v>
      </c>
      <c r="L480" s="295">
        <v>1231687</v>
      </c>
      <c r="M480" s="295">
        <v>1231687</v>
      </c>
      <c r="N480" s="291"/>
      <c r="O480" s="295">
        <v>360</v>
      </c>
      <c r="P480" s="295">
        <v>360</v>
      </c>
      <c r="Q480" s="295">
        <v>360</v>
      </c>
      <c r="R480" s="295">
        <v>360</v>
      </c>
      <c r="S480" s="295">
        <v>360</v>
      </c>
      <c r="T480" s="295">
        <v>360</v>
      </c>
      <c r="U480" s="295">
        <v>360</v>
      </c>
      <c r="V480" s="295">
        <v>360</v>
      </c>
      <c r="W480" s="295">
        <v>360</v>
      </c>
      <c r="X480" s="295">
        <v>360</v>
      </c>
      <c r="Y480" s="410">
        <v>1</v>
      </c>
      <c r="Z480" s="410"/>
      <c r="AA480" s="410"/>
      <c r="AB480" s="410"/>
      <c r="AC480" s="410"/>
      <c r="AD480" s="410"/>
      <c r="AE480" s="410"/>
      <c r="AF480" s="410"/>
      <c r="AG480" s="410"/>
      <c r="AH480" s="410"/>
      <c r="AI480" s="410"/>
      <c r="AJ480" s="410"/>
      <c r="AK480" s="410"/>
      <c r="AL480" s="410"/>
      <c r="AM480" s="296">
        <f>SUM(Y480:AL480)</f>
        <v>1</v>
      </c>
    </row>
    <row r="481" spans="1:148" ht="16" outlineLevel="1">
      <c r="A481" s="529"/>
      <c r="B481" s="431" t="s">
        <v>308</v>
      </c>
      <c r="C481" s="291" t="s">
        <v>163</v>
      </c>
      <c r="D481" s="295">
        <v>77469.082880767295</v>
      </c>
      <c r="E481" s="295">
        <v>77469.082880767295</v>
      </c>
      <c r="F481" s="295">
        <v>77469.082880767295</v>
      </c>
      <c r="G481" s="295">
        <v>77469.082880767295</v>
      </c>
      <c r="H481" s="295">
        <v>77469.082880767295</v>
      </c>
      <c r="I481" s="295"/>
      <c r="J481" s="295"/>
      <c r="K481" s="295"/>
      <c r="L481" s="295"/>
      <c r="M481" s="295"/>
      <c r="N481" s="291"/>
      <c r="O481" s="295"/>
      <c r="P481" s="295"/>
      <c r="Q481" s="295"/>
      <c r="R481" s="295"/>
      <c r="S481" s="295"/>
      <c r="T481" s="295"/>
      <c r="U481" s="295"/>
      <c r="V481" s="295"/>
      <c r="W481" s="295"/>
      <c r="X481" s="295"/>
      <c r="Y481" s="411">
        <v>1</v>
      </c>
      <c r="Z481" s="411">
        <f t="shared" ref="Z481:AC481" si="1318">Z480</f>
        <v>0</v>
      </c>
      <c r="AA481" s="411">
        <f t="shared" si="1318"/>
        <v>0</v>
      </c>
      <c r="AB481" s="411">
        <f t="shared" si="1318"/>
        <v>0</v>
      </c>
      <c r="AC481" s="411">
        <f t="shared" si="1318"/>
        <v>0</v>
      </c>
      <c r="AD481" s="411">
        <f t="shared" ref="AD481" si="1319">AD480</f>
        <v>0</v>
      </c>
      <c r="AE481" s="411">
        <f t="shared" ref="AE481" si="1320">AE480</f>
        <v>0</v>
      </c>
      <c r="AF481" s="411">
        <f t="shared" ref="AF481" si="1321">AF480</f>
        <v>0</v>
      </c>
      <c r="AG481" s="411">
        <f t="shared" ref="AG481" si="1322">AG480</f>
        <v>0</v>
      </c>
      <c r="AH481" s="411">
        <f t="shared" ref="AH481" si="1323">AH480</f>
        <v>0</v>
      </c>
      <c r="AI481" s="411">
        <f t="shared" ref="AI481" si="1324">AI480</f>
        <v>0</v>
      </c>
      <c r="AJ481" s="411">
        <f t="shared" ref="AJ481" si="1325">AJ480</f>
        <v>0</v>
      </c>
      <c r="AK481" s="411">
        <f t="shared" ref="AK481" si="1326">AK480</f>
        <v>0</v>
      </c>
      <c r="AL481" s="411">
        <f t="shared" ref="AL481" si="1327">AL480</f>
        <v>0</v>
      </c>
      <c r="AM481" s="306"/>
    </row>
    <row r="482" spans="1:148" ht="16" outlineLevel="1">
      <c r="A482" s="529"/>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148" ht="17" outlineLevel="1">
      <c r="A483" s="529">
        <v>23</v>
      </c>
      <c r="B483" s="428" t="s">
        <v>115</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148" ht="16" outlineLevel="1">
      <c r="A484" s="529"/>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v>0</v>
      </c>
      <c r="Z484" s="411">
        <f t="shared" ref="Z484:AC484" si="1328">Z483</f>
        <v>0</v>
      </c>
      <c r="AA484" s="411">
        <f t="shared" si="1328"/>
        <v>0</v>
      </c>
      <c r="AB484" s="411">
        <f t="shared" si="1328"/>
        <v>0</v>
      </c>
      <c r="AC484" s="411">
        <f t="shared" si="1328"/>
        <v>0</v>
      </c>
      <c r="AD484" s="411">
        <f t="shared" ref="AD484" si="1329">AD483</f>
        <v>0</v>
      </c>
      <c r="AE484" s="411">
        <f t="shared" ref="AE484" si="1330">AE483</f>
        <v>0</v>
      </c>
      <c r="AF484" s="411">
        <f t="shared" ref="AF484" si="1331">AF483</f>
        <v>0</v>
      </c>
      <c r="AG484" s="411">
        <f t="shared" ref="AG484" si="1332">AG483</f>
        <v>0</v>
      </c>
      <c r="AH484" s="411">
        <f t="shared" ref="AH484" si="1333">AH483</f>
        <v>0</v>
      </c>
      <c r="AI484" s="411">
        <f t="shared" ref="AI484" si="1334">AI483</f>
        <v>0</v>
      </c>
      <c r="AJ484" s="411">
        <f t="shared" ref="AJ484" si="1335">AJ483</f>
        <v>0</v>
      </c>
      <c r="AK484" s="411">
        <f t="shared" ref="AK484" si="1336">AK483</f>
        <v>0</v>
      </c>
      <c r="AL484" s="411">
        <f t="shared" ref="AL484" si="1337">AL483</f>
        <v>0</v>
      </c>
      <c r="AM484" s="306"/>
    </row>
    <row r="485" spans="1:148" ht="16" outlineLevel="1">
      <c r="A485" s="529"/>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148" ht="17" outlineLevel="1">
      <c r="A486" s="529">
        <v>24</v>
      </c>
      <c r="B486" s="428" t="s">
        <v>116</v>
      </c>
      <c r="C486" s="291" t="s">
        <v>25</v>
      </c>
      <c r="D486" s="295">
        <v>5610</v>
      </c>
      <c r="E486" s="295">
        <v>5610</v>
      </c>
      <c r="F486" s="295">
        <v>5610</v>
      </c>
      <c r="G486" s="295">
        <v>5610</v>
      </c>
      <c r="H486" s="295">
        <v>5610</v>
      </c>
      <c r="I486" s="295">
        <v>5610</v>
      </c>
      <c r="J486" s="295">
        <v>5610</v>
      </c>
      <c r="K486" s="295">
        <v>5610</v>
      </c>
      <c r="L486" s="295">
        <v>5610</v>
      </c>
      <c r="M486" s="295">
        <v>5572</v>
      </c>
      <c r="N486" s="291"/>
      <c r="O486" s="295">
        <v>2</v>
      </c>
      <c r="P486" s="295">
        <v>2</v>
      </c>
      <c r="Q486" s="295">
        <v>2</v>
      </c>
      <c r="R486" s="295">
        <v>2</v>
      </c>
      <c r="S486" s="295">
        <v>2</v>
      </c>
      <c r="T486" s="295">
        <v>2</v>
      </c>
      <c r="U486" s="295">
        <v>2</v>
      </c>
      <c r="V486" s="295">
        <v>2</v>
      </c>
      <c r="W486" s="295">
        <v>2</v>
      </c>
      <c r="X486" s="295">
        <v>2</v>
      </c>
      <c r="Y486" s="410">
        <v>1</v>
      </c>
      <c r="Z486" s="410"/>
      <c r="AA486" s="410"/>
      <c r="AB486" s="410"/>
      <c r="AC486" s="410"/>
      <c r="AD486" s="410"/>
      <c r="AE486" s="410"/>
      <c r="AF486" s="410"/>
      <c r="AG486" s="410"/>
      <c r="AH486" s="410"/>
      <c r="AI486" s="410"/>
      <c r="AJ486" s="410"/>
      <c r="AK486" s="410"/>
      <c r="AL486" s="410"/>
      <c r="AM486" s="296">
        <f>SUM(Y486:AL486)</f>
        <v>1</v>
      </c>
    </row>
    <row r="487" spans="1:148" ht="16" outlineLevel="1">
      <c r="A487" s="529"/>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v>1</v>
      </c>
      <c r="Z487" s="411">
        <f t="shared" ref="Z487:AC487" si="1338">Z486</f>
        <v>0</v>
      </c>
      <c r="AA487" s="411">
        <f t="shared" si="1338"/>
        <v>0</v>
      </c>
      <c r="AB487" s="411">
        <f t="shared" si="1338"/>
        <v>0</v>
      </c>
      <c r="AC487" s="411">
        <f t="shared" si="1338"/>
        <v>0</v>
      </c>
      <c r="AD487" s="411">
        <f t="shared" ref="AD487" si="1339">AD486</f>
        <v>0</v>
      </c>
      <c r="AE487" s="411">
        <f t="shared" ref="AE487" si="1340">AE486</f>
        <v>0</v>
      </c>
      <c r="AF487" s="411">
        <f t="shared" ref="AF487" si="1341">AF486</f>
        <v>0</v>
      </c>
      <c r="AG487" s="411">
        <f t="shared" ref="AG487" si="1342">AG486</f>
        <v>0</v>
      </c>
      <c r="AH487" s="411">
        <f t="shared" ref="AH487" si="1343">AH486</f>
        <v>0</v>
      </c>
      <c r="AI487" s="411">
        <f t="shared" ref="AI487" si="1344">AI486</f>
        <v>0</v>
      </c>
      <c r="AJ487" s="411">
        <f t="shared" ref="AJ487" si="1345">AJ486</f>
        <v>0</v>
      </c>
      <c r="AK487" s="411">
        <f t="shared" ref="AK487" si="1346">AK486</f>
        <v>0</v>
      </c>
      <c r="AL487" s="411">
        <f t="shared" ref="AL487" si="1347">AL486</f>
        <v>0</v>
      </c>
      <c r="AM487" s="306"/>
    </row>
    <row r="488" spans="1:148" ht="16" outlineLevel="1">
      <c r="A488" s="529"/>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148" s="412" customFormat="1" ht="17" outlineLevel="1">
      <c r="A489" s="529"/>
      <c r="B489" s="755" t="s">
        <v>755</v>
      </c>
      <c r="C489" s="291" t="s">
        <v>25</v>
      </c>
      <c r="D489" s="295">
        <v>5930308</v>
      </c>
      <c r="E489" s="295">
        <v>4294660</v>
      </c>
      <c r="F489" s="295">
        <v>4294660</v>
      </c>
      <c r="G489" s="295">
        <v>4294660</v>
      </c>
      <c r="H489" s="295">
        <v>4294660</v>
      </c>
      <c r="I489" s="295">
        <v>4294660</v>
      </c>
      <c r="J489" s="295">
        <v>4294660</v>
      </c>
      <c r="K489" s="295">
        <v>4294577</v>
      </c>
      <c r="L489" s="295">
        <v>4294577</v>
      </c>
      <c r="M489" s="295">
        <v>4294577</v>
      </c>
      <c r="N489" s="291"/>
      <c r="O489" s="295">
        <v>407</v>
      </c>
      <c r="P489" s="295">
        <v>297</v>
      </c>
      <c r="Q489" s="295">
        <v>297</v>
      </c>
      <c r="R489" s="295">
        <v>297</v>
      </c>
      <c r="S489" s="295">
        <v>297</v>
      </c>
      <c r="T489" s="295">
        <v>297</v>
      </c>
      <c r="U489" s="295">
        <v>297</v>
      </c>
      <c r="V489" s="295">
        <v>297</v>
      </c>
      <c r="W489" s="295">
        <v>297</v>
      </c>
      <c r="X489" s="295">
        <v>297</v>
      </c>
      <c r="Y489" s="410">
        <v>1</v>
      </c>
      <c r="Z489" s="410"/>
      <c r="AA489" s="410"/>
      <c r="AB489" s="410"/>
      <c r="AC489" s="410"/>
      <c r="AD489" s="410"/>
      <c r="AE489" s="410"/>
      <c r="AF489" s="410"/>
      <c r="AG489" s="410"/>
      <c r="AH489" s="410"/>
      <c r="AI489" s="410"/>
      <c r="AJ489" s="410"/>
      <c r="AK489" s="410"/>
      <c r="AL489" s="410"/>
      <c r="AM489" s="296">
        <f>SUM(Y489:AL489)</f>
        <v>1</v>
      </c>
      <c r="AN489" s="754"/>
      <c r="AO489" s="754"/>
      <c r="AP489" s="754"/>
      <c r="AQ489" s="754"/>
      <c r="AR489" s="754"/>
      <c r="AS489" s="754"/>
      <c r="AT489" s="754"/>
      <c r="AU489" s="754"/>
      <c r="AV489" s="754"/>
      <c r="AW489" s="754"/>
      <c r="AX489" s="754"/>
      <c r="AY489" s="754"/>
      <c r="AZ489" s="754"/>
      <c r="BA489" s="754"/>
      <c r="BB489" s="754"/>
      <c r="BC489" s="754"/>
      <c r="BD489" s="754"/>
      <c r="BE489" s="754"/>
      <c r="BF489" s="754"/>
      <c r="BG489" s="754"/>
      <c r="BH489" s="754"/>
      <c r="BI489" s="754"/>
      <c r="BJ489" s="754"/>
      <c r="BK489" s="754"/>
      <c r="BL489" s="754"/>
      <c r="BM489" s="754"/>
      <c r="BN489" s="754"/>
      <c r="BO489" s="754"/>
      <c r="BP489" s="754"/>
      <c r="BQ489" s="754"/>
      <c r="BR489" s="754"/>
      <c r="BS489" s="754"/>
      <c r="BT489" s="754"/>
      <c r="BU489" s="754"/>
      <c r="BV489" s="754"/>
      <c r="BW489" s="754"/>
      <c r="BX489" s="754"/>
      <c r="BY489" s="754"/>
      <c r="BZ489" s="754"/>
      <c r="CA489" s="754"/>
      <c r="CB489" s="754"/>
      <c r="CC489" s="754"/>
      <c r="CD489" s="754"/>
      <c r="CE489" s="754"/>
      <c r="CF489" s="754"/>
      <c r="CG489" s="754"/>
      <c r="CH489" s="754"/>
      <c r="CI489" s="754"/>
      <c r="CJ489" s="754"/>
      <c r="CK489" s="754"/>
      <c r="CL489" s="754"/>
      <c r="CM489" s="754"/>
      <c r="CN489" s="754"/>
      <c r="CO489" s="754"/>
      <c r="CP489" s="754"/>
      <c r="CQ489" s="754"/>
      <c r="CR489" s="754"/>
      <c r="CS489" s="754"/>
      <c r="CT489" s="754"/>
      <c r="CU489" s="754"/>
      <c r="CV489" s="754"/>
      <c r="CW489" s="754"/>
      <c r="CX489" s="754"/>
      <c r="CY489" s="754"/>
      <c r="CZ489" s="754"/>
      <c r="DA489" s="754"/>
      <c r="DB489" s="754"/>
      <c r="DC489" s="754"/>
      <c r="DD489" s="754"/>
      <c r="DE489" s="754"/>
      <c r="DF489" s="754"/>
      <c r="DG489" s="754"/>
      <c r="DH489" s="754"/>
      <c r="DI489" s="754"/>
      <c r="DJ489" s="754"/>
      <c r="DK489" s="754"/>
      <c r="DL489" s="754"/>
      <c r="DM489" s="754"/>
      <c r="DN489" s="754"/>
      <c r="DO489" s="754"/>
      <c r="DP489" s="754"/>
      <c r="DQ489" s="754"/>
      <c r="DR489" s="754"/>
      <c r="DS489" s="754"/>
      <c r="DT489" s="754"/>
      <c r="DU489" s="754"/>
      <c r="DV489" s="754"/>
      <c r="DW489" s="754"/>
      <c r="DX489" s="754"/>
      <c r="DY489" s="754"/>
      <c r="DZ489" s="754"/>
      <c r="EA489" s="754"/>
      <c r="EB489" s="754"/>
      <c r="EC489" s="754"/>
      <c r="ED489" s="754"/>
      <c r="EE489" s="754"/>
      <c r="EF489" s="754"/>
      <c r="EG489" s="754"/>
      <c r="EH489" s="754"/>
      <c r="EI489" s="754"/>
      <c r="EJ489" s="754"/>
      <c r="EK489" s="754"/>
      <c r="EL489" s="754"/>
      <c r="EM489" s="754"/>
      <c r="EN489" s="754"/>
      <c r="EO489" s="754"/>
      <c r="EP489" s="754"/>
      <c r="EQ489" s="754"/>
      <c r="ER489" s="754"/>
    </row>
    <row r="490" spans="1:148" s="412" customFormat="1" ht="16" outlineLevel="1">
      <c r="A490" s="529"/>
      <c r="B490" s="756" t="s">
        <v>308</v>
      </c>
      <c r="C490" s="291" t="s">
        <v>163</v>
      </c>
      <c r="D490" s="295"/>
      <c r="E490" s="295"/>
      <c r="F490" s="295"/>
      <c r="G490" s="295"/>
      <c r="H490" s="295"/>
      <c r="I490" s="295"/>
      <c r="J490" s="295"/>
      <c r="K490" s="295"/>
      <c r="L490" s="295"/>
      <c r="M490" s="295"/>
      <c r="N490" s="291"/>
      <c r="O490" s="295"/>
      <c r="P490" s="295"/>
      <c r="Q490" s="295"/>
      <c r="R490" s="295"/>
      <c r="S490" s="295"/>
      <c r="T490" s="295"/>
      <c r="U490" s="295"/>
      <c r="V490" s="295"/>
      <c r="W490" s="295"/>
      <c r="X490" s="295"/>
      <c r="Y490" s="411">
        <f t="shared" ref="Y490:AC490" si="1348">Y489</f>
        <v>1</v>
      </c>
      <c r="Z490" s="411">
        <f t="shared" si="1348"/>
        <v>0</v>
      </c>
      <c r="AA490" s="411">
        <f t="shared" si="1348"/>
        <v>0</v>
      </c>
      <c r="AB490" s="411">
        <f t="shared" si="1348"/>
        <v>0</v>
      </c>
      <c r="AC490" s="411">
        <f t="shared" si="1348"/>
        <v>0</v>
      </c>
      <c r="AD490" s="411">
        <f t="shared" ref="AD490:AL490" si="1349">AD489</f>
        <v>0</v>
      </c>
      <c r="AE490" s="411">
        <f t="shared" si="1349"/>
        <v>0</v>
      </c>
      <c r="AF490" s="411">
        <f t="shared" si="1349"/>
        <v>0</v>
      </c>
      <c r="AG490" s="411">
        <f t="shared" si="1349"/>
        <v>0</v>
      </c>
      <c r="AH490" s="411">
        <f t="shared" si="1349"/>
        <v>0</v>
      </c>
      <c r="AI490" s="411">
        <f t="shared" si="1349"/>
        <v>0</v>
      </c>
      <c r="AJ490" s="411">
        <f t="shared" si="1349"/>
        <v>0</v>
      </c>
      <c r="AK490" s="411">
        <f t="shared" si="1349"/>
        <v>0</v>
      </c>
      <c r="AL490" s="411">
        <f t="shared" si="1349"/>
        <v>0</v>
      </c>
      <c r="AM490" s="306"/>
      <c r="AN490" s="754"/>
      <c r="AO490" s="754"/>
      <c r="AP490" s="754"/>
      <c r="AQ490" s="754"/>
      <c r="AR490" s="754"/>
      <c r="AS490" s="754"/>
      <c r="AT490" s="754"/>
      <c r="AU490" s="754"/>
      <c r="AV490" s="754"/>
      <c r="AW490" s="754"/>
      <c r="AX490" s="754"/>
      <c r="AY490" s="754"/>
      <c r="AZ490" s="754"/>
      <c r="BA490" s="754"/>
      <c r="BB490" s="754"/>
      <c r="BC490" s="754"/>
      <c r="BD490" s="754"/>
      <c r="BE490" s="754"/>
      <c r="BF490" s="754"/>
      <c r="BG490" s="754"/>
      <c r="BH490" s="754"/>
      <c r="BI490" s="754"/>
      <c r="BJ490" s="754"/>
      <c r="BK490" s="754"/>
      <c r="BL490" s="754"/>
      <c r="BM490" s="754"/>
      <c r="BN490" s="754"/>
      <c r="BO490" s="754"/>
      <c r="BP490" s="754"/>
      <c r="BQ490" s="754"/>
      <c r="BR490" s="754"/>
      <c r="BS490" s="754"/>
      <c r="BT490" s="754"/>
      <c r="BU490" s="754"/>
      <c r="BV490" s="754"/>
      <c r="BW490" s="754"/>
      <c r="BX490" s="754"/>
      <c r="BY490" s="754"/>
      <c r="BZ490" s="754"/>
      <c r="CA490" s="754"/>
      <c r="CB490" s="754"/>
      <c r="CC490" s="754"/>
      <c r="CD490" s="754"/>
      <c r="CE490" s="754"/>
      <c r="CF490" s="754"/>
      <c r="CG490" s="754"/>
      <c r="CH490" s="754"/>
      <c r="CI490" s="754"/>
      <c r="CJ490" s="754"/>
      <c r="CK490" s="754"/>
      <c r="CL490" s="754"/>
      <c r="CM490" s="754"/>
      <c r="CN490" s="754"/>
      <c r="CO490" s="754"/>
      <c r="CP490" s="754"/>
      <c r="CQ490" s="754"/>
      <c r="CR490" s="754"/>
      <c r="CS490" s="754"/>
      <c r="CT490" s="754"/>
      <c r="CU490" s="754"/>
      <c r="CV490" s="754"/>
      <c r="CW490" s="754"/>
      <c r="CX490" s="754"/>
      <c r="CY490" s="754"/>
      <c r="CZ490" s="754"/>
      <c r="DA490" s="754"/>
      <c r="DB490" s="754"/>
      <c r="DC490" s="754"/>
      <c r="DD490" s="754"/>
      <c r="DE490" s="754"/>
      <c r="DF490" s="754"/>
      <c r="DG490" s="754"/>
      <c r="DH490" s="754"/>
      <c r="DI490" s="754"/>
      <c r="DJ490" s="754"/>
      <c r="DK490" s="754"/>
      <c r="DL490" s="754"/>
      <c r="DM490" s="754"/>
      <c r="DN490" s="754"/>
      <c r="DO490" s="754"/>
      <c r="DP490" s="754"/>
      <c r="DQ490" s="754"/>
      <c r="DR490" s="754"/>
      <c r="DS490" s="754"/>
      <c r="DT490" s="754"/>
      <c r="DU490" s="754"/>
      <c r="DV490" s="754"/>
      <c r="DW490" s="754"/>
      <c r="DX490" s="754"/>
      <c r="DY490" s="754"/>
      <c r="DZ490" s="754"/>
      <c r="EA490" s="754"/>
      <c r="EB490" s="754"/>
      <c r="EC490" s="754"/>
      <c r="ED490" s="754"/>
      <c r="EE490" s="754"/>
      <c r="EF490" s="754"/>
      <c r="EG490" s="754"/>
      <c r="EH490" s="754"/>
      <c r="EI490" s="754"/>
      <c r="EJ490" s="754"/>
      <c r="EK490" s="754"/>
      <c r="EL490" s="754"/>
      <c r="EM490" s="754"/>
      <c r="EN490" s="754"/>
      <c r="EO490" s="754"/>
      <c r="EP490" s="754"/>
      <c r="EQ490" s="754"/>
      <c r="ER490" s="754"/>
    </row>
    <row r="491" spans="1:148" s="412" customFormat="1" ht="16" outlineLevel="1">
      <c r="A491" s="529"/>
      <c r="B491" s="757"/>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c r="AN491" s="754"/>
      <c r="AO491" s="754"/>
      <c r="AP491" s="754"/>
      <c r="AQ491" s="754"/>
      <c r="AR491" s="754"/>
      <c r="AS491" s="754"/>
      <c r="AT491" s="754"/>
      <c r="AU491" s="754"/>
      <c r="AV491" s="754"/>
      <c r="AW491" s="754"/>
      <c r="AX491" s="754"/>
      <c r="AY491" s="754"/>
      <c r="AZ491" s="754"/>
      <c r="BA491" s="754"/>
      <c r="BB491" s="754"/>
      <c r="BC491" s="754"/>
      <c r="BD491" s="754"/>
      <c r="BE491" s="754"/>
      <c r="BF491" s="754"/>
      <c r="BG491" s="754"/>
      <c r="BH491" s="754"/>
      <c r="BI491" s="754"/>
      <c r="BJ491" s="754"/>
      <c r="BK491" s="754"/>
      <c r="BL491" s="754"/>
      <c r="BM491" s="754"/>
      <c r="BN491" s="754"/>
      <c r="BO491" s="754"/>
      <c r="BP491" s="754"/>
      <c r="BQ491" s="754"/>
      <c r="BR491" s="754"/>
      <c r="BS491" s="754"/>
      <c r="BT491" s="754"/>
      <c r="BU491" s="754"/>
      <c r="BV491" s="754"/>
      <c r="BW491" s="754"/>
      <c r="BX491" s="754"/>
      <c r="BY491" s="754"/>
      <c r="BZ491" s="754"/>
      <c r="CA491" s="754"/>
      <c r="CB491" s="754"/>
      <c r="CC491" s="754"/>
      <c r="CD491" s="754"/>
      <c r="CE491" s="754"/>
      <c r="CF491" s="754"/>
      <c r="CG491" s="754"/>
      <c r="CH491" s="754"/>
      <c r="CI491" s="754"/>
      <c r="CJ491" s="754"/>
      <c r="CK491" s="754"/>
      <c r="CL491" s="754"/>
      <c r="CM491" s="754"/>
      <c r="CN491" s="754"/>
      <c r="CO491" s="754"/>
      <c r="CP491" s="754"/>
      <c r="CQ491" s="754"/>
      <c r="CR491" s="754"/>
      <c r="CS491" s="754"/>
      <c r="CT491" s="754"/>
      <c r="CU491" s="754"/>
      <c r="CV491" s="754"/>
      <c r="CW491" s="754"/>
      <c r="CX491" s="754"/>
      <c r="CY491" s="754"/>
      <c r="CZ491" s="754"/>
      <c r="DA491" s="754"/>
      <c r="DB491" s="754"/>
      <c r="DC491" s="754"/>
      <c r="DD491" s="754"/>
      <c r="DE491" s="754"/>
      <c r="DF491" s="754"/>
      <c r="DG491" s="754"/>
      <c r="DH491" s="754"/>
      <c r="DI491" s="754"/>
      <c r="DJ491" s="754"/>
      <c r="DK491" s="754"/>
      <c r="DL491" s="754"/>
      <c r="DM491" s="754"/>
      <c r="DN491" s="754"/>
      <c r="DO491" s="754"/>
      <c r="DP491" s="754"/>
      <c r="DQ491" s="754"/>
      <c r="DR491" s="754"/>
      <c r="DS491" s="754"/>
      <c r="DT491" s="754"/>
      <c r="DU491" s="754"/>
      <c r="DV491" s="754"/>
      <c r="DW491" s="754"/>
      <c r="DX491" s="754"/>
      <c r="DY491" s="754"/>
      <c r="DZ491" s="754"/>
      <c r="EA491" s="754"/>
      <c r="EB491" s="754"/>
      <c r="EC491" s="754"/>
      <c r="ED491" s="754"/>
      <c r="EE491" s="754"/>
      <c r="EF491" s="754"/>
      <c r="EG491" s="754"/>
      <c r="EH491" s="754"/>
      <c r="EI491" s="754"/>
      <c r="EJ491" s="754"/>
      <c r="EK491" s="754"/>
      <c r="EL491" s="754"/>
      <c r="EM491" s="754"/>
      <c r="EN491" s="754"/>
      <c r="EO491" s="754"/>
      <c r="EP491" s="754"/>
      <c r="EQ491" s="754"/>
      <c r="ER491" s="754"/>
    </row>
    <row r="492" spans="1:148" s="412" customFormat="1" ht="17" outlineLevel="1">
      <c r="A492" s="529"/>
      <c r="B492" s="755" t="s">
        <v>756</v>
      </c>
      <c r="C492" s="291" t="s">
        <v>25</v>
      </c>
      <c r="D492" s="295">
        <v>0</v>
      </c>
      <c r="E492" s="295">
        <v>0</v>
      </c>
      <c r="F492" s="295">
        <v>0</v>
      </c>
      <c r="G492" s="295">
        <v>0</v>
      </c>
      <c r="H492" s="295">
        <v>0</v>
      </c>
      <c r="I492" s="295">
        <v>0</v>
      </c>
      <c r="J492" s="295">
        <v>0</v>
      </c>
      <c r="K492" s="295">
        <v>0</v>
      </c>
      <c r="L492" s="295">
        <v>0</v>
      </c>
      <c r="M492" s="295">
        <v>0</v>
      </c>
      <c r="N492" s="291"/>
      <c r="O492" s="295"/>
      <c r="P492" s="295"/>
      <c r="Q492" s="295"/>
      <c r="R492" s="295"/>
      <c r="S492" s="295"/>
      <c r="T492" s="295"/>
      <c r="U492" s="295"/>
      <c r="V492" s="295"/>
      <c r="W492" s="295"/>
      <c r="X492" s="295"/>
      <c r="Y492" s="410">
        <v>1</v>
      </c>
      <c r="Z492" s="410"/>
      <c r="AA492" s="410"/>
      <c r="AB492" s="410"/>
      <c r="AC492" s="410"/>
      <c r="AD492" s="410"/>
      <c r="AE492" s="410"/>
      <c r="AF492" s="410"/>
      <c r="AG492" s="410"/>
      <c r="AH492" s="410"/>
      <c r="AI492" s="410"/>
      <c r="AJ492" s="410"/>
      <c r="AK492" s="410"/>
      <c r="AL492" s="410"/>
      <c r="AM492" s="296">
        <f>SUM(Y492:AL492)</f>
        <v>1</v>
      </c>
      <c r="AN492" s="754"/>
      <c r="AO492" s="754"/>
      <c r="AP492" s="754"/>
      <c r="AQ492" s="754"/>
      <c r="AR492" s="754"/>
      <c r="AS492" s="754"/>
      <c r="AT492" s="754"/>
      <c r="AU492" s="754"/>
      <c r="AV492" s="754"/>
      <c r="AW492" s="754"/>
      <c r="AX492" s="754"/>
      <c r="AY492" s="754"/>
      <c r="AZ492" s="754"/>
      <c r="BA492" s="754"/>
      <c r="BB492" s="754"/>
      <c r="BC492" s="754"/>
      <c r="BD492" s="754"/>
      <c r="BE492" s="754"/>
      <c r="BF492" s="754"/>
      <c r="BG492" s="754"/>
      <c r="BH492" s="754"/>
      <c r="BI492" s="754"/>
      <c r="BJ492" s="754"/>
      <c r="BK492" s="754"/>
      <c r="BL492" s="754"/>
      <c r="BM492" s="754"/>
      <c r="BN492" s="754"/>
      <c r="BO492" s="754"/>
      <c r="BP492" s="754"/>
      <c r="BQ492" s="754"/>
      <c r="BR492" s="754"/>
      <c r="BS492" s="754"/>
      <c r="BT492" s="754"/>
      <c r="BU492" s="754"/>
      <c r="BV492" s="754"/>
      <c r="BW492" s="754"/>
      <c r="BX492" s="754"/>
      <c r="BY492" s="754"/>
      <c r="BZ492" s="754"/>
      <c r="CA492" s="754"/>
      <c r="CB492" s="754"/>
      <c r="CC492" s="754"/>
      <c r="CD492" s="754"/>
      <c r="CE492" s="754"/>
      <c r="CF492" s="754"/>
      <c r="CG492" s="754"/>
      <c r="CH492" s="754"/>
      <c r="CI492" s="754"/>
      <c r="CJ492" s="754"/>
      <c r="CK492" s="754"/>
      <c r="CL492" s="754"/>
      <c r="CM492" s="754"/>
      <c r="CN492" s="754"/>
      <c r="CO492" s="754"/>
      <c r="CP492" s="754"/>
      <c r="CQ492" s="754"/>
      <c r="CR492" s="754"/>
      <c r="CS492" s="754"/>
      <c r="CT492" s="754"/>
      <c r="CU492" s="754"/>
      <c r="CV492" s="754"/>
      <c r="CW492" s="754"/>
      <c r="CX492" s="754"/>
      <c r="CY492" s="754"/>
      <c r="CZ492" s="754"/>
      <c r="DA492" s="754"/>
      <c r="DB492" s="754"/>
      <c r="DC492" s="754"/>
      <c r="DD492" s="754"/>
      <c r="DE492" s="754"/>
      <c r="DF492" s="754"/>
      <c r="DG492" s="754"/>
      <c r="DH492" s="754"/>
      <c r="DI492" s="754"/>
      <c r="DJ492" s="754"/>
      <c r="DK492" s="754"/>
      <c r="DL492" s="754"/>
      <c r="DM492" s="754"/>
      <c r="DN492" s="754"/>
      <c r="DO492" s="754"/>
      <c r="DP492" s="754"/>
      <c r="DQ492" s="754"/>
      <c r="DR492" s="754"/>
      <c r="DS492" s="754"/>
      <c r="DT492" s="754"/>
      <c r="DU492" s="754"/>
      <c r="DV492" s="754"/>
      <c r="DW492" s="754"/>
      <c r="DX492" s="754"/>
      <c r="DY492" s="754"/>
      <c r="DZ492" s="754"/>
      <c r="EA492" s="754"/>
      <c r="EB492" s="754"/>
      <c r="EC492" s="754"/>
      <c r="ED492" s="754"/>
      <c r="EE492" s="754"/>
      <c r="EF492" s="754"/>
      <c r="EG492" s="754"/>
      <c r="EH492" s="754"/>
      <c r="EI492" s="754"/>
      <c r="EJ492" s="754"/>
      <c r="EK492" s="754"/>
      <c r="EL492" s="754"/>
      <c r="EM492" s="754"/>
      <c r="EN492" s="754"/>
      <c r="EO492" s="754"/>
      <c r="EP492" s="754"/>
      <c r="EQ492" s="754"/>
      <c r="ER492" s="754"/>
    </row>
    <row r="493" spans="1:148" s="412" customFormat="1" ht="16" outlineLevel="1">
      <c r="A493" s="529"/>
      <c r="B493" s="756" t="s">
        <v>308</v>
      </c>
      <c r="C493" s="753" t="s">
        <v>745</v>
      </c>
      <c r="D493" s="295">
        <v>29257.49999999996</v>
      </c>
      <c r="E493" s="295">
        <v>29257.49999999996</v>
      </c>
      <c r="F493" s="295">
        <v>29257.49999999996</v>
      </c>
      <c r="G493" s="295">
        <v>29257.49999999996</v>
      </c>
      <c r="H493" s="295">
        <v>29257.499999999964</v>
      </c>
      <c r="I493" s="295"/>
      <c r="J493" s="295"/>
      <c r="K493" s="295"/>
      <c r="L493" s="295"/>
      <c r="M493" s="295"/>
      <c r="N493" s="291"/>
      <c r="O493" s="295"/>
      <c r="P493" s="295"/>
      <c r="Q493" s="295"/>
      <c r="R493" s="295"/>
      <c r="S493" s="295"/>
      <c r="T493" s="295"/>
      <c r="U493" s="295"/>
      <c r="V493" s="295"/>
      <c r="W493" s="295"/>
      <c r="X493" s="295"/>
      <c r="Y493" s="411">
        <f t="shared" ref="Y493:AC493" si="1350">Y492</f>
        <v>1</v>
      </c>
      <c r="Z493" s="411">
        <f t="shared" si="1350"/>
        <v>0</v>
      </c>
      <c r="AA493" s="411">
        <f t="shared" si="1350"/>
        <v>0</v>
      </c>
      <c r="AB493" s="411">
        <f t="shared" si="1350"/>
        <v>0</v>
      </c>
      <c r="AC493" s="411">
        <f t="shared" si="1350"/>
        <v>0</v>
      </c>
      <c r="AD493" s="411">
        <f t="shared" ref="AD493:AL493" si="1351">AD492</f>
        <v>0</v>
      </c>
      <c r="AE493" s="411">
        <f t="shared" si="1351"/>
        <v>0</v>
      </c>
      <c r="AF493" s="411">
        <f t="shared" si="1351"/>
        <v>0</v>
      </c>
      <c r="AG493" s="411">
        <f t="shared" si="1351"/>
        <v>0</v>
      </c>
      <c r="AH493" s="411">
        <f t="shared" si="1351"/>
        <v>0</v>
      </c>
      <c r="AI493" s="411">
        <f t="shared" si="1351"/>
        <v>0</v>
      </c>
      <c r="AJ493" s="411">
        <f t="shared" si="1351"/>
        <v>0</v>
      </c>
      <c r="AK493" s="411">
        <f t="shared" si="1351"/>
        <v>0</v>
      </c>
      <c r="AL493" s="411">
        <f t="shared" si="1351"/>
        <v>0</v>
      </c>
      <c r="AM493" s="306"/>
      <c r="AN493" s="754"/>
      <c r="AO493" s="754"/>
      <c r="AP493" s="754"/>
      <c r="AQ493" s="754"/>
      <c r="AR493" s="754"/>
      <c r="AS493" s="754"/>
      <c r="AT493" s="754"/>
      <c r="AU493" s="754"/>
      <c r="AV493" s="754"/>
      <c r="AW493" s="754"/>
      <c r="AX493" s="754"/>
      <c r="AY493" s="754"/>
      <c r="AZ493" s="754"/>
      <c r="BA493" s="754"/>
      <c r="BB493" s="754"/>
      <c r="BC493" s="754"/>
      <c r="BD493" s="754"/>
      <c r="BE493" s="754"/>
      <c r="BF493" s="754"/>
      <c r="BG493" s="754"/>
      <c r="BH493" s="754"/>
      <c r="BI493" s="754"/>
      <c r="BJ493" s="754"/>
      <c r="BK493" s="754"/>
      <c r="BL493" s="754"/>
      <c r="BM493" s="754"/>
      <c r="BN493" s="754"/>
      <c r="BO493" s="754"/>
      <c r="BP493" s="754"/>
      <c r="BQ493" s="754"/>
      <c r="BR493" s="754"/>
      <c r="BS493" s="754"/>
      <c r="BT493" s="754"/>
      <c r="BU493" s="754"/>
      <c r="BV493" s="754"/>
      <c r="BW493" s="754"/>
      <c r="BX493" s="754"/>
      <c r="BY493" s="754"/>
      <c r="BZ493" s="754"/>
      <c r="CA493" s="754"/>
      <c r="CB493" s="754"/>
      <c r="CC493" s="754"/>
      <c r="CD493" s="754"/>
      <c r="CE493" s="754"/>
      <c r="CF493" s="754"/>
      <c r="CG493" s="754"/>
      <c r="CH493" s="754"/>
      <c r="CI493" s="754"/>
      <c r="CJ493" s="754"/>
      <c r="CK493" s="754"/>
      <c r="CL493" s="754"/>
      <c r="CM493" s="754"/>
      <c r="CN493" s="754"/>
      <c r="CO493" s="754"/>
      <c r="CP493" s="754"/>
      <c r="CQ493" s="754"/>
      <c r="CR493" s="754"/>
      <c r="CS493" s="754"/>
      <c r="CT493" s="754"/>
      <c r="CU493" s="754"/>
      <c r="CV493" s="754"/>
      <c r="CW493" s="754"/>
      <c r="CX493" s="754"/>
      <c r="CY493" s="754"/>
      <c r="CZ493" s="754"/>
      <c r="DA493" s="754"/>
      <c r="DB493" s="754"/>
      <c r="DC493" s="754"/>
      <c r="DD493" s="754"/>
      <c r="DE493" s="754"/>
      <c r="DF493" s="754"/>
      <c r="DG493" s="754"/>
      <c r="DH493" s="754"/>
      <c r="DI493" s="754"/>
      <c r="DJ493" s="754"/>
      <c r="DK493" s="754"/>
      <c r="DL493" s="754"/>
      <c r="DM493" s="754"/>
      <c r="DN493" s="754"/>
      <c r="DO493" s="754"/>
      <c r="DP493" s="754"/>
      <c r="DQ493" s="754"/>
      <c r="DR493" s="754"/>
      <c r="DS493" s="754"/>
      <c r="DT493" s="754"/>
      <c r="DU493" s="754"/>
      <c r="DV493" s="754"/>
      <c r="DW493" s="754"/>
      <c r="DX493" s="754"/>
      <c r="DY493" s="754"/>
      <c r="DZ493" s="754"/>
      <c r="EA493" s="754"/>
      <c r="EB493" s="754"/>
      <c r="EC493" s="754"/>
      <c r="ED493" s="754"/>
      <c r="EE493" s="754"/>
      <c r="EF493" s="754"/>
      <c r="EG493" s="754"/>
      <c r="EH493" s="754"/>
      <c r="EI493" s="754"/>
      <c r="EJ493" s="754"/>
      <c r="EK493" s="754"/>
      <c r="EL493" s="754"/>
      <c r="EM493" s="754"/>
      <c r="EN493" s="754"/>
      <c r="EO493" s="754"/>
      <c r="EP493" s="754"/>
      <c r="EQ493" s="754"/>
      <c r="ER493" s="754"/>
    </row>
    <row r="494" spans="1:148" s="412" customFormat="1" ht="16" outlineLevel="1">
      <c r="A494" s="529"/>
      <c r="B494" s="430"/>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22"/>
      <c r="Z494" s="425"/>
      <c r="AA494" s="425"/>
      <c r="AB494" s="425"/>
      <c r="AC494" s="425"/>
      <c r="AD494" s="425"/>
      <c r="AE494" s="425"/>
      <c r="AF494" s="425"/>
      <c r="AG494" s="425"/>
      <c r="AH494" s="425"/>
      <c r="AI494" s="425"/>
      <c r="AJ494" s="425"/>
      <c r="AK494" s="425"/>
      <c r="AL494" s="425"/>
      <c r="AM494" s="306"/>
      <c r="AN494" s="427"/>
      <c r="AO494" s="754"/>
      <c r="AP494" s="754"/>
      <c r="AQ494" s="754"/>
      <c r="AR494" s="754"/>
      <c r="AS494" s="754"/>
      <c r="AT494" s="754"/>
      <c r="AU494" s="754"/>
      <c r="AV494" s="754"/>
      <c r="AW494" s="754"/>
      <c r="AX494" s="754"/>
      <c r="AY494" s="754"/>
      <c r="AZ494" s="754"/>
      <c r="BA494" s="754"/>
      <c r="BB494" s="754"/>
      <c r="BC494" s="754"/>
      <c r="BD494" s="754"/>
      <c r="BE494" s="754"/>
      <c r="BF494" s="754"/>
      <c r="BG494" s="754"/>
      <c r="BH494" s="754"/>
      <c r="BI494" s="754"/>
      <c r="BJ494" s="754"/>
      <c r="BK494" s="754"/>
      <c r="BL494" s="754"/>
      <c r="BM494" s="754"/>
      <c r="BN494" s="754"/>
      <c r="BO494" s="754"/>
      <c r="BP494" s="754"/>
      <c r="BQ494" s="754"/>
      <c r="BR494" s="754"/>
      <c r="BS494" s="754"/>
      <c r="BT494" s="754"/>
      <c r="BU494" s="754"/>
      <c r="BV494" s="754"/>
      <c r="BW494" s="754"/>
      <c r="BX494" s="754"/>
      <c r="BY494" s="754"/>
      <c r="BZ494" s="754"/>
      <c r="CA494" s="754"/>
      <c r="CB494" s="754"/>
      <c r="CC494" s="754"/>
      <c r="CD494" s="754"/>
      <c r="CE494" s="754"/>
      <c r="CF494" s="754"/>
      <c r="CG494" s="754"/>
      <c r="CH494" s="754"/>
      <c r="CI494" s="754"/>
      <c r="CJ494" s="754"/>
      <c r="CK494" s="754"/>
      <c r="CL494" s="754"/>
      <c r="CM494" s="754"/>
      <c r="CN494" s="754"/>
      <c r="CO494" s="754"/>
      <c r="CP494" s="754"/>
      <c r="CQ494" s="754"/>
      <c r="CR494" s="754"/>
      <c r="CS494" s="754"/>
      <c r="CT494" s="754"/>
      <c r="CU494" s="754"/>
      <c r="CV494" s="754"/>
      <c r="CW494" s="754"/>
      <c r="CX494" s="754"/>
      <c r="CY494" s="754"/>
      <c r="CZ494" s="754"/>
      <c r="DA494" s="754"/>
      <c r="DB494" s="754"/>
      <c r="DC494" s="754"/>
      <c r="DD494" s="754"/>
      <c r="DE494" s="754"/>
      <c r="DF494" s="754"/>
      <c r="DG494" s="754"/>
      <c r="DH494" s="754"/>
      <c r="DI494" s="754"/>
      <c r="DJ494" s="754"/>
      <c r="DK494" s="754"/>
      <c r="DL494" s="754"/>
      <c r="DM494" s="754"/>
      <c r="DN494" s="754"/>
      <c r="DO494" s="754"/>
      <c r="DP494" s="754"/>
      <c r="DQ494" s="754"/>
      <c r="DR494" s="754"/>
      <c r="DS494" s="754"/>
      <c r="DT494" s="754"/>
      <c r="DU494" s="754"/>
      <c r="DV494" s="754"/>
      <c r="DW494" s="754"/>
      <c r="DX494" s="754"/>
      <c r="DY494" s="754"/>
      <c r="DZ494" s="754"/>
      <c r="EA494" s="754"/>
      <c r="EB494" s="754"/>
      <c r="EC494" s="754"/>
      <c r="ED494" s="754"/>
      <c r="EE494" s="754"/>
      <c r="EF494" s="754"/>
      <c r="EG494" s="754"/>
      <c r="EH494" s="754"/>
      <c r="EI494" s="754"/>
      <c r="EJ494" s="754"/>
      <c r="EK494" s="754"/>
      <c r="EL494" s="754"/>
      <c r="EM494" s="754"/>
      <c r="EN494" s="754"/>
      <c r="EO494" s="754"/>
      <c r="EP494" s="754"/>
      <c r="EQ494" s="754"/>
      <c r="ER494" s="754"/>
    </row>
    <row r="495" spans="1:148" ht="16" outlineLevel="1">
      <c r="A495" s="529"/>
      <c r="B495" s="501" t="s">
        <v>499</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148" ht="17" outlineLevel="1">
      <c r="A496" s="529">
        <v>25</v>
      </c>
      <c r="B496" s="428" t="s">
        <v>117</v>
      </c>
      <c r="C496" s="291" t="s">
        <v>25</v>
      </c>
      <c r="D496" s="295">
        <v>326668</v>
      </c>
      <c r="E496" s="295">
        <v>326668</v>
      </c>
      <c r="F496" s="295">
        <v>326668</v>
      </c>
      <c r="G496" s="295">
        <v>326668</v>
      </c>
      <c r="H496" s="295">
        <v>326668</v>
      </c>
      <c r="I496" s="295">
        <v>326668</v>
      </c>
      <c r="J496" s="295">
        <v>326668</v>
      </c>
      <c r="K496" s="295">
        <v>326668</v>
      </c>
      <c r="L496" s="295">
        <v>326668</v>
      </c>
      <c r="M496" s="295">
        <v>282137</v>
      </c>
      <c r="N496" s="295">
        <v>12</v>
      </c>
      <c r="O496" s="295">
        <v>15</v>
      </c>
      <c r="P496" s="295">
        <v>15</v>
      </c>
      <c r="Q496" s="295">
        <v>15</v>
      </c>
      <c r="R496" s="295">
        <v>15</v>
      </c>
      <c r="S496" s="295">
        <v>15</v>
      </c>
      <c r="T496" s="295">
        <v>15</v>
      </c>
      <c r="U496" s="295">
        <v>15</v>
      </c>
      <c r="V496" s="295">
        <v>15</v>
      </c>
      <c r="W496" s="295">
        <v>15</v>
      </c>
      <c r="X496" s="295">
        <v>15</v>
      </c>
      <c r="Y496" s="426"/>
      <c r="Z496" s="410"/>
      <c r="AA496" s="410">
        <v>1</v>
      </c>
      <c r="AB496" s="410"/>
      <c r="AC496" s="410"/>
      <c r="AD496" s="410"/>
      <c r="AE496" s="410"/>
      <c r="AF496" s="415"/>
      <c r="AG496" s="415"/>
      <c r="AH496" s="415"/>
      <c r="AI496" s="415"/>
      <c r="AJ496" s="415"/>
      <c r="AK496" s="415"/>
      <c r="AL496" s="415"/>
      <c r="AM496" s="296">
        <f>SUM(Y496:AL496)</f>
        <v>1</v>
      </c>
    </row>
    <row r="497" spans="1:39" ht="16" outlineLevel="1">
      <c r="A497" s="529"/>
      <c r="B497" s="431" t="s">
        <v>308</v>
      </c>
      <c r="C497" s="291" t="s">
        <v>163</v>
      </c>
      <c r="D497" s="295">
        <v>0</v>
      </c>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v>0</v>
      </c>
      <c r="Z497" s="411">
        <v>0</v>
      </c>
      <c r="AA497" s="411">
        <v>1</v>
      </c>
      <c r="AB497" s="411">
        <f t="shared" ref="AB497:AC497" si="1352">AB496</f>
        <v>0</v>
      </c>
      <c r="AC497" s="411">
        <f t="shared" si="1352"/>
        <v>0</v>
      </c>
      <c r="AD497" s="411">
        <f t="shared" ref="AD497" si="1353">AD496</f>
        <v>0</v>
      </c>
      <c r="AE497" s="411">
        <f t="shared" ref="AE497" si="1354">AE496</f>
        <v>0</v>
      </c>
      <c r="AF497" s="411">
        <f t="shared" ref="AF497" si="1355">AF496</f>
        <v>0</v>
      </c>
      <c r="AG497" s="411">
        <f t="shared" ref="AG497" si="1356">AG496</f>
        <v>0</v>
      </c>
      <c r="AH497" s="411">
        <f t="shared" ref="AH497" si="1357">AH496</f>
        <v>0</v>
      </c>
      <c r="AI497" s="411">
        <f t="shared" ref="AI497" si="1358">AI496</f>
        <v>0</v>
      </c>
      <c r="AJ497" s="411">
        <f t="shared" ref="AJ497" si="1359">AJ496</f>
        <v>0</v>
      </c>
      <c r="AK497" s="411">
        <f t="shared" ref="AK497" si="1360">AK496</f>
        <v>0</v>
      </c>
      <c r="AL497" s="411">
        <f t="shared" ref="AL497" si="1361">AL496</f>
        <v>0</v>
      </c>
      <c r="AM497" s="306"/>
    </row>
    <row r="498" spans="1:39" ht="16" outlineLevel="1">
      <c r="A498" s="529"/>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17" outlineLevel="1">
      <c r="A499" s="529">
        <v>26</v>
      </c>
      <c r="B499" s="755" t="s">
        <v>876</v>
      </c>
      <c r="C499" s="291" t="s">
        <v>25</v>
      </c>
      <c r="D499" s="295">
        <f>10695649-D502</f>
        <v>6312965.1200000001</v>
      </c>
      <c r="E499" s="295">
        <f>10705518-E502</f>
        <v>6322834.1200000001</v>
      </c>
      <c r="F499" s="295">
        <f>10705518-F502</f>
        <v>6322834.1200000001</v>
      </c>
      <c r="G499" s="295">
        <f>10705518-G502</f>
        <v>6322834.1200000001</v>
      </c>
      <c r="H499" s="295">
        <f>10705518-H502</f>
        <v>6322834.1200000001</v>
      </c>
      <c r="I499" s="295">
        <f>10201343-I502</f>
        <v>5818659.1200000001</v>
      </c>
      <c r="J499" s="295">
        <f>10201343-J502</f>
        <v>5818659.1200000001</v>
      </c>
      <c r="K499" s="295">
        <f>10201343-K502</f>
        <v>5818659.1200000001</v>
      </c>
      <c r="L499" s="295">
        <f>10165369-L502</f>
        <v>5782685.1200000001</v>
      </c>
      <c r="M499" s="295">
        <f>10165369-M502</f>
        <v>5782685.1200000001</v>
      </c>
      <c r="N499" s="295">
        <v>12</v>
      </c>
      <c r="O499" s="295">
        <v>1280</v>
      </c>
      <c r="P499" s="295">
        <v>1282</v>
      </c>
      <c r="Q499" s="295">
        <v>1282</v>
      </c>
      <c r="R499" s="295">
        <v>1282</v>
      </c>
      <c r="S499" s="295">
        <v>1282</v>
      </c>
      <c r="T499" s="295">
        <v>1199</v>
      </c>
      <c r="U499" s="295">
        <v>1199</v>
      </c>
      <c r="V499" s="295">
        <v>1199</v>
      </c>
      <c r="W499" s="295">
        <v>1199</v>
      </c>
      <c r="X499" s="295">
        <v>1199</v>
      </c>
      <c r="Y499" s="426"/>
      <c r="Z499" s="410">
        <v>0.2124521084961061</v>
      </c>
      <c r="AA499" s="410">
        <v>0.74216032679631694</v>
      </c>
      <c r="AB499" s="410"/>
      <c r="AC499" s="410"/>
      <c r="AD499" s="410"/>
      <c r="AE499" s="410"/>
      <c r="AF499" s="415"/>
      <c r="AG499" s="415"/>
      <c r="AH499" s="415"/>
      <c r="AI499" s="415"/>
      <c r="AJ499" s="415"/>
      <c r="AK499" s="415"/>
      <c r="AL499" s="415"/>
      <c r="AM499" s="296">
        <f>SUM(Y499:AL499)</f>
        <v>0.95461243529242301</v>
      </c>
    </row>
    <row r="500" spans="1:39" ht="16" outlineLevel="1">
      <c r="A500" s="529"/>
      <c r="B500" s="756" t="s">
        <v>308</v>
      </c>
      <c r="C500" s="753" t="s">
        <v>745</v>
      </c>
      <c r="D500" s="295">
        <v>2484653.9653065009</v>
      </c>
      <c r="E500" s="295">
        <v>2480558.3411046043</v>
      </c>
      <c r="F500" s="295">
        <v>2476462.7169027077</v>
      </c>
      <c r="G500" s="295">
        <v>2472367.0927008116</v>
      </c>
      <c r="H500" s="295">
        <v>2472367.0927008116</v>
      </c>
      <c r="I500" s="295"/>
      <c r="J500" s="295"/>
      <c r="K500" s="295"/>
      <c r="L500" s="295"/>
      <c r="M500" s="295"/>
      <c r="N500" s="295">
        <f>N499</f>
        <v>12</v>
      </c>
      <c r="O500" s="295">
        <v>503.78182282627932</v>
      </c>
      <c r="P500" s="295">
        <v>502.9512730411484</v>
      </c>
      <c r="Q500" s="295">
        <v>502.12072325601747</v>
      </c>
      <c r="R500" s="295">
        <v>501.2901734708866</v>
      </c>
      <c r="S500" s="295">
        <v>501.2901734708866</v>
      </c>
      <c r="T500" s="295"/>
      <c r="U500" s="295"/>
      <c r="V500" s="295"/>
      <c r="W500" s="295"/>
      <c r="X500" s="295"/>
      <c r="Y500" s="411">
        <v>0</v>
      </c>
      <c r="Z500" s="411">
        <f t="shared" ref="Z500:AL500" si="1362">Z499</f>
        <v>0.2124521084961061</v>
      </c>
      <c r="AA500" s="411">
        <f t="shared" si="1362"/>
        <v>0.74216032679631694</v>
      </c>
      <c r="AB500" s="411">
        <f t="shared" si="1362"/>
        <v>0</v>
      </c>
      <c r="AC500" s="411">
        <f t="shared" si="1362"/>
        <v>0</v>
      </c>
      <c r="AD500" s="411">
        <f t="shared" si="1362"/>
        <v>0</v>
      </c>
      <c r="AE500" s="411">
        <f t="shared" si="1362"/>
        <v>0</v>
      </c>
      <c r="AF500" s="411">
        <f t="shared" si="1362"/>
        <v>0</v>
      </c>
      <c r="AG500" s="411">
        <f t="shared" si="1362"/>
        <v>0</v>
      </c>
      <c r="AH500" s="411">
        <f t="shared" si="1362"/>
        <v>0</v>
      </c>
      <c r="AI500" s="411">
        <f t="shared" si="1362"/>
        <v>0</v>
      </c>
      <c r="AJ500" s="411">
        <f t="shared" si="1362"/>
        <v>0</v>
      </c>
      <c r="AK500" s="411">
        <f t="shared" si="1362"/>
        <v>0</v>
      </c>
      <c r="AL500" s="411">
        <f t="shared" si="1362"/>
        <v>0</v>
      </c>
      <c r="AM500" s="306"/>
    </row>
    <row r="501" spans="1:39" ht="16" outlineLevel="1">
      <c r="A501" s="529"/>
      <c r="B501" s="756"/>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16" outlineLevel="1">
      <c r="A502" s="529"/>
      <c r="B502" s="756" t="s">
        <v>877</v>
      </c>
      <c r="C502" s="291" t="s">
        <v>25</v>
      </c>
      <c r="D502" s="295">
        <v>4382683.88</v>
      </c>
      <c r="E502" s="295">
        <v>4382683.88</v>
      </c>
      <c r="F502" s="295">
        <v>4382683.88</v>
      </c>
      <c r="G502" s="295">
        <v>4382683.88</v>
      </c>
      <c r="H502" s="295">
        <v>4382683.88</v>
      </c>
      <c r="I502" s="295">
        <v>4382683.88</v>
      </c>
      <c r="J502" s="295">
        <v>4382683.88</v>
      </c>
      <c r="K502" s="295">
        <v>4382683.88</v>
      </c>
      <c r="L502" s="295">
        <v>4382683.88</v>
      </c>
      <c r="M502" s="295">
        <v>4382683.88</v>
      </c>
      <c r="N502" s="295">
        <v>12</v>
      </c>
      <c r="O502" s="295">
        <f>'8.  Streetlighting'!$G39/12</f>
        <v>75.511913907499988</v>
      </c>
      <c r="P502" s="295">
        <f>'8.  Streetlighting'!$G40/12</f>
        <v>523.19409224329991</v>
      </c>
      <c r="Q502" s="295">
        <f>'8.  Streetlighting'!$G41/12</f>
        <v>523.19409224329991</v>
      </c>
      <c r="R502" s="295">
        <f>'8.  Streetlighting'!$G42/12</f>
        <v>523.19409224329991</v>
      </c>
      <c r="S502" s="295">
        <f>'8.  Streetlighting'!$G43/12</f>
        <v>523.19409224329991</v>
      </c>
      <c r="T502" s="295"/>
      <c r="U502" s="295"/>
      <c r="V502" s="295"/>
      <c r="W502" s="295"/>
      <c r="X502" s="295"/>
      <c r="Y502" s="426"/>
      <c r="Z502" s="410"/>
      <c r="AA502" s="410"/>
      <c r="AB502" s="410"/>
      <c r="AC502" s="410">
        <v>1</v>
      </c>
      <c r="AD502" s="410"/>
      <c r="AE502" s="410"/>
      <c r="AF502" s="415"/>
      <c r="AG502" s="415"/>
      <c r="AH502" s="415"/>
      <c r="AI502" s="415"/>
      <c r="AJ502" s="415"/>
      <c r="AK502" s="415"/>
      <c r="AL502" s="415"/>
      <c r="AM502" s="296">
        <f>SUM(Y502:AL502)</f>
        <v>1</v>
      </c>
    </row>
    <row r="503" spans="1:39" ht="16" outlineLevel="1">
      <c r="A503" s="529"/>
      <c r="B503" s="756" t="s">
        <v>308</v>
      </c>
      <c r="C503" s="291" t="s">
        <v>163</v>
      </c>
      <c r="D503" s="295">
        <v>0</v>
      </c>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v>0</v>
      </c>
      <c r="Z503" s="411">
        <v>0.65562370601510134</v>
      </c>
      <c r="AA503" s="411">
        <v>0.33884176659842058</v>
      </c>
      <c r="AB503" s="411">
        <f t="shared" ref="AB503:AL503" si="1363">AB502</f>
        <v>0</v>
      </c>
      <c r="AC503" s="411">
        <f t="shared" si="1363"/>
        <v>1</v>
      </c>
      <c r="AD503" s="411">
        <f t="shared" si="1363"/>
        <v>0</v>
      </c>
      <c r="AE503" s="411">
        <f t="shared" si="1363"/>
        <v>0</v>
      </c>
      <c r="AF503" s="411">
        <f t="shared" si="1363"/>
        <v>0</v>
      </c>
      <c r="AG503" s="411">
        <f t="shared" si="1363"/>
        <v>0</v>
      </c>
      <c r="AH503" s="411">
        <f t="shared" si="1363"/>
        <v>0</v>
      </c>
      <c r="AI503" s="411">
        <f t="shared" si="1363"/>
        <v>0</v>
      </c>
      <c r="AJ503" s="411">
        <f t="shared" si="1363"/>
        <v>0</v>
      </c>
      <c r="AK503" s="411">
        <f t="shared" si="1363"/>
        <v>0</v>
      </c>
      <c r="AL503" s="411">
        <f t="shared" si="1363"/>
        <v>0</v>
      </c>
      <c r="AM503" s="306"/>
    </row>
    <row r="504" spans="1:39" ht="16" outlineLevel="1">
      <c r="A504" s="529"/>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4" outlineLevel="1">
      <c r="A505" s="529">
        <v>27</v>
      </c>
      <c r="B505" s="428" t="s">
        <v>119</v>
      </c>
      <c r="C505" s="291" t="s">
        <v>25</v>
      </c>
      <c r="D505" s="295">
        <v>76493</v>
      </c>
      <c r="E505" s="295">
        <v>76493</v>
      </c>
      <c r="F505" s="295">
        <v>76493</v>
      </c>
      <c r="G505" s="295">
        <v>76493</v>
      </c>
      <c r="H505" s="295">
        <v>74701</v>
      </c>
      <c r="I505" s="295">
        <v>74344</v>
      </c>
      <c r="J505" s="295">
        <v>74344</v>
      </c>
      <c r="K505" s="295">
        <v>74344</v>
      </c>
      <c r="L505" s="295">
        <v>74212</v>
      </c>
      <c r="M505" s="295">
        <v>69093</v>
      </c>
      <c r="N505" s="295">
        <v>12</v>
      </c>
      <c r="O505" s="295">
        <v>17</v>
      </c>
      <c r="P505" s="295">
        <v>17</v>
      </c>
      <c r="Q505" s="295">
        <v>17</v>
      </c>
      <c r="R505" s="295">
        <v>17</v>
      </c>
      <c r="S505" s="295">
        <v>17</v>
      </c>
      <c r="T505" s="295">
        <v>17</v>
      </c>
      <c r="U505" s="295">
        <v>17</v>
      </c>
      <c r="V505" s="295">
        <v>17</v>
      </c>
      <c r="W505" s="295">
        <v>17</v>
      </c>
      <c r="X505" s="295">
        <v>15</v>
      </c>
      <c r="Y505" s="426"/>
      <c r="Z505" s="410">
        <v>0.65562370601510134</v>
      </c>
      <c r="AA505" s="410">
        <v>0.33884176659842058</v>
      </c>
      <c r="AB505" s="410"/>
      <c r="AC505" s="410"/>
      <c r="AD505" s="410"/>
      <c r="AE505" s="410"/>
      <c r="AF505" s="415"/>
      <c r="AG505" s="415"/>
      <c r="AH505" s="415"/>
      <c r="AI505" s="415"/>
      <c r="AJ505" s="415"/>
      <c r="AK505" s="415"/>
      <c r="AL505" s="415"/>
      <c r="AM505" s="296">
        <f>SUM(Y505:AL505)</f>
        <v>0.99446547261352192</v>
      </c>
    </row>
    <row r="506" spans="1:39" ht="16" outlineLevel="1">
      <c r="A506" s="529"/>
      <c r="B506" s="431" t="s">
        <v>308</v>
      </c>
      <c r="C506" s="291" t="s">
        <v>163</v>
      </c>
      <c r="D506" s="295">
        <v>0</v>
      </c>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v>0</v>
      </c>
      <c r="Z506" s="411">
        <v>0.65562370601510134</v>
      </c>
      <c r="AA506" s="411">
        <v>0.33884176659842058</v>
      </c>
      <c r="AB506" s="411">
        <f t="shared" ref="AB506:AC506" si="1364">AB505</f>
        <v>0</v>
      </c>
      <c r="AC506" s="411">
        <f t="shared" si="1364"/>
        <v>0</v>
      </c>
      <c r="AD506" s="411">
        <f t="shared" ref="AD506" si="1365">AD505</f>
        <v>0</v>
      </c>
      <c r="AE506" s="411">
        <f t="shared" ref="AE506" si="1366">AE505</f>
        <v>0</v>
      </c>
      <c r="AF506" s="411">
        <f t="shared" ref="AF506" si="1367">AF505</f>
        <v>0</v>
      </c>
      <c r="AG506" s="411">
        <f t="shared" ref="AG506" si="1368">AG505</f>
        <v>0</v>
      </c>
      <c r="AH506" s="411">
        <f t="shared" ref="AH506" si="1369">AH505</f>
        <v>0</v>
      </c>
      <c r="AI506" s="411">
        <f t="shared" ref="AI506" si="1370">AI505</f>
        <v>0</v>
      </c>
      <c r="AJ506" s="411">
        <f t="shared" ref="AJ506" si="1371">AJ505</f>
        <v>0</v>
      </c>
      <c r="AK506" s="411">
        <f t="shared" ref="AK506" si="1372">AK505</f>
        <v>0</v>
      </c>
      <c r="AL506" s="411">
        <f t="shared" ref="AL506" si="1373">AL505</f>
        <v>0</v>
      </c>
      <c r="AM506" s="306"/>
    </row>
    <row r="507" spans="1:39" ht="16" outlineLevel="1">
      <c r="A507" s="529"/>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4" outlineLevel="1">
      <c r="A508" s="529">
        <v>28</v>
      </c>
      <c r="B508" s="428" t="s">
        <v>120</v>
      </c>
      <c r="C508" s="291" t="s">
        <v>25</v>
      </c>
      <c r="D508" s="295">
        <v>192455</v>
      </c>
      <c r="E508" s="295">
        <v>192455</v>
      </c>
      <c r="F508" s="295">
        <v>192455</v>
      </c>
      <c r="G508" s="295">
        <v>192455</v>
      </c>
      <c r="H508" s="295">
        <v>192455</v>
      </c>
      <c r="I508" s="295">
        <v>192455</v>
      </c>
      <c r="J508" s="295">
        <v>192455</v>
      </c>
      <c r="K508" s="295">
        <v>192455</v>
      </c>
      <c r="L508" s="295">
        <v>192455</v>
      </c>
      <c r="M508" s="295">
        <v>192455</v>
      </c>
      <c r="N508" s="295">
        <v>12</v>
      </c>
      <c r="O508" s="295">
        <v>52</v>
      </c>
      <c r="P508" s="295">
        <v>52</v>
      </c>
      <c r="Q508" s="295">
        <v>52</v>
      </c>
      <c r="R508" s="295">
        <v>52</v>
      </c>
      <c r="S508" s="295">
        <v>52</v>
      </c>
      <c r="T508" s="295">
        <v>52</v>
      </c>
      <c r="U508" s="295">
        <v>52</v>
      </c>
      <c r="V508" s="295">
        <v>52</v>
      </c>
      <c r="W508" s="295">
        <v>52</v>
      </c>
      <c r="X508" s="295">
        <v>52</v>
      </c>
      <c r="Y508" s="426"/>
      <c r="Z508" s="410">
        <v>0.11463758113475134</v>
      </c>
      <c r="AA508" s="410">
        <v>0.58638535614184017</v>
      </c>
      <c r="AB508" s="410"/>
      <c r="AC508" s="410"/>
      <c r="AD508" s="410"/>
      <c r="AE508" s="410"/>
      <c r="AF508" s="415"/>
      <c r="AG508" s="415"/>
      <c r="AH508" s="415"/>
      <c r="AI508" s="415"/>
      <c r="AJ508" s="415"/>
      <c r="AK508" s="415"/>
      <c r="AL508" s="415"/>
      <c r="AM508" s="296">
        <f>SUM(Y508:AL508)</f>
        <v>0.70102293727659148</v>
      </c>
    </row>
    <row r="509" spans="1:39" ht="16" outlineLevel="1">
      <c r="A509" s="529"/>
      <c r="B509" s="431" t="s">
        <v>308</v>
      </c>
      <c r="C509" s="753" t="s">
        <v>745</v>
      </c>
      <c r="D509" s="295">
        <v>36972.718983610765</v>
      </c>
      <c r="E509" s="295">
        <v>36850.416514864999</v>
      </c>
      <c r="F509" s="295">
        <v>36728.114046119234</v>
      </c>
      <c r="G509" s="295">
        <v>36605.811577373468</v>
      </c>
      <c r="H509" s="295">
        <v>36605.811577373468</v>
      </c>
      <c r="I509" s="295"/>
      <c r="J509" s="295"/>
      <c r="K509" s="295"/>
      <c r="L509" s="295"/>
      <c r="M509" s="295"/>
      <c r="N509" s="295">
        <f>N508</f>
        <v>12</v>
      </c>
      <c r="O509" s="295">
        <v>9.9897710485451654</v>
      </c>
      <c r="P509" s="295">
        <v>9.95672577367686</v>
      </c>
      <c r="Q509" s="295">
        <v>9.9236804988085545</v>
      </c>
      <c r="R509" s="295">
        <v>9.8906352239402473</v>
      </c>
      <c r="S509" s="295">
        <v>9.8906352239402473</v>
      </c>
      <c r="T509" s="295"/>
      <c r="U509" s="295"/>
      <c r="V509" s="295"/>
      <c r="W509" s="295"/>
      <c r="X509" s="295"/>
      <c r="Y509" s="411">
        <v>0</v>
      </c>
      <c r="Z509" s="411">
        <v>0.11463758113475134</v>
      </c>
      <c r="AA509" s="411">
        <v>0.58638535614184017</v>
      </c>
      <c r="AB509" s="411">
        <f t="shared" ref="AB509:AC509" si="1374">AB508</f>
        <v>0</v>
      </c>
      <c r="AC509" s="411">
        <f t="shared" si="1374"/>
        <v>0</v>
      </c>
      <c r="AD509" s="411">
        <f t="shared" ref="AD509" si="1375">AD508</f>
        <v>0</v>
      </c>
      <c r="AE509" s="411">
        <f t="shared" ref="AE509" si="1376">AE508</f>
        <v>0</v>
      </c>
      <c r="AF509" s="411">
        <f t="shared" ref="AF509" si="1377">AF508</f>
        <v>0</v>
      </c>
      <c r="AG509" s="411">
        <f t="shared" ref="AG509" si="1378">AG508</f>
        <v>0</v>
      </c>
      <c r="AH509" s="411">
        <f t="shared" ref="AH509" si="1379">AH508</f>
        <v>0</v>
      </c>
      <c r="AI509" s="411">
        <f t="shared" ref="AI509" si="1380">AI508</f>
        <v>0</v>
      </c>
      <c r="AJ509" s="411">
        <f t="shared" ref="AJ509" si="1381">AJ508</f>
        <v>0</v>
      </c>
      <c r="AK509" s="411">
        <f t="shared" ref="AK509" si="1382">AK508</f>
        <v>0</v>
      </c>
      <c r="AL509" s="411">
        <f t="shared" ref="AL509" si="1383">AL508</f>
        <v>0</v>
      </c>
      <c r="AM509" s="306"/>
    </row>
    <row r="510" spans="1:39" ht="16" outlineLevel="1">
      <c r="A510" s="529"/>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4" outlineLevel="1">
      <c r="A511" s="529">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ht="16" outlineLevel="1">
      <c r="A512" s="529"/>
      <c r="B512" s="431" t="s">
        <v>308</v>
      </c>
      <c r="C512" s="291" t="s">
        <v>163</v>
      </c>
      <c r="D512" s="295"/>
      <c r="E512" s="295"/>
      <c r="F512" s="295"/>
      <c r="G512" s="295"/>
      <c r="H512" s="295"/>
      <c r="I512" s="295"/>
      <c r="J512" s="295"/>
      <c r="K512" s="295"/>
      <c r="L512" s="295"/>
      <c r="M512" s="295"/>
      <c r="N512" s="295">
        <f>N511</f>
        <v>3</v>
      </c>
      <c r="O512" s="295"/>
      <c r="P512" s="295"/>
      <c r="Q512" s="295"/>
      <c r="R512" s="295"/>
      <c r="S512" s="295"/>
      <c r="T512" s="295"/>
      <c r="U512" s="295"/>
      <c r="V512" s="295"/>
      <c r="W512" s="295"/>
      <c r="X512" s="295"/>
      <c r="Y512" s="411">
        <f>Y511</f>
        <v>0</v>
      </c>
      <c r="Z512" s="411">
        <f t="shared" ref="Z512:AC512" si="1384">Z511</f>
        <v>0</v>
      </c>
      <c r="AA512" s="411">
        <f t="shared" si="1384"/>
        <v>0</v>
      </c>
      <c r="AB512" s="411">
        <f t="shared" si="1384"/>
        <v>0</v>
      </c>
      <c r="AC512" s="411">
        <f t="shared" si="1384"/>
        <v>0</v>
      </c>
      <c r="AD512" s="411">
        <f t="shared" ref="AD512" si="1385">AD511</f>
        <v>0</v>
      </c>
      <c r="AE512" s="411">
        <f t="shared" ref="AE512" si="1386">AE511</f>
        <v>0</v>
      </c>
      <c r="AF512" s="411">
        <f t="shared" ref="AF512" si="1387">AF511</f>
        <v>0</v>
      </c>
      <c r="AG512" s="411">
        <f t="shared" ref="AG512" si="1388">AG511</f>
        <v>0</v>
      </c>
      <c r="AH512" s="411">
        <f t="shared" ref="AH512" si="1389">AH511</f>
        <v>0</v>
      </c>
      <c r="AI512" s="411">
        <f t="shared" ref="AI512" si="1390">AI511</f>
        <v>0</v>
      </c>
      <c r="AJ512" s="411">
        <f t="shared" ref="AJ512" si="1391">AJ511</f>
        <v>0</v>
      </c>
      <c r="AK512" s="411">
        <f t="shared" ref="AK512" si="1392">AK511</f>
        <v>0</v>
      </c>
      <c r="AL512" s="411">
        <f t="shared" ref="AL512" si="1393">AL511</f>
        <v>0</v>
      </c>
      <c r="AM512" s="306"/>
    </row>
    <row r="513" spans="1:39" ht="16" outlineLevel="1">
      <c r="A513" s="529"/>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4" outlineLevel="1">
      <c r="A514" s="529">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ht="16" outlineLevel="1">
      <c r="A515" s="529"/>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C515" si="1394">Z514</f>
        <v>0</v>
      </c>
      <c r="AA515" s="411">
        <f t="shared" si="1394"/>
        <v>0</v>
      </c>
      <c r="AB515" s="411">
        <f t="shared" si="1394"/>
        <v>0</v>
      </c>
      <c r="AC515" s="411">
        <f t="shared" si="1394"/>
        <v>0</v>
      </c>
      <c r="AD515" s="411">
        <f t="shared" ref="AD515" si="1395">AD514</f>
        <v>0</v>
      </c>
      <c r="AE515" s="411">
        <f t="shared" ref="AE515" si="1396">AE514</f>
        <v>0</v>
      </c>
      <c r="AF515" s="411">
        <f t="shared" ref="AF515" si="1397">AF514</f>
        <v>0</v>
      </c>
      <c r="AG515" s="411">
        <f t="shared" ref="AG515" si="1398">AG514</f>
        <v>0</v>
      </c>
      <c r="AH515" s="411">
        <f t="shared" ref="AH515" si="1399">AH514</f>
        <v>0</v>
      </c>
      <c r="AI515" s="411">
        <f t="shared" ref="AI515" si="1400">AI514</f>
        <v>0</v>
      </c>
      <c r="AJ515" s="411">
        <f t="shared" ref="AJ515" si="1401">AJ514</f>
        <v>0</v>
      </c>
      <c r="AK515" s="411">
        <f t="shared" ref="AK515" si="1402">AK514</f>
        <v>0</v>
      </c>
      <c r="AL515" s="411">
        <f t="shared" ref="AL515" si="1403">AL514</f>
        <v>0</v>
      </c>
      <c r="AM515" s="306"/>
    </row>
    <row r="516" spans="1:39" ht="16" outlineLevel="1">
      <c r="A516" s="529"/>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4" outlineLevel="1">
      <c r="A517" s="529">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ht="16" outlineLevel="1">
      <c r="A518" s="529"/>
      <c r="B518" s="431"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AC518" si="1404">Z517</f>
        <v>0</v>
      </c>
      <c r="AA518" s="411">
        <f t="shared" si="1404"/>
        <v>0</v>
      </c>
      <c r="AB518" s="411">
        <f t="shared" si="1404"/>
        <v>0</v>
      </c>
      <c r="AC518" s="411">
        <f t="shared" si="1404"/>
        <v>0</v>
      </c>
      <c r="AD518" s="411">
        <f t="shared" ref="AD518" si="1405">AD517</f>
        <v>0</v>
      </c>
      <c r="AE518" s="411">
        <f t="shared" ref="AE518" si="1406">AE517</f>
        <v>0</v>
      </c>
      <c r="AF518" s="411">
        <f t="shared" ref="AF518" si="1407">AF517</f>
        <v>0</v>
      </c>
      <c r="AG518" s="411">
        <f t="shared" ref="AG518" si="1408">AG517</f>
        <v>0</v>
      </c>
      <c r="AH518" s="411">
        <f t="shared" ref="AH518" si="1409">AH517</f>
        <v>0</v>
      </c>
      <c r="AI518" s="411">
        <f t="shared" ref="AI518" si="1410">AI517</f>
        <v>0</v>
      </c>
      <c r="AJ518" s="411">
        <f t="shared" ref="AJ518" si="1411">AJ517</f>
        <v>0</v>
      </c>
      <c r="AK518" s="411">
        <f t="shared" ref="AK518" si="1412">AK517</f>
        <v>0</v>
      </c>
      <c r="AL518" s="411">
        <f t="shared" ref="AL518" si="1413">AL517</f>
        <v>0</v>
      </c>
      <c r="AM518" s="306"/>
    </row>
    <row r="519" spans="1:39" ht="16" outlineLevel="1">
      <c r="A519" s="529"/>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17" outlineLevel="1">
      <c r="A520" s="529">
        <v>32</v>
      </c>
      <c r="B520" s="428" t="s">
        <v>124</v>
      </c>
      <c r="C520" s="291" t="s">
        <v>25</v>
      </c>
      <c r="D520" s="295">
        <v>10590</v>
      </c>
      <c r="E520" s="295">
        <v>0</v>
      </c>
      <c r="F520" s="295">
        <v>0</v>
      </c>
      <c r="G520" s="295">
        <v>0</v>
      </c>
      <c r="H520" s="295">
        <v>0</v>
      </c>
      <c r="I520" s="295">
        <v>0</v>
      </c>
      <c r="J520" s="295">
        <v>0</v>
      </c>
      <c r="K520" s="295">
        <v>0</v>
      </c>
      <c r="L520" s="295">
        <v>0</v>
      </c>
      <c r="M520" s="295">
        <v>0</v>
      </c>
      <c r="N520" s="295">
        <v>12</v>
      </c>
      <c r="O520" s="295">
        <v>15</v>
      </c>
      <c r="P520" s="295">
        <v>0</v>
      </c>
      <c r="Q520" s="295">
        <v>0</v>
      </c>
      <c r="R520" s="295">
        <v>0</v>
      </c>
      <c r="S520" s="295">
        <v>0</v>
      </c>
      <c r="T520" s="295">
        <v>0</v>
      </c>
      <c r="U520" s="295">
        <v>0</v>
      </c>
      <c r="V520" s="295">
        <v>0</v>
      </c>
      <c r="W520" s="295">
        <v>0</v>
      </c>
      <c r="X520" s="295">
        <v>0</v>
      </c>
      <c r="Y520" s="426"/>
      <c r="Z520" s="410"/>
      <c r="AA520" s="410">
        <v>1</v>
      </c>
      <c r="AB520" s="410"/>
      <c r="AC520" s="410"/>
      <c r="AD520" s="410"/>
      <c r="AE520" s="410"/>
      <c r="AF520" s="415"/>
      <c r="AG520" s="415"/>
      <c r="AH520" s="415"/>
      <c r="AI520" s="415"/>
      <c r="AJ520" s="415"/>
      <c r="AK520" s="415"/>
      <c r="AL520" s="415"/>
      <c r="AM520" s="296">
        <f>SUM(Y520:AL520)</f>
        <v>1</v>
      </c>
    </row>
    <row r="521" spans="1:39" ht="16" outlineLevel="1">
      <c r="A521" s="529"/>
      <c r="B521" s="431" t="s">
        <v>308</v>
      </c>
      <c r="C521" s="291" t="s">
        <v>163</v>
      </c>
      <c r="D521" s="295"/>
      <c r="E521" s="295"/>
      <c r="F521" s="295"/>
      <c r="G521" s="295"/>
      <c r="H521" s="295"/>
      <c r="I521" s="295"/>
      <c r="J521" s="295"/>
      <c r="K521" s="295"/>
      <c r="L521" s="295"/>
      <c r="M521" s="295"/>
      <c r="N521" s="295">
        <f>N520</f>
        <v>12</v>
      </c>
      <c r="O521" s="295">
        <v>0</v>
      </c>
      <c r="P521" s="295"/>
      <c r="Q521" s="295"/>
      <c r="R521" s="295"/>
      <c r="S521" s="295"/>
      <c r="T521" s="295"/>
      <c r="U521" s="295"/>
      <c r="V521" s="295"/>
      <c r="W521" s="295"/>
      <c r="X521" s="295"/>
      <c r="Y521" s="411">
        <v>0</v>
      </c>
      <c r="Z521" s="411">
        <v>0</v>
      </c>
      <c r="AA521" s="411">
        <v>1</v>
      </c>
      <c r="AB521" s="411">
        <f t="shared" ref="AB521:AC521" si="1414">AB520</f>
        <v>0</v>
      </c>
      <c r="AC521" s="411">
        <f t="shared" si="1414"/>
        <v>0</v>
      </c>
      <c r="AD521" s="411">
        <f t="shared" ref="AD521" si="1415">AD520</f>
        <v>0</v>
      </c>
      <c r="AE521" s="411">
        <f t="shared" ref="AE521" si="1416">AE520</f>
        <v>0</v>
      </c>
      <c r="AF521" s="411">
        <f t="shared" ref="AF521" si="1417">AF520</f>
        <v>0</v>
      </c>
      <c r="AG521" s="411">
        <f t="shared" ref="AG521" si="1418">AG520</f>
        <v>0</v>
      </c>
      <c r="AH521" s="411">
        <f t="shared" ref="AH521" si="1419">AH520</f>
        <v>0</v>
      </c>
      <c r="AI521" s="411">
        <f t="shared" ref="AI521" si="1420">AI520</f>
        <v>0</v>
      </c>
      <c r="AJ521" s="411">
        <f t="shared" ref="AJ521" si="1421">AJ520</f>
        <v>0</v>
      </c>
      <c r="AK521" s="411">
        <f t="shared" ref="AK521" si="1422">AK520</f>
        <v>0</v>
      </c>
      <c r="AL521" s="411">
        <f t="shared" ref="AL521" si="1423">AL520</f>
        <v>0</v>
      </c>
      <c r="AM521" s="306"/>
    </row>
    <row r="522" spans="1:39" ht="16" outlineLevel="1">
      <c r="A522" s="529"/>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6" outlineLevel="1">
      <c r="A523" s="529"/>
      <c r="B523" s="501" t="s">
        <v>500</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7" outlineLevel="1">
      <c r="A524" s="529">
        <v>33</v>
      </c>
      <c r="B524" s="428" t="s">
        <v>125</v>
      </c>
      <c r="C524" s="291" t="s">
        <v>25</v>
      </c>
      <c r="D524" s="295"/>
      <c r="E524" s="295"/>
      <c r="F524" s="295"/>
      <c r="G524" s="295"/>
      <c r="H524" s="295"/>
      <c r="I524" s="295"/>
      <c r="J524" s="295"/>
      <c r="K524" s="295"/>
      <c r="L524" s="295"/>
      <c r="M524" s="295"/>
      <c r="N524" s="295">
        <v>0</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ht="16" outlineLevel="1">
      <c r="A525" s="529"/>
      <c r="B525" s="431" t="s">
        <v>308</v>
      </c>
      <c r="C525" s="291" t="s">
        <v>163</v>
      </c>
      <c r="D525" s="295"/>
      <c r="E525" s="295"/>
      <c r="F525" s="295"/>
      <c r="G525" s="295"/>
      <c r="H525" s="295"/>
      <c r="I525" s="295"/>
      <c r="J525" s="295"/>
      <c r="K525" s="295"/>
      <c r="L525" s="295"/>
      <c r="M525" s="295"/>
      <c r="N525" s="295">
        <f>N524</f>
        <v>0</v>
      </c>
      <c r="O525" s="295"/>
      <c r="P525" s="295"/>
      <c r="Q525" s="295"/>
      <c r="R525" s="295"/>
      <c r="S525" s="295"/>
      <c r="T525" s="295"/>
      <c r="U525" s="295"/>
      <c r="V525" s="295"/>
      <c r="W525" s="295"/>
      <c r="X525" s="295"/>
      <c r="Y525" s="411">
        <f>Y524</f>
        <v>0</v>
      </c>
      <c r="Z525" s="411">
        <f t="shared" ref="Z525:AC525" si="1424">Z524</f>
        <v>0</v>
      </c>
      <c r="AA525" s="411">
        <f t="shared" si="1424"/>
        <v>0</v>
      </c>
      <c r="AB525" s="411">
        <f t="shared" si="1424"/>
        <v>0</v>
      </c>
      <c r="AC525" s="411">
        <f t="shared" si="1424"/>
        <v>0</v>
      </c>
      <c r="AD525" s="411">
        <f t="shared" ref="AD525" si="1425">AD524</f>
        <v>0</v>
      </c>
      <c r="AE525" s="411">
        <f t="shared" ref="AE525" si="1426">AE524</f>
        <v>0</v>
      </c>
      <c r="AF525" s="411">
        <f t="shared" ref="AF525" si="1427">AF524</f>
        <v>0</v>
      </c>
      <c r="AG525" s="411">
        <f t="shared" ref="AG525" si="1428">AG524</f>
        <v>0</v>
      </c>
      <c r="AH525" s="411">
        <f t="shared" ref="AH525" si="1429">AH524</f>
        <v>0</v>
      </c>
      <c r="AI525" s="411">
        <f t="shared" ref="AI525" si="1430">AI524</f>
        <v>0</v>
      </c>
      <c r="AJ525" s="411">
        <f t="shared" ref="AJ525" si="1431">AJ524</f>
        <v>0</v>
      </c>
      <c r="AK525" s="411">
        <f t="shared" ref="AK525" si="1432">AK524</f>
        <v>0</v>
      </c>
      <c r="AL525" s="411">
        <f t="shared" ref="AL525" si="1433">AL524</f>
        <v>0</v>
      </c>
      <c r="AM525" s="306"/>
    </row>
    <row r="526" spans="1:39" ht="16" outlineLevel="1">
      <c r="A526" s="529"/>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17" outlineLevel="1">
      <c r="A527" s="529">
        <v>34</v>
      </c>
      <c r="B527" s="428" t="s">
        <v>126</v>
      </c>
      <c r="C527" s="291" t="s">
        <v>25</v>
      </c>
      <c r="D527" s="295"/>
      <c r="E527" s="295"/>
      <c r="F527" s="295"/>
      <c r="G527" s="295"/>
      <c r="H527" s="295"/>
      <c r="I527" s="295"/>
      <c r="J527" s="295"/>
      <c r="K527" s="295"/>
      <c r="L527" s="295"/>
      <c r="M527" s="295"/>
      <c r="N527" s="295">
        <v>0</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ht="16" outlineLevel="1">
      <c r="A528" s="529"/>
      <c r="B528" s="431" t="s">
        <v>308</v>
      </c>
      <c r="C528" s="291" t="s">
        <v>163</v>
      </c>
      <c r="D528" s="295"/>
      <c r="E528" s="295"/>
      <c r="F528" s="295"/>
      <c r="G528" s="295"/>
      <c r="H528" s="295"/>
      <c r="I528" s="295"/>
      <c r="J528" s="295"/>
      <c r="K528" s="295"/>
      <c r="L528" s="295"/>
      <c r="M528" s="295"/>
      <c r="N528" s="295">
        <f>N527</f>
        <v>0</v>
      </c>
      <c r="O528" s="295"/>
      <c r="P528" s="295"/>
      <c r="Q528" s="295"/>
      <c r="R528" s="295"/>
      <c r="S528" s="295"/>
      <c r="T528" s="295"/>
      <c r="U528" s="295"/>
      <c r="V528" s="295"/>
      <c r="W528" s="295"/>
      <c r="X528" s="295"/>
      <c r="Y528" s="411">
        <f>Y527</f>
        <v>0</v>
      </c>
      <c r="Z528" s="411">
        <f t="shared" ref="Z528:AC528" si="1434">Z527</f>
        <v>0</v>
      </c>
      <c r="AA528" s="411">
        <f t="shared" si="1434"/>
        <v>0</v>
      </c>
      <c r="AB528" s="411">
        <f t="shared" si="1434"/>
        <v>0</v>
      </c>
      <c r="AC528" s="411">
        <f t="shared" si="1434"/>
        <v>0</v>
      </c>
      <c r="AD528" s="411">
        <f t="shared" ref="AD528" si="1435">AD527</f>
        <v>0</v>
      </c>
      <c r="AE528" s="411">
        <f t="shared" ref="AE528" si="1436">AE527</f>
        <v>0</v>
      </c>
      <c r="AF528" s="411">
        <f t="shared" ref="AF528" si="1437">AF527</f>
        <v>0</v>
      </c>
      <c r="AG528" s="411">
        <f t="shared" ref="AG528" si="1438">AG527</f>
        <v>0</v>
      </c>
      <c r="AH528" s="411">
        <f t="shared" ref="AH528" si="1439">AH527</f>
        <v>0</v>
      </c>
      <c r="AI528" s="411">
        <f t="shared" ref="AI528" si="1440">AI527</f>
        <v>0</v>
      </c>
      <c r="AJ528" s="411">
        <f t="shared" ref="AJ528" si="1441">AJ527</f>
        <v>0</v>
      </c>
      <c r="AK528" s="411">
        <f t="shared" ref="AK528" si="1442">AK527</f>
        <v>0</v>
      </c>
      <c r="AL528" s="411">
        <f t="shared" ref="AL528" si="1443">AL527</f>
        <v>0</v>
      </c>
      <c r="AM528" s="306"/>
    </row>
    <row r="529" spans="1:39" ht="16" outlineLevel="1">
      <c r="A529" s="529"/>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29">
        <v>35</v>
      </c>
      <c r="B530" s="758" t="s">
        <v>757</v>
      </c>
      <c r="C530" s="291" t="s">
        <v>25</v>
      </c>
      <c r="D530" s="295">
        <v>1066501</v>
      </c>
      <c r="E530" s="295">
        <v>1066501</v>
      </c>
      <c r="F530" s="295">
        <v>1066501</v>
      </c>
      <c r="G530" s="295">
        <v>1066501</v>
      </c>
      <c r="H530" s="295">
        <v>1066501</v>
      </c>
      <c r="I530" s="295">
        <v>1066501</v>
      </c>
      <c r="J530" s="295">
        <v>1066501</v>
      </c>
      <c r="K530" s="295">
        <v>1066501</v>
      </c>
      <c r="L530" s="295">
        <v>1066501</v>
      </c>
      <c r="M530" s="295">
        <v>1066501</v>
      </c>
      <c r="N530" s="295"/>
      <c r="O530" s="295">
        <v>204</v>
      </c>
      <c r="P530" s="295">
        <v>204</v>
      </c>
      <c r="Q530" s="295">
        <v>204</v>
      </c>
      <c r="R530" s="295">
        <v>204</v>
      </c>
      <c r="S530" s="295">
        <v>204</v>
      </c>
      <c r="T530" s="295">
        <v>204</v>
      </c>
      <c r="U530" s="295">
        <v>204</v>
      </c>
      <c r="V530" s="295">
        <v>204</v>
      </c>
      <c r="W530" s="295">
        <v>204</v>
      </c>
      <c r="X530" s="295">
        <v>204</v>
      </c>
      <c r="Y530" s="426">
        <v>1</v>
      </c>
      <c r="Z530" s="410"/>
      <c r="AA530" s="410"/>
      <c r="AB530" s="410"/>
      <c r="AC530" s="410"/>
      <c r="AD530" s="410"/>
      <c r="AE530" s="410"/>
      <c r="AF530" s="415"/>
      <c r="AG530" s="415"/>
      <c r="AH530" s="415"/>
      <c r="AI530" s="415"/>
      <c r="AJ530" s="415"/>
      <c r="AK530" s="415"/>
      <c r="AL530" s="415"/>
      <c r="AM530" s="296">
        <f>SUM(Y530:AL530)</f>
        <v>1</v>
      </c>
    </row>
    <row r="531" spans="1:39" ht="16" outlineLevel="1">
      <c r="A531" s="529"/>
      <c r="B531" s="431" t="s">
        <v>308</v>
      </c>
      <c r="C531" s="753" t="s">
        <v>745</v>
      </c>
      <c r="D531" s="759">
        <v>34824.221762263842</v>
      </c>
      <c r="E531" s="295">
        <f>D531+($G531-$D531)/3</f>
        <v>34824.221762263842</v>
      </c>
      <c r="F531" s="295">
        <f>E531+($G531-$D531)/3</f>
        <v>34824.221762263842</v>
      </c>
      <c r="G531" s="759">
        <v>34824.221762263842</v>
      </c>
      <c r="H531" s="295">
        <f>H530/G530*G531</f>
        <v>34824.221762263842</v>
      </c>
      <c r="I531" s="295"/>
      <c r="J531" s="295"/>
      <c r="K531" s="295"/>
      <c r="L531" s="295"/>
      <c r="M531" s="295"/>
      <c r="N531" s="295"/>
      <c r="O531" s="295"/>
      <c r="P531" s="295"/>
      <c r="Q531" s="295"/>
      <c r="R531" s="295"/>
      <c r="S531" s="295"/>
      <c r="T531" s="295"/>
      <c r="U531" s="295"/>
      <c r="V531" s="295"/>
      <c r="W531" s="295"/>
      <c r="X531" s="295"/>
      <c r="Y531" s="411">
        <v>1</v>
      </c>
      <c r="Z531" s="411">
        <f t="shared" ref="Z531:AC531" si="1444">Z530</f>
        <v>0</v>
      </c>
      <c r="AA531" s="411">
        <f t="shared" si="1444"/>
        <v>0</v>
      </c>
      <c r="AB531" s="411">
        <f t="shared" si="1444"/>
        <v>0</v>
      </c>
      <c r="AC531" s="411">
        <f t="shared" si="1444"/>
        <v>0</v>
      </c>
      <c r="AD531" s="411">
        <f t="shared" ref="AD531" si="1445">AD530</f>
        <v>0</v>
      </c>
      <c r="AE531" s="411">
        <f t="shared" ref="AE531" si="1446">AE530</f>
        <v>0</v>
      </c>
      <c r="AF531" s="411">
        <f t="shared" ref="AF531" si="1447">AF530</f>
        <v>0</v>
      </c>
      <c r="AG531" s="411">
        <f t="shared" ref="AG531" si="1448">AG530</f>
        <v>0</v>
      </c>
      <c r="AH531" s="411">
        <f t="shared" ref="AH531" si="1449">AH530</f>
        <v>0</v>
      </c>
      <c r="AI531" s="411">
        <f t="shared" ref="AI531" si="1450">AI530</f>
        <v>0</v>
      </c>
      <c r="AJ531" s="411">
        <f t="shared" ref="AJ531" si="1451">AJ530</f>
        <v>0</v>
      </c>
      <c r="AK531" s="411">
        <f t="shared" ref="AK531" si="1452">AK530</f>
        <v>0</v>
      </c>
      <c r="AL531" s="411">
        <f t="shared" ref="AL531" si="1453">AL530</f>
        <v>0</v>
      </c>
      <c r="AM531" s="306"/>
    </row>
    <row r="532" spans="1:39" ht="16" outlineLevel="1">
      <c r="A532" s="529"/>
      <c r="B532" s="431"/>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16" outlineLevel="1">
      <c r="A533" s="529"/>
      <c r="B533" s="501" t="s">
        <v>501</v>
      </c>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17" outlineLevel="1">
      <c r="A534" s="529">
        <v>36</v>
      </c>
      <c r="B534" s="755" t="s">
        <v>758</v>
      </c>
      <c r="C534" s="291" t="s">
        <v>25</v>
      </c>
      <c r="D534" s="295">
        <v>187706</v>
      </c>
      <c r="E534" s="295">
        <v>187706</v>
      </c>
      <c r="F534" s="295">
        <v>187706</v>
      </c>
      <c r="G534" s="295">
        <v>187706</v>
      </c>
      <c r="H534" s="295">
        <v>185618</v>
      </c>
      <c r="I534" s="295">
        <v>183609</v>
      </c>
      <c r="J534" s="295">
        <v>183609</v>
      </c>
      <c r="K534" s="295">
        <v>183609</v>
      </c>
      <c r="L534" s="295">
        <v>183609</v>
      </c>
      <c r="M534" s="295">
        <v>183609</v>
      </c>
      <c r="N534" s="295">
        <v>12</v>
      </c>
      <c r="O534" s="295">
        <v>33</v>
      </c>
      <c r="P534" s="295">
        <v>33</v>
      </c>
      <c r="Q534" s="295">
        <v>33</v>
      </c>
      <c r="R534" s="295">
        <v>33</v>
      </c>
      <c r="S534" s="295">
        <v>33</v>
      </c>
      <c r="T534" s="295">
        <v>32</v>
      </c>
      <c r="U534" s="295">
        <v>32</v>
      </c>
      <c r="V534" s="295">
        <v>32</v>
      </c>
      <c r="W534" s="295">
        <v>32</v>
      </c>
      <c r="X534" s="295">
        <v>32</v>
      </c>
      <c r="Y534" s="426">
        <v>1</v>
      </c>
      <c r="Z534" s="410"/>
      <c r="AA534" s="410"/>
      <c r="AB534" s="410"/>
      <c r="AC534" s="410"/>
      <c r="AD534" s="410"/>
      <c r="AE534" s="410"/>
      <c r="AF534" s="415"/>
      <c r="AG534" s="415"/>
      <c r="AH534" s="415"/>
      <c r="AI534" s="415"/>
      <c r="AJ534" s="415"/>
      <c r="AK534" s="415"/>
      <c r="AL534" s="415"/>
      <c r="AM534" s="296">
        <f>SUM(Y534:AL534)</f>
        <v>1</v>
      </c>
    </row>
    <row r="535" spans="1:39" ht="16" outlineLevel="1">
      <c r="A535" s="529"/>
      <c r="B535" s="431" t="s">
        <v>308</v>
      </c>
      <c r="C535" s="291" t="s">
        <v>163</v>
      </c>
      <c r="D535" s="295">
        <v>0</v>
      </c>
      <c r="E535" s="295"/>
      <c r="F535" s="295"/>
      <c r="G535" s="295"/>
      <c r="H535" s="295"/>
      <c r="I535" s="295"/>
      <c r="J535" s="295"/>
      <c r="K535" s="295"/>
      <c r="L535" s="295"/>
      <c r="M535" s="295"/>
      <c r="N535" s="295"/>
      <c r="O535" s="295">
        <v>0</v>
      </c>
      <c r="P535" s="295"/>
      <c r="Q535" s="295"/>
      <c r="R535" s="295"/>
      <c r="S535" s="295"/>
      <c r="T535" s="295"/>
      <c r="U535" s="295"/>
      <c r="V535" s="295"/>
      <c r="W535" s="295"/>
      <c r="X535" s="295"/>
      <c r="Y535" s="411">
        <v>1</v>
      </c>
      <c r="Z535" s="411">
        <f t="shared" ref="Z535:AC535" si="1454">Z534</f>
        <v>0</v>
      </c>
      <c r="AA535" s="411">
        <f t="shared" si="1454"/>
        <v>0</v>
      </c>
      <c r="AB535" s="411">
        <f t="shared" si="1454"/>
        <v>0</v>
      </c>
      <c r="AC535" s="411">
        <f t="shared" si="1454"/>
        <v>0</v>
      </c>
      <c r="AD535" s="411">
        <f t="shared" ref="AD535" si="1455">AD534</f>
        <v>0</v>
      </c>
      <c r="AE535" s="411">
        <f t="shared" ref="AE535" si="1456">AE534</f>
        <v>0</v>
      </c>
      <c r="AF535" s="411">
        <f t="shared" ref="AF535" si="1457">AF534</f>
        <v>0</v>
      </c>
      <c r="AG535" s="411">
        <f t="shared" ref="AG535" si="1458">AG534</f>
        <v>0</v>
      </c>
      <c r="AH535" s="411">
        <f t="shared" ref="AH535" si="1459">AH534</f>
        <v>0</v>
      </c>
      <c r="AI535" s="411">
        <f t="shared" ref="AI535" si="1460">AI534</f>
        <v>0</v>
      </c>
      <c r="AJ535" s="411">
        <f t="shared" ref="AJ535" si="1461">AJ534</f>
        <v>0</v>
      </c>
      <c r="AK535" s="411">
        <f t="shared" ref="AK535" si="1462">AK534</f>
        <v>0</v>
      </c>
      <c r="AL535" s="411">
        <f t="shared" ref="AL535" si="1463">AL534</f>
        <v>0</v>
      </c>
      <c r="AM535" s="306"/>
    </row>
    <row r="536" spans="1:39" ht="16" outlineLevel="1">
      <c r="A536" s="529"/>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4" outlineLevel="1">
      <c r="A537" s="529">
        <v>37</v>
      </c>
      <c r="B537" s="428" t="s">
        <v>129</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6" outlineLevel="1">
      <c r="A538" s="529"/>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64">Z537</f>
        <v>0</v>
      </c>
      <c r="AA538" s="411">
        <f t="shared" ref="AA538" si="1465">AA537</f>
        <v>0</v>
      </c>
      <c r="AB538" s="411">
        <f t="shared" ref="AB538" si="1466">AB537</f>
        <v>0</v>
      </c>
      <c r="AC538" s="411">
        <f t="shared" ref="AC538" si="1467">AC537</f>
        <v>0</v>
      </c>
      <c r="AD538" s="411">
        <f t="shared" ref="AD538" si="1468">AD537</f>
        <v>0</v>
      </c>
      <c r="AE538" s="411">
        <f t="shared" ref="AE538" si="1469">AE537</f>
        <v>0</v>
      </c>
      <c r="AF538" s="411">
        <f t="shared" ref="AF538" si="1470">AF537</f>
        <v>0</v>
      </c>
      <c r="AG538" s="411">
        <f t="shared" ref="AG538" si="1471">AG537</f>
        <v>0</v>
      </c>
      <c r="AH538" s="411">
        <f t="shared" ref="AH538" si="1472">AH537</f>
        <v>0</v>
      </c>
      <c r="AI538" s="411">
        <f t="shared" ref="AI538" si="1473">AI537</f>
        <v>0</v>
      </c>
      <c r="AJ538" s="411">
        <f t="shared" ref="AJ538" si="1474">AJ537</f>
        <v>0</v>
      </c>
      <c r="AK538" s="411">
        <f t="shared" ref="AK538" si="1475">AK537</f>
        <v>0</v>
      </c>
      <c r="AL538" s="411">
        <f t="shared" ref="AL538" si="1476">AL537</f>
        <v>0</v>
      </c>
      <c r="AM538" s="306"/>
    </row>
    <row r="539" spans="1:39" ht="16" outlineLevel="1">
      <c r="A539" s="529"/>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7" outlineLevel="1">
      <c r="A540" s="529">
        <v>38</v>
      </c>
      <c r="B540" s="428" t="s">
        <v>130</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6" outlineLevel="1">
      <c r="A541" s="529"/>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477">Z540</f>
        <v>0</v>
      </c>
      <c r="AA541" s="411">
        <f t="shared" ref="AA541" si="1478">AA540</f>
        <v>0</v>
      </c>
      <c r="AB541" s="411">
        <f t="shared" ref="AB541" si="1479">AB540</f>
        <v>0</v>
      </c>
      <c r="AC541" s="411">
        <f t="shared" ref="AC541" si="1480">AC540</f>
        <v>0</v>
      </c>
      <c r="AD541" s="411">
        <f t="shared" ref="AD541" si="1481">AD540</f>
        <v>0</v>
      </c>
      <c r="AE541" s="411">
        <f t="shared" ref="AE541" si="1482">AE540</f>
        <v>0</v>
      </c>
      <c r="AF541" s="411">
        <f t="shared" ref="AF541" si="1483">AF540</f>
        <v>0</v>
      </c>
      <c r="AG541" s="411">
        <f t="shared" ref="AG541" si="1484">AG540</f>
        <v>0</v>
      </c>
      <c r="AH541" s="411">
        <f t="shared" ref="AH541" si="1485">AH540</f>
        <v>0</v>
      </c>
      <c r="AI541" s="411">
        <f t="shared" ref="AI541" si="1486">AI540</f>
        <v>0</v>
      </c>
      <c r="AJ541" s="411">
        <f t="shared" ref="AJ541" si="1487">AJ540</f>
        <v>0</v>
      </c>
      <c r="AK541" s="411">
        <f t="shared" ref="AK541" si="1488">AK540</f>
        <v>0</v>
      </c>
      <c r="AL541" s="411">
        <f t="shared" ref="AL541" si="1489">AL540</f>
        <v>0</v>
      </c>
      <c r="AM541" s="306"/>
    </row>
    <row r="542" spans="1:39" ht="16" outlineLevel="1">
      <c r="A542" s="529"/>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4" outlineLevel="1">
      <c r="A543" s="529">
        <v>39</v>
      </c>
      <c r="B543" s="428" t="s">
        <v>131</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6" outlineLevel="1">
      <c r="A544" s="529"/>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90">Z543</f>
        <v>0</v>
      </c>
      <c r="AA544" s="411">
        <f t="shared" ref="AA544" si="1491">AA543</f>
        <v>0</v>
      </c>
      <c r="AB544" s="411">
        <f t="shared" ref="AB544" si="1492">AB543</f>
        <v>0</v>
      </c>
      <c r="AC544" s="411">
        <f t="shared" ref="AC544" si="1493">AC543</f>
        <v>0</v>
      </c>
      <c r="AD544" s="411">
        <f t="shared" ref="AD544" si="1494">AD543</f>
        <v>0</v>
      </c>
      <c r="AE544" s="411">
        <f t="shared" ref="AE544" si="1495">AE543</f>
        <v>0</v>
      </c>
      <c r="AF544" s="411">
        <f t="shared" ref="AF544" si="1496">AF543</f>
        <v>0</v>
      </c>
      <c r="AG544" s="411">
        <f t="shared" ref="AG544" si="1497">AG543</f>
        <v>0</v>
      </c>
      <c r="AH544" s="411">
        <f t="shared" ref="AH544" si="1498">AH543</f>
        <v>0</v>
      </c>
      <c r="AI544" s="411">
        <f t="shared" ref="AI544" si="1499">AI543</f>
        <v>0</v>
      </c>
      <c r="AJ544" s="411">
        <f t="shared" ref="AJ544" si="1500">AJ543</f>
        <v>0</v>
      </c>
      <c r="AK544" s="411">
        <f t="shared" ref="AK544" si="1501">AK543</f>
        <v>0</v>
      </c>
      <c r="AL544" s="411">
        <f t="shared" ref="AL544" si="1502">AL543</f>
        <v>0</v>
      </c>
      <c r="AM544" s="306"/>
    </row>
    <row r="545" spans="1:39" ht="16" outlineLevel="1">
      <c r="A545" s="529"/>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4" outlineLevel="1">
      <c r="A546" s="529">
        <v>40</v>
      </c>
      <c r="B546" s="428" t="s">
        <v>132</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6" outlineLevel="1">
      <c r="A547" s="529"/>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03">Z546</f>
        <v>0</v>
      </c>
      <c r="AA547" s="411">
        <f t="shared" ref="AA547" si="1504">AA546</f>
        <v>0</v>
      </c>
      <c r="AB547" s="411">
        <f t="shared" ref="AB547" si="1505">AB546</f>
        <v>0</v>
      </c>
      <c r="AC547" s="411">
        <f t="shared" ref="AC547" si="1506">AC546</f>
        <v>0</v>
      </c>
      <c r="AD547" s="411">
        <f t="shared" ref="AD547" si="1507">AD546</f>
        <v>0</v>
      </c>
      <c r="AE547" s="411">
        <f t="shared" ref="AE547" si="1508">AE546</f>
        <v>0</v>
      </c>
      <c r="AF547" s="411">
        <f t="shared" ref="AF547" si="1509">AF546</f>
        <v>0</v>
      </c>
      <c r="AG547" s="411">
        <f t="shared" ref="AG547" si="1510">AG546</f>
        <v>0</v>
      </c>
      <c r="AH547" s="411">
        <f t="shared" ref="AH547" si="1511">AH546</f>
        <v>0</v>
      </c>
      <c r="AI547" s="411">
        <f t="shared" ref="AI547" si="1512">AI546</f>
        <v>0</v>
      </c>
      <c r="AJ547" s="411">
        <f t="shared" ref="AJ547" si="1513">AJ546</f>
        <v>0</v>
      </c>
      <c r="AK547" s="411">
        <f t="shared" ref="AK547" si="1514">AK546</f>
        <v>0</v>
      </c>
      <c r="AL547" s="411">
        <f t="shared" ref="AL547" si="1515">AL546</f>
        <v>0</v>
      </c>
      <c r="AM547" s="306"/>
    </row>
    <row r="548" spans="1:39" ht="16" outlineLevel="1">
      <c r="A548" s="529"/>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4" outlineLevel="1">
      <c r="A549" s="529">
        <v>41</v>
      </c>
      <c r="B549" s="428" t="s">
        <v>133</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6" outlineLevel="1">
      <c r="A550" s="529"/>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516">Z549</f>
        <v>0</v>
      </c>
      <c r="AA550" s="411">
        <f t="shared" ref="AA550" si="1517">AA549</f>
        <v>0</v>
      </c>
      <c r="AB550" s="411">
        <f t="shared" ref="AB550" si="1518">AB549</f>
        <v>0</v>
      </c>
      <c r="AC550" s="411">
        <f t="shared" ref="AC550" si="1519">AC549</f>
        <v>0</v>
      </c>
      <c r="AD550" s="411">
        <f t="shared" ref="AD550" si="1520">AD549</f>
        <v>0</v>
      </c>
      <c r="AE550" s="411">
        <f t="shared" ref="AE550" si="1521">AE549</f>
        <v>0</v>
      </c>
      <c r="AF550" s="411">
        <f t="shared" ref="AF550" si="1522">AF549</f>
        <v>0</v>
      </c>
      <c r="AG550" s="411">
        <f t="shared" ref="AG550" si="1523">AG549</f>
        <v>0</v>
      </c>
      <c r="AH550" s="411">
        <f t="shared" ref="AH550" si="1524">AH549</f>
        <v>0</v>
      </c>
      <c r="AI550" s="411">
        <f t="shared" ref="AI550" si="1525">AI549</f>
        <v>0</v>
      </c>
      <c r="AJ550" s="411">
        <f t="shared" ref="AJ550" si="1526">AJ549</f>
        <v>0</v>
      </c>
      <c r="AK550" s="411">
        <f t="shared" ref="AK550" si="1527">AK549</f>
        <v>0</v>
      </c>
      <c r="AL550" s="411">
        <f t="shared" ref="AL550" si="1528">AL549</f>
        <v>0</v>
      </c>
      <c r="AM550" s="306"/>
    </row>
    <row r="551" spans="1:39" ht="16" outlineLevel="1">
      <c r="A551" s="529"/>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4" outlineLevel="1">
      <c r="A552" s="529">
        <v>42</v>
      </c>
      <c r="B552" s="428" t="s">
        <v>134</v>
      </c>
      <c r="C552" s="291" t="s">
        <v>25</v>
      </c>
      <c r="D552" s="295"/>
      <c r="E552" s="295"/>
      <c r="F552" s="295"/>
      <c r="G552" s="295"/>
      <c r="H552" s="295"/>
      <c r="I552" s="295"/>
      <c r="J552" s="295"/>
      <c r="K552" s="295"/>
      <c r="L552" s="295"/>
      <c r="M552" s="295"/>
      <c r="N552" s="291"/>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6" outlineLevel="1">
      <c r="A553" s="529"/>
      <c r="B553" s="431" t="s">
        <v>308</v>
      </c>
      <c r="C553" s="291" t="s">
        <v>163</v>
      </c>
      <c r="D553" s="295"/>
      <c r="E553" s="295"/>
      <c r="F553" s="295"/>
      <c r="G553" s="295"/>
      <c r="H553" s="295"/>
      <c r="I553" s="295"/>
      <c r="J553" s="295"/>
      <c r="K553" s="295"/>
      <c r="L553" s="295"/>
      <c r="M553" s="295"/>
      <c r="N553" s="466"/>
      <c r="O553" s="295"/>
      <c r="P553" s="295"/>
      <c r="Q553" s="295"/>
      <c r="R553" s="295"/>
      <c r="S553" s="295"/>
      <c r="T553" s="295"/>
      <c r="U553" s="295"/>
      <c r="V553" s="295"/>
      <c r="W553" s="295"/>
      <c r="X553" s="295"/>
      <c r="Y553" s="411">
        <f>Y552</f>
        <v>0</v>
      </c>
      <c r="Z553" s="411">
        <f t="shared" ref="Z553" si="1529">Z552</f>
        <v>0</v>
      </c>
      <c r="AA553" s="411">
        <f t="shared" ref="AA553" si="1530">AA552</f>
        <v>0</v>
      </c>
      <c r="AB553" s="411">
        <f t="shared" ref="AB553" si="1531">AB552</f>
        <v>0</v>
      </c>
      <c r="AC553" s="411">
        <f t="shared" ref="AC553" si="1532">AC552</f>
        <v>0</v>
      </c>
      <c r="AD553" s="411">
        <f t="shared" ref="AD553" si="1533">AD552</f>
        <v>0</v>
      </c>
      <c r="AE553" s="411">
        <f t="shared" ref="AE553" si="1534">AE552</f>
        <v>0</v>
      </c>
      <c r="AF553" s="411">
        <f t="shared" ref="AF553" si="1535">AF552</f>
        <v>0</v>
      </c>
      <c r="AG553" s="411">
        <f t="shared" ref="AG553" si="1536">AG552</f>
        <v>0</v>
      </c>
      <c r="AH553" s="411">
        <f t="shared" ref="AH553" si="1537">AH552</f>
        <v>0</v>
      </c>
      <c r="AI553" s="411">
        <f t="shared" ref="AI553" si="1538">AI552</f>
        <v>0</v>
      </c>
      <c r="AJ553" s="411">
        <f t="shared" ref="AJ553" si="1539">AJ552</f>
        <v>0</v>
      </c>
      <c r="AK553" s="411">
        <f t="shared" ref="AK553" si="1540">AK552</f>
        <v>0</v>
      </c>
      <c r="AL553" s="411">
        <f t="shared" ref="AL553" si="1541">AL552</f>
        <v>0</v>
      </c>
      <c r="AM553" s="306"/>
    </row>
    <row r="554" spans="1:39" ht="16" outlineLevel="1">
      <c r="A554" s="529"/>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17" outlineLevel="1">
      <c r="A555" s="529">
        <v>43</v>
      </c>
      <c r="B555" s="428" t="s">
        <v>135</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6" outlineLevel="1">
      <c r="A556" s="529"/>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42">Z555</f>
        <v>0</v>
      </c>
      <c r="AA556" s="411">
        <f t="shared" ref="AA556" si="1543">AA555</f>
        <v>0</v>
      </c>
      <c r="AB556" s="411">
        <f t="shared" ref="AB556" si="1544">AB555</f>
        <v>0</v>
      </c>
      <c r="AC556" s="411">
        <f t="shared" ref="AC556" si="1545">AC555</f>
        <v>0</v>
      </c>
      <c r="AD556" s="411">
        <f t="shared" ref="AD556" si="1546">AD555</f>
        <v>0</v>
      </c>
      <c r="AE556" s="411">
        <f t="shared" ref="AE556" si="1547">AE555</f>
        <v>0</v>
      </c>
      <c r="AF556" s="411">
        <f t="shared" ref="AF556" si="1548">AF555</f>
        <v>0</v>
      </c>
      <c r="AG556" s="411">
        <f t="shared" ref="AG556" si="1549">AG555</f>
        <v>0</v>
      </c>
      <c r="AH556" s="411">
        <f t="shared" ref="AH556" si="1550">AH555</f>
        <v>0</v>
      </c>
      <c r="AI556" s="411">
        <f t="shared" ref="AI556" si="1551">AI555</f>
        <v>0</v>
      </c>
      <c r="AJ556" s="411">
        <f t="shared" ref="AJ556" si="1552">AJ555</f>
        <v>0</v>
      </c>
      <c r="AK556" s="411">
        <f t="shared" ref="AK556" si="1553">AK555</f>
        <v>0</v>
      </c>
      <c r="AL556" s="411">
        <f t="shared" ref="AL556" si="1554">AL555</f>
        <v>0</v>
      </c>
      <c r="AM556" s="306"/>
    </row>
    <row r="557" spans="1:39" ht="16" outlineLevel="1">
      <c r="A557" s="529"/>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51" outlineLevel="1">
      <c r="A558" s="529">
        <v>44</v>
      </c>
      <c r="B558" s="428" t="s">
        <v>136</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6" outlineLevel="1">
      <c r="A559" s="529"/>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55">Z558</f>
        <v>0</v>
      </c>
      <c r="AA559" s="411">
        <f t="shared" ref="AA559" si="1556">AA558</f>
        <v>0</v>
      </c>
      <c r="AB559" s="411">
        <f t="shared" ref="AB559" si="1557">AB558</f>
        <v>0</v>
      </c>
      <c r="AC559" s="411">
        <f t="shared" ref="AC559" si="1558">AC558</f>
        <v>0</v>
      </c>
      <c r="AD559" s="411">
        <f t="shared" ref="AD559" si="1559">AD558</f>
        <v>0</v>
      </c>
      <c r="AE559" s="411">
        <f t="shared" ref="AE559" si="1560">AE558</f>
        <v>0</v>
      </c>
      <c r="AF559" s="411">
        <f t="shared" ref="AF559" si="1561">AF558</f>
        <v>0</v>
      </c>
      <c r="AG559" s="411">
        <f t="shared" ref="AG559" si="1562">AG558</f>
        <v>0</v>
      </c>
      <c r="AH559" s="411">
        <f t="shared" ref="AH559" si="1563">AH558</f>
        <v>0</v>
      </c>
      <c r="AI559" s="411">
        <f t="shared" ref="AI559" si="1564">AI558</f>
        <v>0</v>
      </c>
      <c r="AJ559" s="411">
        <f t="shared" ref="AJ559" si="1565">AJ558</f>
        <v>0</v>
      </c>
      <c r="AK559" s="411">
        <f t="shared" ref="AK559" si="1566">AK558</f>
        <v>0</v>
      </c>
      <c r="AL559" s="411">
        <f t="shared" ref="AL559" si="1567">AL558</f>
        <v>0</v>
      </c>
      <c r="AM559" s="306"/>
    </row>
    <row r="560" spans="1:39" ht="16" outlineLevel="1">
      <c r="A560" s="529"/>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4" outlineLevel="1">
      <c r="A561" s="529">
        <v>45</v>
      </c>
      <c r="B561" s="428" t="s">
        <v>137</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6" outlineLevel="1">
      <c r="A562" s="529"/>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68">Z561</f>
        <v>0</v>
      </c>
      <c r="AA562" s="411">
        <f t="shared" ref="AA562" si="1569">AA561</f>
        <v>0</v>
      </c>
      <c r="AB562" s="411">
        <f t="shared" ref="AB562" si="1570">AB561</f>
        <v>0</v>
      </c>
      <c r="AC562" s="411">
        <f t="shared" ref="AC562" si="1571">AC561</f>
        <v>0</v>
      </c>
      <c r="AD562" s="411">
        <f t="shared" ref="AD562" si="1572">AD561</f>
        <v>0</v>
      </c>
      <c r="AE562" s="411">
        <f t="shared" ref="AE562" si="1573">AE561</f>
        <v>0</v>
      </c>
      <c r="AF562" s="411">
        <f t="shared" ref="AF562" si="1574">AF561</f>
        <v>0</v>
      </c>
      <c r="AG562" s="411">
        <f t="shared" ref="AG562" si="1575">AG561</f>
        <v>0</v>
      </c>
      <c r="AH562" s="411">
        <f t="shared" ref="AH562" si="1576">AH561</f>
        <v>0</v>
      </c>
      <c r="AI562" s="411">
        <f t="shared" ref="AI562" si="1577">AI561</f>
        <v>0</v>
      </c>
      <c r="AJ562" s="411">
        <f t="shared" ref="AJ562" si="1578">AJ561</f>
        <v>0</v>
      </c>
      <c r="AK562" s="411">
        <f t="shared" ref="AK562" si="1579">AK561</f>
        <v>0</v>
      </c>
      <c r="AL562" s="411">
        <f t="shared" ref="AL562" si="1580">AL561</f>
        <v>0</v>
      </c>
      <c r="AM562" s="306"/>
    </row>
    <row r="563" spans="1:39" ht="16" outlineLevel="1">
      <c r="A563" s="529"/>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34" outlineLevel="1">
      <c r="A564" s="529">
        <v>46</v>
      </c>
      <c r="B564" s="428" t="s">
        <v>138</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t="16" outlineLevel="1">
      <c r="A565" s="529"/>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581">Z564</f>
        <v>0</v>
      </c>
      <c r="AA565" s="411">
        <f t="shared" ref="AA565" si="1582">AA564</f>
        <v>0</v>
      </c>
      <c r="AB565" s="411">
        <f t="shared" ref="AB565" si="1583">AB564</f>
        <v>0</v>
      </c>
      <c r="AC565" s="411">
        <f t="shared" ref="AC565" si="1584">AC564</f>
        <v>0</v>
      </c>
      <c r="AD565" s="411">
        <f t="shared" ref="AD565" si="1585">AD564</f>
        <v>0</v>
      </c>
      <c r="AE565" s="411">
        <f t="shared" ref="AE565" si="1586">AE564</f>
        <v>0</v>
      </c>
      <c r="AF565" s="411">
        <f t="shared" ref="AF565" si="1587">AF564</f>
        <v>0</v>
      </c>
      <c r="AG565" s="411">
        <f t="shared" ref="AG565" si="1588">AG564</f>
        <v>0</v>
      </c>
      <c r="AH565" s="411">
        <f t="shared" ref="AH565" si="1589">AH564</f>
        <v>0</v>
      </c>
      <c r="AI565" s="411">
        <f t="shared" ref="AI565" si="1590">AI564</f>
        <v>0</v>
      </c>
      <c r="AJ565" s="411">
        <f t="shared" ref="AJ565" si="1591">AJ564</f>
        <v>0</v>
      </c>
      <c r="AK565" s="411">
        <f t="shared" ref="AK565" si="1592">AK564</f>
        <v>0</v>
      </c>
      <c r="AL565" s="411">
        <f t="shared" ref="AL565" si="1593">AL564</f>
        <v>0</v>
      </c>
      <c r="AM565" s="306"/>
    </row>
    <row r="566" spans="1:39" ht="16" outlineLevel="1">
      <c r="A566" s="529"/>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4" outlineLevel="1">
      <c r="A567" s="529">
        <v>47</v>
      </c>
      <c r="B567" s="428" t="s">
        <v>139</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t="16" outlineLevel="1">
      <c r="A568" s="529"/>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594">Z567</f>
        <v>0</v>
      </c>
      <c r="AA568" s="411">
        <f t="shared" ref="AA568" si="1595">AA567</f>
        <v>0</v>
      </c>
      <c r="AB568" s="411">
        <f t="shared" ref="AB568" si="1596">AB567</f>
        <v>0</v>
      </c>
      <c r="AC568" s="411">
        <f t="shared" ref="AC568" si="1597">AC567</f>
        <v>0</v>
      </c>
      <c r="AD568" s="411">
        <f t="shared" ref="AD568" si="1598">AD567</f>
        <v>0</v>
      </c>
      <c r="AE568" s="411">
        <f t="shared" ref="AE568" si="1599">AE567</f>
        <v>0</v>
      </c>
      <c r="AF568" s="411">
        <f t="shared" ref="AF568" si="1600">AF567</f>
        <v>0</v>
      </c>
      <c r="AG568" s="411">
        <f t="shared" ref="AG568" si="1601">AG567</f>
        <v>0</v>
      </c>
      <c r="AH568" s="411">
        <f t="shared" ref="AH568" si="1602">AH567</f>
        <v>0</v>
      </c>
      <c r="AI568" s="411">
        <f t="shared" ref="AI568" si="1603">AI567</f>
        <v>0</v>
      </c>
      <c r="AJ568" s="411">
        <f t="shared" ref="AJ568" si="1604">AJ567</f>
        <v>0</v>
      </c>
      <c r="AK568" s="411">
        <f t="shared" ref="AK568" si="1605">AK567</f>
        <v>0</v>
      </c>
      <c r="AL568" s="411">
        <f t="shared" ref="AL568" si="1606">AL567</f>
        <v>0</v>
      </c>
      <c r="AM568" s="306"/>
    </row>
    <row r="569" spans="1:39" ht="16" outlineLevel="1">
      <c r="A569" s="529"/>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4" outlineLevel="1">
      <c r="A570" s="529">
        <v>48</v>
      </c>
      <c r="B570" s="428" t="s">
        <v>140</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ht="16" outlineLevel="1">
      <c r="A571" s="529"/>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607">Z570</f>
        <v>0</v>
      </c>
      <c r="AA571" s="411">
        <f t="shared" ref="AA571" si="1608">AA570</f>
        <v>0</v>
      </c>
      <c r="AB571" s="411">
        <f t="shared" ref="AB571" si="1609">AB570</f>
        <v>0</v>
      </c>
      <c r="AC571" s="411">
        <f t="shared" ref="AC571" si="1610">AC570</f>
        <v>0</v>
      </c>
      <c r="AD571" s="411">
        <f t="shared" ref="AD571" si="1611">AD570</f>
        <v>0</v>
      </c>
      <c r="AE571" s="411">
        <f t="shared" ref="AE571" si="1612">AE570</f>
        <v>0</v>
      </c>
      <c r="AF571" s="411">
        <f t="shared" ref="AF571" si="1613">AF570</f>
        <v>0</v>
      </c>
      <c r="AG571" s="411">
        <f t="shared" ref="AG571" si="1614">AG570</f>
        <v>0</v>
      </c>
      <c r="AH571" s="411">
        <f t="shared" ref="AH571" si="1615">AH570</f>
        <v>0</v>
      </c>
      <c r="AI571" s="411">
        <f t="shared" ref="AI571" si="1616">AI570</f>
        <v>0</v>
      </c>
      <c r="AJ571" s="411">
        <f t="shared" ref="AJ571" si="1617">AJ570</f>
        <v>0</v>
      </c>
      <c r="AK571" s="411">
        <f t="shared" ref="AK571" si="1618">AK570</f>
        <v>0</v>
      </c>
      <c r="AL571" s="411">
        <f t="shared" ref="AL571" si="1619">AL570</f>
        <v>0</v>
      </c>
      <c r="AM571" s="306"/>
    </row>
    <row r="572" spans="1:39" ht="16" outlineLevel="1">
      <c r="A572" s="529"/>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4" outlineLevel="1">
      <c r="A573" s="529">
        <v>49</v>
      </c>
      <c r="B573" s="428" t="s">
        <v>141</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ht="16" outlineLevel="1">
      <c r="A574" s="529"/>
      <c r="B574" s="431" t="s">
        <v>308</v>
      </c>
      <c r="C574" s="291" t="s">
        <v>163</v>
      </c>
      <c r="D574" s="295"/>
      <c r="E574" s="295"/>
      <c r="F574" s="295"/>
      <c r="G574" s="295"/>
      <c r="H574" s="295"/>
      <c r="I574" s="295"/>
      <c r="J574" s="295"/>
      <c r="K574" s="295"/>
      <c r="L574" s="295"/>
      <c r="M574" s="295"/>
      <c r="N574" s="295">
        <f>N573</f>
        <v>12</v>
      </c>
      <c r="O574" s="295"/>
      <c r="P574" s="295"/>
      <c r="Q574" s="295"/>
      <c r="R574" s="295"/>
      <c r="S574" s="295"/>
      <c r="T574" s="295"/>
      <c r="U574" s="295"/>
      <c r="V574" s="295"/>
      <c r="W574" s="295"/>
      <c r="X574" s="295"/>
      <c r="Y574" s="411">
        <f>Y573</f>
        <v>0</v>
      </c>
      <c r="Z574" s="411">
        <f t="shared" ref="Z574" si="1620">Z573</f>
        <v>0</v>
      </c>
      <c r="AA574" s="411">
        <f t="shared" ref="AA574" si="1621">AA573</f>
        <v>0</v>
      </c>
      <c r="AB574" s="411">
        <f t="shared" ref="AB574" si="1622">AB573</f>
        <v>0</v>
      </c>
      <c r="AC574" s="411">
        <f t="shared" ref="AC574" si="1623">AC573</f>
        <v>0</v>
      </c>
      <c r="AD574" s="411">
        <f t="shared" ref="AD574" si="1624">AD573</f>
        <v>0</v>
      </c>
      <c r="AE574" s="411">
        <f t="shared" ref="AE574" si="1625">AE573</f>
        <v>0</v>
      </c>
      <c r="AF574" s="411">
        <f t="shared" ref="AF574" si="1626">AF573</f>
        <v>0</v>
      </c>
      <c r="AG574" s="411">
        <f t="shared" ref="AG574" si="1627">AG573</f>
        <v>0</v>
      </c>
      <c r="AH574" s="411">
        <f t="shared" ref="AH574" si="1628">AH573</f>
        <v>0</v>
      </c>
      <c r="AI574" s="411">
        <f t="shared" ref="AI574" si="1629">AI573</f>
        <v>0</v>
      </c>
      <c r="AJ574" s="411">
        <f t="shared" ref="AJ574" si="1630">AJ573</f>
        <v>0</v>
      </c>
      <c r="AK574" s="411">
        <f t="shared" ref="AK574" si="1631">AK573</f>
        <v>0</v>
      </c>
      <c r="AL574" s="411">
        <f t="shared" ref="AL574" si="1632">AL573</f>
        <v>0</v>
      </c>
      <c r="AM574" s="306"/>
    </row>
    <row r="575" spans="1:39" ht="16" outlineLevel="1">
      <c r="A575" s="529"/>
      <c r="B575" s="431"/>
      <c r="C575" s="305"/>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301"/>
      <c r="Z575" s="301"/>
      <c r="AA575" s="301"/>
      <c r="AB575" s="301"/>
      <c r="AC575" s="301"/>
      <c r="AD575" s="301"/>
      <c r="AE575" s="301"/>
      <c r="AF575" s="301"/>
      <c r="AG575" s="301"/>
      <c r="AH575" s="301"/>
      <c r="AI575" s="301"/>
      <c r="AJ575" s="301"/>
      <c r="AK575" s="301"/>
      <c r="AL575" s="301"/>
      <c r="AM575" s="306"/>
    </row>
    <row r="576" spans="1:39" ht="16">
      <c r="B576" s="327" t="s">
        <v>292</v>
      </c>
      <c r="C576" s="329"/>
      <c r="D576" s="329">
        <f>SUM(D410:D574)</f>
        <v>34139724.052715607</v>
      </c>
      <c r="E576" s="329"/>
      <c r="F576" s="329"/>
      <c r="G576" s="329"/>
      <c r="H576" s="329"/>
      <c r="I576" s="329"/>
      <c r="J576" s="329"/>
      <c r="K576" s="329"/>
      <c r="L576" s="329"/>
      <c r="M576" s="329"/>
      <c r="N576" s="329"/>
      <c r="O576" s="329">
        <f>SUM(O410:O574)</f>
        <v>3776.7601159522719</v>
      </c>
      <c r="P576" s="329"/>
      <c r="Q576" s="329"/>
      <c r="R576" s="329"/>
      <c r="S576" s="329"/>
      <c r="T576" s="329"/>
      <c r="U576" s="329"/>
      <c r="V576" s="329"/>
      <c r="W576" s="329"/>
      <c r="X576" s="329"/>
      <c r="Y576" s="329">
        <f>IF(Y408="kWh",SUMPRODUCT(D410:D574,Y410:Y574))</f>
        <v>20316242.368425496</v>
      </c>
      <c r="Z576" s="329">
        <f>IF(Z408="kWh",SUMPRODUCT(D410:D574,Z410:Z574))</f>
        <v>1945524.3873127077</v>
      </c>
      <c r="AA576" s="329">
        <f>IF(AA408="kw",SUMPRODUCT(N410:N574,O410:O574,AA410:AA574),SUMPRODUCT(D410:D574,AA410:AA574))</f>
        <v>16751.547654812483</v>
      </c>
      <c r="AB576" s="329">
        <f>IF(AB408="kw",SUMPRODUCT(N410:N574,O410:O574,AB410:AB574),SUMPRODUCT(D410:D574,AB410:AB574))</f>
        <v>0</v>
      </c>
      <c r="AC576" s="329">
        <f>IF(AC408="kw",SUMPRODUCT(N410:N574,O410:O574,AC410:AC574),SUMPRODUCT(D410:D574,AC410:AC574))</f>
        <v>906.1429668899998</v>
      </c>
      <c r="AD576" s="329">
        <f>IF(AD408="kw",SUMPRODUCT(N410:N574,O410:O574,AD410:AD574),SUMPRODUCT(D410:D574,AD410:AD574))</f>
        <v>0</v>
      </c>
      <c r="AE576" s="329">
        <f>IF(AE408="kw",SUMPRODUCT(N410:N574,O410:O574,AE410:AE574),SUMPRODUCT(D410:D574,AE410:AE574))</f>
        <v>0</v>
      </c>
      <c r="AF576" s="329">
        <f>IF(AF408="kw",SUMPRODUCT(N410:N574,O410:O574,AF410:AF574),SUMPRODUCT(D410:D574,AF410:AF574))</f>
        <v>0</v>
      </c>
      <c r="AG576" s="329">
        <f>IF(AG408="kw",SUMPRODUCT(N410:N574,O410:O574,AG410:AG574),SUMPRODUCT(D410:D574,AG410:AG574))</f>
        <v>0</v>
      </c>
      <c r="AH576" s="329">
        <f>IF(AH408="kw",SUMPRODUCT(N410:N574,O410:O574,AH410:AH574),SUMPRODUCT(D410:D574,AH410:AH574))</f>
        <v>0</v>
      </c>
      <c r="AI576" s="329">
        <f>IF(AI408="kw",SUMPRODUCT(N410:N574,O410:O574,AI410:AI574),SUMPRODUCT(D410:D574,AI410:AI574))</f>
        <v>0</v>
      </c>
      <c r="AJ576" s="329">
        <f>IF(AJ408="kw",SUMPRODUCT(N410:N574,O410:O574,AJ410:AJ574),SUMPRODUCT(D410:D574,AJ410:AJ574))</f>
        <v>0</v>
      </c>
      <c r="AK576" s="329">
        <f>IF(AK408="kw",SUMPRODUCT(N410:N574,O410:O574,AK410:AK574),SUMPRODUCT(D410:D574,AK410:AK574))</f>
        <v>0</v>
      </c>
      <c r="AL576" s="329">
        <f>IF(AL408="kw",SUMPRODUCT(N410:N574,O410:O574,AL410:AL574),SUMPRODUCT(D410:D574,AL410:AL574))</f>
        <v>0</v>
      </c>
      <c r="AM576" s="330"/>
    </row>
    <row r="577" spans="2:39" ht="16">
      <c r="B577" s="391" t="s">
        <v>293</v>
      </c>
      <c r="C577" s="392"/>
      <c r="D577" s="392"/>
      <c r="E577" s="392"/>
      <c r="F577" s="392"/>
      <c r="G577" s="392"/>
      <c r="H577" s="392"/>
      <c r="I577" s="392"/>
      <c r="J577" s="392"/>
      <c r="K577" s="392"/>
      <c r="L577" s="392"/>
      <c r="M577" s="392"/>
      <c r="N577" s="392"/>
      <c r="O577" s="392"/>
      <c r="P577" s="392"/>
      <c r="Q577" s="392"/>
      <c r="R577" s="392"/>
      <c r="S577" s="392"/>
      <c r="T577" s="392"/>
      <c r="U577" s="392"/>
      <c r="V577" s="392"/>
      <c r="W577" s="392"/>
      <c r="X577" s="392"/>
      <c r="Y577" s="392">
        <f>HLOOKUP(Y222,'2. LRAMVA Threshold'!$B$42:$Q$53,9,FALSE)</f>
        <v>0</v>
      </c>
      <c r="Z577" s="392">
        <f>HLOOKUP(Z222,'2. LRAMVA Threshold'!$B$42:$Q$53,9,FALSE)</f>
        <v>0</v>
      </c>
      <c r="AA577" s="392">
        <f>HLOOKUP(AA222,'2. LRAMVA Threshold'!$B$42:$Q$53,9,FALSE)</f>
        <v>0</v>
      </c>
      <c r="AB577" s="392">
        <f>HLOOKUP(AB222,'2. LRAMVA Threshold'!$B$42:$Q$53,9,FALSE)</f>
        <v>0</v>
      </c>
      <c r="AC577" s="392">
        <f>HLOOKUP(AC222,'2. LRAMVA Threshold'!$B$42:$Q$53,9,FALSE)</f>
        <v>0</v>
      </c>
      <c r="AD577" s="392">
        <f>HLOOKUP(AD222,'2. LRAMVA Threshold'!$B$42:$Q$53,9,FALSE)</f>
        <v>0</v>
      </c>
      <c r="AE577" s="392">
        <f>HLOOKUP(AE222,'2. LRAMVA Threshold'!$B$42:$Q$53,9,FALSE)</f>
        <v>0</v>
      </c>
      <c r="AF577" s="392">
        <f>HLOOKUP(AF222,'2. LRAMVA Threshold'!$B$42:$Q$53,9,FALSE)</f>
        <v>0</v>
      </c>
      <c r="AG577" s="392">
        <f>HLOOKUP(AG222,'2. LRAMVA Threshold'!$B$42:$Q$53,9,FALSE)</f>
        <v>0</v>
      </c>
      <c r="AH577" s="392">
        <f>HLOOKUP(AH222,'2. LRAMVA Threshold'!$B$42:$Q$53,9,FALSE)</f>
        <v>0</v>
      </c>
      <c r="AI577" s="392">
        <f>HLOOKUP(AI222,'2. LRAMVA Threshold'!$B$42:$Q$53,9,FALSE)</f>
        <v>0</v>
      </c>
      <c r="AJ577" s="392">
        <f>HLOOKUP(AJ222,'2. LRAMVA Threshold'!$B$42:$Q$53,9,FALSE)</f>
        <v>0</v>
      </c>
      <c r="AK577" s="392">
        <f>HLOOKUP(AK222,'2. LRAMVA Threshold'!$B$42:$Q$53,9,FALSE)</f>
        <v>0</v>
      </c>
      <c r="AL577" s="392">
        <f>HLOOKUP(AL222,'2. LRAMVA Threshold'!$B$42:$Q$53,9,FALSE)</f>
        <v>0</v>
      </c>
      <c r="AM577" s="393"/>
    </row>
    <row r="578" spans="2:39" ht="16">
      <c r="B578" s="394"/>
      <c r="C578" s="432"/>
      <c r="D578" s="433"/>
      <c r="E578" s="433"/>
      <c r="F578" s="433"/>
      <c r="G578" s="433"/>
      <c r="H578" s="433"/>
      <c r="I578" s="433"/>
      <c r="J578" s="433"/>
      <c r="K578" s="433"/>
      <c r="L578" s="433"/>
      <c r="M578" s="433"/>
      <c r="N578" s="433"/>
      <c r="O578" s="434"/>
      <c r="P578" s="433"/>
      <c r="Q578" s="433"/>
      <c r="R578" s="433"/>
      <c r="S578" s="435"/>
      <c r="T578" s="435"/>
      <c r="U578" s="435"/>
      <c r="V578" s="435"/>
      <c r="W578" s="433"/>
      <c r="X578" s="433"/>
      <c r="Y578" s="436"/>
      <c r="Z578" s="436"/>
      <c r="AA578" s="436"/>
      <c r="AB578" s="436"/>
      <c r="AC578" s="436"/>
      <c r="AD578" s="436"/>
      <c r="AE578" s="436"/>
      <c r="AF578" s="399"/>
      <c r="AG578" s="399"/>
      <c r="AH578" s="399"/>
      <c r="AI578" s="399"/>
      <c r="AJ578" s="399"/>
      <c r="AK578" s="399"/>
      <c r="AL578" s="399"/>
      <c r="AM578" s="400"/>
    </row>
    <row r="579" spans="2:39" ht="16">
      <c r="B579" s="324" t="s">
        <v>294</v>
      </c>
      <c r="C579" s="338"/>
      <c r="D579" s="338"/>
      <c r="E579" s="376"/>
      <c r="F579" s="376"/>
      <c r="G579" s="376"/>
      <c r="H579" s="376"/>
      <c r="I579" s="376"/>
      <c r="J579" s="376"/>
      <c r="K579" s="376"/>
      <c r="L579" s="376"/>
      <c r="M579" s="376"/>
      <c r="N579" s="376"/>
      <c r="O579" s="291"/>
      <c r="P579" s="340"/>
      <c r="Q579" s="340"/>
      <c r="R579" s="340"/>
      <c r="S579" s="339"/>
      <c r="T579" s="339"/>
      <c r="U579" s="339"/>
      <c r="V579" s="339"/>
      <c r="W579" s="340"/>
      <c r="X579" s="340"/>
      <c r="Y579" s="341">
        <f>HLOOKUP(Y$35,'3.  Distribution Rates'!$C$122:$P$133,9,FALSE)</f>
        <v>0</v>
      </c>
      <c r="Z579" s="341">
        <f>HLOOKUP(Z$35,'3.  Distribution Rates'!$C$122:$P$133,9,FALSE)</f>
        <v>0</v>
      </c>
      <c r="AA579" s="341">
        <f>HLOOKUP(AA$35,'3.  Distribution Rates'!$C$122:$P$133,9,FALSE)</f>
        <v>0</v>
      </c>
      <c r="AB579" s="341">
        <f>HLOOKUP(AB$35,'3.  Distribution Rates'!$C$122:$P$133,9,FALSE)</f>
        <v>0</v>
      </c>
      <c r="AC579" s="341">
        <f>HLOOKUP(AC$35,'3.  Distribution Rates'!$C$122:$P$133,9,FALSE)</f>
        <v>0</v>
      </c>
      <c r="AD579" s="341">
        <f>HLOOKUP(AD$35,'3.  Distribution Rates'!$C$122:$P$133,9,FALSE)</f>
        <v>0</v>
      </c>
      <c r="AE579" s="341">
        <f>HLOOKUP(AE$35,'3.  Distribution Rates'!$C$122:$P$133,9,FALSE)</f>
        <v>0</v>
      </c>
      <c r="AF579" s="341">
        <f>HLOOKUP(AF$35,'3.  Distribution Rates'!$C$122:$P$133,9,FALSE)</f>
        <v>0</v>
      </c>
      <c r="AG579" s="341">
        <f>HLOOKUP(AG$35,'3.  Distribution Rates'!$C$122:$P$133,9,FALSE)</f>
        <v>0</v>
      </c>
      <c r="AH579" s="341">
        <f>HLOOKUP(AH$35,'3.  Distribution Rates'!$C$122:$P$133,9,FALSE)</f>
        <v>0</v>
      </c>
      <c r="AI579" s="341">
        <f>HLOOKUP(AI$35,'3.  Distribution Rates'!$C$122:$P$133,9,FALSE)</f>
        <v>0</v>
      </c>
      <c r="AJ579" s="341">
        <f>HLOOKUP(AJ$35,'3.  Distribution Rates'!$C$122:$P$133,9,FALSE)</f>
        <v>0</v>
      </c>
      <c r="AK579" s="341">
        <f>HLOOKUP(AK$35,'3.  Distribution Rates'!$C$122:$P$133,9,FALSE)</f>
        <v>0</v>
      </c>
      <c r="AL579" s="341">
        <f>HLOOKUP(AL$35,'3.  Distribution Rates'!$C$122:$P$133,9,FALSE)</f>
        <v>0</v>
      </c>
      <c r="AM579" s="440"/>
    </row>
    <row r="580" spans="2:39" ht="16">
      <c r="B580" s="324" t="s">
        <v>295</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'4.  2011-2014 LRAM'!Y140*Y579</f>
        <v>0</v>
      </c>
      <c r="Z580" s="378">
        <f>'4.  2011-2014 LRAM'!Z140*Z579</f>
        <v>0</v>
      </c>
      <c r="AA580" s="378">
        <f>'4.  2011-2014 LRAM'!AA140*AA579</f>
        <v>0</v>
      </c>
      <c r="AB580" s="378">
        <f>'4.  2011-2014 LRAM'!AB140*AB579</f>
        <v>0</v>
      </c>
      <c r="AC580" s="378">
        <f>'4.  2011-2014 LRAM'!AC140*AC579</f>
        <v>0</v>
      </c>
      <c r="AD580" s="378">
        <f>'4.  2011-2014 LRAM'!AD140*AD579</f>
        <v>0</v>
      </c>
      <c r="AE580" s="378">
        <f>'4.  2011-2014 LRAM'!AE140*AE579</f>
        <v>0</v>
      </c>
      <c r="AF580" s="378">
        <f>'4.  2011-2014 LRAM'!AF140*AF579</f>
        <v>0</v>
      </c>
      <c r="AG580" s="378">
        <f>'4.  2011-2014 LRAM'!AG140*AG579</f>
        <v>0</v>
      </c>
      <c r="AH580" s="378">
        <f>'4.  2011-2014 LRAM'!AH140*AH579</f>
        <v>0</v>
      </c>
      <c r="AI580" s="378">
        <f>'4.  2011-2014 LRAM'!AI140*AI579</f>
        <v>0</v>
      </c>
      <c r="AJ580" s="378">
        <f>'4.  2011-2014 LRAM'!AJ140*AJ579</f>
        <v>0</v>
      </c>
      <c r="AK580" s="378">
        <f>'4.  2011-2014 LRAM'!AK140*AK579</f>
        <v>0</v>
      </c>
      <c r="AL580" s="378">
        <f>'4.  2011-2014 LRAM'!AL140*AL579</f>
        <v>0</v>
      </c>
      <c r="AM580" s="626">
        <f t="shared" ref="AM580:AM586" si="1633">SUM(Y580:AL580)</f>
        <v>0</v>
      </c>
    </row>
    <row r="581" spans="2:39" ht="16">
      <c r="B581" s="324" t="s">
        <v>296</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LRAM'!Y269*Y579</f>
        <v>0</v>
      </c>
      <c r="Z581" s="378">
        <f>'4.  2011-2014 LRAM'!Z269*Z579</f>
        <v>0</v>
      </c>
      <c r="AA581" s="378">
        <f>'4.  2011-2014 LRAM'!AA269*AA579</f>
        <v>0</v>
      </c>
      <c r="AB581" s="378">
        <f>'4.  2011-2014 LRAM'!AB269*AB579</f>
        <v>0</v>
      </c>
      <c r="AC581" s="378">
        <f>'4.  2011-2014 LRAM'!AC269*AC579</f>
        <v>0</v>
      </c>
      <c r="AD581" s="378">
        <f>'4.  2011-2014 LRAM'!AD269*AD579</f>
        <v>0</v>
      </c>
      <c r="AE581" s="378">
        <f>'4.  2011-2014 LRAM'!AE269*AE579</f>
        <v>0</v>
      </c>
      <c r="AF581" s="378">
        <f>'4.  2011-2014 LRAM'!AF269*AF579</f>
        <v>0</v>
      </c>
      <c r="AG581" s="378">
        <f>'4.  2011-2014 LRAM'!AG269*AG579</f>
        <v>0</v>
      </c>
      <c r="AH581" s="378">
        <f>'4.  2011-2014 LRAM'!AH269*AH579</f>
        <v>0</v>
      </c>
      <c r="AI581" s="378">
        <f>'4.  2011-2014 LRAM'!AI269*AI579</f>
        <v>0</v>
      </c>
      <c r="AJ581" s="378">
        <f>'4.  2011-2014 LRAM'!AJ269*AJ579</f>
        <v>0</v>
      </c>
      <c r="AK581" s="378">
        <f>'4.  2011-2014 LRAM'!AK269*AK579</f>
        <v>0</v>
      </c>
      <c r="AL581" s="378">
        <f>'4.  2011-2014 LRAM'!AL269*AL579</f>
        <v>0</v>
      </c>
      <c r="AM581" s="626">
        <f t="shared" si="1633"/>
        <v>0</v>
      </c>
    </row>
    <row r="582" spans="2:39" ht="16">
      <c r="B582" s="324" t="s">
        <v>297</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LRAM'!Y398*Y579</f>
        <v>0</v>
      </c>
      <c r="Z582" s="378">
        <f>'4.  2011-2014 LRAM'!Z398*Z579</f>
        <v>0</v>
      </c>
      <c r="AA582" s="378">
        <f>'4.  2011-2014 LRAM'!AA398*AA579</f>
        <v>0</v>
      </c>
      <c r="AB582" s="378">
        <f>'4.  2011-2014 LRAM'!AB398*AB579</f>
        <v>0</v>
      </c>
      <c r="AC582" s="378">
        <f>'4.  2011-2014 LRAM'!AC398*AC579</f>
        <v>0</v>
      </c>
      <c r="AD582" s="378">
        <f>'4.  2011-2014 LRAM'!AD398*AD579</f>
        <v>0</v>
      </c>
      <c r="AE582" s="378">
        <f>'4.  2011-2014 LRAM'!AE398*AE579</f>
        <v>0</v>
      </c>
      <c r="AF582" s="378">
        <f>'4.  2011-2014 LRAM'!AF398*AF579</f>
        <v>0</v>
      </c>
      <c r="AG582" s="378">
        <f>'4.  2011-2014 LRAM'!AG398*AG579</f>
        <v>0</v>
      </c>
      <c r="AH582" s="378">
        <f>'4.  2011-2014 LRAM'!AH398*AH579</f>
        <v>0</v>
      </c>
      <c r="AI582" s="378">
        <f>'4.  2011-2014 LRAM'!AI398*AI579</f>
        <v>0</v>
      </c>
      <c r="AJ582" s="378">
        <f>'4.  2011-2014 LRAM'!AJ398*AJ579</f>
        <v>0</v>
      </c>
      <c r="AK582" s="378">
        <f>'4.  2011-2014 LRAM'!AK398*AK579</f>
        <v>0</v>
      </c>
      <c r="AL582" s="378">
        <f>'4.  2011-2014 LRAM'!AL398*AL579</f>
        <v>0</v>
      </c>
      <c r="AM582" s="626">
        <f t="shared" si="1633"/>
        <v>0</v>
      </c>
    </row>
    <row r="583" spans="2:39" ht="16">
      <c r="B583" s="324" t="s">
        <v>298</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LRAM'!Y529*Y579</f>
        <v>0</v>
      </c>
      <c r="Z583" s="378">
        <f>'4.  2011-2014 LRAM'!Z529*Z579</f>
        <v>0</v>
      </c>
      <c r="AA583" s="378">
        <f>'4.  2011-2014 LRAM'!AA529*AA579</f>
        <v>0</v>
      </c>
      <c r="AB583" s="378">
        <f>'4.  2011-2014 LRAM'!AB529*AB579</f>
        <v>0</v>
      </c>
      <c r="AC583" s="378">
        <f>'4.  2011-2014 LRAM'!AC529*AC579</f>
        <v>0</v>
      </c>
      <c r="AD583" s="378">
        <f>'4.  2011-2014 LRAM'!AD529*AD579</f>
        <v>0</v>
      </c>
      <c r="AE583" s="378">
        <f>'4.  2011-2014 LRAM'!AE529*AE579</f>
        <v>0</v>
      </c>
      <c r="AF583" s="378">
        <f>'4.  2011-2014 LRAM'!AF529*AF579</f>
        <v>0</v>
      </c>
      <c r="AG583" s="378">
        <f>'4.  2011-2014 LRAM'!AG529*AG579</f>
        <v>0</v>
      </c>
      <c r="AH583" s="378">
        <f>'4.  2011-2014 LRAM'!AH529*AH579</f>
        <v>0</v>
      </c>
      <c r="AI583" s="378">
        <f>'4.  2011-2014 LRAM'!AI529*AI579</f>
        <v>0</v>
      </c>
      <c r="AJ583" s="378">
        <f>'4.  2011-2014 LRAM'!AJ529*AJ579</f>
        <v>0</v>
      </c>
      <c r="AK583" s="378">
        <f>'4.  2011-2014 LRAM'!AK529*AK579</f>
        <v>0</v>
      </c>
      <c r="AL583" s="378">
        <f>'4.  2011-2014 LRAM'!AL529*AL579</f>
        <v>0</v>
      </c>
      <c r="AM583" s="626">
        <f t="shared" si="1633"/>
        <v>0</v>
      </c>
    </row>
    <row r="584" spans="2:39" ht="16">
      <c r="B584" s="324" t="s">
        <v>299</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 t="shared" ref="Y584:AL584" si="1634">Y212*Y579</f>
        <v>0</v>
      </c>
      <c r="Z584" s="378">
        <f t="shared" si="1634"/>
        <v>0</v>
      </c>
      <c r="AA584" s="378">
        <f t="shared" si="1634"/>
        <v>0</v>
      </c>
      <c r="AB584" s="378">
        <f t="shared" si="1634"/>
        <v>0</v>
      </c>
      <c r="AC584" s="378">
        <f t="shared" si="1634"/>
        <v>0</v>
      </c>
      <c r="AD584" s="378">
        <f t="shared" si="1634"/>
        <v>0</v>
      </c>
      <c r="AE584" s="378">
        <f t="shared" si="1634"/>
        <v>0</v>
      </c>
      <c r="AF584" s="378">
        <f t="shared" si="1634"/>
        <v>0</v>
      </c>
      <c r="AG584" s="378">
        <f t="shared" si="1634"/>
        <v>0</v>
      </c>
      <c r="AH584" s="378">
        <f t="shared" si="1634"/>
        <v>0</v>
      </c>
      <c r="AI584" s="378">
        <f t="shared" si="1634"/>
        <v>0</v>
      </c>
      <c r="AJ584" s="378">
        <f t="shared" si="1634"/>
        <v>0</v>
      </c>
      <c r="AK584" s="378">
        <f t="shared" si="1634"/>
        <v>0</v>
      </c>
      <c r="AL584" s="378">
        <f t="shared" si="1634"/>
        <v>0</v>
      </c>
      <c r="AM584" s="626">
        <f t="shared" si="1633"/>
        <v>0</v>
      </c>
    </row>
    <row r="585" spans="2:39" ht="16">
      <c r="B585" s="324" t="s">
        <v>300</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635">Y397*Y579</f>
        <v>0</v>
      </c>
      <c r="Z585" s="378">
        <f t="shared" si="1635"/>
        <v>0</v>
      </c>
      <c r="AA585" s="378">
        <f t="shared" si="1635"/>
        <v>0</v>
      </c>
      <c r="AB585" s="378">
        <f t="shared" si="1635"/>
        <v>0</v>
      </c>
      <c r="AC585" s="378">
        <f t="shared" si="1635"/>
        <v>0</v>
      </c>
      <c r="AD585" s="378">
        <f t="shared" si="1635"/>
        <v>0</v>
      </c>
      <c r="AE585" s="378">
        <f t="shared" si="1635"/>
        <v>0</v>
      </c>
      <c r="AF585" s="378">
        <f t="shared" si="1635"/>
        <v>0</v>
      </c>
      <c r="AG585" s="378">
        <f t="shared" si="1635"/>
        <v>0</v>
      </c>
      <c r="AH585" s="378">
        <f t="shared" si="1635"/>
        <v>0</v>
      </c>
      <c r="AI585" s="378">
        <f t="shared" si="1635"/>
        <v>0</v>
      </c>
      <c r="AJ585" s="378">
        <f t="shared" si="1635"/>
        <v>0</v>
      </c>
      <c r="AK585" s="378">
        <f t="shared" si="1635"/>
        <v>0</v>
      </c>
      <c r="AL585" s="378">
        <f t="shared" si="1635"/>
        <v>0</v>
      </c>
      <c r="AM585" s="626">
        <f t="shared" si="1633"/>
        <v>0</v>
      </c>
    </row>
    <row r="586" spans="2:39" ht="16">
      <c r="B586" s="324" t="s">
        <v>301</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Y576*Y579</f>
        <v>0</v>
      </c>
      <c r="Z586" s="378">
        <f t="shared" ref="Z586:AL586" si="1636">Z576*Z579</f>
        <v>0</v>
      </c>
      <c r="AA586" s="378">
        <f t="shared" si="1636"/>
        <v>0</v>
      </c>
      <c r="AB586" s="378">
        <f t="shared" si="1636"/>
        <v>0</v>
      </c>
      <c r="AC586" s="378">
        <f t="shared" si="1636"/>
        <v>0</v>
      </c>
      <c r="AD586" s="378">
        <f t="shared" si="1636"/>
        <v>0</v>
      </c>
      <c r="AE586" s="378">
        <f t="shared" si="1636"/>
        <v>0</v>
      </c>
      <c r="AF586" s="378">
        <f t="shared" si="1636"/>
        <v>0</v>
      </c>
      <c r="AG586" s="378">
        <f t="shared" si="1636"/>
        <v>0</v>
      </c>
      <c r="AH586" s="378">
        <f t="shared" si="1636"/>
        <v>0</v>
      </c>
      <c r="AI586" s="378">
        <f t="shared" si="1636"/>
        <v>0</v>
      </c>
      <c r="AJ586" s="378">
        <f t="shared" si="1636"/>
        <v>0</v>
      </c>
      <c r="AK586" s="378">
        <f t="shared" si="1636"/>
        <v>0</v>
      </c>
      <c r="AL586" s="378">
        <f t="shared" si="1636"/>
        <v>0</v>
      </c>
      <c r="AM586" s="626">
        <f t="shared" si="1633"/>
        <v>0</v>
      </c>
    </row>
    <row r="587" spans="2:39" ht="16">
      <c r="B587" s="349" t="s">
        <v>302</v>
      </c>
      <c r="C587" s="345"/>
      <c r="D587" s="336"/>
      <c r="E587" s="334"/>
      <c r="F587" s="334"/>
      <c r="G587" s="334"/>
      <c r="H587" s="334"/>
      <c r="I587" s="334"/>
      <c r="J587" s="334"/>
      <c r="K587" s="334"/>
      <c r="L587" s="334"/>
      <c r="M587" s="334"/>
      <c r="N587" s="334"/>
      <c r="O587" s="300"/>
      <c r="P587" s="334"/>
      <c r="Q587" s="334"/>
      <c r="R587" s="334"/>
      <c r="S587" s="336"/>
      <c r="T587" s="336"/>
      <c r="U587" s="336"/>
      <c r="V587" s="336"/>
      <c r="W587" s="334"/>
      <c r="X587" s="334"/>
      <c r="Y587" s="346">
        <f>SUM(Y580:Y586)</f>
        <v>0</v>
      </c>
      <c r="Z587" s="346">
        <f>SUM(Z580:Z586)</f>
        <v>0</v>
      </c>
      <c r="AA587" s="346">
        <f t="shared" ref="AA587:AE587" si="1637">SUM(AA580:AA586)</f>
        <v>0</v>
      </c>
      <c r="AB587" s="346">
        <f t="shared" si="1637"/>
        <v>0</v>
      </c>
      <c r="AC587" s="346">
        <f t="shared" si="1637"/>
        <v>0</v>
      </c>
      <c r="AD587" s="346">
        <f>SUM(AD580:AD586)</f>
        <v>0</v>
      </c>
      <c r="AE587" s="346">
        <f t="shared" si="1637"/>
        <v>0</v>
      </c>
      <c r="AF587" s="346">
        <f>SUM(AF580:AF586)</f>
        <v>0</v>
      </c>
      <c r="AG587" s="346">
        <f>SUM(AG580:AG586)</f>
        <v>0</v>
      </c>
      <c r="AH587" s="346">
        <f t="shared" ref="AH587:AL587" si="1638">SUM(AH580:AH586)</f>
        <v>0</v>
      </c>
      <c r="AI587" s="346">
        <f t="shared" si="1638"/>
        <v>0</v>
      </c>
      <c r="AJ587" s="346">
        <f>SUM(AJ580:AJ586)</f>
        <v>0</v>
      </c>
      <c r="AK587" s="346">
        <f t="shared" si="1638"/>
        <v>0</v>
      </c>
      <c r="AL587" s="346">
        <f t="shared" si="1638"/>
        <v>0</v>
      </c>
      <c r="AM587" s="407">
        <f>SUM(AM580:AM586)</f>
        <v>0</v>
      </c>
    </row>
    <row r="588" spans="2:39" ht="16">
      <c r="B588" s="349" t="s">
        <v>303</v>
      </c>
      <c r="C588" s="345"/>
      <c r="D588" s="350"/>
      <c r="E588" s="334"/>
      <c r="F588" s="334"/>
      <c r="G588" s="334"/>
      <c r="H588" s="334"/>
      <c r="I588" s="334"/>
      <c r="J588" s="334"/>
      <c r="K588" s="334"/>
      <c r="L588" s="334"/>
      <c r="M588" s="334"/>
      <c r="N588" s="334"/>
      <c r="O588" s="300"/>
      <c r="P588" s="334"/>
      <c r="Q588" s="334"/>
      <c r="R588" s="334"/>
      <c r="S588" s="336"/>
      <c r="T588" s="336"/>
      <c r="U588" s="336"/>
      <c r="V588" s="336"/>
      <c r="W588" s="334"/>
      <c r="X588" s="334"/>
      <c r="Y588" s="347">
        <f>Y577*Y579</f>
        <v>0</v>
      </c>
      <c r="Z588" s="347">
        <f t="shared" ref="Z588:AE588" si="1639">Z577*Z579</f>
        <v>0</v>
      </c>
      <c r="AA588" s="347">
        <f t="shared" si="1639"/>
        <v>0</v>
      </c>
      <c r="AB588" s="347">
        <f t="shared" si="1639"/>
        <v>0</v>
      </c>
      <c r="AC588" s="347">
        <f t="shared" si="1639"/>
        <v>0</v>
      </c>
      <c r="AD588" s="347">
        <f>AD577*AD579</f>
        <v>0</v>
      </c>
      <c r="AE588" s="347">
        <f t="shared" si="1639"/>
        <v>0</v>
      </c>
      <c r="AF588" s="347">
        <f>AF577*AF579</f>
        <v>0</v>
      </c>
      <c r="AG588" s="347">
        <f t="shared" ref="AG588:AL588" si="1640">AG577*AG579</f>
        <v>0</v>
      </c>
      <c r="AH588" s="347">
        <f t="shared" si="1640"/>
        <v>0</v>
      </c>
      <c r="AI588" s="347">
        <f t="shared" si="1640"/>
        <v>0</v>
      </c>
      <c r="AJ588" s="347">
        <f>AJ577*AJ579</f>
        <v>0</v>
      </c>
      <c r="AK588" s="347">
        <f>AK577*AK579</f>
        <v>0</v>
      </c>
      <c r="AL588" s="347">
        <f t="shared" si="1640"/>
        <v>0</v>
      </c>
      <c r="AM588" s="407">
        <f>SUM(Y588:AL588)</f>
        <v>0</v>
      </c>
    </row>
    <row r="589" spans="2:39" ht="16">
      <c r="B589" s="349" t="s">
        <v>304</v>
      </c>
      <c r="C589" s="345"/>
      <c r="D589" s="350"/>
      <c r="E589" s="334"/>
      <c r="F589" s="334"/>
      <c r="G589" s="334"/>
      <c r="H589" s="334"/>
      <c r="I589" s="334"/>
      <c r="J589" s="334"/>
      <c r="K589" s="334"/>
      <c r="L589" s="334"/>
      <c r="M589" s="334"/>
      <c r="N589" s="334"/>
      <c r="O589" s="300"/>
      <c r="P589" s="334"/>
      <c r="Q589" s="334"/>
      <c r="R589" s="334"/>
      <c r="S589" s="350"/>
      <c r="T589" s="350"/>
      <c r="U589" s="350"/>
      <c r="V589" s="350"/>
      <c r="W589" s="334"/>
      <c r="X589" s="334"/>
      <c r="Y589" s="351"/>
      <c r="Z589" s="351"/>
      <c r="AA589" s="351"/>
      <c r="AB589" s="351"/>
      <c r="AC589" s="351"/>
      <c r="AD589" s="351"/>
      <c r="AE589" s="351"/>
      <c r="AF589" s="351"/>
      <c r="AG589" s="351"/>
      <c r="AH589" s="351"/>
      <c r="AI589" s="351"/>
      <c r="AJ589" s="351"/>
      <c r="AK589" s="351"/>
      <c r="AL589" s="351"/>
      <c r="AM589" s="407">
        <f>AM587-AM588</f>
        <v>0</v>
      </c>
    </row>
    <row r="590" spans="2:39" ht="16">
      <c r="B590" s="324"/>
      <c r="C590" s="350"/>
      <c r="D590" s="350"/>
      <c r="E590" s="334"/>
      <c r="F590" s="334"/>
      <c r="G590" s="334"/>
      <c r="H590" s="334"/>
      <c r="I590" s="334"/>
      <c r="J590" s="334"/>
      <c r="K590" s="334"/>
      <c r="L590" s="334"/>
      <c r="M590" s="334"/>
      <c r="N590" s="334"/>
      <c r="O590" s="300"/>
      <c r="P590" s="334"/>
      <c r="Q590" s="334"/>
      <c r="R590" s="334"/>
      <c r="S590" s="350"/>
      <c r="T590" s="345"/>
      <c r="U590" s="350"/>
      <c r="V590" s="350"/>
      <c r="W590" s="334"/>
      <c r="X590" s="334"/>
      <c r="Y590" s="352"/>
      <c r="Z590" s="352"/>
      <c r="AA590" s="352"/>
      <c r="AB590" s="352"/>
      <c r="AC590" s="352"/>
      <c r="AD590" s="352"/>
      <c r="AE590" s="352"/>
      <c r="AF590" s="352"/>
      <c r="AG590" s="352"/>
      <c r="AH590" s="352"/>
      <c r="AI590" s="352"/>
      <c r="AJ590" s="352"/>
      <c r="AK590" s="352"/>
      <c r="AL590" s="352"/>
      <c r="AM590" s="348"/>
    </row>
    <row r="591" spans="2:39" ht="16">
      <c r="B591" s="439" t="s">
        <v>305</v>
      </c>
      <c r="C591" s="304"/>
      <c r="D591" s="279"/>
      <c r="E591" s="279"/>
      <c r="F591" s="279"/>
      <c r="G591" s="279"/>
      <c r="H591" s="279"/>
      <c r="I591" s="279"/>
      <c r="J591" s="279"/>
      <c r="K591" s="279"/>
      <c r="L591" s="279"/>
      <c r="M591" s="279"/>
      <c r="N591" s="279"/>
      <c r="O591" s="357"/>
      <c r="P591" s="279"/>
      <c r="Q591" s="279"/>
      <c r="R591" s="279"/>
      <c r="S591" s="304"/>
      <c r="T591" s="309"/>
      <c r="U591" s="309"/>
      <c r="V591" s="279"/>
      <c r="W591" s="279"/>
      <c r="X591" s="309"/>
      <c r="Y591" s="291">
        <f>SUMPRODUCT(E410:E574,Y410:Y574)</f>
        <v>16315097.240191065</v>
      </c>
      <c r="Z591" s="291">
        <f>SUMPRODUCT(E410:E574,Z410:Z574)</f>
        <v>1946736.9327149717</v>
      </c>
      <c r="AA591" s="291">
        <f t="shared" ref="AA591:AL591" si="1641">IF(AA408="kw",SUMPRODUCT($N$410:$N$574,$P$410:$P$574,AA410:AA574),SUMPRODUCT($E$410:$E$574,AA410:AA574))</f>
        <v>16581.730162272885</v>
      </c>
      <c r="AB591" s="291">
        <f t="shared" si="1641"/>
        <v>0</v>
      </c>
      <c r="AC591" s="291">
        <f t="shared" si="1641"/>
        <v>6278.3291069195984</v>
      </c>
      <c r="AD591" s="291">
        <f t="shared" si="1641"/>
        <v>0</v>
      </c>
      <c r="AE591" s="291">
        <f t="shared" si="1641"/>
        <v>0</v>
      </c>
      <c r="AF591" s="291">
        <f t="shared" si="1641"/>
        <v>0</v>
      </c>
      <c r="AG591" s="291">
        <f t="shared" si="1641"/>
        <v>0</v>
      </c>
      <c r="AH591" s="291">
        <f t="shared" si="1641"/>
        <v>0</v>
      </c>
      <c r="AI591" s="291">
        <f t="shared" si="1641"/>
        <v>0</v>
      </c>
      <c r="AJ591" s="291">
        <f t="shared" si="1641"/>
        <v>0</v>
      </c>
      <c r="AK591" s="291">
        <f t="shared" si="1641"/>
        <v>0</v>
      </c>
      <c r="AL591" s="291">
        <f t="shared" si="1641"/>
        <v>0</v>
      </c>
      <c r="AM591" s="337"/>
    </row>
    <row r="592" spans="2:39" ht="16">
      <c r="B592" s="439" t="s">
        <v>306</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SUMPRODUCT(F$410:F$574,Y$410:Y$574)</f>
        <v>16315078.111956632</v>
      </c>
      <c r="Z592" s="291">
        <f>SUMPRODUCT(F$410:F$574,Z$410:Z$574)</f>
        <v>1945852.7882584871</v>
      </c>
      <c r="AA592" s="291">
        <f t="shared" ref="AA592:AL592" si="1642">IF(AA408="kw",SUMPRODUCT($N$410:$N$574,$Q$410:$Q$574,AA410:AA574),SUMPRODUCT($F$410:$F$574,AA410:AA574))</f>
        <v>16574.100821890173</v>
      </c>
      <c r="AB592" s="291">
        <f t="shared" si="1642"/>
        <v>0</v>
      </c>
      <c r="AC592" s="291">
        <f t="shared" si="1642"/>
        <v>6278.3291069195984</v>
      </c>
      <c r="AD592" s="291">
        <f t="shared" si="1642"/>
        <v>0</v>
      </c>
      <c r="AE592" s="291">
        <f t="shared" si="1642"/>
        <v>0</v>
      </c>
      <c r="AF592" s="291">
        <f t="shared" si="1642"/>
        <v>0</v>
      </c>
      <c r="AG592" s="291">
        <f t="shared" si="1642"/>
        <v>0</v>
      </c>
      <c r="AH592" s="291">
        <f t="shared" si="1642"/>
        <v>0</v>
      </c>
      <c r="AI592" s="291">
        <f t="shared" si="1642"/>
        <v>0</v>
      </c>
      <c r="AJ592" s="291">
        <f t="shared" si="1642"/>
        <v>0</v>
      </c>
      <c r="AK592" s="291">
        <f t="shared" si="1642"/>
        <v>0</v>
      </c>
      <c r="AL592" s="291">
        <f t="shared" si="1642"/>
        <v>0</v>
      </c>
      <c r="AM592" s="337"/>
    </row>
    <row r="593" spans="1:39" ht="16">
      <c r="B593" s="439" t="s">
        <v>307</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SUMPRODUCT(G$410:G$574,Y$410:Y$574)</f>
        <v>16315058.983722199</v>
      </c>
      <c r="Z593" s="291">
        <f>SUMPRODUCT(G$410:G$574,Z$410:Z$574)</f>
        <v>1944968.6438020028</v>
      </c>
      <c r="AA593" s="291">
        <f t="shared" ref="AA593:AL593" si="1643">IF(AA408="kw",SUMPRODUCT($N$410:$N$574,$R$410:$R$574,AA410:AA574),SUMPRODUCT($G$410:$G$574,AA410:AA574))</f>
        <v>16566.471481507466</v>
      </c>
      <c r="AB593" s="291">
        <f t="shared" si="1643"/>
        <v>0</v>
      </c>
      <c r="AC593" s="291">
        <f t="shared" si="1643"/>
        <v>6278.3291069195984</v>
      </c>
      <c r="AD593" s="291">
        <f t="shared" si="1643"/>
        <v>0</v>
      </c>
      <c r="AE593" s="291">
        <f t="shared" si="1643"/>
        <v>0</v>
      </c>
      <c r="AF593" s="291">
        <f t="shared" si="1643"/>
        <v>0</v>
      </c>
      <c r="AG593" s="291">
        <f t="shared" si="1643"/>
        <v>0</v>
      </c>
      <c r="AH593" s="291">
        <f t="shared" si="1643"/>
        <v>0</v>
      </c>
      <c r="AI593" s="291">
        <f t="shared" si="1643"/>
        <v>0</v>
      </c>
      <c r="AJ593" s="291">
        <f t="shared" si="1643"/>
        <v>0</v>
      </c>
      <c r="AK593" s="291">
        <f t="shared" si="1643"/>
        <v>0</v>
      </c>
      <c r="AL593" s="291">
        <f t="shared" si="1643"/>
        <v>0</v>
      </c>
      <c r="AM593" s="337"/>
    </row>
    <row r="594" spans="1:39" ht="16" hidden="1">
      <c r="B594" s="775" t="s">
        <v>785</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SUMPRODUCT(H410:H574,Y410:Y574)</f>
        <v>16312970.983722199</v>
      </c>
      <c r="Z594" s="326">
        <f>SUMPRODUCT(H410:H574,Z410:Z574)</f>
        <v>1943793.7661208238</v>
      </c>
      <c r="AA594" s="326">
        <f t="shared" ref="AA594:AL594" si="1644">IF(AA408="kw",SUMPRODUCT($N$410:$N$574,$S$410:$S$574,AA410:AA574),SUMPRODUCT($H$410:$H$574,AA410:AA574))</f>
        <v>16566.471481507466</v>
      </c>
      <c r="AB594" s="326">
        <f t="shared" si="1644"/>
        <v>0</v>
      </c>
      <c r="AC594" s="326">
        <f t="shared" si="1644"/>
        <v>6278.3291069195984</v>
      </c>
      <c r="AD594" s="326">
        <f t="shared" si="1644"/>
        <v>0</v>
      </c>
      <c r="AE594" s="326">
        <f t="shared" si="1644"/>
        <v>0</v>
      </c>
      <c r="AF594" s="326">
        <f t="shared" si="1644"/>
        <v>0</v>
      </c>
      <c r="AG594" s="326">
        <f t="shared" si="1644"/>
        <v>0</v>
      </c>
      <c r="AH594" s="326">
        <f t="shared" si="1644"/>
        <v>0</v>
      </c>
      <c r="AI594" s="326">
        <f t="shared" si="1644"/>
        <v>0</v>
      </c>
      <c r="AJ594" s="326">
        <f t="shared" si="1644"/>
        <v>0</v>
      </c>
      <c r="AK594" s="326">
        <f t="shared" si="1644"/>
        <v>0</v>
      </c>
      <c r="AL594" s="326">
        <f t="shared" si="1644"/>
        <v>0</v>
      </c>
      <c r="AM594" s="386"/>
    </row>
    <row r="595" spans="1:39" ht="22.5" customHeight="1">
      <c r="B595" s="368" t="s">
        <v>814</v>
      </c>
      <c r="C595" s="387"/>
      <c r="D595" s="388"/>
      <c r="E595" s="388"/>
      <c r="F595" s="388"/>
      <c r="G595" s="388"/>
      <c r="H595" s="388"/>
      <c r="I595" s="388"/>
      <c r="J595" s="388"/>
      <c r="K595" s="388"/>
      <c r="L595" s="388"/>
      <c r="M595" s="388"/>
      <c r="N595" s="388"/>
      <c r="O595" s="388"/>
      <c r="P595" s="388"/>
      <c r="Q595" s="388"/>
      <c r="R595" s="388"/>
      <c r="S595" s="371"/>
      <c r="T595" s="372"/>
      <c r="U595" s="388"/>
      <c r="V595" s="388"/>
      <c r="W595" s="388"/>
      <c r="X595" s="388"/>
      <c r="Y595" s="409"/>
      <c r="Z595" s="409"/>
      <c r="AA595" s="409"/>
      <c r="AB595" s="409"/>
      <c r="AC595" s="409"/>
      <c r="AD595" s="409"/>
      <c r="AE595" s="409"/>
      <c r="AF595" s="409"/>
      <c r="AG595" s="409"/>
      <c r="AH595" s="409"/>
      <c r="AI595" s="409"/>
      <c r="AJ595" s="409"/>
      <c r="AK595" s="409"/>
      <c r="AL595" s="409"/>
      <c r="AM595" s="389"/>
    </row>
    <row r="598" spans="1:39" ht="16">
      <c r="B598" s="280" t="s">
        <v>309</v>
      </c>
      <c r="C598" s="281"/>
      <c r="D598" s="587" t="s">
        <v>525</v>
      </c>
      <c r="E598" s="253"/>
      <c r="F598" s="587"/>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902" t="s">
        <v>211</v>
      </c>
      <c r="C599" s="904" t="s">
        <v>33</v>
      </c>
      <c r="D599" s="284" t="s">
        <v>422</v>
      </c>
      <c r="E599" s="906" t="s">
        <v>209</v>
      </c>
      <c r="F599" s="907"/>
      <c r="G599" s="907"/>
      <c r="H599" s="907"/>
      <c r="I599" s="907"/>
      <c r="J599" s="907"/>
      <c r="K599" s="907"/>
      <c r="L599" s="907"/>
      <c r="M599" s="908"/>
      <c r="N599" s="909" t="s">
        <v>213</v>
      </c>
      <c r="O599" s="284" t="s">
        <v>423</v>
      </c>
      <c r="P599" s="906" t="s">
        <v>212</v>
      </c>
      <c r="Q599" s="907"/>
      <c r="R599" s="907"/>
      <c r="S599" s="907"/>
      <c r="T599" s="907"/>
      <c r="U599" s="907"/>
      <c r="V599" s="907"/>
      <c r="W599" s="907"/>
      <c r="X599" s="908"/>
      <c r="Y599" s="899" t="s">
        <v>243</v>
      </c>
      <c r="Z599" s="900"/>
      <c r="AA599" s="900"/>
      <c r="AB599" s="900"/>
      <c r="AC599" s="900"/>
      <c r="AD599" s="900"/>
      <c r="AE599" s="900"/>
      <c r="AF599" s="900"/>
      <c r="AG599" s="900"/>
      <c r="AH599" s="900"/>
      <c r="AI599" s="900"/>
      <c r="AJ599" s="900"/>
      <c r="AK599" s="900"/>
      <c r="AL599" s="900"/>
      <c r="AM599" s="901"/>
    </row>
    <row r="600" spans="1:39" ht="68.25" customHeight="1">
      <c r="B600" s="903"/>
      <c r="C600" s="905"/>
      <c r="D600" s="285">
        <v>2018</v>
      </c>
      <c r="E600" s="285">
        <v>2019</v>
      </c>
      <c r="F600" s="285">
        <v>2020</v>
      </c>
      <c r="G600" s="285">
        <v>2021</v>
      </c>
      <c r="H600" s="285">
        <v>2022</v>
      </c>
      <c r="I600" s="285">
        <v>2023</v>
      </c>
      <c r="J600" s="285">
        <v>2024</v>
      </c>
      <c r="K600" s="285">
        <v>2025</v>
      </c>
      <c r="L600" s="285">
        <v>2026</v>
      </c>
      <c r="M600" s="285">
        <v>2027</v>
      </c>
      <c r="N600" s="910"/>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GS&gt;50 kW</v>
      </c>
      <c r="AB600" s="285" t="str">
        <f>'1.  LRAMVA Summary'!G$52</f>
        <v>Unmetered Scattered Load</v>
      </c>
      <c r="AC600" s="285" t="str">
        <f>'1.  LRAMVA Summary'!H$52</f>
        <v>Streetlighting</v>
      </c>
      <c r="AD600" s="285" t="str">
        <f>'1.  LRAMVA Summary'!I$52</f>
        <v/>
      </c>
      <c r="AE600" s="285" t="str">
        <f>'1.  LRAMVA Summary'!J$52</f>
        <v/>
      </c>
      <c r="AF600" s="285" t="str">
        <f>'1.  LRAMVA Summary'!K$52</f>
        <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customHeight="1">
      <c r="A601" s="529"/>
      <c r="B601" s="515"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kWh</v>
      </c>
      <c r="AC601" s="291" t="str">
        <f>'1.  LRAMVA Summary'!H$53</f>
        <v>kW</v>
      </c>
      <c r="AD601" s="291">
        <f>'1.  LRAMVA Summary'!I$53</f>
        <v>0</v>
      </c>
      <c r="AE601" s="291">
        <f>'1.  LRAMVA Summary'!J$53</f>
        <v>0</v>
      </c>
      <c r="AF601" s="291">
        <f>'1.  LRAMVA Summary'!K$53</f>
        <v>0</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6" outlineLevel="1">
      <c r="A602" s="529"/>
      <c r="B602" s="501"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ht="17" outlineLevel="1">
      <c r="A603" s="529">
        <v>1</v>
      </c>
      <c r="B603" s="428" t="s">
        <v>95</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t="16" outlineLevel="1">
      <c r="A604" s="529"/>
      <c r="B604" s="294" t="s">
        <v>310</v>
      </c>
      <c r="C604" s="291" t="s">
        <v>163</v>
      </c>
      <c r="D604" s="295"/>
      <c r="E604" s="295"/>
      <c r="F604" s="295"/>
      <c r="G604" s="295"/>
      <c r="H604" s="295"/>
      <c r="I604" s="295"/>
      <c r="J604" s="295"/>
      <c r="K604" s="295"/>
      <c r="L604" s="295"/>
      <c r="M604" s="295"/>
      <c r="N604" s="466"/>
      <c r="O604" s="295"/>
      <c r="P604" s="295"/>
      <c r="Q604" s="295"/>
      <c r="R604" s="295"/>
      <c r="S604" s="295"/>
      <c r="T604" s="295"/>
      <c r="U604" s="295"/>
      <c r="V604" s="295"/>
      <c r="W604" s="295"/>
      <c r="X604" s="295"/>
      <c r="Y604" s="411">
        <f>Y603</f>
        <v>0</v>
      </c>
      <c r="Z604" s="411">
        <f t="shared" ref="Z604" si="1645">Z603</f>
        <v>0</v>
      </c>
      <c r="AA604" s="411">
        <f t="shared" ref="AA604" si="1646">AA603</f>
        <v>0</v>
      </c>
      <c r="AB604" s="411">
        <f t="shared" ref="AB604" si="1647">AB603</f>
        <v>0</v>
      </c>
      <c r="AC604" s="411">
        <f t="shared" ref="AC604" si="1648">AC603</f>
        <v>0</v>
      </c>
      <c r="AD604" s="411">
        <f t="shared" ref="AD604" si="1649">AD603</f>
        <v>0</v>
      </c>
      <c r="AE604" s="411">
        <f t="shared" ref="AE604" si="1650">AE603</f>
        <v>0</v>
      </c>
      <c r="AF604" s="411">
        <f t="shared" ref="AF604" si="1651">AF603</f>
        <v>0</v>
      </c>
      <c r="AG604" s="411">
        <f t="shared" ref="AG604" si="1652">AG603</f>
        <v>0</v>
      </c>
      <c r="AH604" s="411">
        <f t="shared" ref="AH604" si="1653">AH603</f>
        <v>0</v>
      </c>
      <c r="AI604" s="411">
        <f t="shared" ref="AI604" si="1654">AI603</f>
        <v>0</v>
      </c>
      <c r="AJ604" s="411">
        <f t="shared" ref="AJ604" si="1655">AJ603</f>
        <v>0</v>
      </c>
      <c r="AK604" s="411">
        <f t="shared" ref="AK604" si="1656">AK603</f>
        <v>0</v>
      </c>
      <c r="AL604" s="411">
        <f t="shared" ref="AL604" si="1657">AL603</f>
        <v>0</v>
      </c>
      <c r="AM604" s="297"/>
    </row>
    <row r="605" spans="1:39" ht="16" outlineLevel="1">
      <c r="A605" s="529"/>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ht="17" outlineLevel="1">
      <c r="A606" s="529">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t="16" outlineLevel="1">
      <c r="A607" s="529"/>
      <c r="B607" s="294" t="s">
        <v>310</v>
      </c>
      <c r="C607" s="291" t="s">
        <v>163</v>
      </c>
      <c r="D607" s="295"/>
      <c r="E607" s="295"/>
      <c r="F607" s="295"/>
      <c r="G607" s="295"/>
      <c r="H607" s="295"/>
      <c r="I607" s="295"/>
      <c r="J607" s="295"/>
      <c r="K607" s="295"/>
      <c r="L607" s="295"/>
      <c r="M607" s="295"/>
      <c r="N607" s="466"/>
      <c r="O607" s="295"/>
      <c r="P607" s="295"/>
      <c r="Q607" s="295"/>
      <c r="R607" s="295"/>
      <c r="S607" s="295"/>
      <c r="T607" s="295"/>
      <c r="U607" s="295"/>
      <c r="V607" s="295"/>
      <c r="W607" s="295"/>
      <c r="X607" s="295"/>
      <c r="Y607" s="411">
        <f>Y606</f>
        <v>0</v>
      </c>
      <c r="Z607" s="411">
        <f t="shared" ref="Z607" si="1658">Z606</f>
        <v>0</v>
      </c>
      <c r="AA607" s="411">
        <f t="shared" ref="AA607" si="1659">AA606</f>
        <v>0</v>
      </c>
      <c r="AB607" s="411">
        <f t="shared" ref="AB607" si="1660">AB606</f>
        <v>0</v>
      </c>
      <c r="AC607" s="411">
        <f t="shared" ref="AC607" si="1661">AC606</f>
        <v>0</v>
      </c>
      <c r="AD607" s="411">
        <f t="shared" ref="AD607" si="1662">AD606</f>
        <v>0</v>
      </c>
      <c r="AE607" s="411">
        <f t="shared" ref="AE607" si="1663">AE606</f>
        <v>0</v>
      </c>
      <c r="AF607" s="411">
        <f t="shared" ref="AF607" si="1664">AF606</f>
        <v>0</v>
      </c>
      <c r="AG607" s="411">
        <f t="shared" ref="AG607" si="1665">AG606</f>
        <v>0</v>
      </c>
      <c r="AH607" s="411">
        <f t="shared" ref="AH607" si="1666">AH606</f>
        <v>0</v>
      </c>
      <c r="AI607" s="411">
        <f t="shared" ref="AI607" si="1667">AI606</f>
        <v>0</v>
      </c>
      <c r="AJ607" s="411">
        <f t="shared" ref="AJ607" si="1668">AJ606</f>
        <v>0</v>
      </c>
      <c r="AK607" s="411">
        <f t="shared" ref="AK607" si="1669">AK606</f>
        <v>0</v>
      </c>
      <c r="AL607" s="411">
        <f t="shared" ref="AL607" si="1670">AL606</f>
        <v>0</v>
      </c>
      <c r="AM607" s="297"/>
    </row>
    <row r="608" spans="1:39" ht="16" outlineLevel="1">
      <c r="A608" s="529"/>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ht="17" outlineLevel="1">
      <c r="A609" s="529">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t="16" outlineLevel="1">
      <c r="A610" s="529"/>
      <c r="B610" s="294" t="s">
        <v>310</v>
      </c>
      <c r="C610" s="291" t="s">
        <v>163</v>
      </c>
      <c r="D610" s="295"/>
      <c r="E610" s="295"/>
      <c r="F610" s="295"/>
      <c r="G610" s="295"/>
      <c r="H610" s="295"/>
      <c r="I610" s="295"/>
      <c r="J610" s="295"/>
      <c r="K610" s="295"/>
      <c r="L610" s="295"/>
      <c r="M610" s="295"/>
      <c r="N610" s="466"/>
      <c r="O610" s="295"/>
      <c r="P610" s="295"/>
      <c r="Q610" s="295"/>
      <c r="R610" s="295"/>
      <c r="S610" s="295"/>
      <c r="T610" s="295"/>
      <c r="U610" s="295"/>
      <c r="V610" s="295"/>
      <c r="W610" s="295"/>
      <c r="X610" s="295"/>
      <c r="Y610" s="411">
        <f>Y609</f>
        <v>0</v>
      </c>
      <c r="Z610" s="411">
        <f t="shared" ref="Z610" si="1671">Z609</f>
        <v>0</v>
      </c>
      <c r="AA610" s="411">
        <f t="shared" ref="AA610" si="1672">AA609</f>
        <v>0</v>
      </c>
      <c r="AB610" s="411">
        <f t="shared" ref="AB610" si="1673">AB609</f>
        <v>0</v>
      </c>
      <c r="AC610" s="411">
        <f t="shared" ref="AC610" si="1674">AC609</f>
        <v>0</v>
      </c>
      <c r="AD610" s="411">
        <f t="shared" ref="AD610" si="1675">AD609</f>
        <v>0</v>
      </c>
      <c r="AE610" s="411">
        <f t="shared" ref="AE610" si="1676">AE609</f>
        <v>0</v>
      </c>
      <c r="AF610" s="411">
        <f t="shared" ref="AF610" si="1677">AF609</f>
        <v>0</v>
      </c>
      <c r="AG610" s="411">
        <f t="shared" ref="AG610" si="1678">AG609</f>
        <v>0</v>
      </c>
      <c r="AH610" s="411">
        <f t="shared" ref="AH610" si="1679">AH609</f>
        <v>0</v>
      </c>
      <c r="AI610" s="411">
        <f t="shared" ref="AI610" si="1680">AI609</f>
        <v>0</v>
      </c>
      <c r="AJ610" s="411">
        <f t="shared" ref="AJ610" si="1681">AJ609</f>
        <v>0</v>
      </c>
      <c r="AK610" s="411">
        <f t="shared" ref="AK610" si="1682">AK609</f>
        <v>0</v>
      </c>
      <c r="AL610" s="411">
        <f t="shared" ref="AL610" si="1683">AL609</f>
        <v>0</v>
      </c>
      <c r="AM610" s="297"/>
    </row>
    <row r="611" spans="1:39" ht="16" outlineLevel="1">
      <c r="A611" s="529"/>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ht="17" outlineLevel="1">
      <c r="A612" s="529">
        <v>4</v>
      </c>
      <c r="B612" s="517" t="s">
        <v>674</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t="16" outlineLevel="1">
      <c r="A613" s="529"/>
      <c r="B613" s="294" t="s">
        <v>310</v>
      </c>
      <c r="C613" s="291" t="s">
        <v>163</v>
      </c>
      <c r="D613" s="295"/>
      <c r="E613" s="295"/>
      <c r="F613" s="295"/>
      <c r="G613" s="295"/>
      <c r="H613" s="295"/>
      <c r="I613" s="295"/>
      <c r="J613" s="295"/>
      <c r="K613" s="295"/>
      <c r="L613" s="295"/>
      <c r="M613" s="295"/>
      <c r="N613" s="466"/>
      <c r="O613" s="295"/>
      <c r="P613" s="295"/>
      <c r="Q613" s="295"/>
      <c r="R613" s="295"/>
      <c r="S613" s="295"/>
      <c r="T613" s="295"/>
      <c r="U613" s="295"/>
      <c r="V613" s="295"/>
      <c r="W613" s="295"/>
      <c r="X613" s="295"/>
      <c r="Y613" s="411">
        <f>Y612</f>
        <v>0</v>
      </c>
      <c r="Z613" s="411">
        <f t="shared" ref="Z613" si="1684">Z612</f>
        <v>0</v>
      </c>
      <c r="AA613" s="411">
        <f t="shared" ref="AA613" si="1685">AA612</f>
        <v>0</v>
      </c>
      <c r="AB613" s="411">
        <f t="shared" ref="AB613" si="1686">AB612</f>
        <v>0</v>
      </c>
      <c r="AC613" s="411">
        <f t="shared" ref="AC613" si="1687">AC612</f>
        <v>0</v>
      </c>
      <c r="AD613" s="411">
        <f t="shared" ref="AD613" si="1688">AD612</f>
        <v>0</v>
      </c>
      <c r="AE613" s="411">
        <f t="shared" ref="AE613" si="1689">AE612</f>
        <v>0</v>
      </c>
      <c r="AF613" s="411">
        <f t="shared" ref="AF613" si="1690">AF612</f>
        <v>0</v>
      </c>
      <c r="AG613" s="411">
        <f t="shared" ref="AG613" si="1691">AG612</f>
        <v>0</v>
      </c>
      <c r="AH613" s="411">
        <f t="shared" ref="AH613" si="1692">AH612</f>
        <v>0</v>
      </c>
      <c r="AI613" s="411">
        <f t="shared" ref="AI613" si="1693">AI612</f>
        <v>0</v>
      </c>
      <c r="AJ613" s="411">
        <f t="shared" ref="AJ613" si="1694">AJ612</f>
        <v>0</v>
      </c>
      <c r="AK613" s="411">
        <f t="shared" ref="AK613" si="1695">AK612</f>
        <v>0</v>
      </c>
      <c r="AL613" s="411">
        <f t="shared" ref="AL613" si="1696">AL612</f>
        <v>0</v>
      </c>
      <c r="AM613" s="297"/>
    </row>
    <row r="614" spans="1:39" ht="16" outlineLevel="1">
      <c r="A614" s="529"/>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customHeight="1" outlineLevel="1">
      <c r="A615" s="529">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t="16" outlineLevel="1">
      <c r="A616" s="529"/>
      <c r="B616" s="294" t="s">
        <v>310</v>
      </c>
      <c r="C616" s="291" t="s">
        <v>163</v>
      </c>
      <c r="D616" s="295"/>
      <c r="E616" s="295"/>
      <c r="F616" s="295"/>
      <c r="G616" s="295"/>
      <c r="H616" s="295"/>
      <c r="I616" s="295"/>
      <c r="J616" s="295"/>
      <c r="K616" s="295"/>
      <c r="L616" s="295"/>
      <c r="M616" s="295"/>
      <c r="N616" s="466"/>
      <c r="O616" s="295"/>
      <c r="P616" s="295"/>
      <c r="Q616" s="295"/>
      <c r="R616" s="295"/>
      <c r="S616" s="295"/>
      <c r="T616" s="295"/>
      <c r="U616" s="295"/>
      <c r="V616" s="295"/>
      <c r="W616" s="295"/>
      <c r="X616" s="295"/>
      <c r="Y616" s="411">
        <f>Y615</f>
        <v>0</v>
      </c>
      <c r="Z616" s="411">
        <f t="shared" ref="Z616" si="1697">Z615</f>
        <v>0</v>
      </c>
      <c r="AA616" s="411">
        <f t="shared" ref="AA616" si="1698">AA615</f>
        <v>0</v>
      </c>
      <c r="AB616" s="411">
        <f t="shared" ref="AB616" si="1699">AB615</f>
        <v>0</v>
      </c>
      <c r="AC616" s="411">
        <f t="shared" ref="AC616" si="1700">AC615</f>
        <v>0</v>
      </c>
      <c r="AD616" s="411">
        <f t="shared" ref="AD616" si="1701">AD615</f>
        <v>0</v>
      </c>
      <c r="AE616" s="411">
        <f t="shared" ref="AE616" si="1702">AE615</f>
        <v>0</v>
      </c>
      <c r="AF616" s="411">
        <f t="shared" ref="AF616" si="1703">AF615</f>
        <v>0</v>
      </c>
      <c r="AG616" s="411">
        <f t="shared" ref="AG616" si="1704">AG615</f>
        <v>0</v>
      </c>
      <c r="AH616" s="411">
        <f t="shared" ref="AH616" si="1705">AH615</f>
        <v>0</v>
      </c>
      <c r="AI616" s="411">
        <f t="shared" ref="AI616" si="1706">AI615</f>
        <v>0</v>
      </c>
      <c r="AJ616" s="411">
        <f t="shared" ref="AJ616" si="1707">AJ615</f>
        <v>0</v>
      </c>
      <c r="AK616" s="411">
        <f t="shared" ref="AK616" si="1708">AK615</f>
        <v>0</v>
      </c>
      <c r="AL616" s="411">
        <f t="shared" ref="AL616" si="1709">AL615</f>
        <v>0</v>
      </c>
      <c r="AM616" s="297"/>
    </row>
    <row r="617" spans="1:39" ht="16" outlineLevel="1">
      <c r="A617" s="529"/>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7" outlineLevel="1">
      <c r="A618" s="529"/>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17" outlineLevel="1">
      <c r="A619" s="529">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t="16" outlineLevel="1">
      <c r="A620" s="529"/>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10">Z619</f>
        <v>0</v>
      </c>
      <c r="AA620" s="411">
        <f t="shared" ref="AA620" si="1711">AA619</f>
        <v>0</v>
      </c>
      <c r="AB620" s="411">
        <f t="shared" ref="AB620" si="1712">AB619</f>
        <v>0</v>
      </c>
      <c r="AC620" s="411">
        <f t="shared" ref="AC620" si="1713">AC619</f>
        <v>0</v>
      </c>
      <c r="AD620" s="411">
        <f t="shared" ref="AD620" si="1714">AD619</f>
        <v>0</v>
      </c>
      <c r="AE620" s="411">
        <f t="shared" ref="AE620" si="1715">AE619</f>
        <v>0</v>
      </c>
      <c r="AF620" s="411">
        <f t="shared" ref="AF620" si="1716">AF619</f>
        <v>0</v>
      </c>
      <c r="AG620" s="411">
        <f t="shared" ref="AG620" si="1717">AG619</f>
        <v>0</v>
      </c>
      <c r="AH620" s="411">
        <f t="shared" ref="AH620" si="1718">AH619</f>
        <v>0</v>
      </c>
      <c r="AI620" s="411">
        <f t="shared" ref="AI620" si="1719">AI619</f>
        <v>0</v>
      </c>
      <c r="AJ620" s="411">
        <f t="shared" ref="AJ620" si="1720">AJ619</f>
        <v>0</v>
      </c>
      <c r="AK620" s="411">
        <f t="shared" ref="AK620" si="1721">AK619</f>
        <v>0</v>
      </c>
      <c r="AL620" s="411">
        <f t="shared" ref="AL620" si="1722">AL619</f>
        <v>0</v>
      </c>
      <c r="AM620" s="311"/>
    </row>
    <row r="621" spans="1:39" ht="16" outlineLevel="1">
      <c r="A621" s="529"/>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4" outlineLevel="1">
      <c r="A622" s="529">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t="16" outlineLevel="1">
      <c r="A623" s="529"/>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23">Z622</f>
        <v>0</v>
      </c>
      <c r="AA623" s="411">
        <f t="shared" ref="AA623" si="1724">AA622</f>
        <v>0</v>
      </c>
      <c r="AB623" s="411">
        <f t="shared" ref="AB623" si="1725">AB622</f>
        <v>0</v>
      </c>
      <c r="AC623" s="411">
        <f t="shared" ref="AC623" si="1726">AC622</f>
        <v>0</v>
      </c>
      <c r="AD623" s="411">
        <f t="shared" ref="AD623" si="1727">AD622</f>
        <v>0</v>
      </c>
      <c r="AE623" s="411">
        <f t="shared" ref="AE623" si="1728">AE622</f>
        <v>0</v>
      </c>
      <c r="AF623" s="411">
        <f t="shared" ref="AF623" si="1729">AF622</f>
        <v>0</v>
      </c>
      <c r="AG623" s="411">
        <f t="shared" ref="AG623" si="1730">AG622</f>
        <v>0</v>
      </c>
      <c r="AH623" s="411">
        <f t="shared" ref="AH623" si="1731">AH622</f>
        <v>0</v>
      </c>
      <c r="AI623" s="411">
        <f t="shared" ref="AI623" si="1732">AI622</f>
        <v>0</v>
      </c>
      <c r="AJ623" s="411">
        <f t="shared" ref="AJ623" si="1733">AJ622</f>
        <v>0</v>
      </c>
      <c r="AK623" s="411">
        <f t="shared" ref="AK623" si="1734">AK622</f>
        <v>0</v>
      </c>
      <c r="AL623" s="411">
        <f t="shared" ref="AL623" si="1735">AL622</f>
        <v>0</v>
      </c>
      <c r="AM623" s="311"/>
    </row>
    <row r="624" spans="1:39" ht="16" outlineLevel="1">
      <c r="A624" s="529"/>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4" outlineLevel="1">
      <c r="A625" s="529">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ht="16" outlineLevel="1">
      <c r="A626" s="529"/>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36">Z625</f>
        <v>0</v>
      </c>
      <c r="AA626" s="411">
        <f t="shared" ref="AA626" si="1737">AA625</f>
        <v>0</v>
      </c>
      <c r="AB626" s="411">
        <f t="shared" ref="AB626" si="1738">AB625</f>
        <v>0</v>
      </c>
      <c r="AC626" s="411">
        <f t="shared" ref="AC626" si="1739">AC625</f>
        <v>0</v>
      </c>
      <c r="AD626" s="411">
        <f t="shared" ref="AD626" si="1740">AD625</f>
        <v>0</v>
      </c>
      <c r="AE626" s="411">
        <f t="shared" ref="AE626" si="1741">AE625</f>
        <v>0</v>
      </c>
      <c r="AF626" s="411">
        <f t="shared" ref="AF626" si="1742">AF625</f>
        <v>0</v>
      </c>
      <c r="AG626" s="411">
        <f t="shared" ref="AG626" si="1743">AG625</f>
        <v>0</v>
      </c>
      <c r="AH626" s="411">
        <f t="shared" ref="AH626" si="1744">AH625</f>
        <v>0</v>
      </c>
      <c r="AI626" s="411">
        <f t="shared" ref="AI626" si="1745">AI625</f>
        <v>0</v>
      </c>
      <c r="AJ626" s="411">
        <f t="shared" ref="AJ626" si="1746">AJ625</f>
        <v>0</v>
      </c>
      <c r="AK626" s="411">
        <f t="shared" ref="AK626" si="1747">AK625</f>
        <v>0</v>
      </c>
      <c r="AL626" s="411">
        <f t="shared" ref="AL626" si="1748">AL625</f>
        <v>0</v>
      </c>
      <c r="AM626" s="311"/>
    </row>
    <row r="627" spans="1:39" ht="16" outlineLevel="1">
      <c r="A627" s="529"/>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4" outlineLevel="1">
      <c r="A628" s="529">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ht="16" outlineLevel="1">
      <c r="A629" s="529"/>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49">Z628</f>
        <v>0</v>
      </c>
      <c r="AA629" s="411">
        <f t="shared" ref="AA629" si="1750">AA628</f>
        <v>0</v>
      </c>
      <c r="AB629" s="411">
        <f t="shared" ref="AB629" si="1751">AB628</f>
        <v>0</v>
      </c>
      <c r="AC629" s="411">
        <f t="shared" ref="AC629" si="1752">AC628</f>
        <v>0</v>
      </c>
      <c r="AD629" s="411">
        <f t="shared" ref="AD629" si="1753">AD628</f>
        <v>0</v>
      </c>
      <c r="AE629" s="411">
        <f t="shared" ref="AE629" si="1754">AE628</f>
        <v>0</v>
      </c>
      <c r="AF629" s="411">
        <f t="shared" ref="AF629" si="1755">AF628</f>
        <v>0</v>
      </c>
      <c r="AG629" s="411">
        <f t="shared" ref="AG629" si="1756">AG628</f>
        <v>0</v>
      </c>
      <c r="AH629" s="411">
        <f t="shared" ref="AH629" si="1757">AH628</f>
        <v>0</v>
      </c>
      <c r="AI629" s="411">
        <f t="shared" ref="AI629" si="1758">AI628</f>
        <v>0</v>
      </c>
      <c r="AJ629" s="411">
        <f t="shared" ref="AJ629" si="1759">AJ628</f>
        <v>0</v>
      </c>
      <c r="AK629" s="411">
        <f t="shared" ref="AK629" si="1760">AK628</f>
        <v>0</v>
      </c>
      <c r="AL629" s="411">
        <f t="shared" ref="AL629" si="1761">AL628</f>
        <v>0</v>
      </c>
      <c r="AM629" s="311"/>
    </row>
    <row r="630" spans="1:39" ht="16" outlineLevel="1">
      <c r="A630" s="529"/>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4" outlineLevel="1">
      <c r="A631" s="529">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ht="16" outlineLevel="1">
      <c r="A632" s="529"/>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Y631</f>
        <v>0</v>
      </c>
      <c r="Z632" s="411">
        <f t="shared" ref="Z632" si="1762">Z631</f>
        <v>0</v>
      </c>
      <c r="AA632" s="411">
        <f t="shared" ref="AA632" si="1763">AA631</f>
        <v>0</v>
      </c>
      <c r="AB632" s="411">
        <f t="shared" ref="AB632" si="1764">AB631</f>
        <v>0</v>
      </c>
      <c r="AC632" s="411">
        <f t="shared" ref="AC632" si="1765">AC631</f>
        <v>0</v>
      </c>
      <c r="AD632" s="411">
        <f t="shared" ref="AD632" si="1766">AD631</f>
        <v>0</v>
      </c>
      <c r="AE632" s="411">
        <f t="shared" ref="AE632" si="1767">AE631</f>
        <v>0</v>
      </c>
      <c r="AF632" s="411">
        <f t="shared" ref="AF632" si="1768">AF631</f>
        <v>0</v>
      </c>
      <c r="AG632" s="411">
        <f t="shared" ref="AG632" si="1769">AG631</f>
        <v>0</v>
      </c>
      <c r="AH632" s="411">
        <f t="shared" ref="AH632" si="1770">AH631</f>
        <v>0</v>
      </c>
      <c r="AI632" s="411">
        <f t="shared" ref="AI632" si="1771">AI631</f>
        <v>0</v>
      </c>
      <c r="AJ632" s="411">
        <f t="shared" ref="AJ632" si="1772">AJ631</f>
        <v>0</v>
      </c>
      <c r="AK632" s="411">
        <f t="shared" ref="AK632" si="1773">AK631</f>
        <v>0</v>
      </c>
      <c r="AL632" s="411">
        <f t="shared" ref="AL632" si="1774">AL631</f>
        <v>0</v>
      </c>
      <c r="AM632" s="311"/>
    </row>
    <row r="633" spans="1:39" ht="16" outlineLevel="1">
      <c r="A633" s="529"/>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6" outlineLevel="1">
      <c r="A634" s="529"/>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4" outlineLevel="1">
      <c r="A635" s="529">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ht="16" outlineLevel="1">
      <c r="A636" s="529"/>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775">Z635</f>
        <v>0</v>
      </c>
      <c r="AA636" s="411">
        <f t="shared" ref="AA636" si="1776">AA635</f>
        <v>0</v>
      </c>
      <c r="AB636" s="411">
        <f t="shared" ref="AB636" si="1777">AB635</f>
        <v>0</v>
      </c>
      <c r="AC636" s="411">
        <f t="shared" ref="AC636" si="1778">AC635</f>
        <v>0</v>
      </c>
      <c r="AD636" s="411">
        <f t="shared" ref="AD636" si="1779">AD635</f>
        <v>0</v>
      </c>
      <c r="AE636" s="411">
        <f t="shared" ref="AE636" si="1780">AE635</f>
        <v>0</v>
      </c>
      <c r="AF636" s="411">
        <f t="shared" ref="AF636" si="1781">AF635</f>
        <v>0</v>
      </c>
      <c r="AG636" s="411">
        <f t="shared" ref="AG636" si="1782">AG635</f>
        <v>0</v>
      </c>
      <c r="AH636" s="411">
        <f t="shared" ref="AH636" si="1783">AH635</f>
        <v>0</v>
      </c>
      <c r="AI636" s="411">
        <f t="shared" ref="AI636" si="1784">AI635</f>
        <v>0</v>
      </c>
      <c r="AJ636" s="411">
        <f t="shared" ref="AJ636" si="1785">AJ635</f>
        <v>0</v>
      </c>
      <c r="AK636" s="411">
        <f t="shared" ref="AK636" si="1786">AK635</f>
        <v>0</v>
      </c>
      <c r="AL636" s="411">
        <f t="shared" ref="AL636" si="1787">AL635</f>
        <v>0</v>
      </c>
      <c r="AM636" s="297"/>
    </row>
    <row r="637" spans="1:39" ht="16" outlineLevel="1">
      <c r="A637" s="529"/>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34" outlineLevel="1">
      <c r="A638" s="529">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ht="16" outlineLevel="1">
      <c r="A639" s="529"/>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Y638</f>
        <v>0</v>
      </c>
      <c r="Z639" s="411">
        <f t="shared" ref="Z639" si="1788">Z638</f>
        <v>0</v>
      </c>
      <c r="AA639" s="411">
        <f t="shared" ref="AA639" si="1789">AA638</f>
        <v>0</v>
      </c>
      <c r="AB639" s="411">
        <f t="shared" ref="AB639" si="1790">AB638</f>
        <v>0</v>
      </c>
      <c r="AC639" s="411">
        <f t="shared" ref="AC639" si="1791">AC638</f>
        <v>0</v>
      </c>
      <c r="AD639" s="411">
        <f t="shared" ref="AD639" si="1792">AD638</f>
        <v>0</v>
      </c>
      <c r="AE639" s="411">
        <f t="shared" ref="AE639" si="1793">AE638</f>
        <v>0</v>
      </c>
      <c r="AF639" s="411">
        <f t="shared" ref="AF639" si="1794">AF638</f>
        <v>0</v>
      </c>
      <c r="AG639" s="411">
        <f t="shared" ref="AG639" si="1795">AG638</f>
        <v>0</v>
      </c>
      <c r="AH639" s="411">
        <f t="shared" ref="AH639" si="1796">AH638</f>
        <v>0</v>
      </c>
      <c r="AI639" s="411">
        <f t="shared" ref="AI639" si="1797">AI638</f>
        <v>0</v>
      </c>
      <c r="AJ639" s="411">
        <f t="shared" ref="AJ639" si="1798">AJ638</f>
        <v>0</v>
      </c>
      <c r="AK639" s="411">
        <f t="shared" ref="AK639" si="1799">AK638</f>
        <v>0</v>
      </c>
      <c r="AL639" s="411">
        <f t="shared" ref="AL639" si="1800">AL638</f>
        <v>0</v>
      </c>
      <c r="AM639" s="297"/>
    </row>
    <row r="640" spans="1:39" ht="16" outlineLevel="1">
      <c r="A640" s="529"/>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4" outlineLevel="1">
      <c r="A641" s="529">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ht="16" outlineLevel="1">
      <c r="A642" s="529"/>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 si="1801">Z641</f>
        <v>0</v>
      </c>
      <c r="AA642" s="411">
        <f t="shared" ref="AA642" si="1802">AA641</f>
        <v>0</v>
      </c>
      <c r="AB642" s="411">
        <f t="shared" ref="AB642" si="1803">AB641</f>
        <v>0</v>
      </c>
      <c r="AC642" s="411">
        <f t="shared" ref="AC642" si="1804">AC641</f>
        <v>0</v>
      </c>
      <c r="AD642" s="411">
        <f t="shared" ref="AD642" si="1805">AD641</f>
        <v>0</v>
      </c>
      <c r="AE642" s="411">
        <f t="shared" ref="AE642" si="1806">AE641</f>
        <v>0</v>
      </c>
      <c r="AF642" s="411">
        <f t="shared" ref="AF642" si="1807">AF641</f>
        <v>0</v>
      </c>
      <c r="AG642" s="411">
        <f t="shared" ref="AG642" si="1808">AG641</f>
        <v>0</v>
      </c>
      <c r="AH642" s="411">
        <f t="shared" ref="AH642" si="1809">AH641</f>
        <v>0</v>
      </c>
      <c r="AI642" s="411">
        <f t="shared" ref="AI642" si="1810">AI641</f>
        <v>0</v>
      </c>
      <c r="AJ642" s="411">
        <f t="shared" ref="AJ642" si="1811">AJ641</f>
        <v>0</v>
      </c>
      <c r="AK642" s="411">
        <f t="shared" ref="AK642" si="1812">AK641</f>
        <v>0</v>
      </c>
      <c r="AL642" s="411">
        <f t="shared" ref="AL642" si="1813">AL641</f>
        <v>0</v>
      </c>
      <c r="AM642" s="306"/>
    </row>
    <row r="643" spans="1:40" ht="16" outlineLevel="1">
      <c r="A643" s="529"/>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6" outlineLevel="1">
      <c r="A644" s="529"/>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ht="17" outlineLevel="1">
      <c r="A645" s="529">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t="16" outlineLevel="1">
      <c r="A646" s="529"/>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 si="1814">Z645</f>
        <v>0</v>
      </c>
      <c r="AA646" s="411">
        <f t="shared" ref="AA646" si="1815">AA645</f>
        <v>0</v>
      </c>
      <c r="AB646" s="411">
        <f t="shared" ref="AB646" si="1816">AB645</f>
        <v>0</v>
      </c>
      <c r="AC646" s="411">
        <f t="shared" ref="AC646" si="1817">AC645</f>
        <v>0</v>
      </c>
      <c r="AD646" s="411">
        <f t="shared" ref="AD646" si="1818">AD645</f>
        <v>0</v>
      </c>
      <c r="AE646" s="411">
        <f t="shared" ref="AE646" si="1819">AE645</f>
        <v>0</v>
      </c>
      <c r="AF646" s="411">
        <f t="shared" ref="AF646" si="1820">AF645</f>
        <v>0</v>
      </c>
      <c r="AG646" s="411">
        <f t="shared" ref="AG646" si="1821">AG645</f>
        <v>0</v>
      </c>
      <c r="AH646" s="411">
        <f t="shared" ref="AH646" si="1822">AH645</f>
        <v>0</v>
      </c>
      <c r="AI646" s="411">
        <f t="shared" ref="AI646" si="1823">AI645</f>
        <v>0</v>
      </c>
      <c r="AJ646" s="411">
        <f t="shared" ref="AJ646" si="1824">AJ645</f>
        <v>0</v>
      </c>
      <c r="AK646" s="411">
        <f t="shared" ref="AK646" si="1825">AK645</f>
        <v>0</v>
      </c>
      <c r="AL646" s="411">
        <f t="shared" ref="AL646" si="1826">AL645</f>
        <v>0</v>
      </c>
      <c r="AM646" s="513"/>
      <c r="AN646" s="627"/>
    </row>
    <row r="647" spans="1:40" ht="16" outlineLevel="1">
      <c r="A647" s="529"/>
      <c r="B647" s="315"/>
      <c r="C647" s="305"/>
      <c r="D647" s="291"/>
      <c r="E647" s="291"/>
      <c r="F647" s="291"/>
      <c r="G647" s="291"/>
      <c r="H647" s="291"/>
      <c r="I647" s="291"/>
      <c r="J647" s="291"/>
      <c r="K647" s="291"/>
      <c r="L647" s="291"/>
      <c r="M647" s="291"/>
      <c r="N647" s="466"/>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27"/>
    </row>
    <row r="648" spans="1:40" s="309" customFormat="1" ht="16" outlineLevel="1">
      <c r="A648" s="529"/>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4"/>
      <c r="AN648" s="628"/>
    </row>
    <row r="649" spans="1:40" ht="16" outlineLevel="1">
      <c r="A649" s="529">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ht="16" outlineLevel="1">
      <c r="A650" s="529"/>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27">Z649</f>
        <v>0</v>
      </c>
      <c r="AA650" s="411">
        <f t="shared" si="1827"/>
        <v>0</v>
      </c>
      <c r="AB650" s="411">
        <f t="shared" si="1827"/>
        <v>0</v>
      </c>
      <c r="AC650" s="411">
        <f t="shared" si="1827"/>
        <v>0</v>
      </c>
      <c r="AD650" s="411">
        <f t="shared" si="1827"/>
        <v>0</v>
      </c>
      <c r="AE650" s="411">
        <f t="shared" si="1827"/>
        <v>0</v>
      </c>
      <c r="AF650" s="411">
        <f t="shared" si="1827"/>
        <v>0</v>
      </c>
      <c r="AG650" s="411">
        <f t="shared" si="1827"/>
        <v>0</v>
      </c>
      <c r="AH650" s="411">
        <f t="shared" si="1827"/>
        <v>0</v>
      </c>
      <c r="AI650" s="411">
        <f t="shared" si="1827"/>
        <v>0</v>
      </c>
      <c r="AJ650" s="411">
        <f t="shared" si="1827"/>
        <v>0</v>
      </c>
      <c r="AK650" s="411">
        <f t="shared" si="1827"/>
        <v>0</v>
      </c>
      <c r="AL650" s="411">
        <f t="shared" si="1827"/>
        <v>0</v>
      </c>
      <c r="AM650" s="297"/>
    </row>
    <row r="651" spans="1:40" ht="16" outlineLevel="1">
      <c r="A651" s="529"/>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ht="16" outlineLevel="1">
      <c r="A652" s="529">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ht="16" outlineLevel="1">
      <c r="A653" s="529"/>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828">Z652</f>
        <v>0</v>
      </c>
      <c r="AA653" s="411">
        <f t="shared" si="1828"/>
        <v>0</v>
      </c>
      <c r="AB653" s="411">
        <f t="shared" si="1828"/>
        <v>0</v>
      </c>
      <c r="AC653" s="411">
        <f t="shared" si="1828"/>
        <v>0</v>
      </c>
      <c r="AD653" s="411">
        <f t="shared" si="1828"/>
        <v>0</v>
      </c>
      <c r="AE653" s="411">
        <f t="shared" si="1828"/>
        <v>0</v>
      </c>
      <c r="AF653" s="411">
        <f t="shared" si="1828"/>
        <v>0</v>
      </c>
      <c r="AG653" s="411">
        <f t="shared" si="1828"/>
        <v>0</v>
      </c>
      <c r="AH653" s="411">
        <f t="shared" si="1828"/>
        <v>0</v>
      </c>
      <c r="AI653" s="411">
        <f t="shared" si="1828"/>
        <v>0</v>
      </c>
      <c r="AJ653" s="411">
        <f t="shared" si="1828"/>
        <v>0</v>
      </c>
      <c r="AK653" s="411">
        <f t="shared" si="1828"/>
        <v>0</v>
      </c>
      <c r="AL653" s="411">
        <f t="shared" si="1828"/>
        <v>0</v>
      </c>
      <c r="AM653" s="297"/>
    </row>
    <row r="654" spans="1:40" s="283" customFormat="1" ht="16" outlineLevel="1">
      <c r="A654" s="529"/>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7" outlineLevel="1">
      <c r="A655" s="529"/>
      <c r="B655" s="516"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ht="17" outlineLevel="1">
      <c r="A656" s="529">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t="16" outlineLevel="1">
      <c r="A657" s="529"/>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1829">Z656</f>
        <v>0</v>
      </c>
      <c r="AA657" s="411">
        <f t="shared" si="1829"/>
        <v>0</v>
      </c>
      <c r="AB657" s="411">
        <f t="shared" si="1829"/>
        <v>0</v>
      </c>
      <c r="AC657" s="411">
        <f t="shared" si="1829"/>
        <v>0</v>
      </c>
      <c r="AD657" s="411">
        <f t="shared" si="1829"/>
        <v>0</v>
      </c>
      <c r="AE657" s="411">
        <f t="shared" si="1829"/>
        <v>0</v>
      </c>
      <c r="AF657" s="411">
        <f t="shared" si="1829"/>
        <v>0</v>
      </c>
      <c r="AG657" s="411">
        <f t="shared" si="1829"/>
        <v>0</v>
      </c>
      <c r="AH657" s="411">
        <f t="shared" si="1829"/>
        <v>0</v>
      </c>
      <c r="AI657" s="411">
        <f t="shared" si="1829"/>
        <v>0</v>
      </c>
      <c r="AJ657" s="411">
        <f t="shared" si="1829"/>
        <v>0</v>
      </c>
      <c r="AK657" s="411">
        <f t="shared" si="1829"/>
        <v>0</v>
      </c>
      <c r="AL657" s="411">
        <f t="shared" si="1829"/>
        <v>0</v>
      </c>
      <c r="AM657" s="306"/>
    </row>
    <row r="658" spans="1:39" ht="16" outlineLevel="1">
      <c r="A658" s="529"/>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17" outlineLevel="1">
      <c r="A659" s="529">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t="16" outlineLevel="1">
      <c r="A660" s="529"/>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1830">Z659</f>
        <v>0</v>
      </c>
      <c r="AA660" s="411">
        <f t="shared" si="1830"/>
        <v>0</v>
      </c>
      <c r="AB660" s="411">
        <f t="shared" si="1830"/>
        <v>0</v>
      </c>
      <c r="AC660" s="411">
        <f t="shared" si="1830"/>
        <v>0</v>
      </c>
      <c r="AD660" s="411">
        <f t="shared" si="1830"/>
        <v>0</v>
      </c>
      <c r="AE660" s="411">
        <f t="shared" si="1830"/>
        <v>0</v>
      </c>
      <c r="AF660" s="411">
        <f t="shared" si="1830"/>
        <v>0</v>
      </c>
      <c r="AG660" s="411">
        <f t="shared" si="1830"/>
        <v>0</v>
      </c>
      <c r="AH660" s="411">
        <f t="shared" si="1830"/>
        <v>0</v>
      </c>
      <c r="AI660" s="411">
        <f t="shared" si="1830"/>
        <v>0</v>
      </c>
      <c r="AJ660" s="411">
        <f t="shared" si="1830"/>
        <v>0</v>
      </c>
      <c r="AK660" s="411">
        <f t="shared" si="1830"/>
        <v>0</v>
      </c>
      <c r="AL660" s="411">
        <f t="shared" si="1830"/>
        <v>0</v>
      </c>
      <c r="AM660" s="306"/>
    </row>
    <row r="661" spans="1:39" ht="16" outlineLevel="1">
      <c r="A661" s="529"/>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ht="17" outlineLevel="1">
      <c r="A662" s="529">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ht="16" outlineLevel="1">
      <c r="A663" s="529"/>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1831">Z662</f>
        <v>0</v>
      </c>
      <c r="AA663" s="411">
        <f t="shared" si="1831"/>
        <v>0</v>
      </c>
      <c r="AB663" s="411">
        <f t="shared" si="1831"/>
        <v>0</v>
      </c>
      <c r="AC663" s="411">
        <f t="shared" si="1831"/>
        <v>0</v>
      </c>
      <c r="AD663" s="411">
        <f t="shared" si="1831"/>
        <v>0</v>
      </c>
      <c r="AE663" s="411">
        <f t="shared" si="1831"/>
        <v>0</v>
      </c>
      <c r="AF663" s="411">
        <f t="shared" si="1831"/>
        <v>0</v>
      </c>
      <c r="AG663" s="411">
        <f t="shared" si="1831"/>
        <v>0</v>
      </c>
      <c r="AH663" s="411">
        <f t="shared" si="1831"/>
        <v>0</v>
      </c>
      <c r="AI663" s="411">
        <f t="shared" si="1831"/>
        <v>0</v>
      </c>
      <c r="AJ663" s="411">
        <f t="shared" si="1831"/>
        <v>0</v>
      </c>
      <c r="AK663" s="411">
        <f t="shared" si="1831"/>
        <v>0</v>
      </c>
      <c r="AL663" s="411">
        <f t="shared" si="1831"/>
        <v>0</v>
      </c>
      <c r="AM663" s="297"/>
    </row>
    <row r="664" spans="1:39" ht="16" outlineLevel="1">
      <c r="A664" s="529"/>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ht="17" outlineLevel="1">
      <c r="A665" s="529">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ht="16" outlineLevel="1">
      <c r="A666" s="529"/>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1832">Z665</f>
        <v>0</v>
      </c>
      <c r="AA666" s="411">
        <f t="shared" si="1832"/>
        <v>0</v>
      </c>
      <c r="AB666" s="411">
        <f t="shared" si="1832"/>
        <v>0</v>
      </c>
      <c r="AC666" s="411">
        <f t="shared" si="1832"/>
        <v>0</v>
      </c>
      <c r="AD666" s="411">
        <f t="shared" si="1832"/>
        <v>0</v>
      </c>
      <c r="AE666" s="411">
        <f t="shared" si="1832"/>
        <v>0</v>
      </c>
      <c r="AF666" s="411">
        <f t="shared" si="1832"/>
        <v>0</v>
      </c>
      <c r="AG666" s="411">
        <f t="shared" si="1832"/>
        <v>0</v>
      </c>
      <c r="AH666" s="411">
        <f t="shared" si="1832"/>
        <v>0</v>
      </c>
      <c r="AI666" s="411">
        <f t="shared" si="1832"/>
        <v>0</v>
      </c>
      <c r="AJ666" s="411">
        <f t="shared" si="1832"/>
        <v>0</v>
      </c>
      <c r="AK666" s="411">
        <f t="shared" si="1832"/>
        <v>0</v>
      </c>
      <c r="AL666" s="411">
        <f t="shared" si="1832"/>
        <v>0</v>
      </c>
      <c r="AM666" s="306"/>
    </row>
    <row r="667" spans="1:39" ht="16" outlineLevel="1">
      <c r="A667" s="529"/>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6" outlineLevel="1">
      <c r="A668" s="529"/>
      <c r="B668" s="515"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6" outlineLevel="1">
      <c r="A669" s="529"/>
      <c r="B669" s="501"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17" outlineLevel="1">
      <c r="A670" s="529">
        <v>21</v>
      </c>
      <c r="B670" s="428" t="s">
        <v>113</v>
      </c>
      <c r="C670" s="291" t="s">
        <v>25</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ht="16" outlineLevel="1">
      <c r="A671" s="529"/>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Y670</f>
        <v>0</v>
      </c>
      <c r="Z671" s="411">
        <f t="shared" ref="Z671:AC671" si="1833">Z670</f>
        <v>0</v>
      </c>
      <c r="AA671" s="411">
        <f t="shared" si="1833"/>
        <v>0</v>
      </c>
      <c r="AB671" s="411">
        <f t="shared" si="1833"/>
        <v>0</v>
      </c>
      <c r="AC671" s="411">
        <f t="shared" si="1833"/>
        <v>0</v>
      </c>
      <c r="AD671" s="411">
        <f t="shared" ref="AD671" si="1834">AD670</f>
        <v>0</v>
      </c>
      <c r="AE671" s="411">
        <f t="shared" ref="AE671" si="1835">AE670</f>
        <v>0</v>
      </c>
      <c r="AF671" s="411">
        <f t="shared" ref="AF671" si="1836">AF670</f>
        <v>0</v>
      </c>
      <c r="AG671" s="411">
        <f t="shared" ref="AG671" si="1837">AG670</f>
        <v>0</v>
      </c>
      <c r="AH671" s="411">
        <f t="shared" ref="AH671" si="1838">AH670</f>
        <v>0</v>
      </c>
      <c r="AI671" s="411">
        <f t="shared" ref="AI671" si="1839">AI670</f>
        <v>0</v>
      </c>
      <c r="AJ671" s="411">
        <f t="shared" ref="AJ671" si="1840">AJ670</f>
        <v>0</v>
      </c>
      <c r="AK671" s="411">
        <f t="shared" ref="AK671" si="1841">AK670</f>
        <v>0</v>
      </c>
      <c r="AL671" s="411">
        <f t="shared" ref="AL671" si="1842">AL670</f>
        <v>0</v>
      </c>
      <c r="AM671" s="306"/>
    </row>
    <row r="672" spans="1:39" ht="16" outlineLevel="1">
      <c r="A672" s="529"/>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ht="34" outlineLevel="1">
      <c r="A673" s="529">
        <v>22</v>
      </c>
      <c r="B673" s="428" t="s">
        <v>114</v>
      </c>
      <c r="C673" s="291" t="s">
        <v>25</v>
      </c>
      <c r="D673" s="295">
        <v>421298.9093137501</v>
      </c>
      <c r="E673" s="295">
        <v>421298.9093137501</v>
      </c>
      <c r="F673" s="295">
        <v>421298.9093137501</v>
      </c>
      <c r="G673" s="295">
        <v>421298.9093137501</v>
      </c>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ht="16" outlineLevel="1">
      <c r="A674" s="529"/>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AC674" si="1843">Z673</f>
        <v>0</v>
      </c>
      <c r="AA674" s="411">
        <f t="shared" si="1843"/>
        <v>0</v>
      </c>
      <c r="AB674" s="411">
        <f t="shared" si="1843"/>
        <v>0</v>
      </c>
      <c r="AC674" s="411">
        <f t="shared" si="1843"/>
        <v>0</v>
      </c>
      <c r="AD674" s="411">
        <f t="shared" ref="AD674" si="1844">AD673</f>
        <v>0</v>
      </c>
      <c r="AE674" s="411">
        <f t="shared" ref="AE674" si="1845">AE673</f>
        <v>0</v>
      </c>
      <c r="AF674" s="411">
        <f t="shared" ref="AF674" si="1846">AF673</f>
        <v>0</v>
      </c>
      <c r="AG674" s="411">
        <f t="shared" ref="AG674" si="1847">AG673</f>
        <v>0</v>
      </c>
      <c r="AH674" s="411">
        <f t="shared" ref="AH674" si="1848">AH673</f>
        <v>0</v>
      </c>
      <c r="AI674" s="411">
        <f t="shared" ref="AI674" si="1849">AI673</f>
        <v>0</v>
      </c>
      <c r="AJ674" s="411">
        <f t="shared" ref="AJ674" si="1850">AJ673</f>
        <v>0</v>
      </c>
      <c r="AK674" s="411">
        <f t="shared" ref="AK674" si="1851">AK673</f>
        <v>0</v>
      </c>
      <c r="AL674" s="411">
        <f t="shared" ref="AL674" si="1852">AL673</f>
        <v>0</v>
      </c>
      <c r="AM674" s="306"/>
    </row>
    <row r="675" spans="1:39" ht="16" outlineLevel="1">
      <c r="A675" s="529"/>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17" outlineLevel="1">
      <c r="A676" s="529">
        <v>23</v>
      </c>
      <c r="B676" s="428" t="s">
        <v>115</v>
      </c>
      <c r="C676" s="291" t="s">
        <v>25</v>
      </c>
      <c r="D676" s="295">
        <v>2541832.8495106813</v>
      </c>
      <c r="E676" s="295">
        <v>2531385.1028495226</v>
      </c>
      <c r="F676" s="295">
        <v>2520937.3561883643</v>
      </c>
      <c r="G676" s="295">
        <v>2520937.3561883643</v>
      </c>
      <c r="H676" s="295"/>
      <c r="I676" s="295"/>
      <c r="J676" s="295"/>
      <c r="K676" s="295"/>
      <c r="L676" s="295"/>
      <c r="M676" s="295"/>
      <c r="N676" s="291"/>
      <c r="O676" s="295"/>
      <c r="P676" s="295"/>
      <c r="Q676" s="295"/>
      <c r="R676" s="295"/>
      <c r="S676" s="295"/>
      <c r="T676" s="295"/>
      <c r="U676" s="295"/>
      <c r="V676" s="295"/>
      <c r="W676" s="295"/>
      <c r="X676" s="295"/>
      <c r="Y676" s="410">
        <v>1</v>
      </c>
      <c r="Z676" s="410"/>
      <c r="AA676" s="410"/>
      <c r="AB676" s="410"/>
      <c r="AC676" s="410"/>
      <c r="AD676" s="410"/>
      <c r="AE676" s="410"/>
      <c r="AF676" s="410"/>
      <c r="AG676" s="410"/>
      <c r="AH676" s="410"/>
      <c r="AI676" s="410"/>
      <c r="AJ676" s="410"/>
      <c r="AK676" s="410"/>
      <c r="AL676" s="410"/>
      <c r="AM676" s="296">
        <f>SUM(Y676:AL676)</f>
        <v>1</v>
      </c>
    </row>
    <row r="677" spans="1:39" ht="16" outlineLevel="1">
      <c r="A677" s="529"/>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Y676</f>
        <v>1</v>
      </c>
      <c r="Z677" s="411">
        <f t="shared" ref="Z677:AC677" si="1853">Z676</f>
        <v>0</v>
      </c>
      <c r="AA677" s="411">
        <f t="shared" si="1853"/>
        <v>0</v>
      </c>
      <c r="AB677" s="411">
        <f t="shared" si="1853"/>
        <v>0</v>
      </c>
      <c r="AC677" s="411">
        <f t="shared" si="1853"/>
        <v>0</v>
      </c>
      <c r="AD677" s="411">
        <f t="shared" ref="AD677" si="1854">AD676</f>
        <v>0</v>
      </c>
      <c r="AE677" s="411">
        <f t="shared" ref="AE677" si="1855">AE676</f>
        <v>0</v>
      </c>
      <c r="AF677" s="411">
        <f t="shared" ref="AF677" si="1856">AF676</f>
        <v>0</v>
      </c>
      <c r="AG677" s="411">
        <f t="shared" ref="AG677" si="1857">AG676</f>
        <v>0</v>
      </c>
      <c r="AH677" s="411">
        <f t="shared" ref="AH677" si="1858">AH676</f>
        <v>0</v>
      </c>
      <c r="AI677" s="411">
        <f t="shared" ref="AI677" si="1859">AI676</f>
        <v>0</v>
      </c>
      <c r="AJ677" s="411">
        <f t="shared" ref="AJ677" si="1860">AJ676</f>
        <v>0</v>
      </c>
      <c r="AK677" s="411">
        <f t="shared" ref="AK677" si="1861">AK676</f>
        <v>0</v>
      </c>
      <c r="AL677" s="411">
        <f t="shared" ref="AL677" si="1862">AL676</f>
        <v>0</v>
      </c>
      <c r="AM677" s="306"/>
    </row>
    <row r="678" spans="1:39" ht="16" outlineLevel="1">
      <c r="A678" s="529"/>
      <c r="B678" s="430"/>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17" outlineLevel="1">
      <c r="A679" s="529">
        <v>24</v>
      </c>
      <c r="B679" s="428" t="s">
        <v>116</v>
      </c>
      <c r="C679" s="291" t="s">
        <v>25</v>
      </c>
      <c r="D679" s="295">
        <v>154869.70000000115</v>
      </c>
      <c r="E679" s="295">
        <v>154869.70000000115</v>
      </c>
      <c r="F679" s="295">
        <v>154869.70000000115</v>
      </c>
      <c r="G679" s="295">
        <v>154869.70000000115</v>
      </c>
      <c r="H679" s="295"/>
      <c r="I679" s="295"/>
      <c r="J679" s="295"/>
      <c r="K679" s="295"/>
      <c r="L679" s="295"/>
      <c r="M679" s="295"/>
      <c r="N679" s="291"/>
      <c r="O679" s="295"/>
      <c r="P679" s="295"/>
      <c r="Q679" s="295"/>
      <c r="R679" s="295"/>
      <c r="S679" s="295"/>
      <c r="T679" s="295"/>
      <c r="U679" s="295"/>
      <c r="V679" s="295"/>
      <c r="W679" s="295"/>
      <c r="X679" s="295"/>
      <c r="Y679" s="410">
        <v>1</v>
      </c>
      <c r="Z679" s="410"/>
      <c r="AA679" s="410"/>
      <c r="AB679" s="410"/>
      <c r="AC679" s="410"/>
      <c r="AD679" s="410"/>
      <c r="AE679" s="410"/>
      <c r="AF679" s="410"/>
      <c r="AG679" s="410"/>
      <c r="AH679" s="410"/>
      <c r="AI679" s="410"/>
      <c r="AJ679" s="410"/>
      <c r="AK679" s="410"/>
      <c r="AL679" s="410"/>
      <c r="AM679" s="296">
        <f>SUM(Y679:AL679)</f>
        <v>1</v>
      </c>
    </row>
    <row r="680" spans="1:39" ht="16" outlineLevel="1">
      <c r="A680" s="529"/>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Y679</f>
        <v>1</v>
      </c>
      <c r="Z680" s="411">
        <f t="shared" ref="Z680:AC680" si="1863">Z679</f>
        <v>0</v>
      </c>
      <c r="AA680" s="411">
        <f t="shared" si="1863"/>
        <v>0</v>
      </c>
      <c r="AB680" s="411">
        <f t="shared" si="1863"/>
        <v>0</v>
      </c>
      <c r="AC680" s="411">
        <f t="shared" si="1863"/>
        <v>0</v>
      </c>
      <c r="AD680" s="411">
        <f t="shared" ref="AD680" si="1864">AD679</f>
        <v>0</v>
      </c>
      <c r="AE680" s="411">
        <f t="shared" ref="AE680" si="1865">AE679</f>
        <v>0</v>
      </c>
      <c r="AF680" s="411">
        <f t="shared" ref="AF680" si="1866">AF679</f>
        <v>0</v>
      </c>
      <c r="AG680" s="411">
        <f t="shared" ref="AG680" si="1867">AG679</f>
        <v>0</v>
      </c>
      <c r="AH680" s="411">
        <f t="shared" ref="AH680" si="1868">AH679</f>
        <v>0</v>
      </c>
      <c r="AI680" s="411">
        <f t="shared" ref="AI680" si="1869">AI679</f>
        <v>0</v>
      </c>
      <c r="AJ680" s="411">
        <f t="shared" ref="AJ680" si="1870">AJ679</f>
        <v>0</v>
      </c>
      <c r="AK680" s="411">
        <f t="shared" ref="AK680" si="1871">AK679</f>
        <v>0</v>
      </c>
      <c r="AL680" s="411">
        <f t="shared" ref="AL680" si="1872">AL679</f>
        <v>0</v>
      </c>
      <c r="AM680" s="306"/>
    </row>
    <row r="681" spans="1:39" ht="16" outlineLevel="1">
      <c r="A681" s="529"/>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16" outlineLevel="1">
      <c r="A682" s="529"/>
      <c r="B682" s="288" t="s">
        <v>499</v>
      </c>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ht="17" outlineLevel="1">
      <c r="A683" s="529">
        <v>25</v>
      </c>
      <c r="B683" s="428" t="s">
        <v>117</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v>1</v>
      </c>
      <c r="AA683" s="410"/>
      <c r="AB683" s="410"/>
      <c r="AC683" s="410"/>
      <c r="AD683" s="410"/>
      <c r="AE683" s="410"/>
      <c r="AF683" s="415"/>
      <c r="AG683" s="415"/>
      <c r="AH683" s="415"/>
      <c r="AI683" s="415"/>
      <c r="AJ683" s="415"/>
      <c r="AK683" s="415"/>
      <c r="AL683" s="415"/>
      <c r="AM683" s="296">
        <f>SUM(Y683:AL683)</f>
        <v>1</v>
      </c>
    </row>
    <row r="684" spans="1:39" ht="16" outlineLevel="1">
      <c r="A684" s="529"/>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Y683</f>
        <v>0</v>
      </c>
      <c r="Z684" s="411">
        <f t="shared" ref="Z684:AC684" si="1873">Z683</f>
        <v>1</v>
      </c>
      <c r="AA684" s="411">
        <f t="shared" si="1873"/>
        <v>0</v>
      </c>
      <c r="AB684" s="411">
        <f t="shared" si="1873"/>
        <v>0</v>
      </c>
      <c r="AC684" s="411">
        <f t="shared" si="1873"/>
        <v>0</v>
      </c>
      <c r="AD684" s="411">
        <f t="shared" ref="AD684" si="1874">AD683</f>
        <v>0</v>
      </c>
      <c r="AE684" s="411">
        <f t="shared" ref="AE684" si="1875">AE683</f>
        <v>0</v>
      </c>
      <c r="AF684" s="411">
        <f t="shared" ref="AF684" si="1876">AF683</f>
        <v>0</v>
      </c>
      <c r="AG684" s="411">
        <f t="shared" ref="AG684" si="1877">AG683</f>
        <v>0</v>
      </c>
      <c r="AH684" s="411">
        <f t="shared" ref="AH684" si="1878">AH683</f>
        <v>0</v>
      </c>
      <c r="AI684" s="411">
        <f t="shared" ref="AI684" si="1879">AI683</f>
        <v>0</v>
      </c>
      <c r="AJ684" s="411">
        <f t="shared" ref="AJ684" si="1880">AJ683</f>
        <v>0</v>
      </c>
      <c r="AK684" s="411">
        <f t="shared" ref="AK684" si="1881">AK683</f>
        <v>0</v>
      </c>
      <c r="AL684" s="411">
        <f t="shared" ref="AL684" si="1882">AL683</f>
        <v>0</v>
      </c>
      <c r="AM684" s="306"/>
    </row>
    <row r="685" spans="1:39" ht="16" outlineLevel="1">
      <c r="A685" s="529"/>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4" outlineLevel="1">
      <c r="A686" s="529">
        <v>26</v>
      </c>
      <c r="B686" s="755" t="s">
        <v>875</v>
      </c>
      <c r="C686" s="291" t="s">
        <v>25</v>
      </c>
      <c r="D686" s="759">
        <v>7895090.0630050898</v>
      </c>
      <c r="E686" s="759">
        <f>(D686+F686)/2</f>
        <v>7871213.9008826045</v>
      </c>
      <c r="F686" s="759">
        <v>7847337.7387601193</v>
      </c>
      <c r="G686" s="759">
        <f>(G499+G500)/(F499+F500)*F686</f>
        <v>7843685.2029997027</v>
      </c>
      <c r="H686" s="295"/>
      <c r="I686" s="295"/>
      <c r="J686" s="295"/>
      <c r="K686" s="295"/>
      <c r="L686" s="295"/>
      <c r="M686" s="295"/>
      <c r="N686" s="295">
        <v>12</v>
      </c>
      <c r="O686" s="759">
        <f>(O499/D499)*D686</f>
        <v>1600.7874411709906</v>
      </c>
      <c r="P686" s="759">
        <f>(P499/E499)*E686</f>
        <v>1595.9451140767076</v>
      </c>
      <c r="Q686" s="759">
        <f>(Q499/F499)*F686</f>
        <v>1591.1040508351139</v>
      </c>
      <c r="R686" s="759">
        <f>(R499/G499)*G686</f>
        <v>1590.3634729935977</v>
      </c>
      <c r="S686" s="295"/>
      <c r="T686" s="295"/>
      <c r="U686" s="295"/>
      <c r="V686" s="295"/>
      <c r="W686" s="295"/>
      <c r="X686" s="295"/>
      <c r="Y686" s="426"/>
      <c r="Z686" s="410">
        <v>0.24</v>
      </c>
      <c r="AA686" s="410">
        <v>0.72</v>
      </c>
      <c r="AB686" s="410"/>
      <c r="AC686" s="410"/>
      <c r="AD686" s="410"/>
      <c r="AE686" s="410"/>
      <c r="AF686" s="415"/>
      <c r="AG686" s="415"/>
      <c r="AH686" s="415"/>
      <c r="AI686" s="415"/>
      <c r="AJ686" s="415"/>
      <c r="AK686" s="415"/>
      <c r="AL686" s="415"/>
      <c r="AM686" s="296">
        <f>SUM(Y686:AL686)</f>
        <v>0.96</v>
      </c>
    </row>
    <row r="687" spans="1:39" ht="16" outlineLevel="1">
      <c r="A687" s="529"/>
      <c r="B687" s="819" t="s">
        <v>310</v>
      </c>
      <c r="C687" s="291" t="s">
        <v>163</v>
      </c>
      <c r="D687" s="295"/>
      <c r="E687" s="295"/>
      <c r="F687" s="295"/>
      <c r="G687" s="295"/>
      <c r="H687" s="295"/>
      <c r="I687" s="295"/>
      <c r="J687" s="295"/>
      <c r="K687" s="295"/>
      <c r="L687" s="295"/>
      <c r="M687" s="295"/>
      <c r="N687" s="295">
        <f>N686</f>
        <v>12</v>
      </c>
      <c r="O687" s="295"/>
      <c r="P687" s="295"/>
      <c r="Q687" s="295"/>
      <c r="R687" s="295"/>
      <c r="S687" s="295"/>
      <c r="T687" s="295"/>
      <c r="U687" s="295"/>
      <c r="V687" s="295"/>
      <c r="W687" s="295"/>
      <c r="X687" s="295"/>
      <c r="Y687" s="411">
        <f t="shared" ref="Y687:AL687" si="1883">Y686</f>
        <v>0</v>
      </c>
      <c r="Z687" s="411">
        <f t="shared" si="1883"/>
        <v>0.24</v>
      </c>
      <c r="AA687" s="411">
        <f t="shared" si="1883"/>
        <v>0.72</v>
      </c>
      <c r="AB687" s="411">
        <f t="shared" si="1883"/>
        <v>0</v>
      </c>
      <c r="AC687" s="411">
        <f t="shared" si="1883"/>
        <v>0</v>
      </c>
      <c r="AD687" s="411">
        <f t="shared" si="1883"/>
        <v>0</v>
      </c>
      <c r="AE687" s="411">
        <f t="shared" si="1883"/>
        <v>0</v>
      </c>
      <c r="AF687" s="411">
        <f t="shared" si="1883"/>
        <v>0</v>
      </c>
      <c r="AG687" s="411">
        <f t="shared" si="1883"/>
        <v>0</v>
      </c>
      <c r="AH687" s="411">
        <f t="shared" si="1883"/>
        <v>0</v>
      </c>
      <c r="AI687" s="411">
        <f t="shared" si="1883"/>
        <v>0</v>
      </c>
      <c r="AJ687" s="411">
        <f t="shared" si="1883"/>
        <v>0</v>
      </c>
      <c r="AK687" s="411">
        <f t="shared" si="1883"/>
        <v>0</v>
      </c>
      <c r="AL687" s="411">
        <f t="shared" si="1883"/>
        <v>0</v>
      </c>
      <c r="AM687" s="306"/>
    </row>
    <row r="688" spans="1:39" ht="16" outlineLevel="1">
      <c r="A688" s="529"/>
      <c r="B688" s="819"/>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16" outlineLevel="1">
      <c r="A689" s="529"/>
      <c r="B689" s="756" t="s">
        <v>874</v>
      </c>
      <c r="C689" s="291" t="s">
        <v>25</v>
      </c>
      <c r="D689" s="295">
        <v>1761395</v>
      </c>
      <c r="E689" s="295">
        <v>1761395</v>
      </c>
      <c r="F689" s="295">
        <v>1761395</v>
      </c>
      <c r="G689" s="295">
        <v>1761395</v>
      </c>
      <c r="H689" s="295"/>
      <c r="I689" s="295"/>
      <c r="J689" s="295"/>
      <c r="K689" s="295"/>
      <c r="L689" s="295"/>
      <c r="M689" s="295"/>
      <c r="N689" s="295">
        <v>12</v>
      </c>
      <c r="O689" s="295">
        <f>'8.  Streetlighting'!$G61/12</f>
        <v>451.32949917645124</v>
      </c>
      <c r="P689" s="295">
        <f>'8.  Streetlighting'!$G62/12</f>
        <v>653.46557296623973</v>
      </c>
      <c r="Q689" s="295">
        <f>'8.  Streetlighting'!$G63/12</f>
        <v>653.46557296623973</v>
      </c>
      <c r="R689" s="295">
        <f>'8.  Streetlighting'!$G64/12</f>
        <v>653.46557296623973</v>
      </c>
      <c r="S689" s="295"/>
      <c r="T689" s="295"/>
      <c r="U689" s="295"/>
      <c r="V689" s="295"/>
      <c r="W689" s="295"/>
      <c r="X689" s="295"/>
      <c r="Y689" s="426"/>
      <c r="Z689" s="410"/>
      <c r="AA689" s="410"/>
      <c r="AB689" s="410"/>
      <c r="AC689" s="410">
        <v>1</v>
      </c>
      <c r="AD689" s="410"/>
      <c r="AE689" s="410"/>
      <c r="AF689" s="415"/>
      <c r="AG689" s="415"/>
      <c r="AH689" s="415"/>
      <c r="AI689" s="415"/>
      <c r="AJ689" s="415"/>
      <c r="AK689" s="415"/>
      <c r="AL689" s="415"/>
      <c r="AM689" s="296">
        <f>SUM(Y689:AL689)</f>
        <v>1</v>
      </c>
    </row>
    <row r="690" spans="1:39" ht="16" outlineLevel="1">
      <c r="A690" s="529"/>
      <c r="B690" s="819"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AL690" si="1884">Z689</f>
        <v>0</v>
      </c>
      <c r="AA690" s="411">
        <f t="shared" si="1884"/>
        <v>0</v>
      </c>
      <c r="AB690" s="411">
        <f t="shared" si="1884"/>
        <v>0</v>
      </c>
      <c r="AC690" s="411">
        <f t="shared" si="1884"/>
        <v>1</v>
      </c>
      <c r="AD690" s="411">
        <f t="shared" si="1884"/>
        <v>0</v>
      </c>
      <c r="AE690" s="411">
        <f t="shared" si="1884"/>
        <v>0</v>
      </c>
      <c r="AF690" s="411">
        <f t="shared" si="1884"/>
        <v>0</v>
      </c>
      <c r="AG690" s="411">
        <f t="shared" si="1884"/>
        <v>0</v>
      </c>
      <c r="AH690" s="411">
        <f t="shared" si="1884"/>
        <v>0</v>
      </c>
      <c r="AI690" s="411">
        <f t="shared" si="1884"/>
        <v>0</v>
      </c>
      <c r="AJ690" s="411">
        <f t="shared" si="1884"/>
        <v>0</v>
      </c>
      <c r="AK690" s="411">
        <f t="shared" si="1884"/>
        <v>0</v>
      </c>
      <c r="AL690" s="411">
        <f t="shared" si="1884"/>
        <v>0</v>
      </c>
      <c r="AM690" s="306"/>
    </row>
    <row r="691" spans="1:39" ht="16" outlineLevel="1">
      <c r="A691" s="529"/>
      <c r="B691" s="431"/>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4" outlineLevel="1">
      <c r="A692" s="529">
        <v>27</v>
      </c>
      <c r="B692" s="428" t="s">
        <v>119</v>
      </c>
      <c r="C692" s="291" t="s">
        <v>25</v>
      </c>
      <c r="D692" s="295">
        <v>1103491.6939348765</v>
      </c>
      <c r="E692" s="295">
        <v>906512.04221492133</v>
      </c>
      <c r="F692" s="295">
        <v>709532.39049496618</v>
      </c>
      <c r="G692" s="295">
        <v>709532.39049496618</v>
      </c>
      <c r="H692" s="295"/>
      <c r="I692" s="295"/>
      <c r="J692" s="295"/>
      <c r="K692" s="295"/>
      <c r="L692" s="295"/>
      <c r="M692" s="295"/>
      <c r="N692" s="295">
        <v>12</v>
      </c>
      <c r="O692" s="295">
        <f>O505/D505*D692</f>
        <v>245.24281694917053</v>
      </c>
      <c r="P692" s="295">
        <f>P505/E505*E692</f>
        <v>201.46555524889419</v>
      </c>
      <c r="Q692" s="295">
        <f>Q505/F505*F692</f>
        <v>157.68829354861785</v>
      </c>
      <c r="R692" s="295">
        <f>R505/G505*G692</f>
        <v>157.68829354861785</v>
      </c>
      <c r="S692" s="295"/>
      <c r="T692" s="295"/>
      <c r="U692" s="295"/>
      <c r="V692" s="295"/>
      <c r="W692" s="295"/>
      <c r="X692" s="295"/>
      <c r="Y692" s="426"/>
      <c r="Z692" s="410">
        <v>0.89</v>
      </c>
      <c r="AA692" s="410">
        <v>0.38</v>
      </c>
      <c r="AB692" s="410"/>
      <c r="AC692" s="410"/>
      <c r="AD692" s="410"/>
      <c r="AE692" s="410"/>
      <c r="AF692" s="415"/>
      <c r="AG692" s="415"/>
      <c r="AH692" s="415"/>
      <c r="AI692" s="415"/>
      <c r="AJ692" s="415"/>
      <c r="AK692" s="415"/>
      <c r="AL692" s="415"/>
      <c r="AM692" s="296">
        <f>SUM(Y692:AL692)</f>
        <v>1.27</v>
      </c>
    </row>
    <row r="693" spans="1:39" ht="16" outlineLevel="1">
      <c r="A693" s="529"/>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Y692</f>
        <v>0</v>
      </c>
      <c r="Z693" s="411">
        <f t="shared" ref="Z693:AC693" si="1885">Z692</f>
        <v>0.89</v>
      </c>
      <c r="AA693" s="411">
        <f t="shared" si="1885"/>
        <v>0.38</v>
      </c>
      <c r="AB693" s="411">
        <f t="shared" si="1885"/>
        <v>0</v>
      </c>
      <c r="AC693" s="411">
        <f t="shared" si="1885"/>
        <v>0</v>
      </c>
      <c r="AD693" s="411">
        <f t="shared" ref="AD693" si="1886">AD692</f>
        <v>0</v>
      </c>
      <c r="AE693" s="411">
        <f t="shared" ref="AE693" si="1887">AE692</f>
        <v>0</v>
      </c>
      <c r="AF693" s="411">
        <f t="shared" ref="AF693" si="1888">AF692</f>
        <v>0</v>
      </c>
      <c r="AG693" s="411">
        <f t="shared" ref="AG693" si="1889">AG692</f>
        <v>0</v>
      </c>
      <c r="AH693" s="411">
        <f t="shared" ref="AH693" si="1890">AH692</f>
        <v>0</v>
      </c>
      <c r="AI693" s="411">
        <f t="shared" ref="AI693" si="1891">AI692</f>
        <v>0</v>
      </c>
      <c r="AJ693" s="411">
        <f t="shared" ref="AJ693" si="1892">AJ692</f>
        <v>0</v>
      </c>
      <c r="AK693" s="411">
        <f t="shared" ref="AK693" si="1893">AK692</f>
        <v>0</v>
      </c>
      <c r="AL693" s="411">
        <f t="shared" ref="AL693" si="1894">AL692</f>
        <v>0</v>
      </c>
      <c r="AM693" s="306"/>
    </row>
    <row r="694" spans="1:39" ht="16" outlineLevel="1">
      <c r="A694" s="529"/>
      <c r="B694" s="294"/>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4" outlineLevel="1">
      <c r="A695" s="529">
        <v>28</v>
      </c>
      <c r="B695" s="428" t="s">
        <v>120</v>
      </c>
      <c r="C695" s="291" t="s">
        <v>25</v>
      </c>
      <c r="D695" s="295">
        <v>60369.183356882568</v>
      </c>
      <c r="E695" s="295">
        <v>60069.639516301679</v>
      </c>
      <c r="F695" s="295">
        <v>59770.09567572079</v>
      </c>
      <c r="G695" s="295">
        <v>59770.095675720797</v>
      </c>
      <c r="H695" s="295"/>
      <c r="I695" s="295"/>
      <c r="J695" s="295"/>
      <c r="K695" s="295"/>
      <c r="L695" s="295"/>
      <c r="M695" s="295"/>
      <c r="N695" s="295">
        <v>12</v>
      </c>
      <c r="O695" s="295">
        <f>O508/D508*D695</f>
        <v>16.311332698853725</v>
      </c>
      <c r="P695" s="295">
        <f>P508/E508*E695</f>
        <v>16.230398040309097</v>
      </c>
      <c r="Q695" s="295">
        <f>Q508/F508*F695</f>
        <v>16.14946338176447</v>
      </c>
      <c r="R695" s="295">
        <f>R508/G508*G695</f>
        <v>16.149463381764473</v>
      </c>
      <c r="S695" s="295"/>
      <c r="T695" s="295"/>
      <c r="U695" s="295"/>
      <c r="V695" s="295"/>
      <c r="W695" s="295"/>
      <c r="X695" s="295"/>
      <c r="Y695" s="426"/>
      <c r="Z695" s="410"/>
      <c r="AA695" s="410">
        <v>1</v>
      </c>
      <c r="AB695" s="410"/>
      <c r="AC695" s="410"/>
      <c r="AD695" s="410"/>
      <c r="AE695" s="410"/>
      <c r="AF695" s="415"/>
      <c r="AG695" s="415"/>
      <c r="AH695" s="415"/>
      <c r="AI695" s="415"/>
      <c r="AJ695" s="415"/>
      <c r="AK695" s="415"/>
      <c r="AL695" s="415"/>
      <c r="AM695" s="296">
        <f>SUM(Y695:AL695)</f>
        <v>1</v>
      </c>
    </row>
    <row r="696" spans="1:39" ht="16" outlineLevel="1">
      <c r="A696" s="529"/>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Y695</f>
        <v>0</v>
      </c>
      <c r="Z696" s="411">
        <f t="shared" ref="Z696:AC696" si="1895">Z695</f>
        <v>0</v>
      </c>
      <c r="AA696" s="411">
        <f t="shared" si="1895"/>
        <v>1</v>
      </c>
      <c r="AB696" s="411">
        <f t="shared" si="1895"/>
        <v>0</v>
      </c>
      <c r="AC696" s="411">
        <f t="shared" si="1895"/>
        <v>0</v>
      </c>
      <c r="AD696" s="411">
        <f t="shared" ref="AD696" si="1896">AD695</f>
        <v>0</v>
      </c>
      <c r="AE696" s="411">
        <f t="shared" ref="AE696" si="1897">AE695</f>
        <v>0</v>
      </c>
      <c r="AF696" s="411">
        <f t="shared" ref="AF696" si="1898">AF695</f>
        <v>0</v>
      </c>
      <c r="AG696" s="411">
        <f t="shared" ref="AG696" si="1899">AG695</f>
        <v>0</v>
      </c>
      <c r="AH696" s="411">
        <f t="shared" ref="AH696" si="1900">AH695</f>
        <v>0</v>
      </c>
      <c r="AI696" s="411">
        <f t="shared" ref="AI696" si="1901">AI695</f>
        <v>0</v>
      </c>
      <c r="AJ696" s="411">
        <f t="shared" ref="AJ696" si="1902">AJ695</f>
        <v>0</v>
      </c>
      <c r="AK696" s="411">
        <f t="shared" ref="AK696" si="1903">AK695</f>
        <v>0</v>
      </c>
      <c r="AL696" s="411">
        <f t="shared" ref="AL696" si="1904">AL695</f>
        <v>0</v>
      </c>
      <c r="AM696" s="306"/>
    </row>
    <row r="697" spans="1:39" ht="16" outlineLevel="1">
      <c r="A697" s="529"/>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4" outlineLevel="1">
      <c r="A698" s="529">
        <v>29</v>
      </c>
      <c r="B698" s="428" t="s">
        <v>121</v>
      </c>
      <c r="C698" s="291" t="s">
        <v>25</v>
      </c>
      <c r="D698" s="295">
        <v>41914.969166666633</v>
      </c>
      <c r="E698" s="295">
        <v>41914.969166666633</v>
      </c>
      <c r="F698" s="295">
        <v>41914.969166666633</v>
      </c>
      <c r="G698" s="295">
        <v>37622.037639665265</v>
      </c>
      <c r="H698" s="295"/>
      <c r="I698" s="295"/>
      <c r="J698" s="295"/>
      <c r="K698" s="295"/>
      <c r="L698" s="295"/>
      <c r="M698" s="295"/>
      <c r="N698" s="295">
        <v>3</v>
      </c>
      <c r="O698" s="295"/>
      <c r="P698" s="295"/>
      <c r="Q698" s="295"/>
      <c r="R698" s="295"/>
      <c r="S698" s="295"/>
      <c r="T698" s="295"/>
      <c r="U698" s="295"/>
      <c r="V698" s="295"/>
      <c r="W698" s="295"/>
      <c r="X698" s="295"/>
      <c r="Y698" s="426"/>
      <c r="Z698" s="410">
        <v>1</v>
      </c>
      <c r="AA698" s="410"/>
      <c r="AB698" s="410"/>
      <c r="AC698" s="410"/>
      <c r="AD698" s="410"/>
      <c r="AE698" s="410"/>
      <c r="AF698" s="415"/>
      <c r="AG698" s="415"/>
      <c r="AH698" s="415"/>
      <c r="AI698" s="415"/>
      <c r="AJ698" s="415"/>
      <c r="AK698" s="415"/>
      <c r="AL698" s="415"/>
      <c r="AM698" s="296">
        <f>SUM(Y698:AL698)</f>
        <v>1</v>
      </c>
    </row>
    <row r="699" spans="1:39" ht="16" outlineLevel="1">
      <c r="A699" s="529"/>
      <c r="B699" s="294" t="s">
        <v>310</v>
      </c>
      <c r="C699" s="291" t="s">
        <v>163</v>
      </c>
      <c r="D699" s="295"/>
      <c r="E699" s="295"/>
      <c r="F699" s="295"/>
      <c r="G699" s="295"/>
      <c r="H699" s="295"/>
      <c r="I699" s="295"/>
      <c r="J699" s="295"/>
      <c r="K699" s="295"/>
      <c r="L699" s="295"/>
      <c r="M699" s="295"/>
      <c r="N699" s="295">
        <f>N698</f>
        <v>3</v>
      </c>
      <c r="O699" s="295"/>
      <c r="P699" s="295"/>
      <c r="Q699" s="295"/>
      <c r="R699" s="295"/>
      <c r="S699" s="295"/>
      <c r="T699" s="295"/>
      <c r="U699" s="295"/>
      <c r="V699" s="295"/>
      <c r="W699" s="295"/>
      <c r="X699" s="295"/>
      <c r="Y699" s="411">
        <f>Y698</f>
        <v>0</v>
      </c>
      <c r="Z699" s="411">
        <f t="shared" ref="Z699:AC699" si="1905">Z698</f>
        <v>1</v>
      </c>
      <c r="AA699" s="411">
        <f t="shared" si="1905"/>
        <v>0</v>
      </c>
      <c r="AB699" s="411">
        <f t="shared" si="1905"/>
        <v>0</v>
      </c>
      <c r="AC699" s="411">
        <f t="shared" si="1905"/>
        <v>0</v>
      </c>
      <c r="AD699" s="411">
        <f t="shared" ref="AD699" si="1906">AD698</f>
        <v>0</v>
      </c>
      <c r="AE699" s="411">
        <f t="shared" ref="AE699" si="1907">AE698</f>
        <v>0</v>
      </c>
      <c r="AF699" s="411">
        <f t="shared" ref="AF699" si="1908">AF698</f>
        <v>0</v>
      </c>
      <c r="AG699" s="411">
        <f t="shared" ref="AG699" si="1909">AG698</f>
        <v>0</v>
      </c>
      <c r="AH699" s="411">
        <f t="shared" ref="AH699" si="1910">AH698</f>
        <v>0</v>
      </c>
      <c r="AI699" s="411">
        <f t="shared" ref="AI699" si="1911">AI698</f>
        <v>0</v>
      </c>
      <c r="AJ699" s="411">
        <f t="shared" ref="AJ699" si="1912">AJ698</f>
        <v>0</v>
      </c>
      <c r="AK699" s="411">
        <f t="shared" ref="AK699" si="1913">AK698</f>
        <v>0</v>
      </c>
      <c r="AL699" s="411">
        <f t="shared" ref="AL699" si="1914">AL698</f>
        <v>0</v>
      </c>
      <c r="AM699" s="306"/>
    </row>
    <row r="700" spans="1:39" ht="16" outlineLevel="1">
      <c r="A700" s="529"/>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4" outlineLevel="1">
      <c r="A701" s="529">
        <v>30</v>
      </c>
      <c r="B701" s="428" t="s">
        <v>122</v>
      </c>
      <c r="C701" s="291" t="s">
        <v>25</v>
      </c>
      <c r="D701" s="295">
        <v>480583.44203549193</v>
      </c>
      <c r="E701" s="295">
        <f>(D701+F701)/2</f>
        <v>480583.44203549193</v>
      </c>
      <c r="F701" s="295">
        <v>480583.44203549193</v>
      </c>
      <c r="G701" s="295">
        <v>480583.44203549193</v>
      </c>
      <c r="H701" s="295"/>
      <c r="I701" s="295"/>
      <c r="J701" s="295"/>
      <c r="K701" s="295"/>
      <c r="L701" s="295"/>
      <c r="M701" s="295"/>
      <c r="N701" s="295">
        <v>12</v>
      </c>
      <c r="O701" s="759">
        <v>83.585347955499003</v>
      </c>
      <c r="P701" s="759">
        <v>83.585347955499003</v>
      </c>
      <c r="Q701" s="295">
        <v>83.585347955499003</v>
      </c>
      <c r="R701" s="295">
        <v>83.585347955499003</v>
      </c>
      <c r="S701" s="295"/>
      <c r="T701" s="295"/>
      <c r="U701" s="295"/>
      <c r="V701" s="295"/>
      <c r="W701" s="295"/>
      <c r="X701" s="295"/>
      <c r="Y701" s="426"/>
      <c r="Z701" s="410"/>
      <c r="AA701" s="410">
        <v>1</v>
      </c>
      <c r="AB701" s="410"/>
      <c r="AC701" s="410"/>
      <c r="AD701" s="410"/>
      <c r="AE701" s="410"/>
      <c r="AF701" s="415"/>
      <c r="AG701" s="415"/>
      <c r="AH701" s="415"/>
      <c r="AI701" s="415"/>
      <c r="AJ701" s="415"/>
      <c r="AK701" s="415"/>
      <c r="AL701" s="415"/>
      <c r="AM701" s="296">
        <f>SUM(Y701:AL701)</f>
        <v>1</v>
      </c>
    </row>
    <row r="702" spans="1:39" ht="16" outlineLevel="1">
      <c r="A702" s="529"/>
      <c r="B702" s="294" t="s">
        <v>310</v>
      </c>
      <c r="C702" s="291" t="s">
        <v>163</v>
      </c>
      <c r="D702" s="295"/>
      <c r="E702" s="295"/>
      <c r="F702" s="295"/>
      <c r="G702" s="295"/>
      <c r="H702" s="295"/>
      <c r="I702" s="295"/>
      <c r="J702" s="295"/>
      <c r="K702" s="295"/>
      <c r="L702" s="295"/>
      <c r="M702" s="295"/>
      <c r="N702" s="295">
        <f>N701</f>
        <v>12</v>
      </c>
      <c r="O702" s="295"/>
      <c r="P702" s="295"/>
      <c r="Q702" s="295"/>
      <c r="R702" s="295"/>
      <c r="S702" s="295"/>
      <c r="T702" s="295"/>
      <c r="U702" s="295"/>
      <c r="V702" s="295"/>
      <c r="W702" s="295"/>
      <c r="X702" s="295"/>
      <c r="Y702" s="411">
        <f>Y701</f>
        <v>0</v>
      </c>
      <c r="Z702" s="411">
        <f t="shared" ref="Z702:AC702" si="1915">Z701</f>
        <v>0</v>
      </c>
      <c r="AA702" s="411">
        <f t="shared" si="1915"/>
        <v>1</v>
      </c>
      <c r="AB702" s="411">
        <f t="shared" si="1915"/>
        <v>0</v>
      </c>
      <c r="AC702" s="411">
        <f t="shared" si="1915"/>
        <v>0</v>
      </c>
      <c r="AD702" s="411">
        <f t="shared" ref="AD702" si="1916">AD701</f>
        <v>0</v>
      </c>
      <c r="AE702" s="411">
        <f t="shared" ref="AE702" si="1917">AE701</f>
        <v>0</v>
      </c>
      <c r="AF702" s="411">
        <f t="shared" ref="AF702" si="1918">AF701</f>
        <v>0</v>
      </c>
      <c r="AG702" s="411">
        <f t="shared" ref="AG702" si="1919">AG701</f>
        <v>0</v>
      </c>
      <c r="AH702" s="411">
        <f t="shared" ref="AH702" si="1920">AH701</f>
        <v>0</v>
      </c>
      <c r="AI702" s="411">
        <f t="shared" ref="AI702" si="1921">AI701</f>
        <v>0</v>
      </c>
      <c r="AJ702" s="411">
        <f t="shared" ref="AJ702" si="1922">AJ701</f>
        <v>0</v>
      </c>
      <c r="AK702" s="411">
        <f t="shared" ref="AK702" si="1923">AK701</f>
        <v>0</v>
      </c>
      <c r="AL702" s="411">
        <f t="shared" ref="AL702" si="1924">AL701</f>
        <v>0</v>
      </c>
      <c r="AM702" s="306"/>
    </row>
    <row r="703" spans="1:39" ht="16" outlineLevel="1">
      <c r="A703" s="529"/>
      <c r="B703" s="294"/>
      <c r="C703" s="291"/>
      <c r="D703" s="291"/>
      <c r="E703" s="291"/>
      <c r="F703" s="291"/>
      <c r="G703" s="291"/>
      <c r="H703" s="291"/>
      <c r="I703" s="291"/>
      <c r="J703" s="291"/>
      <c r="K703" s="291"/>
      <c r="L703" s="291"/>
      <c r="M703" s="291"/>
      <c r="N703" s="291"/>
      <c r="O703" s="340"/>
      <c r="P703" s="837"/>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4" outlineLevel="1">
      <c r="A704" s="529">
        <v>31</v>
      </c>
      <c r="B704" s="428" t="s">
        <v>123</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t="16" outlineLevel="1">
      <c r="A705" s="529"/>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1925">Z704</f>
        <v>0</v>
      </c>
      <c r="AA705" s="411">
        <f t="shared" ref="AA705" si="1926">AA704</f>
        <v>0</v>
      </c>
      <c r="AB705" s="411">
        <f t="shared" ref="AB705" si="1927">AB704</f>
        <v>0</v>
      </c>
      <c r="AC705" s="411">
        <f t="shared" ref="AC705" si="1928">AC704</f>
        <v>0</v>
      </c>
      <c r="AD705" s="411">
        <f t="shared" ref="AD705" si="1929">AD704</f>
        <v>0</v>
      </c>
      <c r="AE705" s="411">
        <f t="shared" ref="AE705" si="1930">AE704</f>
        <v>0</v>
      </c>
      <c r="AF705" s="411">
        <f t="shared" ref="AF705" si="1931">AF704</f>
        <v>0</v>
      </c>
      <c r="AG705" s="411">
        <f t="shared" ref="AG705" si="1932">AG704</f>
        <v>0</v>
      </c>
      <c r="AH705" s="411">
        <f t="shared" ref="AH705" si="1933">AH704</f>
        <v>0</v>
      </c>
      <c r="AI705" s="411">
        <f t="shared" ref="AI705" si="1934">AI704</f>
        <v>0</v>
      </c>
      <c r="AJ705" s="411">
        <f t="shared" ref="AJ705" si="1935">AJ704</f>
        <v>0</v>
      </c>
      <c r="AK705" s="411">
        <f t="shared" ref="AK705" si="1936">AK704</f>
        <v>0</v>
      </c>
      <c r="AL705" s="411">
        <f t="shared" ref="AL705" si="1937">AL704</f>
        <v>0</v>
      </c>
      <c r="AM705" s="306"/>
    </row>
    <row r="706" spans="1:39" ht="16" outlineLevel="1">
      <c r="A706" s="529"/>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7" outlineLevel="1">
      <c r="A707" s="529">
        <v>32</v>
      </c>
      <c r="B707" s="428" t="s">
        <v>124</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ht="16" outlineLevel="1">
      <c r="A708" s="529"/>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1938">Z707</f>
        <v>0</v>
      </c>
      <c r="AA708" s="411">
        <f t="shared" ref="AA708" si="1939">AA707</f>
        <v>0</v>
      </c>
      <c r="AB708" s="411">
        <f t="shared" ref="AB708" si="1940">AB707</f>
        <v>0</v>
      </c>
      <c r="AC708" s="411">
        <f t="shared" ref="AC708" si="1941">AC707</f>
        <v>0</v>
      </c>
      <c r="AD708" s="411">
        <f t="shared" ref="AD708" si="1942">AD707</f>
        <v>0</v>
      </c>
      <c r="AE708" s="411">
        <f t="shared" ref="AE708" si="1943">AE707</f>
        <v>0</v>
      </c>
      <c r="AF708" s="411">
        <f t="shared" ref="AF708" si="1944">AF707</f>
        <v>0</v>
      </c>
      <c r="AG708" s="411">
        <f t="shared" ref="AG708" si="1945">AG707</f>
        <v>0</v>
      </c>
      <c r="AH708" s="411">
        <f t="shared" ref="AH708" si="1946">AH707</f>
        <v>0</v>
      </c>
      <c r="AI708" s="411">
        <f t="shared" ref="AI708" si="1947">AI707</f>
        <v>0</v>
      </c>
      <c r="AJ708" s="411">
        <f t="shared" ref="AJ708" si="1948">AJ707</f>
        <v>0</v>
      </c>
      <c r="AK708" s="411">
        <f t="shared" ref="AK708" si="1949">AK707</f>
        <v>0</v>
      </c>
      <c r="AL708" s="411">
        <f t="shared" ref="AL708" si="1950">AL707</f>
        <v>0</v>
      </c>
      <c r="AM708" s="306"/>
    </row>
    <row r="709" spans="1:39" ht="16" outlineLevel="1">
      <c r="A709" s="529"/>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16" outlineLevel="1">
      <c r="A710" s="529"/>
      <c r="B710" s="288" t="s">
        <v>500</v>
      </c>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7" outlineLevel="1">
      <c r="A711" s="529">
        <v>33</v>
      </c>
      <c r="B711" s="428" t="s">
        <v>125</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6" outlineLevel="1">
      <c r="A712" s="529"/>
      <c r="B712" s="294" t="s">
        <v>310</v>
      </c>
      <c r="C712" s="291" t="s">
        <v>163</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1951">Z711</f>
        <v>0</v>
      </c>
      <c r="AA712" s="411">
        <f t="shared" ref="AA712" si="1952">AA711</f>
        <v>0</v>
      </c>
      <c r="AB712" s="411">
        <f t="shared" ref="AB712" si="1953">AB711</f>
        <v>0</v>
      </c>
      <c r="AC712" s="411">
        <f t="shared" ref="AC712" si="1954">AC711</f>
        <v>0</v>
      </c>
      <c r="AD712" s="411">
        <f t="shared" ref="AD712" si="1955">AD711</f>
        <v>0</v>
      </c>
      <c r="AE712" s="411">
        <f t="shared" ref="AE712" si="1956">AE711</f>
        <v>0</v>
      </c>
      <c r="AF712" s="411">
        <f t="shared" ref="AF712" si="1957">AF711</f>
        <v>0</v>
      </c>
      <c r="AG712" s="411">
        <f t="shared" ref="AG712" si="1958">AG711</f>
        <v>0</v>
      </c>
      <c r="AH712" s="411">
        <f t="shared" ref="AH712" si="1959">AH711</f>
        <v>0</v>
      </c>
      <c r="AI712" s="411">
        <f t="shared" ref="AI712" si="1960">AI711</f>
        <v>0</v>
      </c>
      <c r="AJ712" s="411">
        <f t="shared" ref="AJ712" si="1961">AJ711</f>
        <v>0</v>
      </c>
      <c r="AK712" s="411">
        <f t="shared" ref="AK712" si="1962">AK711</f>
        <v>0</v>
      </c>
      <c r="AL712" s="411">
        <f t="shared" ref="AL712" si="1963">AL711</f>
        <v>0</v>
      </c>
      <c r="AM712" s="306"/>
    </row>
    <row r="713" spans="1:39" ht="16" outlineLevel="1">
      <c r="A713" s="529"/>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17" outlineLevel="1">
      <c r="A714" s="529">
        <v>34</v>
      </c>
      <c r="B714" s="755" t="s">
        <v>780</v>
      </c>
      <c r="C714" s="291" t="s">
        <v>745</v>
      </c>
      <c r="D714" s="295">
        <v>544403.88881936285</v>
      </c>
      <c r="E714" s="295">
        <v>544403.88881936285</v>
      </c>
      <c r="F714" s="295">
        <v>544403.88881936285</v>
      </c>
      <c r="G714" s="295">
        <v>544403.88881936285</v>
      </c>
      <c r="H714" s="295"/>
      <c r="I714" s="295"/>
      <c r="J714" s="295"/>
      <c r="K714" s="295"/>
      <c r="L714" s="295"/>
      <c r="M714" s="295"/>
      <c r="N714" s="295">
        <v>0</v>
      </c>
      <c r="O714" s="295"/>
      <c r="P714" s="295"/>
      <c r="Q714" s="295"/>
      <c r="R714" s="295"/>
      <c r="S714" s="295"/>
      <c r="T714" s="295"/>
      <c r="U714" s="295"/>
      <c r="V714" s="295"/>
      <c r="W714" s="295"/>
      <c r="X714" s="295"/>
      <c r="Y714" s="426">
        <v>1</v>
      </c>
      <c r="Z714" s="410"/>
      <c r="AA714" s="410"/>
      <c r="AB714" s="410"/>
      <c r="AC714" s="410"/>
      <c r="AD714" s="410"/>
      <c r="AE714" s="410"/>
      <c r="AF714" s="415"/>
      <c r="AG714" s="415"/>
      <c r="AH714" s="415"/>
      <c r="AI714" s="415"/>
      <c r="AJ714" s="415"/>
      <c r="AK714" s="415"/>
      <c r="AL714" s="415"/>
      <c r="AM714" s="296">
        <f>SUM(Y714:AL714)</f>
        <v>1</v>
      </c>
    </row>
    <row r="715" spans="1:39" ht="16" outlineLevel="1">
      <c r="A715" s="529"/>
      <c r="B715" s="294" t="s">
        <v>310</v>
      </c>
      <c r="C715" s="291" t="s">
        <v>163</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1</v>
      </c>
      <c r="Z715" s="411">
        <f t="shared" ref="Z715" si="1964">Z714</f>
        <v>0</v>
      </c>
      <c r="AA715" s="411">
        <f t="shared" ref="AA715" si="1965">AA714</f>
        <v>0</v>
      </c>
      <c r="AB715" s="411">
        <f t="shared" ref="AB715" si="1966">AB714</f>
        <v>0</v>
      </c>
      <c r="AC715" s="411">
        <f t="shared" ref="AC715" si="1967">AC714</f>
        <v>0</v>
      </c>
      <c r="AD715" s="411">
        <f t="shared" ref="AD715" si="1968">AD714</f>
        <v>0</v>
      </c>
      <c r="AE715" s="411">
        <f t="shared" ref="AE715" si="1969">AE714</f>
        <v>0</v>
      </c>
      <c r="AF715" s="411">
        <f t="shared" ref="AF715" si="1970">AF714</f>
        <v>0</v>
      </c>
      <c r="AG715" s="411">
        <f t="shared" ref="AG715" si="1971">AG714</f>
        <v>0</v>
      </c>
      <c r="AH715" s="411">
        <f t="shared" ref="AH715" si="1972">AH714</f>
        <v>0</v>
      </c>
      <c r="AI715" s="411">
        <f t="shared" ref="AI715" si="1973">AI714</f>
        <v>0</v>
      </c>
      <c r="AJ715" s="411">
        <f t="shared" ref="AJ715" si="1974">AJ714</f>
        <v>0</v>
      </c>
      <c r="AK715" s="411">
        <f t="shared" ref="AK715" si="1975">AK714</f>
        <v>0</v>
      </c>
      <c r="AL715" s="411">
        <f t="shared" ref="AL715" si="1976">AL714</f>
        <v>0</v>
      </c>
      <c r="AM715" s="306"/>
    </row>
    <row r="716" spans="1:39" ht="16" outlineLevel="1">
      <c r="A716" s="529"/>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17" outlineLevel="1">
      <c r="A717" s="529">
        <v>35</v>
      </c>
      <c r="B717" s="428" t="s">
        <v>127</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6" outlineLevel="1">
      <c r="A718" s="529"/>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1977">Z717</f>
        <v>0</v>
      </c>
      <c r="AA718" s="411">
        <f t="shared" ref="AA718" si="1978">AA717</f>
        <v>0</v>
      </c>
      <c r="AB718" s="411">
        <f t="shared" ref="AB718" si="1979">AB717</f>
        <v>0</v>
      </c>
      <c r="AC718" s="411">
        <f t="shared" ref="AC718" si="1980">AC717</f>
        <v>0</v>
      </c>
      <c r="AD718" s="411">
        <f t="shared" ref="AD718" si="1981">AD717</f>
        <v>0</v>
      </c>
      <c r="AE718" s="411">
        <f t="shared" ref="AE718" si="1982">AE717</f>
        <v>0</v>
      </c>
      <c r="AF718" s="411">
        <f t="shared" ref="AF718" si="1983">AF717</f>
        <v>0</v>
      </c>
      <c r="AG718" s="411">
        <f t="shared" ref="AG718" si="1984">AG717</f>
        <v>0</v>
      </c>
      <c r="AH718" s="411">
        <f t="shared" ref="AH718" si="1985">AH717</f>
        <v>0</v>
      </c>
      <c r="AI718" s="411">
        <f t="shared" ref="AI718" si="1986">AI717</f>
        <v>0</v>
      </c>
      <c r="AJ718" s="411">
        <f t="shared" ref="AJ718" si="1987">AJ717</f>
        <v>0</v>
      </c>
      <c r="AK718" s="411">
        <f t="shared" ref="AK718" si="1988">AK717</f>
        <v>0</v>
      </c>
      <c r="AL718" s="411">
        <f t="shared" ref="AL718" si="1989">AL717</f>
        <v>0</v>
      </c>
      <c r="AM718" s="306"/>
    </row>
    <row r="719" spans="1:39" ht="16" outlineLevel="1">
      <c r="A719" s="529"/>
      <c r="B719" s="431"/>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16" outlineLevel="1">
      <c r="A720" s="529"/>
      <c r="B720" s="288" t="s">
        <v>501</v>
      </c>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51" outlineLevel="1">
      <c r="A721" s="529">
        <v>36</v>
      </c>
      <c r="B721" s="428" t="s">
        <v>128</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t="16" outlineLevel="1">
      <c r="A722" s="529"/>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1990">Z721</f>
        <v>0</v>
      </c>
      <c r="AA722" s="411">
        <f t="shared" ref="AA722" si="1991">AA721</f>
        <v>0</v>
      </c>
      <c r="AB722" s="411">
        <f t="shared" ref="AB722" si="1992">AB721</f>
        <v>0</v>
      </c>
      <c r="AC722" s="411">
        <f t="shared" ref="AC722" si="1993">AC721</f>
        <v>0</v>
      </c>
      <c r="AD722" s="411">
        <f t="shared" ref="AD722" si="1994">AD721</f>
        <v>0</v>
      </c>
      <c r="AE722" s="411">
        <f t="shared" ref="AE722" si="1995">AE721</f>
        <v>0</v>
      </c>
      <c r="AF722" s="411">
        <f t="shared" ref="AF722" si="1996">AF721</f>
        <v>0</v>
      </c>
      <c r="AG722" s="411">
        <f t="shared" ref="AG722" si="1997">AG721</f>
        <v>0</v>
      </c>
      <c r="AH722" s="411">
        <f t="shared" ref="AH722" si="1998">AH721</f>
        <v>0</v>
      </c>
      <c r="AI722" s="411">
        <f t="shared" ref="AI722" si="1999">AI721</f>
        <v>0</v>
      </c>
      <c r="AJ722" s="411">
        <f t="shared" ref="AJ722" si="2000">AJ721</f>
        <v>0</v>
      </c>
      <c r="AK722" s="411">
        <f t="shared" ref="AK722" si="2001">AK721</f>
        <v>0</v>
      </c>
      <c r="AL722" s="411">
        <f t="shared" ref="AL722" si="2002">AL721</f>
        <v>0</v>
      </c>
      <c r="AM722" s="306"/>
    </row>
    <row r="723" spans="1:39" ht="16" outlineLevel="1">
      <c r="A723" s="529"/>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4" outlineLevel="1">
      <c r="A724" s="529">
        <v>37</v>
      </c>
      <c r="B724" s="428" t="s">
        <v>129</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t="16" outlineLevel="1">
      <c r="A725" s="529"/>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003">Z724</f>
        <v>0</v>
      </c>
      <c r="AA725" s="411">
        <f t="shared" ref="AA725" si="2004">AA724</f>
        <v>0</v>
      </c>
      <c r="AB725" s="411">
        <f t="shared" ref="AB725" si="2005">AB724</f>
        <v>0</v>
      </c>
      <c r="AC725" s="411">
        <f t="shared" ref="AC725" si="2006">AC724</f>
        <v>0</v>
      </c>
      <c r="AD725" s="411">
        <f t="shared" ref="AD725" si="2007">AD724</f>
        <v>0</v>
      </c>
      <c r="AE725" s="411">
        <f t="shared" ref="AE725" si="2008">AE724</f>
        <v>0</v>
      </c>
      <c r="AF725" s="411">
        <f t="shared" ref="AF725" si="2009">AF724</f>
        <v>0</v>
      </c>
      <c r="AG725" s="411">
        <f t="shared" ref="AG725" si="2010">AG724</f>
        <v>0</v>
      </c>
      <c r="AH725" s="411">
        <f t="shared" ref="AH725" si="2011">AH724</f>
        <v>0</v>
      </c>
      <c r="AI725" s="411">
        <f t="shared" ref="AI725" si="2012">AI724</f>
        <v>0</v>
      </c>
      <c r="AJ725" s="411">
        <f t="shared" ref="AJ725" si="2013">AJ724</f>
        <v>0</v>
      </c>
      <c r="AK725" s="411">
        <f t="shared" ref="AK725" si="2014">AK724</f>
        <v>0</v>
      </c>
      <c r="AL725" s="411">
        <f t="shared" ref="AL725" si="2015">AL724</f>
        <v>0</v>
      </c>
      <c r="AM725" s="306"/>
    </row>
    <row r="726" spans="1:39" ht="16" outlineLevel="1">
      <c r="A726" s="529"/>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17" outlineLevel="1">
      <c r="A727" s="529">
        <v>38</v>
      </c>
      <c r="B727" s="428" t="s">
        <v>130</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t="16" outlineLevel="1">
      <c r="A728" s="529"/>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016">Z727</f>
        <v>0</v>
      </c>
      <c r="AA728" s="411">
        <f t="shared" ref="AA728" si="2017">AA727</f>
        <v>0</v>
      </c>
      <c r="AB728" s="411">
        <f t="shared" ref="AB728" si="2018">AB727</f>
        <v>0</v>
      </c>
      <c r="AC728" s="411">
        <f t="shared" ref="AC728" si="2019">AC727</f>
        <v>0</v>
      </c>
      <c r="AD728" s="411">
        <f t="shared" ref="AD728" si="2020">AD727</f>
        <v>0</v>
      </c>
      <c r="AE728" s="411">
        <f t="shared" ref="AE728" si="2021">AE727</f>
        <v>0</v>
      </c>
      <c r="AF728" s="411">
        <f t="shared" ref="AF728" si="2022">AF727</f>
        <v>0</v>
      </c>
      <c r="AG728" s="411">
        <f t="shared" ref="AG728" si="2023">AG727</f>
        <v>0</v>
      </c>
      <c r="AH728" s="411">
        <f t="shared" ref="AH728" si="2024">AH727</f>
        <v>0</v>
      </c>
      <c r="AI728" s="411">
        <f t="shared" ref="AI728" si="2025">AI727</f>
        <v>0</v>
      </c>
      <c r="AJ728" s="411">
        <f t="shared" ref="AJ728" si="2026">AJ727</f>
        <v>0</v>
      </c>
      <c r="AK728" s="411">
        <f t="shared" ref="AK728" si="2027">AK727</f>
        <v>0</v>
      </c>
      <c r="AL728" s="411">
        <f t="shared" ref="AL728" si="2028">AL727</f>
        <v>0</v>
      </c>
      <c r="AM728" s="306"/>
    </row>
    <row r="729" spans="1:39" ht="16" outlineLevel="1">
      <c r="A729" s="529"/>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4" outlineLevel="1">
      <c r="A730" s="529">
        <v>39</v>
      </c>
      <c r="B730" s="428" t="s">
        <v>131</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t="16" outlineLevel="1">
      <c r="A731" s="529"/>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029">Z730</f>
        <v>0</v>
      </c>
      <c r="AA731" s="411">
        <f t="shared" ref="AA731" si="2030">AA730</f>
        <v>0</v>
      </c>
      <c r="AB731" s="411">
        <f t="shared" ref="AB731" si="2031">AB730</f>
        <v>0</v>
      </c>
      <c r="AC731" s="411">
        <f t="shared" ref="AC731" si="2032">AC730</f>
        <v>0</v>
      </c>
      <c r="AD731" s="411">
        <f t="shared" ref="AD731" si="2033">AD730</f>
        <v>0</v>
      </c>
      <c r="AE731" s="411">
        <f t="shared" ref="AE731" si="2034">AE730</f>
        <v>0</v>
      </c>
      <c r="AF731" s="411">
        <f t="shared" ref="AF731" si="2035">AF730</f>
        <v>0</v>
      </c>
      <c r="AG731" s="411">
        <f t="shared" ref="AG731" si="2036">AG730</f>
        <v>0</v>
      </c>
      <c r="AH731" s="411">
        <f t="shared" ref="AH731" si="2037">AH730</f>
        <v>0</v>
      </c>
      <c r="AI731" s="411">
        <f t="shared" ref="AI731" si="2038">AI730</f>
        <v>0</v>
      </c>
      <c r="AJ731" s="411">
        <f t="shared" ref="AJ731" si="2039">AJ730</f>
        <v>0</v>
      </c>
      <c r="AK731" s="411">
        <f t="shared" ref="AK731" si="2040">AK730</f>
        <v>0</v>
      </c>
      <c r="AL731" s="411">
        <f t="shared" ref="AL731" si="2041">AL730</f>
        <v>0</v>
      </c>
      <c r="AM731" s="306"/>
    </row>
    <row r="732" spans="1:39" ht="16" outlineLevel="1">
      <c r="A732" s="529"/>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4" outlineLevel="1">
      <c r="A733" s="529">
        <v>40</v>
      </c>
      <c r="B733" s="428" t="s">
        <v>132</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t="16" outlineLevel="1">
      <c r="A734" s="529"/>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042">Z733</f>
        <v>0</v>
      </c>
      <c r="AA734" s="411">
        <f t="shared" ref="AA734" si="2043">AA733</f>
        <v>0</v>
      </c>
      <c r="AB734" s="411">
        <f t="shared" ref="AB734" si="2044">AB733</f>
        <v>0</v>
      </c>
      <c r="AC734" s="411">
        <f t="shared" ref="AC734" si="2045">AC733</f>
        <v>0</v>
      </c>
      <c r="AD734" s="411">
        <f t="shared" ref="AD734" si="2046">AD733</f>
        <v>0</v>
      </c>
      <c r="AE734" s="411">
        <f t="shared" ref="AE734" si="2047">AE733</f>
        <v>0</v>
      </c>
      <c r="AF734" s="411">
        <f t="shared" ref="AF734" si="2048">AF733</f>
        <v>0</v>
      </c>
      <c r="AG734" s="411">
        <f t="shared" ref="AG734" si="2049">AG733</f>
        <v>0</v>
      </c>
      <c r="AH734" s="411">
        <f t="shared" ref="AH734" si="2050">AH733</f>
        <v>0</v>
      </c>
      <c r="AI734" s="411">
        <f t="shared" ref="AI734" si="2051">AI733</f>
        <v>0</v>
      </c>
      <c r="AJ734" s="411">
        <f t="shared" ref="AJ734" si="2052">AJ733</f>
        <v>0</v>
      </c>
      <c r="AK734" s="411">
        <f t="shared" ref="AK734" si="2053">AK733</f>
        <v>0</v>
      </c>
      <c r="AL734" s="411">
        <f t="shared" ref="AL734" si="2054">AL733</f>
        <v>0</v>
      </c>
      <c r="AM734" s="306"/>
    </row>
    <row r="735" spans="1:39" ht="16" outlineLevel="1">
      <c r="A735" s="529"/>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4" outlineLevel="1">
      <c r="A736" s="529">
        <v>41</v>
      </c>
      <c r="B736" s="428" t="s">
        <v>133</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t="16" outlineLevel="1">
      <c r="A737" s="529"/>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055">Z736</f>
        <v>0</v>
      </c>
      <c r="AA737" s="411">
        <f t="shared" ref="AA737" si="2056">AA736</f>
        <v>0</v>
      </c>
      <c r="AB737" s="411">
        <f t="shared" ref="AB737" si="2057">AB736</f>
        <v>0</v>
      </c>
      <c r="AC737" s="411">
        <f t="shared" ref="AC737" si="2058">AC736</f>
        <v>0</v>
      </c>
      <c r="AD737" s="411">
        <f t="shared" ref="AD737" si="2059">AD736</f>
        <v>0</v>
      </c>
      <c r="AE737" s="411">
        <f t="shared" ref="AE737" si="2060">AE736</f>
        <v>0</v>
      </c>
      <c r="AF737" s="411">
        <f t="shared" ref="AF737" si="2061">AF736</f>
        <v>0</v>
      </c>
      <c r="AG737" s="411">
        <f t="shared" ref="AG737" si="2062">AG736</f>
        <v>0</v>
      </c>
      <c r="AH737" s="411">
        <f t="shared" ref="AH737" si="2063">AH736</f>
        <v>0</v>
      </c>
      <c r="AI737" s="411">
        <f t="shared" ref="AI737" si="2064">AI736</f>
        <v>0</v>
      </c>
      <c r="AJ737" s="411">
        <f t="shared" ref="AJ737" si="2065">AJ736</f>
        <v>0</v>
      </c>
      <c r="AK737" s="411">
        <f t="shared" ref="AK737" si="2066">AK736</f>
        <v>0</v>
      </c>
      <c r="AL737" s="411">
        <f t="shared" ref="AL737" si="2067">AL736</f>
        <v>0</v>
      </c>
      <c r="AM737" s="306"/>
    </row>
    <row r="738" spans="1:39" ht="16" outlineLevel="1">
      <c r="A738" s="529"/>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34" outlineLevel="1">
      <c r="A739" s="529">
        <v>42</v>
      </c>
      <c r="B739" s="428" t="s">
        <v>134</v>
      </c>
      <c r="C739" s="291" t="s">
        <v>25</v>
      </c>
      <c r="D739" s="295"/>
      <c r="E739" s="295"/>
      <c r="F739" s="295"/>
      <c r="G739" s="295"/>
      <c r="H739" s="295"/>
      <c r="I739" s="295"/>
      <c r="J739" s="295"/>
      <c r="K739" s="295"/>
      <c r="L739" s="295"/>
      <c r="M739" s="295"/>
      <c r="N739" s="291"/>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t="16" outlineLevel="1">
      <c r="A740" s="529"/>
      <c r="B740" s="294" t="s">
        <v>310</v>
      </c>
      <c r="C740" s="291" t="s">
        <v>163</v>
      </c>
      <c r="D740" s="295"/>
      <c r="E740" s="295"/>
      <c r="F740" s="295"/>
      <c r="G740" s="295"/>
      <c r="H740" s="295"/>
      <c r="I740" s="295"/>
      <c r="J740" s="295"/>
      <c r="K740" s="295"/>
      <c r="L740" s="295"/>
      <c r="M740" s="295"/>
      <c r="N740" s="466"/>
      <c r="O740" s="295"/>
      <c r="P740" s="295"/>
      <c r="Q740" s="295"/>
      <c r="R740" s="295"/>
      <c r="S740" s="295"/>
      <c r="T740" s="295"/>
      <c r="U740" s="295"/>
      <c r="V740" s="295"/>
      <c r="W740" s="295"/>
      <c r="X740" s="295"/>
      <c r="Y740" s="411">
        <f>Y739</f>
        <v>0</v>
      </c>
      <c r="Z740" s="411">
        <f t="shared" ref="Z740" si="2068">Z739</f>
        <v>0</v>
      </c>
      <c r="AA740" s="411">
        <f t="shared" ref="AA740" si="2069">AA739</f>
        <v>0</v>
      </c>
      <c r="AB740" s="411">
        <f t="shared" ref="AB740" si="2070">AB739</f>
        <v>0</v>
      </c>
      <c r="AC740" s="411">
        <f t="shared" ref="AC740" si="2071">AC739</f>
        <v>0</v>
      </c>
      <c r="AD740" s="411">
        <f t="shared" ref="AD740" si="2072">AD739</f>
        <v>0</v>
      </c>
      <c r="AE740" s="411">
        <f t="shared" ref="AE740" si="2073">AE739</f>
        <v>0</v>
      </c>
      <c r="AF740" s="411">
        <f t="shared" ref="AF740" si="2074">AF739</f>
        <v>0</v>
      </c>
      <c r="AG740" s="411">
        <f t="shared" ref="AG740" si="2075">AG739</f>
        <v>0</v>
      </c>
      <c r="AH740" s="411">
        <f t="shared" ref="AH740" si="2076">AH739</f>
        <v>0</v>
      </c>
      <c r="AI740" s="411">
        <f t="shared" ref="AI740" si="2077">AI739</f>
        <v>0</v>
      </c>
      <c r="AJ740" s="411">
        <f t="shared" ref="AJ740" si="2078">AJ739</f>
        <v>0</v>
      </c>
      <c r="AK740" s="411">
        <f t="shared" ref="AK740" si="2079">AK739</f>
        <v>0</v>
      </c>
      <c r="AL740" s="411">
        <f t="shared" ref="AL740" si="2080">AL739</f>
        <v>0</v>
      </c>
      <c r="AM740" s="306"/>
    </row>
    <row r="741" spans="1:39" ht="16" outlineLevel="1">
      <c r="A741" s="529"/>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17" outlineLevel="1">
      <c r="A742" s="529">
        <v>43</v>
      </c>
      <c r="B742" s="428" t="s">
        <v>135</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t="16" outlineLevel="1">
      <c r="A743" s="529"/>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081">Z742</f>
        <v>0</v>
      </c>
      <c r="AA743" s="411">
        <f t="shared" ref="AA743" si="2082">AA742</f>
        <v>0</v>
      </c>
      <c r="AB743" s="411">
        <f t="shared" ref="AB743" si="2083">AB742</f>
        <v>0</v>
      </c>
      <c r="AC743" s="411">
        <f t="shared" ref="AC743" si="2084">AC742</f>
        <v>0</v>
      </c>
      <c r="AD743" s="411">
        <f t="shared" ref="AD743" si="2085">AD742</f>
        <v>0</v>
      </c>
      <c r="AE743" s="411">
        <f t="shared" ref="AE743" si="2086">AE742</f>
        <v>0</v>
      </c>
      <c r="AF743" s="411">
        <f t="shared" ref="AF743" si="2087">AF742</f>
        <v>0</v>
      </c>
      <c r="AG743" s="411">
        <f t="shared" ref="AG743" si="2088">AG742</f>
        <v>0</v>
      </c>
      <c r="AH743" s="411">
        <f t="shared" ref="AH743" si="2089">AH742</f>
        <v>0</v>
      </c>
      <c r="AI743" s="411">
        <f t="shared" ref="AI743" si="2090">AI742</f>
        <v>0</v>
      </c>
      <c r="AJ743" s="411">
        <f t="shared" ref="AJ743" si="2091">AJ742</f>
        <v>0</v>
      </c>
      <c r="AK743" s="411">
        <f t="shared" ref="AK743" si="2092">AK742</f>
        <v>0</v>
      </c>
      <c r="AL743" s="411">
        <f t="shared" ref="AL743" si="2093">AL742</f>
        <v>0</v>
      </c>
      <c r="AM743" s="306"/>
    </row>
    <row r="744" spans="1:39" ht="16" outlineLevel="1">
      <c r="A744" s="529"/>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51" outlineLevel="1">
      <c r="A745" s="529">
        <v>44</v>
      </c>
      <c r="B745" s="428" t="s">
        <v>136</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t="16" outlineLevel="1">
      <c r="A746" s="529"/>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094">Z745</f>
        <v>0</v>
      </c>
      <c r="AA746" s="411">
        <f t="shared" ref="AA746" si="2095">AA745</f>
        <v>0</v>
      </c>
      <c r="AB746" s="411">
        <f t="shared" ref="AB746" si="2096">AB745</f>
        <v>0</v>
      </c>
      <c r="AC746" s="411">
        <f t="shared" ref="AC746" si="2097">AC745</f>
        <v>0</v>
      </c>
      <c r="AD746" s="411">
        <f t="shared" ref="AD746" si="2098">AD745</f>
        <v>0</v>
      </c>
      <c r="AE746" s="411">
        <f t="shared" ref="AE746" si="2099">AE745</f>
        <v>0</v>
      </c>
      <c r="AF746" s="411">
        <f t="shared" ref="AF746" si="2100">AF745</f>
        <v>0</v>
      </c>
      <c r="AG746" s="411">
        <f t="shared" ref="AG746" si="2101">AG745</f>
        <v>0</v>
      </c>
      <c r="AH746" s="411">
        <f t="shared" ref="AH746" si="2102">AH745</f>
        <v>0</v>
      </c>
      <c r="AI746" s="411">
        <f t="shared" ref="AI746" si="2103">AI745</f>
        <v>0</v>
      </c>
      <c r="AJ746" s="411">
        <f t="shared" ref="AJ746" si="2104">AJ745</f>
        <v>0</v>
      </c>
      <c r="AK746" s="411">
        <f t="shared" ref="AK746" si="2105">AK745</f>
        <v>0</v>
      </c>
      <c r="AL746" s="411">
        <f t="shared" ref="AL746" si="2106">AL745</f>
        <v>0</v>
      </c>
      <c r="AM746" s="306"/>
    </row>
    <row r="747" spans="1:39" ht="16" outlineLevel="1">
      <c r="A747" s="529"/>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4" outlineLevel="1">
      <c r="A748" s="529">
        <v>45</v>
      </c>
      <c r="B748" s="428" t="s">
        <v>137</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t="16" outlineLevel="1">
      <c r="A749" s="529"/>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Y748</f>
        <v>0</v>
      </c>
      <c r="Z749" s="411">
        <f t="shared" ref="Z749" si="2107">Z748</f>
        <v>0</v>
      </c>
      <c r="AA749" s="411">
        <f t="shared" ref="AA749" si="2108">AA748</f>
        <v>0</v>
      </c>
      <c r="AB749" s="411">
        <f t="shared" ref="AB749" si="2109">AB748</f>
        <v>0</v>
      </c>
      <c r="AC749" s="411">
        <f t="shared" ref="AC749" si="2110">AC748</f>
        <v>0</v>
      </c>
      <c r="AD749" s="411">
        <f t="shared" ref="AD749" si="2111">AD748</f>
        <v>0</v>
      </c>
      <c r="AE749" s="411">
        <f t="shared" ref="AE749" si="2112">AE748</f>
        <v>0</v>
      </c>
      <c r="AF749" s="411">
        <f t="shared" ref="AF749" si="2113">AF748</f>
        <v>0</v>
      </c>
      <c r="AG749" s="411">
        <f t="shared" ref="AG749" si="2114">AG748</f>
        <v>0</v>
      </c>
      <c r="AH749" s="411">
        <f t="shared" ref="AH749" si="2115">AH748</f>
        <v>0</v>
      </c>
      <c r="AI749" s="411">
        <f t="shared" ref="AI749" si="2116">AI748</f>
        <v>0</v>
      </c>
      <c r="AJ749" s="411">
        <f t="shared" ref="AJ749" si="2117">AJ748</f>
        <v>0</v>
      </c>
      <c r="AK749" s="411">
        <f t="shared" ref="AK749" si="2118">AK748</f>
        <v>0</v>
      </c>
      <c r="AL749" s="411">
        <f t="shared" ref="AL749" si="2119">AL748</f>
        <v>0</v>
      </c>
      <c r="AM749" s="306"/>
    </row>
    <row r="750" spans="1:39" ht="16" outlineLevel="1">
      <c r="A750" s="529"/>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4" outlineLevel="1">
      <c r="A751" s="529">
        <v>46</v>
      </c>
      <c r="B751" s="428" t="s">
        <v>138</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t="16" outlineLevel="1">
      <c r="A752" s="529"/>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Y751</f>
        <v>0</v>
      </c>
      <c r="Z752" s="411">
        <f t="shared" ref="Z752" si="2120">Z751</f>
        <v>0</v>
      </c>
      <c r="AA752" s="411">
        <f t="shared" ref="AA752" si="2121">AA751</f>
        <v>0</v>
      </c>
      <c r="AB752" s="411">
        <f t="shared" ref="AB752" si="2122">AB751</f>
        <v>0</v>
      </c>
      <c r="AC752" s="411">
        <f t="shared" ref="AC752" si="2123">AC751</f>
        <v>0</v>
      </c>
      <c r="AD752" s="411">
        <f t="shared" ref="AD752" si="2124">AD751</f>
        <v>0</v>
      </c>
      <c r="AE752" s="411">
        <f t="shared" ref="AE752" si="2125">AE751</f>
        <v>0</v>
      </c>
      <c r="AF752" s="411">
        <f t="shared" ref="AF752" si="2126">AF751</f>
        <v>0</v>
      </c>
      <c r="AG752" s="411">
        <f t="shared" ref="AG752" si="2127">AG751</f>
        <v>0</v>
      </c>
      <c r="AH752" s="411">
        <f t="shared" ref="AH752" si="2128">AH751</f>
        <v>0</v>
      </c>
      <c r="AI752" s="411">
        <f t="shared" ref="AI752" si="2129">AI751</f>
        <v>0</v>
      </c>
      <c r="AJ752" s="411">
        <f t="shared" ref="AJ752" si="2130">AJ751</f>
        <v>0</v>
      </c>
      <c r="AK752" s="411">
        <f t="shared" ref="AK752" si="2131">AK751</f>
        <v>0</v>
      </c>
      <c r="AL752" s="411">
        <f t="shared" ref="AL752" si="2132">AL751</f>
        <v>0</v>
      </c>
      <c r="AM752" s="306"/>
    </row>
    <row r="753" spans="1:40" ht="16" outlineLevel="1">
      <c r="A753" s="529"/>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40" ht="34" outlineLevel="1">
      <c r="A754" s="529">
        <v>47</v>
      </c>
      <c r="B754" s="428" t="s">
        <v>139</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40" ht="16" outlineLevel="1">
      <c r="A755" s="529"/>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Y754</f>
        <v>0</v>
      </c>
      <c r="Z755" s="411">
        <f t="shared" ref="Z755" si="2133">Z754</f>
        <v>0</v>
      </c>
      <c r="AA755" s="411">
        <f t="shared" ref="AA755" si="2134">AA754</f>
        <v>0</v>
      </c>
      <c r="AB755" s="411">
        <f t="shared" ref="AB755" si="2135">AB754</f>
        <v>0</v>
      </c>
      <c r="AC755" s="411">
        <f t="shared" ref="AC755" si="2136">AC754</f>
        <v>0</v>
      </c>
      <c r="AD755" s="411">
        <f t="shared" ref="AD755" si="2137">AD754</f>
        <v>0</v>
      </c>
      <c r="AE755" s="411">
        <f t="shared" ref="AE755" si="2138">AE754</f>
        <v>0</v>
      </c>
      <c r="AF755" s="411">
        <f t="shared" ref="AF755" si="2139">AF754</f>
        <v>0</v>
      </c>
      <c r="AG755" s="411">
        <f t="shared" ref="AG755" si="2140">AG754</f>
        <v>0</v>
      </c>
      <c r="AH755" s="411">
        <f t="shared" ref="AH755" si="2141">AH754</f>
        <v>0</v>
      </c>
      <c r="AI755" s="411">
        <f t="shared" ref="AI755" si="2142">AI754</f>
        <v>0</v>
      </c>
      <c r="AJ755" s="411">
        <f t="shared" ref="AJ755" si="2143">AJ754</f>
        <v>0</v>
      </c>
      <c r="AK755" s="411">
        <f t="shared" ref="AK755" si="2144">AK754</f>
        <v>0</v>
      </c>
      <c r="AL755" s="411">
        <f t="shared" ref="AL755" si="2145">AL754</f>
        <v>0</v>
      </c>
      <c r="AM755" s="306"/>
    </row>
    <row r="756" spans="1:40" ht="16" outlineLevel="1">
      <c r="A756" s="529"/>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40" ht="34" outlineLevel="1">
      <c r="A757" s="529">
        <v>48</v>
      </c>
      <c r="B757" s="428" t="s">
        <v>140</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40" ht="16" outlineLevel="1">
      <c r="A758" s="529"/>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Y757</f>
        <v>0</v>
      </c>
      <c r="Z758" s="411">
        <f t="shared" ref="Z758" si="2146">Z757</f>
        <v>0</v>
      </c>
      <c r="AA758" s="411">
        <f t="shared" ref="AA758" si="2147">AA757</f>
        <v>0</v>
      </c>
      <c r="AB758" s="411">
        <f t="shared" ref="AB758" si="2148">AB757</f>
        <v>0</v>
      </c>
      <c r="AC758" s="411">
        <f t="shared" ref="AC758" si="2149">AC757</f>
        <v>0</v>
      </c>
      <c r="AD758" s="411">
        <f t="shared" ref="AD758" si="2150">AD757</f>
        <v>0</v>
      </c>
      <c r="AE758" s="411">
        <f t="shared" ref="AE758" si="2151">AE757</f>
        <v>0</v>
      </c>
      <c r="AF758" s="411">
        <f t="shared" ref="AF758" si="2152">AF757</f>
        <v>0</v>
      </c>
      <c r="AG758" s="411">
        <f t="shared" ref="AG758" si="2153">AG757</f>
        <v>0</v>
      </c>
      <c r="AH758" s="411">
        <f t="shared" ref="AH758" si="2154">AH757</f>
        <v>0</v>
      </c>
      <c r="AI758" s="411">
        <f t="shared" ref="AI758" si="2155">AI757</f>
        <v>0</v>
      </c>
      <c r="AJ758" s="411">
        <f t="shared" ref="AJ758" si="2156">AJ757</f>
        <v>0</v>
      </c>
      <c r="AK758" s="411">
        <f t="shared" ref="AK758" si="2157">AK757</f>
        <v>0</v>
      </c>
      <c r="AL758" s="411">
        <f t="shared" ref="AL758" si="2158">AL757</f>
        <v>0</v>
      </c>
      <c r="AM758" s="306"/>
    </row>
    <row r="759" spans="1:40" ht="16" outlineLevel="1">
      <c r="A759" s="529"/>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40" ht="34" outlineLevel="1">
      <c r="A760" s="529">
        <v>49</v>
      </c>
      <c r="B760" s="428" t="s">
        <v>141</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40" ht="16" outlineLevel="1">
      <c r="A761" s="529"/>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Y760</f>
        <v>0</v>
      </c>
      <c r="Z761" s="411">
        <f t="shared" ref="Z761" si="2159">Z760</f>
        <v>0</v>
      </c>
      <c r="AA761" s="411">
        <f t="shared" ref="AA761" si="2160">AA760</f>
        <v>0</v>
      </c>
      <c r="AB761" s="411">
        <f t="shared" ref="AB761" si="2161">AB760</f>
        <v>0</v>
      </c>
      <c r="AC761" s="411">
        <f t="shared" ref="AC761" si="2162">AC760</f>
        <v>0</v>
      </c>
      <c r="AD761" s="411">
        <f t="shared" ref="AD761" si="2163">AD760</f>
        <v>0</v>
      </c>
      <c r="AE761" s="411">
        <f t="shared" ref="AE761" si="2164">AE760</f>
        <v>0</v>
      </c>
      <c r="AF761" s="411">
        <f t="shared" ref="AF761" si="2165">AF760</f>
        <v>0</v>
      </c>
      <c r="AG761" s="411">
        <f t="shared" ref="AG761" si="2166">AG760</f>
        <v>0</v>
      </c>
      <c r="AH761" s="411">
        <f t="shared" ref="AH761" si="2167">AH760</f>
        <v>0</v>
      </c>
      <c r="AI761" s="411">
        <f t="shared" ref="AI761" si="2168">AI760</f>
        <v>0</v>
      </c>
      <c r="AJ761" s="411">
        <f t="shared" ref="AJ761" si="2169">AJ760</f>
        <v>0</v>
      </c>
      <c r="AK761" s="411">
        <f t="shared" ref="AK761" si="2170">AK760</f>
        <v>0</v>
      </c>
      <c r="AL761" s="411">
        <f t="shared" ref="AL761" si="2171">AL760</f>
        <v>0</v>
      </c>
      <c r="AM761" s="306"/>
    </row>
    <row r="762" spans="1:40" ht="16" outlineLevel="1">
      <c r="A762" s="529"/>
      <c r="B762" s="294"/>
      <c r="C762" s="305"/>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12"/>
      <c r="AA762" s="412"/>
      <c r="AB762" s="412"/>
      <c r="AC762" s="412"/>
      <c r="AD762" s="412"/>
      <c r="AE762" s="412"/>
      <c r="AF762" s="412"/>
      <c r="AG762" s="412"/>
      <c r="AH762" s="412"/>
      <c r="AI762" s="412"/>
      <c r="AJ762" s="412"/>
      <c r="AK762" s="412"/>
      <c r="AL762" s="412"/>
      <c r="AM762" s="306"/>
    </row>
    <row r="763" spans="1:40" ht="16">
      <c r="B763" s="327" t="s">
        <v>311</v>
      </c>
      <c r="C763" s="329"/>
      <c r="D763" s="329">
        <f>SUM(D603:D761)</f>
        <v>15005249.699142804</v>
      </c>
      <c r="E763" s="329"/>
      <c r="F763" s="329"/>
      <c r="G763" s="329"/>
      <c r="H763" s="329"/>
      <c r="I763" s="329"/>
      <c r="J763" s="329"/>
      <c r="K763" s="329"/>
      <c r="L763" s="329"/>
      <c r="M763" s="329"/>
      <c r="N763" s="329"/>
      <c r="O763" s="329">
        <f>SUM(O603:O761)</f>
        <v>2397.2564379509649</v>
      </c>
      <c r="P763" s="329"/>
      <c r="Q763" s="329"/>
      <c r="R763" s="329"/>
      <c r="S763" s="329"/>
      <c r="T763" s="329"/>
      <c r="U763" s="329"/>
      <c r="V763" s="329"/>
      <c r="W763" s="329"/>
      <c r="X763" s="329"/>
      <c r="Y763" s="329">
        <f>IF(Y601="kWh",SUMPRODUCT(D603:D761,Y603:Y761))</f>
        <v>3662405.3476437954</v>
      </c>
      <c r="Z763" s="329">
        <f>IF(Z601="kWh",SUMPRODUCT(D603:D761,Z603:Z761))</f>
        <v>2918844.1918899282</v>
      </c>
      <c r="AA763" s="329">
        <f>IF(AA601="kw",SUMPRODUCT(N603:N761,O603:O761,AA603:AA761),SUMPRODUCT(D603:D761,AA603:AA761))</f>
        <v>16147.870904857806</v>
      </c>
      <c r="AB763" s="329">
        <f>IF(AB601="kw",SUMPRODUCT(N603:N761,O603:O761,AB603:AB761),SUMPRODUCT(D603:D761,AB603:AB761))</f>
        <v>0</v>
      </c>
      <c r="AC763" s="329">
        <f>IF(AC601="kw",SUMPRODUCT(N603:N761,O603:O761,AC603:AC761),SUMPRODUCT(D603:D761,AC603:AC761))</f>
        <v>5415.9539901174148</v>
      </c>
      <c r="AD763" s="329">
        <f>IF(AD601="kw",SUMPRODUCT(N603:N761,O603:O761,AD603:AD761),SUMPRODUCT(D603:D761,AD603:AD761))</f>
        <v>0</v>
      </c>
      <c r="AE763" s="329">
        <f>IF(AE601="kw",SUMPRODUCT(N603:N761,O603:O761,AE603:AE761),SUMPRODUCT(D603:D761,AE603:AE761))</f>
        <v>0</v>
      </c>
      <c r="AF763" s="329">
        <f>IF(AF601="kw",SUMPRODUCT(N603:N761,O603:O761,AF603:AF761),SUMPRODUCT(D603:D761,AF603:AF761))</f>
        <v>0</v>
      </c>
      <c r="AG763" s="329">
        <f>IF(AG601="kw",SUMPRODUCT(N603:N761,O603:O761,AG603:AG761),SUMPRODUCT(D603:D761,AG603:AG761))</f>
        <v>0</v>
      </c>
      <c r="AH763" s="329">
        <f>IF(AH601="kw",SUMPRODUCT(N603:N761,O603:O761,AH603:AH761),SUMPRODUCT(D603:D761,AH603:AH761))</f>
        <v>0</v>
      </c>
      <c r="AI763" s="329">
        <f>IF(AI601="kw",SUMPRODUCT(N603:N761,O603:O761,AI603:AI761),SUMPRODUCT(D603:D761,AI603:AI761))</f>
        <v>0</v>
      </c>
      <c r="AJ763" s="329">
        <f>IF(AJ601="kw",SUMPRODUCT(N603:N761,O603:O761,AJ603:AJ761),SUMPRODUCT(D603:D761,AJ603:AJ761))</f>
        <v>0</v>
      </c>
      <c r="AK763" s="329">
        <f>IF(AK601="kw",SUMPRODUCT(N603:N761,O603:O761,AK603:AK761),SUMPRODUCT(D603:D761,AK603:AK761))</f>
        <v>0</v>
      </c>
      <c r="AL763" s="329">
        <f>IF(AL601="kw",SUMPRODUCT(N603:N761,O603:O761,AL603:AL761),SUMPRODUCT(D603:D761,AL603:AL761))</f>
        <v>0</v>
      </c>
      <c r="AM763" s="330"/>
    </row>
    <row r="764" spans="1:40" ht="16">
      <c r="B764" s="391" t="s">
        <v>312</v>
      </c>
      <c r="C764" s="392"/>
      <c r="D764" s="392"/>
      <c r="E764" s="392"/>
      <c r="F764" s="392"/>
      <c r="G764" s="392"/>
      <c r="H764" s="392"/>
      <c r="I764" s="392"/>
      <c r="J764" s="392"/>
      <c r="K764" s="392"/>
      <c r="L764" s="392"/>
      <c r="M764" s="392"/>
      <c r="N764" s="392"/>
      <c r="O764" s="392"/>
      <c r="P764" s="392"/>
      <c r="Q764" s="392"/>
      <c r="R764" s="392"/>
      <c r="S764" s="392"/>
      <c r="T764" s="392"/>
      <c r="U764" s="392"/>
      <c r="V764" s="392"/>
      <c r="W764" s="392"/>
      <c r="X764" s="392"/>
      <c r="Y764" s="392">
        <f>HLOOKUP(Y407,'2. LRAMVA Threshold'!$B$42:$Q$53,10,FALSE)</f>
        <v>0</v>
      </c>
      <c r="Z764" s="392">
        <f>HLOOKUP(Z407,'2. LRAMVA Threshold'!$B$42:$Q$53,10,FALSE)</f>
        <v>0</v>
      </c>
      <c r="AA764" s="392">
        <f>HLOOKUP(AA407,'2. LRAMVA Threshold'!$B$42:$Q$53,10,FALSE)</f>
        <v>0</v>
      </c>
      <c r="AB764" s="392">
        <f>HLOOKUP(AB407,'2. LRAMVA Threshold'!$B$42:$Q$53,10,FALSE)</f>
        <v>0</v>
      </c>
      <c r="AC764" s="392">
        <f>HLOOKUP(AC407,'2. LRAMVA Threshold'!$B$42:$Q$53,10,FALSE)</f>
        <v>0</v>
      </c>
      <c r="AD764" s="392">
        <f>HLOOKUP(AD407,'2. LRAMVA Threshold'!$B$42:$Q$53,10,FALSE)</f>
        <v>0</v>
      </c>
      <c r="AE764" s="392">
        <f>HLOOKUP(AE407,'2. LRAMVA Threshold'!$B$42:$Q$53,10,FALSE)</f>
        <v>0</v>
      </c>
      <c r="AF764" s="392">
        <f>HLOOKUP(AF407,'2. LRAMVA Threshold'!$B$42:$Q$53,10,FALSE)</f>
        <v>0</v>
      </c>
      <c r="AG764" s="392">
        <f>HLOOKUP(AG407,'2. LRAMVA Threshold'!$B$42:$Q$53,10,FALSE)</f>
        <v>0</v>
      </c>
      <c r="AH764" s="392">
        <f>HLOOKUP(AH407,'2. LRAMVA Threshold'!$B$42:$Q$53,10,FALSE)</f>
        <v>0</v>
      </c>
      <c r="AI764" s="392">
        <f>HLOOKUP(AI407,'2. LRAMVA Threshold'!$B$42:$Q$53,10,FALSE)</f>
        <v>0</v>
      </c>
      <c r="AJ764" s="392">
        <f>HLOOKUP(AJ407,'2. LRAMVA Threshold'!$B$42:$Q$53,10,FALSE)</f>
        <v>0</v>
      </c>
      <c r="AK764" s="392">
        <f>HLOOKUP(AK407,'2. LRAMVA Threshold'!$B$42:$Q$53,10,FALSE)</f>
        <v>0</v>
      </c>
      <c r="AL764" s="392">
        <f>HLOOKUP(AL407,'2. LRAMVA Threshold'!$B$42:$Q$53,10,FALSE)</f>
        <v>0</v>
      </c>
      <c r="AM764" s="441"/>
    </row>
    <row r="765" spans="1:40" ht="16">
      <c r="B765" s="394"/>
      <c r="C765" s="432"/>
      <c r="D765" s="433"/>
      <c r="E765" s="433"/>
      <c r="F765" s="433"/>
      <c r="G765" s="433"/>
      <c r="H765" s="433"/>
      <c r="I765" s="433"/>
      <c r="J765" s="433"/>
      <c r="K765" s="433"/>
      <c r="L765" s="433"/>
      <c r="M765" s="433"/>
      <c r="N765" s="433"/>
      <c r="O765" s="434"/>
      <c r="P765" s="433"/>
      <c r="Q765" s="433"/>
      <c r="R765" s="433"/>
      <c r="S765" s="435"/>
      <c r="T765" s="435"/>
      <c r="U765" s="435"/>
      <c r="V765" s="435"/>
      <c r="W765" s="433"/>
      <c r="X765" s="433"/>
      <c r="Y765" s="436"/>
      <c r="Z765" s="436"/>
      <c r="AA765" s="436"/>
      <c r="AB765" s="436"/>
      <c r="AC765" s="436"/>
      <c r="AD765" s="436"/>
      <c r="AE765" s="436"/>
      <c r="AF765" s="399"/>
      <c r="AG765" s="399"/>
      <c r="AH765" s="399"/>
      <c r="AI765" s="399"/>
      <c r="AJ765" s="399"/>
      <c r="AK765" s="399"/>
      <c r="AL765" s="399"/>
      <c r="AM765" s="400"/>
    </row>
    <row r="766" spans="1:40" ht="16">
      <c r="B766" s="324" t="s">
        <v>313</v>
      </c>
      <c r="C766" s="338"/>
      <c r="D766" s="338"/>
      <c r="E766" s="376"/>
      <c r="F766" s="376"/>
      <c r="G766" s="376"/>
      <c r="H766" s="376"/>
      <c r="I766" s="376"/>
      <c r="J766" s="376"/>
      <c r="K766" s="376"/>
      <c r="L766" s="376"/>
      <c r="M766" s="376"/>
      <c r="N766" s="376"/>
      <c r="O766" s="291"/>
      <c r="P766" s="340"/>
      <c r="Q766" s="340"/>
      <c r="R766" s="340"/>
      <c r="S766" s="339"/>
      <c r="T766" s="339"/>
      <c r="U766" s="339"/>
      <c r="V766" s="339"/>
      <c r="W766" s="340"/>
      <c r="X766" s="340"/>
      <c r="Y766" s="341">
        <f>HLOOKUP(Y$35,'3.  Distribution Rates'!$C$122:$P$133,10,FALSE)</f>
        <v>0</v>
      </c>
      <c r="Z766" s="341">
        <f>HLOOKUP(Z$35,'3.  Distribution Rates'!$C$122:$P$133,10,FALSE)</f>
        <v>0</v>
      </c>
      <c r="AA766" s="341">
        <f>HLOOKUP(AA$35,'3.  Distribution Rates'!$C$122:$P$133,10,FALSE)</f>
        <v>0</v>
      </c>
      <c r="AB766" s="341">
        <f>HLOOKUP(AB$35,'3.  Distribution Rates'!$C$122:$P$133,10,FALSE)</f>
        <v>0</v>
      </c>
      <c r="AC766" s="341">
        <f>HLOOKUP(AC$35,'3.  Distribution Rates'!$C$122:$P$133,10,FALSE)</f>
        <v>0</v>
      </c>
      <c r="AD766" s="341">
        <f>HLOOKUP(AD$35,'3.  Distribution Rates'!$C$122:$P$133,10,FALSE)</f>
        <v>0</v>
      </c>
      <c r="AE766" s="341">
        <f>HLOOKUP(AE$35,'3.  Distribution Rates'!$C$122:$P$133,10,FALSE)</f>
        <v>0</v>
      </c>
      <c r="AF766" s="341">
        <f>HLOOKUP(AF$35,'3.  Distribution Rates'!$C$122:$P$133,10,FALSE)</f>
        <v>0</v>
      </c>
      <c r="AG766" s="341">
        <f>HLOOKUP(AG$35,'3.  Distribution Rates'!$C$122:$P$133,10,FALSE)</f>
        <v>0</v>
      </c>
      <c r="AH766" s="341">
        <f>HLOOKUP(AH$35,'3.  Distribution Rates'!$C$122:$P$133,10,FALSE)</f>
        <v>0</v>
      </c>
      <c r="AI766" s="341">
        <f>HLOOKUP(AI$35,'3.  Distribution Rates'!$C$122:$P$133,10,FALSE)</f>
        <v>0</v>
      </c>
      <c r="AJ766" s="341">
        <f>HLOOKUP(AJ$35,'3.  Distribution Rates'!$C$122:$P$133,10,FALSE)</f>
        <v>0</v>
      </c>
      <c r="AK766" s="341">
        <f>HLOOKUP(AK$35,'3.  Distribution Rates'!$C$122:$P$133,10,FALSE)</f>
        <v>0</v>
      </c>
      <c r="AL766" s="341">
        <f>HLOOKUP(AL$35,'3.  Distribution Rates'!$C$122:$P$133,10,FALSE)</f>
        <v>0</v>
      </c>
      <c r="AM766" s="348"/>
      <c r="AN766" s="442"/>
    </row>
    <row r="767" spans="1:40" ht="16">
      <c r="B767" s="324" t="s">
        <v>314</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'4.  2011-2014 LRAM'!Y141*Y766</f>
        <v>0</v>
      </c>
      <c r="Z767" s="378">
        <f>'4.  2011-2014 LRAM'!Z141*Z766</f>
        <v>0</v>
      </c>
      <c r="AA767" s="378">
        <f>'4.  2011-2014 LRAM'!AA141*AA766</f>
        <v>0</v>
      </c>
      <c r="AB767" s="378">
        <f>'4.  2011-2014 LRAM'!AB141*AB766</f>
        <v>0</v>
      </c>
      <c r="AC767" s="378">
        <f>'4.  2011-2014 LRAM'!AC141*AC766</f>
        <v>0</v>
      </c>
      <c r="AD767" s="378">
        <f>'4.  2011-2014 LRAM'!AD141*AD766</f>
        <v>0</v>
      </c>
      <c r="AE767" s="378">
        <f>'4.  2011-2014 LRAM'!AE141*AE766</f>
        <v>0</v>
      </c>
      <c r="AF767" s="378">
        <f>'4.  2011-2014 LRAM'!AF141*AF766</f>
        <v>0</v>
      </c>
      <c r="AG767" s="378">
        <f>'4.  2011-2014 LRAM'!AG141*AG766</f>
        <v>0</v>
      </c>
      <c r="AH767" s="378">
        <f>'4.  2011-2014 LRAM'!AH141*AH766</f>
        <v>0</v>
      </c>
      <c r="AI767" s="378">
        <f>'4.  2011-2014 LRAM'!AI141*AI766</f>
        <v>0</v>
      </c>
      <c r="AJ767" s="378">
        <f>'4.  2011-2014 LRAM'!AJ141*AJ766</f>
        <v>0</v>
      </c>
      <c r="AK767" s="378">
        <f>'4.  2011-2014 LRAM'!AK141*AK766</f>
        <v>0</v>
      </c>
      <c r="AL767" s="378">
        <f>'4.  2011-2014 LRAM'!AL141*AL766</f>
        <v>0</v>
      </c>
      <c r="AM767" s="626">
        <f t="shared" ref="AM767:AM774" si="2172">SUM(Y767:AL767)</f>
        <v>0</v>
      </c>
      <c r="AN767" s="442"/>
    </row>
    <row r="768" spans="1:40" ht="16">
      <c r="B768" s="324" t="s">
        <v>315</v>
      </c>
      <c r="C768" s="345"/>
      <c r="D768" s="309"/>
      <c r="E768" s="279"/>
      <c r="F768" s="279"/>
      <c r="G768" s="279"/>
      <c r="H768" s="279"/>
      <c r="I768" s="279"/>
      <c r="J768" s="279"/>
      <c r="K768" s="279"/>
      <c r="L768" s="279"/>
      <c r="M768" s="279"/>
      <c r="N768" s="279"/>
      <c r="O768" s="291"/>
      <c r="P768" s="279"/>
      <c r="Q768" s="279"/>
      <c r="R768" s="279"/>
      <c r="S768" s="309"/>
      <c r="T768" s="309"/>
      <c r="U768" s="309"/>
      <c r="V768" s="309"/>
      <c r="W768" s="279"/>
      <c r="X768" s="279"/>
      <c r="Y768" s="378">
        <f>'4.  2011-2014 LRAM'!Y270*Y766</f>
        <v>0</v>
      </c>
      <c r="Z768" s="378">
        <f>'4.  2011-2014 LRAM'!Z270*Z766</f>
        <v>0</v>
      </c>
      <c r="AA768" s="378">
        <f>'4.  2011-2014 LRAM'!AA270*AA766</f>
        <v>0</v>
      </c>
      <c r="AB768" s="378">
        <f>'4.  2011-2014 LRAM'!AB270*AB766</f>
        <v>0</v>
      </c>
      <c r="AC768" s="378">
        <f>'4.  2011-2014 LRAM'!AC270*AC766</f>
        <v>0</v>
      </c>
      <c r="AD768" s="378">
        <f>'4.  2011-2014 LRAM'!AD270*AD766</f>
        <v>0</v>
      </c>
      <c r="AE768" s="378">
        <f>'4.  2011-2014 LRAM'!AE270*AE766</f>
        <v>0</v>
      </c>
      <c r="AF768" s="378">
        <f>'4.  2011-2014 LRAM'!AF270*AF766</f>
        <v>0</v>
      </c>
      <c r="AG768" s="378">
        <f>'4.  2011-2014 LRAM'!AG270*AG766</f>
        <v>0</v>
      </c>
      <c r="AH768" s="378">
        <f>'4.  2011-2014 LRAM'!AH270*AH766</f>
        <v>0</v>
      </c>
      <c r="AI768" s="378">
        <f>'4.  2011-2014 LRAM'!AI270*AI766</f>
        <v>0</v>
      </c>
      <c r="AJ768" s="378">
        <f>'4.  2011-2014 LRAM'!AJ270*AJ766</f>
        <v>0</v>
      </c>
      <c r="AK768" s="378">
        <f>'4.  2011-2014 LRAM'!AK270*AK766</f>
        <v>0</v>
      </c>
      <c r="AL768" s="378">
        <f>'4.  2011-2014 LRAM'!AL270*AL766</f>
        <v>0</v>
      </c>
      <c r="AM768" s="626">
        <f t="shared" si="2172"/>
        <v>0</v>
      </c>
      <c r="AN768" s="442"/>
    </row>
    <row r="769" spans="2:40" ht="16">
      <c r="B769" s="324" t="s">
        <v>316</v>
      </c>
      <c r="C769" s="345"/>
      <c r="D769" s="309"/>
      <c r="E769" s="279"/>
      <c r="F769" s="279"/>
      <c r="G769" s="279"/>
      <c r="H769" s="279"/>
      <c r="I769" s="279"/>
      <c r="J769" s="279"/>
      <c r="K769" s="279"/>
      <c r="L769" s="279"/>
      <c r="M769" s="279"/>
      <c r="N769" s="279"/>
      <c r="O769" s="291"/>
      <c r="P769" s="279"/>
      <c r="Q769" s="279"/>
      <c r="R769" s="279"/>
      <c r="S769" s="309"/>
      <c r="T769" s="309"/>
      <c r="U769" s="309"/>
      <c r="V769" s="309"/>
      <c r="W769" s="279"/>
      <c r="X769" s="279"/>
      <c r="Y769" s="378">
        <f>'4.  2011-2014 LRAM'!Y399*Y766</f>
        <v>0</v>
      </c>
      <c r="Z769" s="378">
        <f>'4.  2011-2014 LRAM'!Z399*Z766</f>
        <v>0</v>
      </c>
      <c r="AA769" s="378">
        <f>'4.  2011-2014 LRAM'!AA399*AA766</f>
        <v>0</v>
      </c>
      <c r="AB769" s="378">
        <f>'4.  2011-2014 LRAM'!AB399*AB766</f>
        <v>0</v>
      </c>
      <c r="AC769" s="378">
        <f>'4.  2011-2014 LRAM'!AC399*AC766</f>
        <v>0</v>
      </c>
      <c r="AD769" s="378">
        <f>'4.  2011-2014 LRAM'!AD399*AD766</f>
        <v>0</v>
      </c>
      <c r="AE769" s="378">
        <f>'4.  2011-2014 LRAM'!AE399*AE766</f>
        <v>0</v>
      </c>
      <c r="AF769" s="378">
        <f>'4.  2011-2014 LRAM'!AF399*AF766</f>
        <v>0</v>
      </c>
      <c r="AG769" s="378">
        <f>'4.  2011-2014 LRAM'!AG399*AG766</f>
        <v>0</v>
      </c>
      <c r="AH769" s="378">
        <f>'4.  2011-2014 LRAM'!AH399*AH766</f>
        <v>0</v>
      </c>
      <c r="AI769" s="378">
        <f>'4.  2011-2014 LRAM'!AI399*AI766</f>
        <v>0</v>
      </c>
      <c r="AJ769" s="378">
        <f>'4.  2011-2014 LRAM'!AJ399*AJ766</f>
        <v>0</v>
      </c>
      <c r="AK769" s="378">
        <f>'4.  2011-2014 LRAM'!AK399*AK766</f>
        <v>0</v>
      </c>
      <c r="AL769" s="378">
        <f>'4.  2011-2014 LRAM'!AL399*AL766</f>
        <v>0</v>
      </c>
      <c r="AM769" s="626">
        <f t="shared" si="2172"/>
        <v>0</v>
      </c>
      <c r="AN769" s="442"/>
    </row>
    <row r="770" spans="2:40" ht="16">
      <c r="B770" s="324" t="s">
        <v>317</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LRAM'!Y530*Y766</f>
        <v>0</v>
      </c>
      <c r="Z770" s="378">
        <f>'4.  2011-2014 LRAM'!Z530*Z766</f>
        <v>0</v>
      </c>
      <c r="AA770" s="378">
        <f>'4.  2011-2014 LRAM'!AA530*AA766</f>
        <v>0</v>
      </c>
      <c r="AB770" s="378">
        <f>'4.  2011-2014 LRAM'!AB530*AB766</f>
        <v>0</v>
      </c>
      <c r="AC770" s="378">
        <f>'4.  2011-2014 LRAM'!AC530*AC766</f>
        <v>0</v>
      </c>
      <c r="AD770" s="378">
        <f>'4.  2011-2014 LRAM'!AD530*AD766</f>
        <v>0</v>
      </c>
      <c r="AE770" s="378">
        <f>'4.  2011-2014 LRAM'!AE530*AE766</f>
        <v>0</v>
      </c>
      <c r="AF770" s="378">
        <f>'4.  2011-2014 LRAM'!AF530*AF766</f>
        <v>0</v>
      </c>
      <c r="AG770" s="378">
        <f>'4.  2011-2014 LRAM'!AG530*AG766</f>
        <v>0</v>
      </c>
      <c r="AH770" s="378">
        <f>'4.  2011-2014 LRAM'!AH530*AH766</f>
        <v>0</v>
      </c>
      <c r="AI770" s="378">
        <f>'4.  2011-2014 LRAM'!AI530*AI766</f>
        <v>0</v>
      </c>
      <c r="AJ770" s="378">
        <f>'4.  2011-2014 LRAM'!AJ530*AJ766</f>
        <v>0</v>
      </c>
      <c r="AK770" s="378">
        <f>'4.  2011-2014 LRAM'!AK530*AK766</f>
        <v>0</v>
      </c>
      <c r="AL770" s="378">
        <f>'4.  2011-2014 LRAM'!AL530*AL766</f>
        <v>0</v>
      </c>
      <c r="AM770" s="626">
        <f t="shared" si="2172"/>
        <v>0</v>
      </c>
      <c r="AN770" s="442"/>
    </row>
    <row r="771" spans="2:40" ht="16">
      <c r="B771" s="324" t="s">
        <v>318</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 t="shared" ref="Y771:AL771" si="2173">Y213*Y766</f>
        <v>0</v>
      </c>
      <c r="Z771" s="378">
        <f t="shared" si="2173"/>
        <v>0</v>
      </c>
      <c r="AA771" s="378">
        <f t="shared" si="2173"/>
        <v>0</v>
      </c>
      <c r="AB771" s="378">
        <f t="shared" si="2173"/>
        <v>0</v>
      </c>
      <c r="AC771" s="378">
        <f t="shared" si="2173"/>
        <v>0</v>
      </c>
      <c r="AD771" s="378">
        <f t="shared" si="2173"/>
        <v>0</v>
      </c>
      <c r="AE771" s="378">
        <f t="shared" si="2173"/>
        <v>0</v>
      </c>
      <c r="AF771" s="378">
        <f t="shared" si="2173"/>
        <v>0</v>
      </c>
      <c r="AG771" s="378">
        <f t="shared" si="2173"/>
        <v>0</v>
      </c>
      <c r="AH771" s="378">
        <f t="shared" si="2173"/>
        <v>0</v>
      </c>
      <c r="AI771" s="378">
        <f t="shared" si="2173"/>
        <v>0</v>
      </c>
      <c r="AJ771" s="378">
        <f t="shared" si="2173"/>
        <v>0</v>
      </c>
      <c r="AK771" s="378">
        <f t="shared" si="2173"/>
        <v>0</v>
      </c>
      <c r="AL771" s="378">
        <f t="shared" si="2173"/>
        <v>0</v>
      </c>
      <c r="AM771" s="626">
        <f t="shared" si="2172"/>
        <v>0</v>
      </c>
      <c r="AN771" s="442"/>
    </row>
    <row r="772" spans="2:40" ht="16">
      <c r="B772" s="324" t="s">
        <v>319</v>
      </c>
      <c r="C772" s="345"/>
      <c r="D772" s="821" t="s">
        <v>885</v>
      </c>
      <c r="E772" s="279"/>
      <c r="F772" s="279"/>
      <c r="G772" s="279"/>
      <c r="H772" s="279"/>
      <c r="I772" s="279"/>
      <c r="J772" s="279"/>
      <c r="K772" s="279"/>
      <c r="L772" s="279"/>
      <c r="M772" s="279"/>
      <c r="N772" s="279"/>
      <c r="O772" s="291"/>
      <c r="P772" s="279"/>
      <c r="Q772" s="279"/>
      <c r="R772" s="279"/>
      <c r="S772" s="309"/>
      <c r="T772" s="309"/>
      <c r="U772" s="309"/>
      <c r="V772" s="309"/>
      <c r="W772" s="279"/>
      <c r="X772" s="279"/>
      <c r="Y772" s="378">
        <f t="shared" ref="Y772:AL772" si="2174">Y398*Y766</f>
        <v>0</v>
      </c>
      <c r="Z772" s="378">
        <f t="shared" si="2174"/>
        <v>0</v>
      </c>
      <c r="AA772" s="378">
        <f t="shared" si="2174"/>
        <v>0</v>
      </c>
      <c r="AB772" s="378">
        <f t="shared" si="2174"/>
        <v>0</v>
      </c>
      <c r="AC772" s="378">
        <f t="shared" si="2174"/>
        <v>0</v>
      </c>
      <c r="AD772" s="378">
        <f t="shared" si="2174"/>
        <v>0</v>
      </c>
      <c r="AE772" s="378">
        <f t="shared" si="2174"/>
        <v>0</v>
      </c>
      <c r="AF772" s="378">
        <f t="shared" si="2174"/>
        <v>0</v>
      </c>
      <c r="AG772" s="378">
        <f t="shared" si="2174"/>
        <v>0</v>
      </c>
      <c r="AH772" s="378">
        <f t="shared" si="2174"/>
        <v>0</v>
      </c>
      <c r="AI772" s="378">
        <f t="shared" si="2174"/>
        <v>0</v>
      </c>
      <c r="AJ772" s="378">
        <f t="shared" si="2174"/>
        <v>0</v>
      </c>
      <c r="AK772" s="378">
        <f t="shared" si="2174"/>
        <v>0</v>
      </c>
      <c r="AL772" s="378">
        <f t="shared" si="2174"/>
        <v>0</v>
      </c>
      <c r="AM772" s="626">
        <f t="shared" si="2172"/>
        <v>0</v>
      </c>
      <c r="AN772" s="442"/>
    </row>
    <row r="773" spans="2:40" ht="16">
      <c r="B773" s="324" t="s">
        <v>320</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 t="shared" ref="Y773:AL773" si="2175">Y591*Y766</f>
        <v>0</v>
      </c>
      <c r="Z773" s="378">
        <f t="shared" si="2175"/>
        <v>0</v>
      </c>
      <c r="AA773" s="378">
        <f t="shared" si="2175"/>
        <v>0</v>
      </c>
      <c r="AB773" s="378">
        <f t="shared" si="2175"/>
        <v>0</v>
      </c>
      <c r="AC773" s="378">
        <f t="shared" si="2175"/>
        <v>0</v>
      </c>
      <c r="AD773" s="378">
        <f t="shared" si="2175"/>
        <v>0</v>
      </c>
      <c r="AE773" s="378">
        <f t="shared" si="2175"/>
        <v>0</v>
      </c>
      <c r="AF773" s="378">
        <f t="shared" si="2175"/>
        <v>0</v>
      </c>
      <c r="AG773" s="378">
        <f t="shared" si="2175"/>
        <v>0</v>
      </c>
      <c r="AH773" s="378">
        <f t="shared" si="2175"/>
        <v>0</v>
      </c>
      <c r="AI773" s="378">
        <f t="shared" si="2175"/>
        <v>0</v>
      </c>
      <c r="AJ773" s="378">
        <f t="shared" si="2175"/>
        <v>0</v>
      </c>
      <c r="AK773" s="378">
        <f t="shared" si="2175"/>
        <v>0</v>
      </c>
      <c r="AL773" s="378">
        <f t="shared" si="2175"/>
        <v>0</v>
      </c>
      <c r="AM773" s="626">
        <f t="shared" si="2172"/>
        <v>0</v>
      </c>
      <c r="AN773" s="442"/>
    </row>
    <row r="774" spans="2:40" ht="16">
      <c r="B774" s="324" t="s">
        <v>321</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Y763*Y766</f>
        <v>0</v>
      </c>
      <c r="Z774" s="378">
        <f t="shared" ref="Z774:AL774" si="2176">Z763*Z766</f>
        <v>0</v>
      </c>
      <c r="AA774" s="378">
        <f t="shared" si="2176"/>
        <v>0</v>
      </c>
      <c r="AB774" s="378">
        <f t="shared" si="2176"/>
        <v>0</v>
      </c>
      <c r="AC774" s="378">
        <f t="shared" si="2176"/>
        <v>0</v>
      </c>
      <c r="AD774" s="378">
        <f t="shared" si="2176"/>
        <v>0</v>
      </c>
      <c r="AE774" s="378">
        <f t="shared" si="2176"/>
        <v>0</v>
      </c>
      <c r="AF774" s="378">
        <f t="shared" si="2176"/>
        <v>0</v>
      </c>
      <c r="AG774" s="378">
        <f t="shared" si="2176"/>
        <v>0</v>
      </c>
      <c r="AH774" s="378">
        <f t="shared" si="2176"/>
        <v>0</v>
      </c>
      <c r="AI774" s="378">
        <f t="shared" si="2176"/>
        <v>0</v>
      </c>
      <c r="AJ774" s="378">
        <f t="shared" si="2176"/>
        <v>0</v>
      </c>
      <c r="AK774" s="378">
        <f t="shared" si="2176"/>
        <v>0</v>
      </c>
      <c r="AL774" s="378">
        <f t="shared" si="2176"/>
        <v>0</v>
      </c>
      <c r="AM774" s="626">
        <f t="shared" si="2172"/>
        <v>0</v>
      </c>
      <c r="AN774" s="442"/>
    </row>
    <row r="775" spans="2:40" ht="16">
      <c r="B775" s="349" t="s">
        <v>322</v>
      </c>
      <c r="C775" s="345"/>
      <c r="D775" s="336"/>
      <c r="E775" s="334"/>
      <c r="F775" s="334"/>
      <c r="G775" s="334"/>
      <c r="H775" s="334"/>
      <c r="I775" s="334"/>
      <c r="J775" s="334"/>
      <c r="K775" s="334"/>
      <c r="L775" s="334"/>
      <c r="M775" s="334"/>
      <c r="N775" s="334"/>
      <c r="O775" s="300"/>
      <c r="P775" s="334"/>
      <c r="Q775" s="334"/>
      <c r="R775" s="334"/>
      <c r="S775" s="336"/>
      <c r="T775" s="336"/>
      <c r="U775" s="336"/>
      <c r="V775" s="336"/>
      <c r="W775" s="334"/>
      <c r="X775" s="334"/>
      <c r="Y775" s="346">
        <f>SUM(Y767:Y774)</f>
        <v>0</v>
      </c>
      <c r="Z775" s="346">
        <f>SUM(Z767:Z774)</f>
        <v>0</v>
      </c>
      <c r="AA775" s="346">
        <f t="shared" ref="AA775:AE775" si="2177">SUM(AA767:AA774)</f>
        <v>0</v>
      </c>
      <c r="AB775" s="346">
        <f t="shared" si="2177"/>
        <v>0</v>
      </c>
      <c r="AC775" s="346">
        <f t="shared" si="2177"/>
        <v>0</v>
      </c>
      <c r="AD775" s="346">
        <f t="shared" si="2177"/>
        <v>0</v>
      </c>
      <c r="AE775" s="346">
        <f t="shared" si="2177"/>
        <v>0</v>
      </c>
      <c r="AF775" s="346">
        <f t="shared" ref="AF775:AL775" si="2178">SUM(AF767:AF774)</f>
        <v>0</v>
      </c>
      <c r="AG775" s="346">
        <f t="shared" si="2178"/>
        <v>0</v>
      </c>
      <c r="AH775" s="346">
        <f t="shared" si="2178"/>
        <v>0</v>
      </c>
      <c r="AI775" s="346">
        <f t="shared" si="2178"/>
        <v>0</v>
      </c>
      <c r="AJ775" s="346">
        <f t="shared" si="2178"/>
        <v>0</v>
      </c>
      <c r="AK775" s="346">
        <f t="shared" si="2178"/>
        <v>0</v>
      </c>
      <c r="AL775" s="346">
        <f t="shared" si="2178"/>
        <v>0</v>
      </c>
      <c r="AM775" s="407">
        <f>SUM(AM767:AM774)</f>
        <v>0</v>
      </c>
      <c r="AN775" s="442"/>
    </row>
    <row r="776" spans="2:40" ht="16">
      <c r="B776" s="349" t="s">
        <v>323</v>
      </c>
      <c r="C776" s="345"/>
      <c r="D776" s="350"/>
      <c r="E776" s="334"/>
      <c r="F776" s="334"/>
      <c r="G776" s="334"/>
      <c r="H776" s="334"/>
      <c r="I776" s="334"/>
      <c r="J776" s="334"/>
      <c r="K776" s="334"/>
      <c r="L776" s="334"/>
      <c r="M776" s="334"/>
      <c r="N776" s="334"/>
      <c r="O776" s="300"/>
      <c r="P776" s="334"/>
      <c r="Q776" s="334"/>
      <c r="R776" s="334"/>
      <c r="S776" s="336"/>
      <c r="T776" s="336"/>
      <c r="U776" s="336"/>
      <c r="V776" s="336"/>
      <c r="W776" s="334"/>
      <c r="X776" s="334"/>
      <c r="Y776" s="347">
        <f>Y764*Y766</f>
        <v>0</v>
      </c>
      <c r="Z776" s="347">
        <f t="shared" ref="Z776:AE776" si="2179">Z764*Z766</f>
        <v>0</v>
      </c>
      <c r="AA776" s="347">
        <f t="shared" si="2179"/>
        <v>0</v>
      </c>
      <c r="AB776" s="347">
        <f t="shared" si="2179"/>
        <v>0</v>
      </c>
      <c r="AC776" s="347">
        <f t="shared" si="2179"/>
        <v>0</v>
      </c>
      <c r="AD776" s="347">
        <f t="shared" si="2179"/>
        <v>0</v>
      </c>
      <c r="AE776" s="347">
        <f t="shared" si="2179"/>
        <v>0</v>
      </c>
      <c r="AF776" s="347">
        <f t="shared" ref="AF776:AL776" si="2180">AF764*AF766</f>
        <v>0</v>
      </c>
      <c r="AG776" s="347">
        <f t="shared" si="2180"/>
        <v>0</v>
      </c>
      <c r="AH776" s="347">
        <f t="shared" si="2180"/>
        <v>0</v>
      </c>
      <c r="AI776" s="347">
        <f t="shared" si="2180"/>
        <v>0</v>
      </c>
      <c r="AJ776" s="347">
        <f t="shared" si="2180"/>
        <v>0</v>
      </c>
      <c r="AK776" s="347">
        <f t="shared" si="2180"/>
        <v>0</v>
      </c>
      <c r="AL776" s="347">
        <f t="shared" si="2180"/>
        <v>0</v>
      </c>
      <c r="AM776" s="407">
        <f>SUM(Y776:AL776)</f>
        <v>0</v>
      </c>
      <c r="AN776" s="442"/>
    </row>
    <row r="777" spans="2:40" ht="16">
      <c r="B777" s="349" t="s">
        <v>324</v>
      </c>
      <c r="C777" s="345"/>
      <c r="D777" s="350"/>
      <c r="E777" s="334"/>
      <c r="F777" s="334"/>
      <c r="G777" s="334"/>
      <c r="H777" s="334"/>
      <c r="I777" s="334"/>
      <c r="J777" s="334"/>
      <c r="K777" s="334"/>
      <c r="L777" s="334"/>
      <c r="M777" s="334"/>
      <c r="N777" s="334"/>
      <c r="O777" s="300"/>
      <c r="P777" s="334"/>
      <c r="Q777" s="334"/>
      <c r="R777" s="334"/>
      <c r="S777" s="350"/>
      <c r="T777" s="350"/>
      <c r="U777" s="350"/>
      <c r="V777" s="350"/>
      <c r="W777" s="334"/>
      <c r="X777" s="334"/>
      <c r="Y777" s="351"/>
      <c r="Z777" s="351"/>
      <c r="AA777" s="351"/>
      <c r="AB777" s="351"/>
      <c r="AC777" s="351"/>
      <c r="AD777" s="351"/>
      <c r="AE777" s="351"/>
      <c r="AF777" s="351"/>
      <c r="AG777" s="351"/>
      <c r="AH777" s="351"/>
      <c r="AI777" s="351"/>
      <c r="AJ777" s="351"/>
      <c r="AK777" s="351"/>
      <c r="AL777" s="351"/>
      <c r="AM777" s="407">
        <f>AM775-AM776</f>
        <v>0</v>
      </c>
      <c r="AN777" s="442"/>
    </row>
    <row r="778" spans="2:40" ht="16">
      <c r="B778" s="324"/>
      <c r="C778" s="350"/>
      <c r="D778" s="350"/>
      <c r="E778" s="334"/>
      <c r="F778" s="334"/>
      <c r="G778" s="334"/>
      <c r="H778" s="334"/>
      <c r="I778" s="334"/>
      <c r="J778" s="334"/>
      <c r="K778" s="334"/>
      <c r="L778" s="334"/>
      <c r="M778" s="334"/>
      <c r="N778" s="334"/>
      <c r="O778" s="300"/>
      <c r="P778" s="334"/>
      <c r="Q778" s="334"/>
      <c r="R778" s="334"/>
      <c r="S778" s="350"/>
      <c r="T778" s="345"/>
      <c r="U778" s="350"/>
      <c r="V778" s="350"/>
      <c r="W778" s="334"/>
      <c r="X778" s="334"/>
      <c r="Y778" s="352"/>
      <c r="Z778" s="352"/>
      <c r="AA778" s="352"/>
      <c r="AB778" s="352"/>
      <c r="AC778" s="352"/>
      <c r="AD778" s="352"/>
      <c r="AE778" s="352"/>
      <c r="AF778" s="352"/>
      <c r="AG778" s="352"/>
      <c r="AH778" s="352"/>
      <c r="AI778" s="352"/>
      <c r="AJ778" s="352"/>
      <c r="AK778" s="352"/>
      <c r="AL778" s="352"/>
      <c r="AM778" s="348"/>
      <c r="AN778" s="442"/>
    </row>
    <row r="779" spans="2:40" ht="16">
      <c r="B779" s="439" t="s">
        <v>325</v>
      </c>
      <c r="C779" s="304"/>
      <c r="D779" s="279"/>
      <c r="E779" s="279"/>
      <c r="F779" s="279"/>
      <c r="G779" s="279"/>
      <c r="H779" s="279"/>
      <c r="I779" s="279"/>
      <c r="J779" s="279"/>
      <c r="K779" s="279"/>
      <c r="L779" s="279"/>
      <c r="M779" s="279"/>
      <c r="N779" s="279"/>
      <c r="O779" s="357"/>
      <c r="P779" s="279"/>
      <c r="Q779" s="279"/>
      <c r="R779" s="279"/>
      <c r="S779" s="304"/>
      <c r="T779" s="309"/>
      <c r="U779" s="309"/>
      <c r="V779" s="279"/>
      <c r="W779" s="279"/>
      <c r="X779" s="309"/>
      <c r="Y779" s="291">
        <f>SUMPRODUCT(E603:E761,Y603:Y761)</f>
        <v>3651957.6009826367</v>
      </c>
      <c r="Z779" s="291">
        <f>SUMPRODUCT(E603:E761,Z603:Z761)</f>
        <v>2737802.0229497715</v>
      </c>
      <c r="AA779" s="291">
        <f t="shared" ref="AA779:AL779" si="2181">IF(AA601="kw",SUMPRODUCT($N$603:$N$761,$P$603:$P$761,AA603:AA761),SUMPRODUCT($E$603:$E$761,AA603:AA761))</f>
        <v>15905.437669507406</v>
      </c>
      <c r="AB779" s="291">
        <f t="shared" si="2181"/>
        <v>0</v>
      </c>
      <c r="AC779" s="291">
        <f t="shared" si="2181"/>
        <v>7841.5868755948768</v>
      </c>
      <c r="AD779" s="291">
        <f t="shared" si="2181"/>
        <v>0</v>
      </c>
      <c r="AE779" s="291">
        <f t="shared" si="2181"/>
        <v>0</v>
      </c>
      <c r="AF779" s="291">
        <f t="shared" si="2181"/>
        <v>0</v>
      </c>
      <c r="AG779" s="291">
        <f t="shared" si="2181"/>
        <v>0</v>
      </c>
      <c r="AH779" s="291">
        <f t="shared" si="2181"/>
        <v>0</v>
      </c>
      <c r="AI779" s="291">
        <f t="shared" si="2181"/>
        <v>0</v>
      </c>
      <c r="AJ779" s="291">
        <f t="shared" si="2181"/>
        <v>0</v>
      </c>
      <c r="AK779" s="291">
        <f t="shared" si="2181"/>
        <v>0</v>
      </c>
      <c r="AL779" s="291">
        <f t="shared" si="2181"/>
        <v>0</v>
      </c>
      <c r="AM779" s="337"/>
    </row>
    <row r="780" spans="2:40" ht="16">
      <c r="B780" s="439" t="s">
        <v>326</v>
      </c>
      <c r="C780" s="304"/>
      <c r="D780" s="279"/>
      <c r="E780" s="279"/>
      <c r="F780" s="279"/>
      <c r="G780" s="279"/>
      <c r="H780" s="279"/>
      <c r="I780" s="279"/>
      <c r="J780" s="279"/>
      <c r="K780" s="279"/>
      <c r="L780" s="279"/>
      <c r="M780" s="279"/>
      <c r="N780" s="279"/>
      <c r="O780" s="357"/>
      <c r="P780" s="279"/>
      <c r="Q780" s="279"/>
      <c r="R780" s="279"/>
      <c r="S780" s="304"/>
      <c r="T780" s="309"/>
      <c r="U780" s="309"/>
      <c r="V780" s="279"/>
      <c r="W780" s="279"/>
      <c r="X780" s="309"/>
      <c r="Y780" s="291">
        <f>SUMPRODUCT(F603:F761,Y603:Y761)</f>
        <v>3641509.8543214784</v>
      </c>
      <c r="Z780" s="291">
        <f>SUMPRODUCT(F603:F761,Z603:Z761)</f>
        <v>2556759.8540096153</v>
      </c>
      <c r="AA780" s="291">
        <f t="shared" ref="AA780:AL780" si="2182">IF(AA601="kw",SUMPRODUCT($N$603:$N$761,$Q$603:$Q$761,AA603:AA761),SUMPRODUCT($F$603:$F$761,AA603:AA761))</f>
        <v>15663.015353844241</v>
      </c>
      <c r="AB780" s="291">
        <f t="shared" si="2182"/>
        <v>0</v>
      </c>
      <c r="AC780" s="291">
        <f t="shared" si="2182"/>
        <v>7841.5868755948768</v>
      </c>
      <c r="AD780" s="291">
        <f t="shared" si="2182"/>
        <v>0</v>
      </c>
      <c r="AE780" s="291">
        <f t="shared" si="2182"/>
        <v>0</v>
      </c>
      <c r="AF780" s="291">
        <f t="shared" si="2182"/>
        <v>0</v>
      </c>
      <c r="AG780" s="291">
        <f t="shared" si="2182"/>
        <v>0</v>
      </c>
      <c r="AH780" s="291">
        <f t="shared" si="2182"/>
        <v>0</v>
      </c>
      <c r="AI780" s="291">
        <f t="shared" si="2182"/>
        <v>0</v>
      </c>
      <c r="AJ780" s="291">
        <f t="shared" si="2182"/>
        <v>0</v>
      </c>
      <c r="AK780" s="291">
        <f t="shared" si="2182"/>
        <v>0</v>
      </c>
      <c r="AL780" s="291">
        <f t="shared" si="2182"/>
        <v>0</v>
      </c>
      <c r="AM780" s="337"/>
    </row>
    <row r="781" spans="2:40" ht="16" hidden="1">
      <c r="B781" s="775" t="s">
        <v>786</v>
      </c>
      <c r="C781" s="364"/>
      <c r="D781" s="384"/>
      <c r="E781" s="384"/>
      <c r="F781" s="384"/>
      <c r="G781" s="384"/>
      <c r="H781" s="384"/>
      <c r="I781" s="384"/>
      <c r="J781" s="384"/>
      <c r="K781" s="384"/>
      <c r="L781" s="384"/>
      <c r="M781" s="384"/>
      <c r="N781" s="384"/>
      <c r="O781" s="383"/>
      <c r="P781" s="384"/>
      <c r="Q781" s="384"/>
      <c r="R781" s="384"/>
      <c r="S781" s="364"/>
      <c r="T781" s="385"/>
      <c r="U781" s="385"/>
      <c r="V781" s="384"/>
      <c r="W781" s="384"/>
      <c r="X781" s="385"/>
      <c r="Y781" s="326">
        <f>SUMPRODUCT(G603:G761,Y603:Y761)</f>
        <v>3641509.8543214784</v>
      </c>
      <c r="Z781" s="326">
        <f>SUMPRODUCT(F603:F761,Z603:Z761)</f>
        <v>2556759.8540096153</v>
      </c>
      <c r="AA781" s="326">
        <f t="shared" ref="AA781:AL781" si="2183">IF(AA601="kw",SUMPRODUCT($N$603:$N$761,$R$603:$R$761,AA603:AA761),SUMPRODUCT($G$603:$G$761,AA603:AA761))</f>
        <v>15656.616761293544</v>
      </c>
      <c r="AB781" s="326">
        <f t="shared" si="2183"/>
        <v>0</v>
      </c>
      <c r="AC781" s="326">
        <f t="shared" si="2183"/>
        <v>7841.5868755948768</v>
      </c>
      <c r="AD781" s="326">
        <f t="shared" si="2183"/>
        <v>0</v>
      </c>
      <c r="AE781" s="326">
        <f t="shared" si="2183"/>
        <v>0</v>
      </c>
      <c r="AF781" s="326">
        <f t="shared" si="2183"/>
        <v>0</v>
      </c>
      <c r="AG781" s="326">
        <f t="shared" si="2183"/>
        <v>0</v>
      </c>
      <c r="AH781" s="326">
        <f t="shared" si="2183"/>
        <v>0</v>
      </c>
      <c r="AI781" s="326">
        <f t="shared" si="2183"/>
        <v>0</v>
      </c>
      <c r="AJ781" s="326">
        <f t="shared" si="2183"/>
        <v>0</v>
      </c>
      <c r="AK781" s="326">
        <f t="shared" si="2183"/>
        <v>0</v>
      </c>
      <c r="AL781" s="326">
        <f t="shared" si="2183"/>
        <v>0</v>
      </c>
      <c r="AM781" s="386"/>
    </row>
    <row r="782" spans="2:40" ht="20.25" customHeight="1">
      <c r="B782" s="368" t="s">
        <v>814</v>
      </c>
      <c r="C782" s="387"/>
      <c r="D782" s="388"/>
      <c r="E782" s="388"/>
      <c r="F782" s="388"/>
      <c r="G782" s="388"/>
      <c r="H782" s="388"/>
      <c r="I782" s="388"/>
      <c r="J782" s="388"/>
      <c r="K782" s="388"/>
      <c r="L782" s="388"/>
      <c r="M782" s="388"/>
      <c r="N782" s="388"/>
      <c r="O782" s="388"/>
      <c r="P782" s="388"/>
      <c r="Q782" s="388"/>
      <c r="R782" s="388"/>
      <c r="S782" s="371"/>
      <c r="T782" s="372"/>
      <c r="U782" s="388"/>
      <c r="V782" s="388"/>
      <c r="W782" s="388"/>
      <c r="X782" s="388"/>
      <c r="Y782" s="409"/>
      <c r="Z782" s="409"/>
      <c r="AA782" s="409"/>
      <c r="AB782" s="409"/>
      <c r="AC782" s="409"/>
      <c r="AD782" s="409"/>
      <c r="AE782" s="409"/>
      <c r="AF782" s="409"/>
      <c r="AG782" s="409"/>
      <c r="AH782" s="409"/>
      <c r="AI782" s="409"/>
      <c r="AJ782" s="409"/>
      <c r="AK782" s="409"/>
      <c r="AL782" s="409"/>
      <c r="AM782" s="389"/>
    </row>
    <row r="785" spans="1:39" ht="16">
      <c r="B785" s="280" t="s">
        <v>327</v>
      </c>
      <c r="C785" s="281"/>
      <c r="D785" s="587" t="s">
        <v>525</v>
      </c>
      <c r="E785" s="253"/>
      <c r="F785" s="587"/>
      <c r="G785" s="253"/>
      <c r="H785" s="253"/>
      <c r="I785" s="253"/>
      <c r="J785" s="253"/>
      <c r="K785" s="253"/>
      <c r="L785" s="253"/>
      <c r="M785" s="253"/>
      <c r="N785" s="253"/>
      <c r="O785" s="281"/>
      <c r="P785" s="253"/>
      <c r="Q785" s="253"/>
      <c r="R785" s="253"/>
      <c r="S785" s="253"/>
      <c r="T785" s="253"/>
      <c r="U785" s="253"/>
      <c r="V785" s="253"/>
      <c r="W785" s="253"/>
      <c r="X785" s="253"/>
      <c r="Y785" s="270"/>
      <c r="Z785" s="267"/>
      <c r="AA785" s="267"/>
      <c r="AB785" s="267"/>
      <c r="AC785" s="267"/>
      <c r="AD785" s="267"/>
      <c r="AE785" s="267"/>
      <c r="AF785" s="267"/>
      <c r="AG785" s="267"/>
      <c r="AH785" s="267"/>
      <c r="AI785" s="267"/>
      <c r="AJ785" s="267"/>
      <c r="AK785" s="267"/>
      <c r="AL785" s="267"/>
    </row>
    <row r="786" spans="1:39" ht="33" customHeight="1">
      <c r="B786" s="902" t="s">
        <v>211</v>
      </c>
      <c r="C786" s="904" t="s">
        <v>33</v>
      </c>
      <c r="D786" s="284" t="s">
        <v>422</v>
      </c>
      <c r="E786" s="906" t="s">
        <v>209</v>
      </c>
      <c r="F786" s="907"/>
      <c r="G786" s="907"/>
      <c r="H786" s="907"/>
      <c r="I786" s="907"/>
      <c r="J786" s="907"/>
      <c r="K786" s="907"/>
      <c r="L786" s="907"/>
      <c r="M786" s="908"/>
      <c r="N786" s="909" t="s">
        <v>213</v>
      </c>
      <c r="O786" s="284" t="s">
        <v>423</v>
      </c>
      <c r="P786" s="906" t="s">
        <v>212</v>
      </c>
      <c r="Q786" s="907"/>
      <c r="R786" s="907"/>
      <c r="S786" s="907"/>
      <c r="T786" s="907"/>
      <c r="U786" s="907"/>
      <c r="V786" s="907"/>
      <c r="W786" s="907"/>
      <c r="X786" s="908"/>
      <c r="Y786" s="899" t="s">
        <v>243</v>
      </c>
      <c r="Z786" s="900"/>
      <c r="AA786" s="900"/>
      <c r="AB786" s="900"/>
      <c r="AC786" s="900"/>
      <c r="AD786" s="900"/>
      <c r="AE786" s="900"/>
      <c r="AF786" s="900"/>
      <c r="AG786" s="900"/>
      <c r="AH786" s="900"/>
      <c r="AI786" s="900"/>
      <c r="AJ786" s="900"/>
      <c r="AK786" s="900"/>
      <c r="AL786" s="900"/>
      <c r="AM786" s="901"/>
    </row>
    <row r="787" spans="1:39" ht="65.25" customHeight="1">
      <c r="B787" s="903"/>
      <c r="C787" s="905"/>
      <c r="D787" s="285">
        <v>2019</v>
      </c>
      <c r="E787" s="285">
        <v>2020</v>
      </c>
      <c r="F787" s="285">
        <v>2021</v>
      </c>
      <c r="G787" s="285">
        <v>2022</v>
      </c>
      <c r="H787" s="285">
        <v>2023</v>
      </c>
      <c r="I787" s="285">
        <v>2024</v>
      </c>
      <c r="J787" s="285">
        <v>2025</v>
      </c>
      <c r="K787" s="285">
        <v>2026</v>
      </c>
      <c r="L787" s="285">
        <v>2027</v>
      </c>
      <c r="M787" s="285">
        <v>2028</v>
      </c>
      <c r="N787" s="910"/>
      <c r="O787" s="285">
        <v>2019</v>
      </c>
      <c r="P787" s="285">
        <v>2020</v>
      </c>
      <c r="Q787" s="285">
        <v>2021</v>
      </c>
      <c r="R787" s="285">
        <v>2022</v>
      </c>
      <c r="S787" s="285">
        <v>2023</v>
      </c>
      <c r="T787" s="285">
        <v>2024</v>
      </c>
      <c r="U787" s="285">
        <v>2025</v>
      </c>
      <c r="V787" s="285">
        <v>2026</v>
      </c>
      <c r="W787" s="285">
        <v>2027</v>
      </c>
      <c r="X787" s="285">
        <v>2028</v>
      </c>
      <c r="Y787" s="285" t="str">
        <f>'1.  LRAMVA Summary'!D$52</f>
        <v>Residential</v>
      </c>
      <c r="Z787" s="285" t="str">
        <f>'1.  LRAMVA Summary'!E$52</f>
        <v>GS&lt;50 kW</v>
      </c>
      <c r="AA787" s="285" t="str">
        <f>'1.  LRAMVA Summary'!F$52</f>
        <v>GS&gt;50 kW</v>
      </c>
      <c r="AB787" s="285" t="str">
        <f>'1.  LRAMVA Summary'!G$52</f>
        <v>Unmetered Scattered Load</v>
      </c>
      <c r="AC787" s="285" t="str">
        <f>'1.  LRAMVA Summary'!H$52</f>
        <v>Streetlighting</v>
      </c>
      <c r="AD787" s="285" t="str">
        <f>'1.  LRAMVA Summary'!I$52</f>
        <v/>
      </c>
      <c r="AE787" s="285" t="str">
        <f>'1.  LRAMVA Summary'!J$52</f>
        <v/>
      </c>
      <c r="AF787" s="285" t="str">
        <f>'1.  LRAMVA Summary'!K$52</f>
        <v/>
      </c>
      <c r="AG787" s="285" t="str">
        <f>'1.  LRAMVA Summary'!L$52</f>
        <v/>
      </c>
      <c r="AH787" s="285" t="str">
        <f>'1.  LRAMVA Summary'!M$52</f>
        <v/>
      </c>
      <c r="AI787" s="285" t="str">
        <f>'1.  LRAMVA Summary'!N$52</f>
        <v/>
      </c>
      <c r="AJ787" s="285" t="str">
        <f>'1.  LRAMVA Summary'!O$52</f>
        <v/>
      </c>
      <c r="AK787" s="285" t="str">
        <f>'1.  LRAMVA Summary'!P$52</f>
        <v/>
      </c>
      <c r="AL787" s="285" t="str">
        <f>'1.  LRAMVA Summary'!Q$52</f>
        <v/>
      </c>
      <c r="AM787" s="287" t="str">
        <f>'1.  LRAMVA Summary'!R52</f>
        <v>Total</v>
      </c>
    </row>
    <row r="788" spans="1:39" ht="15.75" customHeight="1">
      <c r="A788" s="529"/>
      <c r="B788" s="515" t="s">
        <v>503</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291" t="str">
        <f>'1.  LRAMVA Summary'!D$53</f>
        <v>kWh</v>
      </c>
      <c r="Z788" s="291" t="str">
        <f>'1.  LRAMVA Summary'!E$53</f>
        <v>kWh</v>
      </c>
      <c r="AA788" s="291" t="str">
        <f>'1.  LRAMVA Summary'!F$53</f>
        <v>kW</v>
      </c>
      <c r="AB788" s="291" t="str">
        <f>'1.  LRAMVA Summary'!G$53</f>
        <v>kWh</v>
      </c>
      <c r="AC788" s="291" t="str">
        <f>'1.  LRAMVA Summary'!H$53</f>
        <v>kW</v>
      </c>
      <c r="AD788" s="291">
        <f>'1.  LRAMVA Summary'!I$53</f>
        <v>0</v>
      </c>
      <c r="AE788" s="291">
        <f>'1.  LRAMVA Summary'!J$53</f>
        <v>0</v>
      </c>
      <c r="AF788" s="291">
        <f>'1.  LRAMVA Summary'!K$53</f>
        <v>0</v>
      </c>
      <c r="AG788" s="291">
        <f>'1.  LRAMVA Summary'!L$53</f>
        <v>0</v>
      </c>
      <c r="AH788" s="291">
        <f>'1.  LRAMVA Summary'!M$53</f>
        <v>0</v>
      </c>
      <c r="AI788" s="291">
        <f>'1.  LRAMVA Summary'!N$53</f>
        <v>0</v>
      </c>
      <c r="AJ788" s="291">
        <f>'1.  LRAMVA Summary'!O$53</f>
        <v>0</v>
      </c>
      <c r="AK788" s="291">
        <f>'1.  LRAMVA Summary'!P$53</f>
        <v>0</v>
      </c>
      <c r="AL788" s="291">
        <f>'1.  LRAMVA Summary'!Q$53</f>
        <v>0</v>
      </c>
      <c r="AM788" s="292"/>
    </row>
    <row r="789" spans="1:39" ht="16" outlineLevel="1">
      <c r="A789" s="529"/>
      <c r="B789" s="501" t="s">
        <v>496</v>
      </c>
      <c r="C789" s="289"/>
      <c r="D789" s="289"/>
      <c r="E789" s="289"/>
      <c r="F789" s="289"/>
      <c r="G789" s="289"/>
      <c r="H789" s="289"/>
      <c r="I789" s="289"/>
      <c r="J789" s="289"/>
      <c r="K789" s="289"/>
      <c r="L789" s="289"/>
      <c r="M789" s="289"/>
      <c r="N789" s="290"/>
      <c r="O789" s="289"/>
      <c r="P789" s="289"/>
      <c r="Q789" s="289"/>
      <c r="R789" s="289"/>
      <c r="S789" s="289"/>
      <c r="T789" s="289"/>
      <c r="U789" s="289"/>
      <c r="V789" s="289"/>
      <c r="W789" s="289"/>
      <c r="X789" s="289"/>
      <c r="Y789" s="291"/>
      <c r="Z789" s="291"/>
      <c r="AA789" s="291"/>
      <c r="AB789" s="291"/>
      <c r="AC789" s="291"/>
      <c r="AD789" s="291"/>
      <c r="AE789" s="291"/>
      <c r="AF789" s="291"/>
      <c r="AG789" s="291"/>
      <c r="AH789" s="291"/>
      <c r="AI789" s="291"/>
      <c r="AJ789" s="291"/>
      <c r="AK789" s="291"/>
      <c r="AL789" s="291"/>
      <c r="AM789" s="292"/>
    </row>
    <row r="790" spans="1:39" ht="17" outlineLevel="1">
      <c r="A790" s="529">
        <v>1</v>
      </c>
      <c r="B790" s="428" t="s">
        <v>95</v>
      </c>
      <c r="C790" s="291" t="s">
        <v>25</v>
      </c>
      <c r="D790" s="295"/>
      <c r="E790" s="295"/>
      <c r="F790" s="295"/>
      <c r="G790" s="295"/>
      <c r="H790" s="295"/>
      <c r="I790" s="295"/>
      <c r="J790" s="295"/>
      <c r="K790" s="295"/>
      <c r="L790" s="295"/>
      <c r="M790" s="295"/>
      <c r="N790" s="291"/>
      <c r="O790" s="295"/>
      <c r="P790" s="295"/>
      <c r="Q790" s="295"/>
      <c r="R790" s="295"/>
      <c r="S790" s="295"/>
      <c r="T790" s="295"/>
      <c r="U790" s="295"/>
      <c r="V790" s="295"/>
      <c r="W790" s="295"/>
      <c r="X790" s="295"/>
      <c r="Y790" s="410"/>
      <c r="Z790" s="410"/>
      <c r="AA790" s="410"/>
      <c r="AB790" s="410"/>
      <c r="AC790" s="410"/>
      <c r="AD790" s="410"/>
      <c r="AE790" s="410"/>
      <c r="AF790" s="410"/>
      <c r="AG790" s="410"/>
      <c r="AH790" s="410"/>
      <c r="AI790" s="410"/>
      <c r="AJ790" s="410"/>
      <c r="AK790" s="410"/>
      <c r="AL790" s="410"/>
      <c r="AM790" s="296">
        <f>SUM(Y790:AL790)</f>
        <v>0</v>
      </c>
    </row>
    <row r="791" spans="1:39" ht="16" outlineLevel="1">
      <c r="A791" s="529"/>
      <c r="B791" s="294" t="s">
        <v>342</v>
      </c>
      <c r="C791" s="291" t="s">
        <v>163</v>
      </c>
      <c r="D791" s="295"/>
      <c r="E791" s="295"/>
      <c r="F791" s="295"/>
      <c r="G791" s="295"/>
      <c r="H791" s="295"/>
      <c r="I791" s="295"/>
      <c r="J791" s="295"/>
      <c r="K791" s="295"/>
      <c r="L791" s="295"/>
      <c r="M791" s="295"/>
      <c r="N791" s="466"/>
      <c r="O791" s="295"/>
      <c r="P791" s="295"/>
      <c r="Q791" s="295"/>
      <c r="R791" s="295"/>
      <c r="S791" s="295"/>
      <c r="T791" s="295"/>
      <c r="U791" s="295"/>
      <c r="V791" s="295"/>
      <c r="W791" s="295"/>
      <c r="X791" s="295"/>
      <c r="Y791" s="411">
        <f>Y790</f>
        <v>0</v>
      </c>
      <c r="Z791" s="411">
        <f t="shared" ref="Z791" si="2184">Z790</f>
        <v>0</v>
      </c>
      <c r="AA791" s="411">
        <f t="shared" ref="AA791" si="2185">AA790</f>
        <v>0</v>
      </c>
      <c r="AB791" s="411">
        <f t="shared" ref="AB791" si="2186">AB790</f>
        <v>0</v>
      </c>
      <c r="AC791" s="411">
        <f t="shared" ref="AC791" si="2187">AC790</f>
        <v>0</v>
      </c>
      <c r="AD791" s="411">
        <f t="shared" ref="AD791" si="2188">AD790</f>
        <v>0</v>
      </c>
      <c r="AE791" s="411">
        <f t="shared" ref="AE791" si="2189">AE790</f>
        <v>0</v>
      </c>
      <c r="AF791" s="411">
        <f t="shared" ref="AF791" si="2190">AF790</f>
        <v>0</v>
      </c>
      <c r="AG791" s="411">
        <f t="shared" ref="AG791" si="2191">AG790</f>
        <v>0</v>
      </c>
      <c r="AH791" s="411">
        <f t="shared" ref="AH791" si="2192">AH790</f>
        <v>0</v>
      </c>
      <c r="AI791" s="411">
        <f t="shared" ref="AI791" si="2193">AI790</f>
        <v>0</v>
      </c>
      <c r="AJ791" s="411">
        <f t="shared" ref="AJ791" si="2194">AJ790</f>
        <v>0</v>
      </c>
      <c r="AK791" s="411">
        <f t="shared" ref="AK791" si="2195">AK790</f>
        <v>0</v>
      </c>
      <c r="AL791" s="411">
        <f t="shared" ref="AL791" si="2196">AL790</f>
        <v>0</v>
      </c>
      <c r="AM791" s="297"/>
    </row>
    <row r="792" spans="1:39" ht="16" outlineLevel="1">
      <c r="A792" s="529"/>
      <c r="B792" s="298"/>
      <c r="C792" s="299"/>
      <c r="D792" s="299"/>
      <c r="E792" s="299"/>
      <c r="F792" s="299"/>
      <c r="G792" s="299"/>
      <c r="H792" s="299"/>
      <c r="I792" s="299"/>
      <c r="J792" s="299"/>
      <c r="K792" s="299"/>
      <c r="L792" s="299"/>
      <c r="M792" s="299"/>
      <c r="N792" s="300"/>
      <c r="O792" s="299"/>
      <c r="P792" s="299"/>
      <c r="Q792" s="299"/>
      <c r="R792" s="299"/>
      <c r="S792" s="299"/>
      <c r="T792" s="299"/>
      <c r="U792" s="299"/>
      <c r="V792" s="299"/>
      <c r="W792" s="299"/>
      <c r="X792" s="299"/>
      <c r="Y792" s="412"/>
      <c r="Z792" s="413"/>
      <c r="AA792" s="413"/>
      <c r="AB792" s="413"/>
      <c r="AC792" s="413"/>
      <c r="AD792" s="413"/>
      <c r="AE792" s="413"/>
      <c r="AF792" s="413"/>
      <c r="AG792" s="413"/>
      <c r="AH792" s="413"/>
      <c r="AI792" s="413"/>
      <c r="AJ792" s="413"/>
      <c r="AK792" s="413"/>
      <c r="AL792" s="413"/>
      <c r="AM792" s="302"/>
    </row>
    <row r="793" spans="1:39" ht="17" outlineLevel="1">
      <c r="A793" s="529">
        <v>2</v>
      </c>
      <c r="B793" s="428" t="s">
        <v>96</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10"/>
      <c r="Z793" s="410"/>
      <c r="AA793" s="410"/>
      <c r="AB793" s="410"/>
      <c r="AC793" s="410"/>
      <c r="AD793" s="410"/>
      <c r="AE793" s="410"/>
      <c r="AF793" s="410"/>
      <c r="AG793" s="410"/>
      <c r="AH793" s="410"/>
      <c r="AI793" s="410"/>
      <c r="AJ793" s="410"/>
      <c r="AK793" s="410"/>
      <c r="AL793" s="410"/>
      <c r="AM793" s="296">
        <f>SUM(Y793:AL793)</f>
        <v>0</v>
      </c>
    </row>
    <row r="794" spans="1:39" ht="16" outlineLevel="1">
      <c r="A794" s="529"/>
      <c r="B794" s="294" t="s">
        <v>342</v>
      </c>
      <c r="C794" s="291" t="s">
        <v>163</v>
      </c>
      <c r="D794" s="295"/>
      <c r="E794" s="295"/>
      <c r="F794" s="295"/>
      <c r="G794" s="295"/>
      <c r="H794" s="295"/>
      <c r="I794" s="295"/>
      <c r="J794" s="295"/>
      <c r="K794" s="295"/>
      <c r="L794" s="295"/>
      <c r="M794" s="295"/>
      <c r="N794" s="466"/>
      <c r="O794" s="295"/>
      <c r="P794" s="295"/>
      <c r="Q794" s="295"/>
      <c r="R794" s="295"/>
      <c r="S794" s="295"/>
      <c r="T794" s="295"/>
      <c r="U794" s="295"/>
      <c r="V794" s="295"/>
      <c r="W794" s="295"/>
      <c r="X794" s="295"/>
      <c r="Y794" s="411">
        <f>Y793</f>
        <v>0</v>
      </c>
      <c r="Z794" s="411">
        <f t="shared" ref="Z794" si="2197">Z793</f>
        <v>0</v>
      </c>
      <c r="AA794" s="411">
        <f t="shared" ref="AA794" si="2198">AA793</f>
        <v>0</v>
      </c>
      <c r="AB794" s="411">
        <f t="shared" ref="AB794" si="2199">AB793</f>
        <v>0</v>
      </c>
      <c r="AC794" s="411">
        <f t="shared" ref="AC794" si="2200">AC793</f>
        <v>0</v>
      </c>
      <c r="AD794" s="411">
        <f t="shared" ref="AD794" si="2201">AD793</f>
        <v>0</v>
      </c>
      <c r="AE794" s="411">
        <f t="shared" ref="AE794" si="2202">AE793</f>
        <v>0</v>
      </c>
      <c r="AF794" s="411">
        <f t="shared" ref="AF794" si="2203">AF793</f>
        <v>0</v>
      </c>
      <c r="AG794" s="411">
        <f t="shared" ref="AG794" si="2204">AG793</f>
        <v>0</v>
      </c>
      <c r="AH794" s="411">
        <f t="shared" ref="AH794" si="2205">AH793</f>
        <v>0</v>
      </c>
      <c r="AI794" s="411">
        <f t="shared" ref="AI794" si="2206">AI793</f>
        <v>0</v>
      </c>
      <c r="AJ794" s="411">
        <f t="shared" ref="AJ794" si="2207">AJ793</f>
        <v>0</v>
      </c>
      <c r="AK794" s="411">
        <f t="shared" ref="AK794" si="2208">AK793</f>
        <v>0</v>
      </c>
      <c r="AL794" s="411">
        <f t="shared" ref="AL794" si="2209">AL793</f>
        <v>0</v>
      </c>
      <c r="AM794" s="297"/>
    </row>
    <row r="795" spans="1:39" ht="16" outlineLevel="1">
      <c r="A795" s="529"/>
      <c r="B795" s="298"/>
      <c r="C795" s="299"/>
      <c r="D795" s="304"/>
      <c r="E795" s="304"/>
      <c r="F795" s="304"/>
      <c r="G795" s="304"/>
      <c r="H795" s="304"/>
      <c r="I795" s="304"/>
      <c r="J795" s="304"/>
      <c r="K795" s="304"/>
      <c r="L795" s="304"/>
      <c r="M795" s="304"/>
      <c r="N795" s="300"/>
      <c r="O795" s="304"/>
      <c r="P795" s="304"/>
      <c r="Q795" s="304"/>
      <c r="R795" s="304"/>
      <c r="S795" s="304"/>
      <c r="T795" s="304"/>
      <c r="U795" s="304"/>
      <c r="V795" s="304"/>
      <c r="W795" s="304"/>
      <c r="X795" s="304"/>
      <c r="Y795" s="412"/>
      <c r="Z795" s="413"/>
      <c r="AA795" s="413"/>
      <c r="AB795" s="413"/>
      <c r="AC795" s="413"/>
      <c r="AD795" s="413"/>
      <c r="AE795" s="413"/>
      <c r="AF795" s="413"/>
      <c r="AG795" s="413"/>
      <c r="AH795" s="413"/>
      <c r="AI795" s="413"/>
      <c r="AJ795" s="413"/>
      <c r="AK795" s="413"/>
      <c r="AL795" s="413"/>
      <c r="AM795" s="302"/>
    </row>
    <row r="796" spans="1:39" ht="17" outlineLevel="1">
      <c r="A796" s="529">
        <v>3</v>
      </c>
      <c r="B796" s="428" t="s">
        <v>97</v>
      </c>
      <c r="C796" s="291" t="s">
        <v>25</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10"/>
      <c r="Z796" s="410"/>
      <c r="AA796" s="410"/>
      <c r="AB796" s="410"/>
      <c r="AC796" s="410"/>
      <c r="AD796" s="410"/>
      <c r="AE796" s="410"/>
      <c r="AF796" s="410"/>
      <c r="AG796" s="410"/>
      <c r="AH796" s="410"/>
      <c r="AI796" s="410"/>
      <c r="AJ796" s="410"/>
      <c r="AK796" s="410"/>
      <c r="AL796" s="410"/>
      <c r="AM796" s="296">
        <f>SUM(Y796:AL796)</f>
        <v>0</v>
      </c>
    </row>
    <row r="797" spans="1:39" ht="16" outlineLevel="1">
      <c r="A797" s="529"/>
      <c r="B797" s="294" t="s">
        <v>342</v>
      </c>
      <c r="C797" s="291" t="s">
        <v>163</v>
      </c>
      <c r="D797" s="295"/>
      <c r="E797" s="295"/>
      <c r="F797" s="295"/>
      <c r="G797" s="295"/>
      <c r="H797" s="295"/>
      <c r="I797" s="295"/>
      <c r="J797" s="295"/>
      <c r="K797" s="295"/>
      <c r="L797" s="295"/>
      <c r="M797" s="295"/>
      <c r="N797" s="466"/>
      <c r="O797" s="295"/>
      <c r="P797" s="295"/>
      <c r="Q797" s="295"/>
      <c r="R797" s="295"/>
      <c r="S797" s="295"/>
      <c r="T797" s="295"/>
      <c r="U797" s="295"/>
      <c r="V797" s="295"/>
      <c r="W797" s="295"/>
      <c r="X797" s="295"/>
      <c r="Y797" s="411">
        <f>Y796</f>
        <v>0</v>
      </c>
      <c r="Z797" s="411">
        <f t="shared" ref="Z797" si="2210">Z796</f>
        <v>0</v>
      </c>
      <c r="AA797" s="411">
        <f t="shared" ref="AA797" si="2211">AA796</f>
        <v>0</v>
      </c>
      <c r="AB797" s="411">
        <f t="shared" ref="AB797" si="2212">AB796</f>
        <v>0</v>
      </c>
      <c r="AC797" s="411">
        <f t="shared" ref="AC797" si="2213">AC796</f>
        <v>0</v>
      </c>
      <c r="AD797" s="411">
        <f t="shared" ref="AD797" si="2214">AD796</f>
        <v>0</v>
      </c>
      <c r="AE797" s="411">
        <f t="shared" ref="AE797" si="2215">AE796</f>
        <v>0</v>
      </c>
      <c r="AF797" s="411">
        <f t="shared" ref="AF797" si="2216">AF796</f>
        <v>0</v>
      </c>
      <c r="AG797" s="411">
        <f t="shared" ref="AG797" si="2217">AG796</f>
        <v>0</v>
      </c>
      <c r="AH797" s="411">
        <f t="shared" ref="AH797" si="2218">AH796</f>
        <v>0</v>
      </c>
      <c r="AI797" s="411">
        <f t="shared" ref="AI797" si="2219">AI796</f>
        <v>0</v>
      </c>
      <c r="AJ797" s="411">
        <f t="shared" ref="AJ797" si="2220">AJ796</f>
        <v>0</v>
      </c>
      <c r="AK797" s="411">
        <f t="shared" ref="AK797" si="2221">AK796</f>
        <v>0</v>
      </c>
      <c r="AL797" s="411">
        <f t="shared" ref="AL797" si="2222">AL796</f>
        <v>0</v>
      </c>
      <c r="AM797" s="297"/>
    </row>
    <row r="798" spans="1:39" ht="16" outlineLevel="1">
      <c r="A798" s="529"/>
      <c r="B798" s="294"/>
      <c r="C798" s="305"/>
      <c r="D798" s="291"/>
      <c r="E798" s="291"/>
      <c r="F798" s="291"/>
      <c r="G798" s="291"/>
      <c r="H798" s="291"/>
      <c r="I798" s="291"/>
      <c r="J798" s="291"/>
      <c r="K798" s="291"/>
      <c r="L798" s="291"/>
      <c r="M798" s="291"/>
      <c r="N798" s="291"/>
      <c r="O798" s="291"/>
      <c r="P798" s="291"/>
      <c r="Q798" s="291"/>
      <c r="R798" s="291"/>
      <c r="S798" s="291"/>
      <c r="T798" s="291"/>
      <c r="U798" s="291"/>
      <c r="V798" s="291"/>
      <c r="W798" s="291"/>
      <c r="X798" s="291"/>
      <c r="Y798" s="412"/>
      <c r="Z798" s="412"/>
      <c r="AA798" s="412"/>
      <c r="AB798" s="412"/>
      <c r="AC798" s="412"/>
      <c r="AD798" s="412"/>
      <c r="AE798" s="412"/>
      <c r="AF798" s="412"/>
      <c r="AG798" s="412"/>
      <c r="AH798" s="412"/>
      <c r="AI798" s="412"/>
      <c r="AJ798" s="412"/>
      <c r="AK798" s="412"/>
      <c r="AL798" s="412"/>
      <c r="AM798" s="306"/>
    </row>
    <row r="799" spans="1:39" ht="17" outlineLevel="1">
      <c r="A799" s="529">
        <v>4</v>
      </c>
      <c r="B799" s="517" t="s">
        <v>674</v>
      </c>
      <c r="C799" s="291" t="s">
        <v>25</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15"/>
      <c r="Z799" s="415"/>
      <c r="AA799" s="415"/>
      <c r="AB799" s="415"/>
      <c r="AC799" s="415"/>
      <c r="AD799" s="415"/>
      <c r="AE799" s="415"/>
      <c r="AF799" s="410"/>
      <c r="AG799" s="410"/>
      <c r="AH799" s="410"/>
      <c r="AI799" s="410"/>
      <c r="AJ799" s="410"/>
      <c r="AK799" s="410"/>
      <c r="AL799" s="410"/>
      <c r="AM799" s="296">
        <f>SUM(Y799:AL799)</f>
        <v>0</v>
      </c>
    </row>
    <row r="800" spans="1:39" ht="16" outlineLevel="1">
      <c r="A800" s="529"/>
      <c r="B800" s="294" t="s">
        <v>342</v>
      </c>
      <c r="C800" s="291" t="s">
        <v>163</v>
      </c>
      <c r="D800" s="295"/>
      <c r="E800" s="295"/>
      <c r="F800" s="295"/>
      <c r="G800" s="295"/>
      <c r="H800" s="295"/>
      <c r="I800" s="295"/>
      <c r="J800" s="295"/>
      <c r="K800" s="295"/>
      <c r="L800" s="295"/>
      <c r="M800" s="295"/>
      <c r="N800" s="466"/>
      <c r="O800" s="295"/>
      <c r="P800" s="295"/>
      <c r="Q800" s="295"/>
      <c r="R800" s="295"/>
      <c r="S800" s="295"/>
      <c r="T800" s="295"/>
      <c r="U800" s="295"/>
      <c r="V800" s="295"/>
      <c r="W800" s="295"/>
      <c r="X800" s="295"/>
      <c r="Y800" s="411">
        <f>Y799</f>
        <v>0</v>
      </c>
      <c r="Z800" s="411">
        <f t="shared" ref="Z800" si="2223">Z799</f>
        <v>0</v>
      </c>
      <c r="AA800" s="411">
        <f t="shared" ref="AA800" si="2224">AA799</f>
        <v>0</v>
      </c>
      <c r="AB800" s="411">
        <f t="shared" ref="AB800" si="2225">AB799</f>
        <v>0</v>
      </c>
      <c r="AC800" s="411">
        <f t="shared" ref="AC800" si="2226">AC799</f>
        <v>0</v>
      </c>
      <c r="AD800" s="411">
        <f t="shared" ref="AD800" si="2227">AD799</f>
        <v>0</v>
      </c>
      <c r="AE800" s="411">
        <f t="shared" ref="AE800" si="2228">AE799</f>
        <v>0</v>
      </c>
      <c r="AF800" s="411">
        <f t="shared" ref="AF800" si="2229">AF799</f>
        <v>0</v>
      </c>
      <c r="AG800" s="411">
        <f t="shared" ref="AG800" si="2230">AG799</f>
        <v>0</v>
      </c>
      <c r="AH800" s="411">
        <f t="shared" ref="AH800" si="2231">AH799</f>
        <v>0</v>
      </c>
      <c r="AI800" s="411">
        <f t="shared" ref="AI800" si="2232">AI799</f>
        <v>0</v>
      </c>
      <c r="AJ800" s="411">
        <f t="shared" ref="AJ800" si="2233">AJ799</f>
        <v>0</v>
      </c>
      <c r="AK800" s="411">
        <f t="shared" ref="AK800" si="2234">AK799</f>
        <v>0</v>
      </c>
      <c r="AL800" s="411">
        <f t="shared" ref="AL800" si="2235">AL799</f>
        <v>0</v>
      </c>
      <c r="AM800" s="297"/>
    </row>
    <row r="801" spans="1:39" ht="16" outlineLevel="1">
      <c r="A801" s="529"/>
      <c r="B801" s="294"/>
      <c r="C801" s="305"/>
      <c r="D801" s="304"/>
      <c r="E801" s="304"/>
      <c r="F801" s="304"/>
      <c r="G801" s="304"/>
      <c r="H801" s="304"/>
      <c r="I801" s="304"/>
      <c r="J801" s="304"/>
      <c r="K801" s="304"/>
      <c r="L801" s="304"/>
      <c r="M801" s="304"/>
      <c r="N801" s="291"/>
      <c r="O801" s="304"/>
      <c r="P801" s="304"/>
      <c r="Q801" s="304"/>
      <c r="R801" s="304"/>
      <c r="S801" s="304"/>
      <c r="T801" s="304"/>
      <c r="U801" s="304"/>
      <c r="V801" s="304"/>
      <c r="W801" s="304"/>
      <c r="X801" s="304"/>
      <c r="Y801" s="412"/>
      <c r="Z801" s="412"/>
      <c r="AA801" s="412"/>
      <c r="AB801" s="412"/>
      <c r="AC801" s="412"/>
      <c r="AD801" s="412"/>
      <c r="AE801" s="412"/>
      <c r="AF801" s="412"/>
      <c r="AG801" s="412"/>
      <c r="AH801" s="412"/>
      <c r="AI801" s="412"/>
      <c r="AJ801" s="412"/>
      <c r="AK801" s="412"/>
      <c r="AL801" s="412"/>
      <c r="AM801" s="306"/>
    </row>
    <row r="802" spans="1:39" ht="15.75" customHeight="1" outlineLevel="1">
      <c r="A802" s="529">
        <v>5</v>
      </c>
      <c r="B802" s="428" t="s">
        <v>98</v>
      </c>
      <c r="C802" s="291" t="s">
        <v>25</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5"/>
      <c r="Z802" s="415"/>
      <c r="AA802" s="415"/>
      <c r="AB802" s="415"/>
      <c r="AC802" s="415"/>
      <c r="AD802" s="415"/>
      <c r="AE802" s="415"/>
      <c r="AF802" s="410"/>
      <c r="AG802" s="410"/>
      <c r="AH802" s="410"/>
      <c r="AI802" s="410"/>
      <c r="AJ802" s="410"/>
      <c r="AK802" s="410"/>
      <c r="AL802" s="410"/>
      <c r="AM802" s="296">
        <f>SUM(Y802:AL802)</f>
        <v>0</v>
      </c>
    </row>
    <row r="803" spans="1:39" ht="20.25" customHeight="1" outlineLevel="1">
      <c r="A803" s="529"/>
      <c r="B803" s="294" t="s">
        <v>342</v>
      </c>
      <c r="C803" s="291" t="s">
        <v>163</v>
      </c>
      <c r="D803" s="295"/>
      <c r="E803" s="295"/>
      <c r="F803" s="295"/>
      <c r="G803" s="295"/>
      <c r="H803" s="295"/>
      <c r="I803" s="295"/>
      <c r="J803" s="295"/>
      <c r="K803" s="295"/>
      <c r="L803" s="295"/>
      <c r="M803" s="295"/>
      <c r="N803" s="466"/>
      <c r="O803" s="295"/>
      <c r="P803" s="295"/>
      <c r="Q803" s="295"/>
      <c r="R803" s="295"/>
      <c r="S803" s="295"/>
      <c r="T803" s="295"/>
      <c r="U803" s="295"/>
      <c r="V803" s="295"/>
      <c r="W803" s="295"/>
      <c r="X803" s="295"/>
      <c r="Y803" s="411">
        <f>Y802</f>
        <v>0</v>
      </c>
      <c r="Z803" s="411">
        <f t="shared" ref="Z803" si="2236">Z802</f>
        <v>0</v>
      </c>
      <c r="AA803" s="411">
        <f t="shared" ref="AA803" si="2237">AA802</f>
        <v>0</v>
      </c>
      <c r="AB803" s="411">
        <f t="shared" ref="AB803" si="2238">AB802</f>
        <v>0</v>
      </c>
      <c r="AC803" s="411">
        <f t="shared" ref="AC803" si="2239">AC802</f>
        <v>0</v>
      </c>
      <c r="AD803" s="411">
        <f t="shared" ref="AD803" si="2240">AD802</f>
        <v>0</v>
      </c>
      <c r="AE803" s="411">
        <f t="shared" ref="AE803" si="2241">AE802</f>
        <v>0</v>
      </c>
      <c r="AF803" s="411">
        <f t="shared" ref="AF803" si="2242">AF802</f>
        <v>0</v>
      </c>
      <c r="AG803" s="411">
        <f t="shared" ref="AG803" si="2243">AG802</f>
        <v>0</v>
      </c>
      <c r="AH803" s="411">
        <f t="shared" ref="AH803" si="2244">AH802</f>
        <v>0</v>
      </c>
      <c r="AI803" s="411">
        <f t="shared" ref="AI803" si="2245">AI802</f>
        <v>0</v>
      </c>
      <c r="AJ803" s="411">
        <f t="shared" ref="AJ803" si="2246">AJ802</f>
        <v>0</v>
      </c>
      <c r="AK803" s="411">
        <f t="shared" ref="AK803" si="2247">AK802</f>
        <v>0</v>
      </c>
      <c r="AL803" s="411">
        <f t="shared" ref="AL803" si="2248">AL802</f>
        <v>0</v>
      </c>
      <c r="AM803" s="297"/>
    </row>
    <row r="804" spans="1:39" ht="16" outlineLevel="1">
      <c r="A804" s="529"/>
      <c r="B804" s="294"/>
      <c r="C804" s="291"/>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22"/>
      <c r="Z804" s="423"/>
      <c r="AA804" s="423"/>
      <c r="AB804" s="423"/>
      <c r="AC804" s="423"/>
      <c r="AD804" s="423"/>
      <c r="AE804" s="423"/>
      <c r="AF804" s="423"/>
      <c r="AG804" s="423"/>
      <c r="AH804" s="423"/>
      <c r="AI804" s="423"/>
      <c r="AJ804" s="423"/>
      <c r="AK804" s="423"/>
      <c r="AL804" s="423"/>
      <c r="AM804" s="297"/>
    </row>
    <row r="805" spans="1:39" ht="17" outlineLevel="1">
      <c r="A805" s="529"/>
      <c r="B805" s="319" t="s">
        <v>497</v>
      </c>
      <c r="C805" s="289"/>
      <c r="D805" s="289"/>
      <c r="E805" s="289"/>
      <c r="F805" s="289"/>
      <c r="G805" s="289"/>
      <c r="H805" s="289"/>
      <c r="I805" s="289"/>
      <c r="J805" s="289"/>
      <c r="K805" s="289"/>
      <c r="L805" s="289"/>
      <c r="M805" s="289"/>
      <c r="N805" s="290"/>
      <c r="O805" s="289"/>
      <c r="P805" s="289"/>
      <c r="Q805" s="289"/>
      <c r="R805" s="289"/>
      <c r="S805" s="289"/>
      <c r="T805" s="289"/>
      <c r="U805" s="289"/>
      <c r="V805" s="289"/>
      <c r="W805" s="289"/>
      <c r="X805" s="289"/>
      <c r="Y805" s="414"/>
      <c r="Z805" s="414"/>
      <c r="AA805" s="414"/>
      <c r="AB805" s="414"/>
      <c r="AC805" s="414"/>
      <c r="AD805" s="414"/>
      <c r="AE805" s="414"/>
      <c r="AF805" s="414"/>
      <c r="AG805" s="414"/>
      <c r="AH805" s="414"/>
      <c r="AI805" s="414"/>
      <c r="AJ805" s="414"/>
      <c r="AK805" s="414"/>
      <c r="AL805" s="414"/>
      <c r="AM805" s="292"/>
    </row>
    <row r="806" spans="1:39" ht="17" outlineLevel="1">
      <c r="A806" s="529">
        <v>6</v>
      </c>
      <c r="B806" s="428" t="s">
        <v>99</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15"/>
      <c r="Z806" s="415"/>
      <c r="AA806" s="415"/>
      <c r="AB806" s="415"/>
      <c r="AC806" s="415"/>
      <c r="AD806" s="415"/>
      <c r="AE806" s="415"/>
      <c r="AF806" s="415"/>
      <c r="AG806" s="415"/>
      <c r="AH806" s="415"/>
      <c r="AI806" s="415"/>
      <c r="AJ806" s="415"/>
      <c r="AK806" s="415"/>
      <c r="AL806" s="415"/>
      <c r="AM806" s="296">
        <f>SUM(Y806:AL806)</f>
        <v>0</v>
      </c>
    </row>
    <row r="807" spans="1:39" ht="16" outlineLevel="1">
      <c r="A807" s="529"/>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249">Z806</f>
        <v>0</v>
      </c>
      <c r="AA807" s="411">
        <f t="shared" ref="AA807" si="2250">AA806</f>
        <v>0</v>
      </c>
      <c r="AB807" s="411">
        <f t="shared" ref="AB807" si="2251">AB806</f>
        <v>0</v>
      </c>
      <c r="AC807" s="411">
        <f t="shared" ref="AC807" si="2252">AC806</f>
        <v>0</v>
      </c>
      <c r="AD807" s="411">
        <f t="shared" ref="AD807" si="2253">AD806</f>
        <v>0</v>
      </c>
      <c r="AE807" s="411">
        <f t="shared" ref="AE807" si="2254">AE806</f>
        <v>0</v>
      </c>
      <c r="AF807" s="411">
        <f t="shared" ref="AF807" si="2255">AF806</f>
        <v>0</v>
      </c>
      <c r="AG807" s="411">
        <f t="shared" ref="AG807" si="2256">AG806</f>
        <v>0</v>
      </c>
      <c r="AH807" s="411">
        <f t="shared" ref="AH807" si="2257">AH806</f>
        <v>0</v>
      </c>
      <c r="AI807" s="411">
        <f t="shared" ref="AI807" si="2258">AI806</f>
        <v>0</v>
      </c>
      <c r="AJ807" s="411">
        <f t="shared" ref="AJ807" si="2259">AJ806</f>
        <v>0</v>
      </c>
      <c r="AK807" s="411">
        <f t="shared" ref="AK807" si="2260">AK806</f>
        <v>0</v>
      </c>
      <c r="AL807" s="411">
        <f t="shared" ref="AL807" si="2261">AL806</f>
        <v>0</v>
      </c>
      <c r="AM807" s="311"/>
    </row>
    <row r="808" spans="1:39" ht="16" outlineLevel="1">
      <c r="A808" s="529"/>
      <c r="B808" s="310"/>
      <c r="C808" s="312"/>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16"/>
      <c r="Z808" s="416"/>
      <c r="AA808" s="416"/>
      <c r="AB808" s="416"/>
      <c r="AC808" s="416"/>
      <c r="AD808" s="416"/>
      <c r="AE808" s="416"/>
      <c r="AF808" s="416"/>
      <c r="AG808" s="416"/>
      <c r="AH808" s="416"/>
      <c r="AI808" s="416"/>
      <c r="AJ808" s="416"/>
      <c r="AK808" s="416"/>
      <c r="AL808" s="416"/>
      <c r="AM808" s="313"/>
    </row>
    <row r="809" spans="1:39" ht="34" outlineLevel="1">
      <c r="A809" s="529">
        <v>7</v>
      </c>
      <c r="B809" s="428" t="s">
        <v>100</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5"/>
      <c r="Z809" s="415"/>
      <c r="AA809" s="415"/>
      <c r="AB809" s="415"/>
      <c r="AC809" s="415"/>
      <c r="AD809" s="415"/>
      <c r="AE809" s="415"/>
      <c r="AF809" s="415"/>
      <c r="AG809" s="415"/>
      <c r="AH809" s="415"/>
      <c r="AI809" s="415"/>
      <c r="AJ809" s="415"/>
      <c r="AK809" s="415"/>
      <c r="AL809" s="415"/>
      <c r="AM809" s="296">
        <f>SUM(Y809:AL809)</f>
        <v>0</v>
      </c>
    </row>
    <row r="810" spans="1:39" ht="16" outlineLevel="1">
      <c r="A810" s="529"/>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262">Z809</f>
        <v>0</v>
      </c>
      <c r="AA810" s="411">
        <f t="shared" ref="AA810" si="2263">AA809</f>
        <v>0</v>
      </c>
      <c r="AB810" s="411">
        <f t="shared" ref="AB810" si="2264">AB809</f>
        <v>0</v>
      </c>
      <c r="AC810" s="411">
        <f t="shared" ref="AC810" si="2265">AC809</f>
        <v>0</v>
      </c>
      <c r="AD810" s="411">
        <f t="shared" ref="AD810" si="2266">AD809</f>
        <v>0</v>
      </c>
      <c r="AE810" s="411">
        <f t="shared" ref="AE810" si="2267">AE809</f>
        <v>0</v>
      </c>
      <c r="AF810" s="411">
        <f t="shared" ref="AF810" si="2268">AF809</f>
        <v>0</v>
      </c>
      <c r="AG810" s="411">
        <f t="shared" ref="AG810" si="2269">AG809</f>
        <v>0</v>
      </c>
      <c r="AH810" s="411">
        <f t="shared" ref="AH810" si="2270">AH809</f>
        <v>0</v>
      </c>
      <c r="AI810" s="411">
        <f t="shared" ref="AI810" si="2271">AI809</f>
        <v>0</v>
      </c>
      <c r="AJ810" s="411">
        <f t="shared" ref="AJ810" si="2272">AJ809</f>
        <v>0</v>
      </c>
      <c r="AK810" s="411">
        <f t="shared" ref="AK810" si="2273">AK809</f>
        <v>0</v>
      </c>
      <c r="AL810" s="411">
        <f t="shared" ref="AL810" si="2274">AL809</f>
        <v>0</v>
      </c>
      <c r="AM810" s="311"/>
    </row>
    <row r="811" spans="1:39" ht="16" outlineLevel="1">
      <c r="A811" s="529"/>
      <c r="B811" s="314"/>
      <c r="C811" s="312"/>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6"/>
      <c r="Z811" s="417"/>
      <c r="AA811" s="416"/>
      <c r="AB811" s="416"/>
      <c r="AC811" s="416"/>
      <c r="AD811" s="416"/>
      <c r="AE811" s="416"/>
      <c r="AF811" s="416"/>
      <c r="AG811" s="416"/>
      <c r="AH811" s="416"/>
      <c r="AI811" s="416"/>
      <c r="AJ811" s="416"/>
      <c r="AK811" s="416"/>
      <c r="AL811" s="416"/>
      <c r="AM811" s="313"/>
    </row>
    <row r="812" spans="1:39" ht="34" outlineLevel="1">
      <c r="A812" s="529">
        <v>8</v>
      </c>
      <c r="B812" s="428" t="s">
        <v>101</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5"/>
      <c r="AG812" s="415"/>
      <c r="AH812" s="415"/>
      <c r="AI812" s="415"/>
      <c r="AJ812" s="415"/>
      <c r="AK812" s="415"/>
      <c r="AL812" s="415"/>
      <c r="AM812" s="296">
        <f>SUM(Y812:AL812)</f>
        <v>0</v>
      </c>
    </row>
    <row r="813" spans="1:39" ht="16" outlineLevel="1">
      <c r="A813" s="529"/>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275">Z812</f>
        <v>0</v>
      </c>
      <c r="AA813" s="411">
        <f t="shared" ref="AA813" si="2276">AA812</f>
        <v>0</v>
      </c>
      <c r="AB813" s="411">
        <f t="shared" ref="AB813" si="2277">AB812</f>
        <v>0</v>
      </c>
      <c r="AC813" s="411">
        <f t="shared" ref="AC813" si="2278">AC812</f>
        <v>0</v>
      </c>
      <c r="AD813" s="411">
        <f t="shared" ref="AD813" si="2279">AD812</f>
        <v>0</v>
      </c>
      <c r="AE813" s="411">
        <f t="shared" ref="AE813" si="2280">AE812</f>
        <v>0</v>
      </c>
      <c r="AF813" s="411">
        <f t="shared" ref="AF813" si="2281">AF812</f>
        <v>0</v>
      </c>
      <c r="AG813" s="411">
        <f t="shared" ref="AG813" si="2282">AG812</f>
        <v>0</v>
      </c>
      <c r="AH813" s="411">
        <f t="shared" ref="AH813" si="2283">AH812</f>
        <v>0</v>
      </c>
      <c r="AI813" s="411">
        <f t="shared" ref="AI813" si="2284">AI812</f>
        <v>0</v>
      </c>
      <c r="AJ813" s="411">
        <f t="shared" ref="AJ813" si="2285">AJ812</f>
        <v>0</v>
      </c>
      <c r="AK813" s="411">
        <f t="shared" ref="AK813" si="2286">AK812</f>
        <v>0</v>
      </c>
      <c r="AL813" s="411">
        <f t="shared" ref="AL813" si="2287">AL812</f>
        <v>0</v>
      </c>
      <c r="AM813" s="311"/>
    </row>
    <row r="814" spans="1:39" ht="16" outlineLevel="1">
      <c r="A814" s="529"/>
      <c r="B814" s="314"/>
      <c r="C814" s="312"/>
      <c r="D814" s="316"/>
      <c r="E814" s="316"/>
      <c r="F814" s="316"/>
      <c r="G814" s="316"/>
      <c r="H814" s="316"/>
      <c r="I814" s="316"/>
      <c r="J814" s="316"/>
      <c r="K814" s="316"/>
      <c r="L814" s="316"/>
      <c r="M814" s="316"/>
      <c r="N814" s="291"/>
      <c r="O814" s="316"/>
      <c r="P814" s="316"/>
      <c r="Q814" s="316"/>
      <c r="R814" s="316"/>
      <c r="S814" s="316"/>
      <c r="T814" s="316"/>
      <c r="U814" s="316"/>
      <c r="V814" s="316"/>
      <c r="W814" s="316"/>
      <c r="X814" s="316"/>
      <c r="Y814" s="416"/>
      <c r="Z814" s="417"/>
      <c r="AA814" s="416"/>
      <c r="AB814" s="416"/>
      <c r="AC814" s="416"/>
      <c r="AD814" s="416"/>
      <c r="AE814" s="416"/>
      <c r="AF814" s="416"/>
      <c r="AG814" s="416"/>
      <c r="AH814" s="416"/>
      <c r="AI814" s="416"/>
      <c r="AJ814" s="416"/>
      <c r="AK814" s="416"/>
      <c r="AL814" s="416"/>
      <c r="AM814" s="313"/>
    </row>
    <row r="815" spans="1:39" ht="34" outlineLevel="1">
      <c r="A815" s="529">
        <v>9</v>
      </c>
      <c r="B815" s="428" t="s">
        <v>102</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5"/>
      <c r="AG815" s="415"/>
      <c r="AH815" s="415"/>
      <c r="AI815" s="415"/>
      <c r="AJ815" s="415"/>
      <c r="AK815" s="415"/>
      <c r="AL815" s="415"/>
      <c r="AM815" s="296">
        <f>SUM(Y815:AL815)</f>
        <v>0</v>
      </c>
    </row>
    <row r="816" spans="1:39" ht="16" outlineLevel="1">
      <c r="A816" s="529"/>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288">Z815</f>
        <v>0</v>
      </c>
      <c r="AA816" s="411">
        <f t="shared" ref="AA816" si="2289">AA815</f>
        <v>0</v>
      </c>
      <c r="AB816" s="411">
        <f t="shared" ref="AB816" si="2290">AB815</f>
        <v>0</v>
      </c>
      <c r="AC816" s="411">
        <f t="shared" ref="AC816" si="2291">AC815</f>
        <v>0</v>
      </c>
      <c r="AD816" s="411">
        <f t="shared" ref="AD816" si="2292">AD815</f>
        <v>0</v>
      </c>
      <c r="AE816" s="411">
        <f t="shared" ref="AE816" si="2293">AE815</f>
        <v>0</v>
      </c>
      <c r="AF816" s="411">
        <f t="shared" ref="AF816" si="2294">AF815</f>
        <v>0</v>
      </c>
      <c r="AG816" s="411">
        <f t="shared" ref="AG816" si="2295">AG815</f>
        <v>0</v>
      </c>
      <c r="AH816" s="411">
        <f t="shared" ref="AH816" si="2296">AH815</f>
        <v>0</v>
      </c>
      <c r="AI816" s="411">
        <f t="shared" ref="AI816" si="2297">AI815</f>
        <v>0</v>
      </c>
      <c r="AJ816" s="411">
        <f t="shared" ref="AJ816" si="2298">AJ815</f>
        <v>0</v>
      </c>
      <c r="AK816" s="411">
        <f t="shared" ref="AK816" si="2299">AK815</f>
        <v>0</v>
      </c>
      <c r="AL816" s="411">
        <f t="shared" ref="AL816" si="2300">AL815</f>
        <v>0</v>
      </c>
      <c r="AM816" s="311"/>
    </row>
    <row r="817" spans="1:39" ht="16" outlineLevel="1">
      <c r="A817" s="529"/>
      <c r="B817" s="314"/>
      <c r="C817" s="312"/>
      <c r="D817" s="316"/>
      <c r="E817" s="316"/>
      <c r="F817" s="316"/>
      <c r="G817" s="316"/>
      <c r="H817" s="316"/>
      <c r="I817" s="316"/>
      <c r="J817" s="316"/>
      <c r="K817" s="316"/>
      <c r="L817" s="316"/>
      <c r="M817" s="316"/>
      <c r="N817" s="291"/>
      <c r="O817" s="316"/>
      <c r="P817" s="316"/>
      <c r="Q817" s="316"/>
      <c r="R817" s="316"/>
      <c r="S817" s="316"/>
      <c r="T817" s="316"/>
      <c r="U817" s="316"/>
      <c r="V817" s="316"/>
      <c r="W817" s="316"/>
      <c r="X817" s="316"/>
      <c r="Y817" s="416"/>
      <c r="Z817" s="416"/>
      <c r="AA817" s="416"/>
      <c r="AB817" s="416"/>
      <c r="AC817" s="416"/>
      <c r="AD817" s="416"/>
      <c r="AE817" s="416"/>
      <c r="AF817" s="416"/>
      <c r="AG817" s="416"/>
      <c r="AH817" s="416"/>
      <c r="AI817" s="416"/>
      <c r="AJ817" s="416"/>
      <c r="AK817" s="416"/>
      <c r="AL817" s="416"/>
      <c r="AM817" s="313"/>
    </row>
    <row r="818" spans="1:39" ht="34" outlineLevel="1">
      <c r="A818" s="529">
        <v>10</v>
      </c>
      <c r="B818" s="428" t="s">
        <v>103</v>
      </c>
      <c r="C818" s="291" t="s">
        <v>25</v>
      </c>
      <c r="D818" s="295"/>
      <c r="E818" s="295"/>
      <c r="F818" s="295"/>
      <c r="G818" s="295"/>
      <c r="H818" s="295"/>
      <c r="I818" s="295"/>
      <c r="J818" s="295"/>
      <c r="K818" s="295"/>
      <c r="L818" s="295"/>
      <c r="M818" s="295"/>
      <c r="N818" s="295">
        <v>3</v>
      </c>
      <c r="O818" s="295"/>
      <c r="P818" s="295"/>
      <c r="Q818" s="295"/>
      <c r="R818" s="295"/>
      <c r="S818" s="295"/>
      <c r="T818" s="295"/>
      <c r="U818" s="295"/>
      <c r="V818" s="295"/>
      <c r="W818" s="295"/>
      <c r="X818" s="295"/>
      <c r="Y818" s="415"/>
      <c r="Z818" s="415"/>
      <c r="AA818" s="415"/>
      <c r="AB818" s="415"/>
      <c r="AC818" s="415"/>
      <c r="AD818" s="415"/>
      <c r="AE818" s="415"/>
      <c r="AF818" s="415"/>
      <c r="AG818" s="415"/>
      <c r="AH818" s="415"/>
      <c r="AI818" s="415"/>
      <c r="AJ818" s="415"/>
      <c r="AK818" s="415"/>
      <c r="AL818" s="415"/>
      <c r="AM818" s="296">
        <f>SUM(Y818:AL818)</f>
        <v>0</v>
      </c>
    </row>
    <row r="819" spans="1:39" ht="16" outlineLevel="1">
      <c r="A819" s="529"/>
      <c r="B819" s="294" t="s">
        <v>342</v>
      </c>
      <c r="C819" s="291" t="s">
        <v>163</v>
      </c>
      <c r="D819" s="295"/>
      <c r="E819" s="295"/>
      <c r="F819" s="295"/>
      <c r="G819" s="295"/>
      <c r="H819" s="295"/>
      <c r="I819" s="295"/>
      <c r="J819" s="295"/>
      <c r="K819" s="295"/>
      <c r="L819" s="295"/>
      <c r="M819" s="295"/>
      <c r="N819" s="295">
        <f>N818</f>
        <v>3</v>
      </c>
      <c r="O819" s="295"/>
      <c r="P819" s="295"/>
      <c r="Q819" s="295"/>
      <c r="R819" s="295"/>
      <c r="S819" s="295"/>
      <c r="T819" s="295"/>
      <c r="U819" s="295"/>
      <c r="V819" s="295"/>
      <c r="W819" s="295"/>
      <c r="X819" s="295"/>
      <c r="Y819" s="411">
        <f>Y818</f>
        <v>0</v>
      </c>
      <c r="Z819" s="411">
        <f t="shared" ref="Z819" si="2301">Z818</f>
        <v>0</v>
      </c>
      <c r="AA819" s="411">
        <f t="shared" ref="AA819" si="2302">AA818</f>
        <v>0</v>
      </c>
      <c r="AB819" s="411">
        <f t="shared" ref="AB819" si="2303">AB818</f>
        <v>0</v>
      </c>
      <c r="AC819" s="411">
        <f t="shared" ref="AC819" si="2304">AC818</f>
        <v>0</v>
      </c>
      <c r="AD819" s="411">
        <f t="shared" ref="AD819" si="2305">AD818</f>
        <v>0</v>
      </c>
      <c r="AE819" s="411">
        <f t="shared" ref="AE819" si="2306">AE818</f>
        <v>0</v>
      </c>
      <c r="AF819" s="411">
        <f t="shared" ref="AF819" si="2307">AF818</f>
        <v>0</v>
      </c>
      <c r="AG819" s="411">
        <f t="shared" ref="AG819" si="2308">AG818</f>
        <v>0</v>
      </c>
      <c r="AH819" s="411">
        <f t="shared" ref="AH819" si="2309">AH818</f>
        <v>0</v>
      </c>
      <c r="AI819" s="411">
        <f t="shared" ref="AI819" si="2310">AI818</f>
        <v>0</v>
      </c>
      <c r="AJ819" s="411">
        <f t="shared" ref="AJ819" si="2311">AJ818</f>
        <v>0</v>
      </c>
      <c r="AK819" s="411">
        <f t="shared" ref="AK819" si="2312">AK818</f>
        <v>0</v>
      </c>
      <c r="AL819" s="411">
        <f t="shared" ref="AL819" si="2313">AL818</f>
        <v>0</v>
      </c>
      <c r="AM819" s="311"/>
    </row>
    <row r="820" spans="1:39" ht="16" outlineLevel="1">
      <c r="A820" s="529"/>
      <c r="B820" s="314"/>
      <c r="C820" s="312"/>
      <c r="D820" s="316"/>
      <c r="E820" s="316"/>
      <c r="F820" s="316"/>
      <c r="G820" s="316"/>
      <c r="H820" s="316"/>
      <c r="I820" s="316"/>
      <c r="J820" s="316"/>
      <c r="K820" s="316"/>
      <c r="L820" s="316"/>
      <c r="M820" s="316"/>
      <c r="N820" s="291"/>
      <c r="O820" s="316"/>
      <c r="P820" s="316"/>
      <c r="Q820" s="316"/>
      <c r="R820" s="316"/>
      <c r="S820" s="316"/>
      <c r="T820" s="316"/>
      <c r="U820" s="316"/>
      <c r="V820" s="316"/>
      <c r="W820" s="316"/>
      <c r="X820" s="316"/>
      <c r="Y820" s="416"/>
      <c r="Z820" s="417"/>
      <c r="AA820" s="416"/>
      <c r="AB820" s="416"/>
      <c r="AC820" s="416"/>
      <c r="AD820" s="416"/>
      <c r="AE820" s="416"/>
      <c r="AF820" s="416"/>
      <c r="AG820" s="416"/>
      <c r="AH820" s="416"/>
      <c r="AI820" s="416"/>
      <c r="AJ820" s="416"/>
      <c r="AK820" s="416"/>
      <c r="AL820" s="416"/>
      <c r="AM820" s="313"/>
    </row>
    <row r="821" spans="1:39" ht="16" outlineLevel="1">
      <c r="A821" s="529"/>
      <c r="B821" s="288" t="s">
        <v>10</v>
      </c>
      <c r="C821" s="289"/>
      <c r="D821" s="289"/>
      <c r="E821" s="289"/>
      <c r="F821" s="289"/>
      <c r="G821" s="289"/>
      <c r="H821" s="289"/>
      <c r="I821" s="289"/>
      <c r="J821" s="289"/>
      <c r="K821" s="289"/>
      <c r="L821" s="289"/>
      <c r="M821" s="289"/>
      <c r="N821" s="290"/>
      <c r="O821" s="289"/>
      <c r="P821" s="289"/>
      <c r="Q821" s="289"/>
      <c r="R821" s="289"/>
      <c r="S821" s="289"/>
      <c r="T821" s="289"/>
      <c r="U821" s="289"/>
      <c r="V821" s="289"/>
      <c r="W821" s="289"/>
      <c r="X821" s="289"/>
      <c r="Y821" s="414"/>
      <c r="Z821" s="414"/>
      <c r="AA821" s="414"/>
      <c r="AB821" s="414"/>
      <c r="AC821" s="414"/>
      <c r="AD821" s="414"/>
      <c r="AE821" s="414"/>
      <c r="AF821" s="414"/>
      <c r="AG821" s="414"/>
      <c r="AH821" s="414"/>
      <c r="AI821" s="414"/>
      <c r="AJ821" s="414"/>
      <c r="AK821" s="414"/>
      <c r="AL821" s="414"/>
      <c r="AM821" s="292"/>
    </row>
    <row r="822" spans="1:39" ht="34" outlineLevel="1">
      <c r="A822" s="529">
        <v>11</v>
      </c>
      <c r="B822" s="428" t="s">
        <v>104</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26"/>
      <c r="Z822" s="415"/>
      <c r="AA822" s="415"/>
      <c r="AB822" s="415"/>
      <c r="AC822" s="415"/>
      <c r="AD822" s="415"/>
      <c r="AE822" s="415"/>
      <c r="AF822" s="415"/>
      <c r="AG822" s="415"/>
      <c r="AH822" s="415"/>
      <c r="AI822" s="415"/>
      <c r="AJ822" s="415"/>
      <c r="AK822" s="415"/>
      <c r="AL822" s="415"/>
      <c r="AM822" s="296">
        <f>SUM(Y822:AL822)</f>
        <v>0</v>
      </c>
    </row>
    <row r="823" spans="1:39" ht="16" outlineLevel="1">
      <c r="A823" s="529"/>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2314">Z822</f>
        <v>0</v>
      </c>
      <c r="AA823" s="411">
        <f t="shared" ref="AA823" si="2315">AA822</f>
        <v>0</v>
      </c>
      <c r="AB823" s="411">
        <f t="shared" ref="AB823" si="2316">AB822</f>
        <v>0</v>
      </c>
      <c r="AC823" s="411">
        <f t="shared" ref="AC823" si="2317">AC822</f>
        <v>0</v>
      </c>
      <c r="AD823" s="411">
        <f t="shared" ref="AD823" si="2318">AD822</f>
        <v>0</v>
      </c>
      <c r="AE823" s="411">
        <f t="shared" ref="AE823" si="2319">AE822</f>
        <v>0</v>
      </c>
      <c r="AF823" s="411">
        <f t="shared" ref="AF823" si="2320">AF822</f>
        <v>0</v>
      </c>
      <c r="AG823" s="411">
        <f t="shared" ref="AG823" si="2321">AG822</f>
        <v>0</v>
      </c>
      <c r="AH823" s="411">
        <f t="shared" ref="AH823" si="2322">AH822</f>
        <v>0</v>
      </c>
      <c r="AI823" s="411">
        <f t="shared" ref="AI823" si="2323">AI822</f>
        <v>0</v>
      </c>
      <c r="AJ823" s="411">
        <f t="shared" ref="AJ823" si="2324">AJ822</f>
        <v>0</v>
      </c>
      <c r="AK823" s="411">
        <f t="shared" ref="AK823" si="2325">AK822</f>
        <v>0</v>
      </c>
      <c r="AL823" s="411">
        <f t="shared" ref="AL823" si="2326">AL822</f>
        <v>0</v>
      </c>
      <c r="AM823" s="297"/>
    </row>
    <row r="824" spans="1:39" ht="16" outlineLevel="1">
      <c r="A824" s="529"/>
      <c r="B824" s="315"/>
      <c r="C824" s="305"/>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21"/>
      <c r="AA824" s="421"/>
      <c r="AB824" s="421"/>
      <c r="AC824" s="421"/>
      <c r="AD824" s="421"/>
      <c r="AE824" s="421"/>
      <c r="AF824" s="421"/>
      <c r="AG824" s="421"/>
      <c r="AH824" s="421"/>
      <c r="AI824" s="421"/>
      <c r="AJ824" s="421"/>
      <c r="AK824" s="421"/>
      <c r="AL824" s="421"/>
      <c r="AM824" s="306"/>
    </row>
    <row r="825" spans="1:39" ht="34" outlineLevel="1">
      <c r="A825" s="529">
        <v>12</v>
      </c>
      <c r="B825" s="428" t="s">
        <v>105</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10"/>
      <c r="Z825" s="415"/>
      <c r="AA825" s="415"/>
      <c r="AB825" s="415"/>
      <c r="AC825" s="415"/>
      <c r="AD825" s="415"/>
      <c r="AE825" s="415"/>
      <c r="AF825" s="415"/>
      <c r="AG825" s="415"/>
      <c r="AH825" s="415"/>
      <c r="AI825" s="415"/>
      <c r="AJ825" s="415"/>
      <c r="AK825" s="415"/>
      <c r="AL825" s="415"/>
      <c r="AM825" s="296">
        <f>SUM(Y825:AL825)</f>
        <v>0</v>
      </c>
    </row>
    <row r="826" spans="1:39" ht="16" outlineLevel="1">
      <c r="A826" s="529"/>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1">
        <f>Y825</f>
        <v>0</v>
      </c>
      <c r="Z826" s="411">
        <f t="shared" ref="Z826" si="2327">Z825</f>
        <v>0</v>
      </c>
      <c r="AA826" s="411">
        <f t="shared" ref="AA826" si="2328">AA825</f>
        <v>0</v>
      </c>
      <c r="AB826" s="411">
        <f t="shared" ref="AB826" si="2329">AB825</f>
        <v>0</v>
      </c>
      <c r="AC826" s="411">
        <f t="shared" ref="AC826" si="2330">AC825</f>
        <v>0</v>
      </c>
      <c r="AD826" s="411">
        <f t="shared" ref="AD826" si="2331">AD825</f>
        <v>0</v>
      </c>
      <c r="AE826" s="411">
        <f t="shared" ref="AE826" si="2332">AE825</f>
        <v>0</v>
      </c>
      <c r="AF826" s="411">
        <f t="shared" ref="AF826" si="2333">AF825</f>
        <v>0</v>
      </c>
      <c r="AG826" s="411">
        <f t="shared" ref="AG826" si="2334">AG825</f>
        <v>0</v>
      </c>
      <c r="AH826" s="411">
        <f t="shared" ref="AH826" si="2335">AH825</f>
        <v>0</v>
      </c>
      <c r="AI826" s="411">
        <f t="shared" ref="AI826" si="2336">AI825</f>
        <v>0</v>
      </c>
      <c r="AJ826" s="411">
        <f t="shared" ref="AJ826" si="2337">AJ825</f>
        <v>0</v>
      </c>
      <c r="AK826" s="411">
        <f t="shared" ref="AK826" si="2338">AK825</f>
        <v>0</v>
      </c>
      <c r="AL826" s="411">
        <f t="shared" ref="AL826" si="2339">AL825</f>
        <v>0</v>
      </c>
      <c r="AM826" s="297"/>
    </row>
    <row r="827" spans="1:39" ht="16" outlineLevel="1">
      <c r="A827" s="529"/>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22"/>
      <c r="Z827" s="422"/>
      <c r="AA827" s="412"/>
      <c r="AB827" s="412"/>
      <c r="AC827" s="412"/>
      <c r="AD827" s="412"/>
      <c r="AE827" s="412"/>
      <c r="AF827" s="412"/>
      <c r="AG827" s="412"/>
      <c r="AH827" s="412"/>
      <c r="AI827" s="412"/>
      <c r="AJ827" s="412"/>
      <c r="AK827" s="412"/>
      <c r="AL827" s="412"/>
      <c r="AM827" s="306"/>
    </row>
    <row r="828" spans="1:39" ht="34" outlineLevel="1">
      <c r="A828" s="529">
        <v>13</v>
      </c>
      <c r="B828" s="428" t="s">
        <v>106</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10"/>
      <c r="Z828" s="415"/>
      <c r="AA828" s="415"/>
      <c r="AB828" s="415"/>
      <c r="AC828" s="415"/>
      <c r="AD828" s="415"/>
      <c r="AE828" s="415"/>
      <c r="AF828" s="415"/>
      <c r="AG828" s="415"/>
      <c r="AH828" s="415"/>
      <c r="AI828" s="415"/>
      <c r="AJ828" s="415"/>
      <c r="AK828" s="415"/>
      <c r="AL828" s="415"/>
      <c r="AM828" s="296">
        <f>SUM(Y828:AL828)</f>
        <v>0</v>
      </c>
    </row>
    <row r="829" spans="1:39" ht="16" outlineLevel="1">
      <c r="A829" s="529"/>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 si="2340">Z828</f>
        <v>0</v>
      </c>
      <c r="AA829" s="411">
        <f t="shared" ref="AA829" si="2341">AA828</f>
        <v>0</v>
      </c>
      <c r="AB829" s="411">
        <f t="shared" ref="AB829" si="2342">AB828</f>
        <v>0</v>
      </c>
      <c r="AC829" s="411">
        <f t="shared" ref="AC829" si="2343">AC828</f>
        <v>0</v>
      </c>
      <c r="AD829" s="411">
        <f t="shared" ref="AD829" si="2344">AD828</f>
        <v>0</v>
      </c>
      <c r="AE829" s="411">
        <f t="shared" ref="AE829" si="2345">AE828</f>
        <v>0</v>
      </c>
      <c r="AF829" s="411">
        <f t="shared" ref="AF829" si="2346">AF828</f>
        <v>0</v>
      </c>
      <c r="AG829" s="411">
        <f t="shared" ref="AG829" si="2347">AG828</f>
        <v>0</v>
      </c>
      <c r="AH829" s="411">
        <f t="shared" ref="AH829" si="2348">AH828</f>
        <v>0</v>
      </c>
      <c r="AI829" s="411">
        <f t="shared" ref="AI829" si="2349">AI828</f>
        <v>0</v>
      </c>
      <c r="AJ829" s="411">
        <f t="shared" ref="AJ829" si="2350">AJ828</f>
        <v>0</v>
      </c>
      <c r="AK829" s="411">
        <f t="shared" ref="AK829" si="2351">AK828</f>
        <v>0</v>
      </c>
      <c r="AL829" s="411">
        <f t="shared" ref="AL829" si="2352">AL828</f>
        <v>0</v>
      </c>
      <c r="AM829" s="306"/>
    </row>
    <row r="830" spans="1:39" ht="16" outlineLevel="1">
      <c r="A830" s="529"/>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ht="16" outlineLevel="1">
      <c r="A831" s="529"/>
      <c r="B831" s="288" t="s">
        <v>107</v>
      </c>
      <c r="C831" s="289"/>
      <c r="D831" s="290"/>
      <c r="E831" s="290"/>
      <c r="F831" s="290"/>
      <c r="G831" s="290"/>
      <c r="H831" s="290"/>
      <c r="I831" s="290"/>
      <c r="J831" s="290"/>
      <c r="K831" s="290"/>
      <c r="L831" s="290"/>
      <c r="M831" s="290"/>
      <c r="N831" s="290"/>
      <c r="O831" s="290"/>
      <c r="P831" s="289"/>
      <c r="Q831" s="289"/>
      <c r="R831" s="289"/>
      <c r="S831" s="289"/>
      <c r="T831" s="289"/>
      <c r="U831" s="289"/>
      <c r="V831" s="289"/>
      <c r="W831" s="289"/>
      <c r="X831" s="289"/>
      <c r="Y831" s="414"/>
      <c r="Z831" s="414"/>
      <c r="AA831" s="414"/>
      <c r="AB831" s="414"/>
      <c r="AC831" s="414"/>
      <c r="AD831" s="414"/>
      <c r="AE831" s="414"/>
      <c r="AF831" s="414"/>
      <c r="AG831" s="414"/>
      <c r="AH831" s="414"/>
      <c r="AI831" s="414"/>
      <c r="AJ831" s="414"/>
      <c r="AK831" s="414"/>
      <c r="AL831" s="414"/>
      <c r="AM831" s="292"/>
    </row>
    <row r="832" spans="1:39" ht="17" outlineLevel="1">
      <c r="A832" s="529">
        <v>14</v>
      </c>
      <c r="B832" s="315" t="s">
        <v>108</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5"/>
      <c r="Z832" s="415"/>
      <c r="AA832" s="415"/>
      <c r="AB832" s="415"/>
      <c r="AC832" s="415"/>
      <c r="AD832" s="415"/>
      <c r="AE832" s="415"/>
      <c r="AF832" s="410"/>
      <c r="AG832" s="410"/>
      <c r="AH832" s="410"/>
      <c r="AI832" s="410"/>
      <c r="AJ832" s="410"/>
      <c r="AK832" s="410"/>
      <c r="AL832" s="410"/>
      <c r="AM832" s="296">
        <f>SUM(Y832:AL832)</f>
        <v>0</v>
      </c>
    </row>
    <row r="833" spans="1:39" ht="16"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2353">Z832</f>
        <v>0</v>
      </c>
      <c r="AA833" s="411">
        <f t="shared" ref="AA833" si="2354">AA832</f>
        <v>0</v>
      </c>
      <c r="AB833" s="411">
        <f t="shared" ref="AB833" si="2355">AB832</f>
        <v>0</v>
      </c>
      <c r="AC833" s="411">
        <f t="shared" ref="AC833" si="2356">AC832</f>
        <v>0</v>
      </c>
      <c r="AD833" s="411">
        <f t="shared" ref="AD833" si="2357">AD832</f>
        <v>0</v>
      </c>
      <c r="AE833" s="411">
        <f t="shared" ref="AE833" si="2358">AE832</f>
        <v>0</v>
      </c>
      <c r="AF833" s="411">
        <f t="shared" ref="AF833" si="2359">AF832</f>
        <v>0</v>
      </c>
      <c r="AG833" s="411">
        <f t="shared" ref="AG833" si="2360">AG832</f>
        <v>0</v>
      </c>
      <c r="AH833" s="411">
        <f t="shared" ref="AH833" si="2361">AH832</f>
        <v>0</v>
      </c>
      <c r="AI833" s="411">
        <f t="shared" ref="AI833" si="2362">AI832</f>
        <v>0</v>
      </c>
      <c r="AJ833" s="411">
        <f t="shared" ref="AJ833" si="2363">AJ832</f>
        <v>0</v>
      </c>
      <c r="AK833" s="411">
        <f t="shared" ref="AK833" si="2364">AK832</f>
        <v>0</v>
      </c>
      <c r="AL833" s="411">
        <f t="shared" ref="AL833" si="2365">AL832</f>
        <v>0</v>
      </c>
      <c r="AM833" s="297"/>
    </row>
    <row r="834" spans="1:39" ht="16" outlineLevel="1">
      <c r="A834" s="529"/>
      <c r="B834" s="315"/>
      <c r="C834" s="305"/>
      <c r="D834" s="291"/>
      <c r="E834" s="291"/>
      <c r="F834" s="291"/>
      <c r="G834" s="291"/>
      <c r="H834" s="291"/>
      <c r="I834" s="291"/>
      <c r="J834" s="291"/>
      <c r="K834" s="291"/>
      <c r="L834" s="291"/>
      <c r="M834" s="291"/>
      <c r="N834" s="466"/>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s="309" customFormat="1" ht="16" outlineLevel="1">
      <c r="A835" s="529"/>
      <c r="B835" s="288" t="s">
        <v>489</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2"/>
      <c r="Z835" s="412"/>
      <c r="AA835" s="412"/>
      <c r="AB835" s="412"/>
      <c r="AC835" s="412"/>
      <c r="AD835" s="412"/>
      <c r="AE835" s="416"/>
      <c r="AF835" s="416"/>
      <c r="AG835" s="416"/>
      <c r="AH835" s="416"/>
      <c r="AI835" s="416"/>
      <c r="AJ835" s="416"/>
      <c r="AK835" s="416"/>
      <c r="AL835" s="416"/>
      <c r="AM835" s="514"/>
    </row>
    <row r="836" spans="1:39" ht="16" outlineLevel="1">
      <c r="A836" s="529">
        <v>15</v>
      </c>
      <c r="B836" s="294" t="s">
        <v>494</v>
      </c>
      <c r="C836" s="291" t="s">
        <v>25</v>
      </c>
      <c r="D836" s="295"/>
      <c r="E836" s="295"/>
      <c r="F836" s="295"/>
      <c r="G836" s="295"/>
      <c r="H836" s="295"/>
      <c r="I836" s="295"/>
      <c r="J836" s="295"/>
      <c r="K836" s="295"/>
      <c r="L836" s="295"/>
      <c r="M836" s="295"/>
      <c r="N836" s="295">
        <v>0</v>
      </c>
      <c r="O836" s="295"/>
      <c r="P836" s="295"/>
      <c r="Q836" s="295"/>
      <c r="R836" s="295"/>
      <c r="S836" s="295"/>
      <c r="T836" s="295"/>
      <c r="U836" s="295"/>
      <c r="V836" s="295"/>
      <c r="W836" s="295"/>
      <c r="X836" s="295"/>
      <c r="Y836" s="415"/>
      <c r="Z836" s="415"/>
      <c r="AA836" s="415"/>
      <c r="AB836" s="415"/>
      <c r="AC836" s="415"/>
      <c r="AD836" s="415"/>
      <c r="AE836" s="415"/>
      <c r="AF836" s="410"/>
      <c r="AG836" s="410"/>
      <c r="AH836" s="410"/>
      <c r="AI836" s="410"/>
      <c r="AJ836" s="410"/>
      <c r="AK836" s="410"/>
      <c r="AL836" s="410"/>
      <c r="AM836" s="296">
        <f>SUM(Y836:AL836)</f>
        <v>0</v>
      </c>
    </row>
    <row r="837" spans="1:39" ht="16" outlineLevel="1">
      <c r="A837" s="529"/>
      <c r="B837" s="294" t="s">
        <v>342</v>
      </c>
      <c r="C837" s="291" t="s">
        <v>163</v>
      </c>
      <c r="D837" s="295"/>
      <c r="E837" s="295"/>
      <c r="F837" s="295"/>
      <c r="G837" s="295"/>
      <c r="H837" s="295"/>
      <c r="I837" s="295"/>
      <c r="J837" s="295"/>
      <c r="K837" s="295"/>
      <c r="L837" s="295"/>
      <c r="M837" s="295"/>
      <c r="N837" s="295">
        <f>N836</f>
        <v>0</v>
      </c>
      <c r="O837" s="295"/>
      <c r="P837" s="295"/>
      <c r="Q837" s="295"/>
      <c r="R837" s="295"/>
      <c r="S837" s="295"/>
      <c r="T837" s="295"/>
      <c r="U837" s="295"/>
      <c r="V837" s="295"/>
      <c r="W837" s="295"/>
      <c r="X837" s="295"/>
      <c r="Y837" s="411">
        <f>Y836</f>
        <v>0</v>
      </c>
      <c r="Z837" s="411">
        <f t="shared" ref="Z837:AL837" si="2366">Z836</f>
        <v>0</v>
      </c>
      <c r="AA837" s="411">
        <f t="shared" si="2366"/>
        <v>0</v>
      </c>
      <c r="AB837" s="411">
        <f t="shared" si="2366"/>
        <v>0</v>
      </c>
      <c r="AC837" s="411">
        <f t="shared" si="2366"/>
        <v>0</v>
      </c>
      <c r="AD837" s="411">
        <f t="shared" si="2366"/>
        <v>0</v>
      </c>
      <c r="AE837" s="411">
        <f t="shared" si="2366"/>
        <v>0</v>
      </c>
      <c r="AF837" s="411">
        <f t="shared" si="2366"/>
        <v>0</v>
      </c>
      <c r="AG837" s="411">
        <f t="shared" si="2366"/>
        <v>0</v>
      </c>
      <c r="AH837" s="411">
        <f t="shared" si="2366"/>
        <v>0</v>
      </c>
      <c r="AI837" s="411">
        <f t="shared" si="2366"/>
        <v>0</v>
      </c>
      <c r="AJ837" s="411">
        <f t="shared" si="2366"/>
        <v>0</v>
      </c>
      <c r="AK837" s="411">
        <f t="shared" si="2366"/>
        <v>0</v>
      </c>
      <c r="AL837" s="411">
        <f t="shared" si="2366"/>
        <v>0</v>
      </c>
      <c r="AM837" s="297"/>
    </row>
    <row r="838" spans="1:39" ht="16" outlineLevel="1">
      <c r="A838" s="529"/>
      <c r="B838" s="315"/>
      <c r="C838" s="305"/>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s="283" customFormat="1" ht="16" outlineLevel="1">
      <c r="A839" s="529">
        <v>16</v>
      </c>
      <c r="B839" s="324" t="s">
        <v>490</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s="283" customFormat="1" ht="16" outlineLevel="1">
      <c r="A840" s="529"/>
      <c r="B840" s="294" t="s">
        <v>342</v>
      </c>
      <c r="C840" s="291" t="s">
        <v>163</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1">
        <f>Y839</f>
        <v>0</v>
      </c>
      <c r="Z840" s="411">
        <f t="shared" ref="Z840:AL840" si="2367">Z839</f>
        <v>0</v>
      </c>
      <c r="AA840" s="411">
        <f t="shared" si="2367"/>
        <v>0</v>
      </c>
      <c r="AB840" s="411">
        <f t="shared" si="2367"/>
        <v>0</v>
      </c>
      <c r="AC840" s="411">
        <f t="shared" si="2367"/>
        <v>0</v>
      </c>
      <c r="AD840" s="411">
        <f t="shared" si="2367"/>
        <v>0</v>
      </c>
      <c r="AE840" s="411">
        <f t="shared" si="2367"/>
        <v>0</v>
      </c>
      <c r="AF840" s="411">
        <f t="shared" si="2367"/>
        <v>0</v>
      </c>
      <c r="AG840" s="411">
        <f t="shared" si="2367"/>
        <v>0</v>
      </c>
      <c r="AH840" s="411">
        <f t="shared" si="2367"/>
        <v>0</v>
      </c>
      <c r="AI840" s="411">
        <f t="shared" si="2367"/>
        <v>0</v>
      </c>
      <c r="AJ840" s="411">
        <f t="shared" si="2367"/>
        <v>0</v>
      </c>
      <c r="AK840" s="411">
        <f t="shared" si="2367"/>
        <v>0</v>
      </c>
      <c r="AL840" s="411">
        <f t="shared" si="2367"/>
        <v>0</v>
      </c>
      <c r="AM840" s="297"/>
    </row>
    <row r="841" spans="1:39" s="283" customFormat="1" ht="16" outlineLevel="1">
      <c r="A841" s="529"/>
      <c r="B841" s="324"/>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2"/>
      <c r="Z841" s="412"/>
      <c r="AA841" s="412"/>
      <c r="AB841" s="412"/>
      <c r="AC841" s="412"/>
      <c r="AD841" s="412"/>
      <c r="AE841" s="416"/>
      <c r="AF841" s="416"/>
      <c r="AG841" s="416"/>
      <c r="AH841" s="416"/>
      <c r="AI841" s="416"/>
      <c r="AJ841" s="416"/>
      <c r="AK841" s="416"/>
      <c r="AL841" s="416"/>
      <c r="AM841" s="313"/>
    </row>
    <row r="842" spans="1:39" ht="17" outlineLevel="1">
      <c r="A842" s="529"/>
      <c r="B842" s="516" t="s">
        <v>495</v>
      </c>
      <c r="C842" s="320"/>
      <c r="D842" s="290"/>
      <c r="E842" s="289"/>
      <c r="F842" s="289"/>
      <c r="G842" s="289"/>
      <c r="H842" s="289"/>
      <c r="I842" s="289"/>
      <c r="J842" s="289"/>
      <c r="K842" s="289"/>
      <c r="L842" s="289"/>
      <c r="M842" s="289"/>
      <c r="N842" s="290"/>
      <c r="O842" s="289"/>
      <c r="P842" s="289"/>
      <c r="Q842" s="289"/>
      <c r="R842" s="289"/>
      <c r="S842" s="289"/>
      <c r="T842" s="289"/>
      <c r="U842" s="289"/>
      <c r="V842" s="289"/>
      <c r="W842" s="289"/>
      <c r="X842" s="289"/>
      <c r="Y842" s="414"/>
      <c r="Z842" s="414"/>
      <c r="AA842" s="414"/>
      <c r="AB842" s="414"/>
      <c r="AC842" s="414"/>
      <c r="AD842" s="414"/>
      <c r="AE842" s="414"/>
      <c r="AF842" s="414"/>
      <c r="AG842" s="414"/>
      <c r="AH842" s="414"/>
      <c r="AI842" s="414"/>
      <c r="AJ842" s="414"/>
      <c r="AK842" s="414"/>
      <c r="AL842" s="414"/>
      <c r="AM842" s="292"/>
    </row>
    <row r="843" spans="1:39" ht="17" outlineLevel="1">
      <c r="A843" s="529">
        <v>17</v>
      </c>
      <c r="B843" s="428" t="s">
        <v>112</v>
      </c>
      <c r="C843" s="291" t="s">
        <v>25</v>
      </c>
      <c r="D843" s="295"/>
      <c r="E843" s="295"/>
      <c r="F843" s="295"/>
      <c r="G843" s="295"/>
      <c r="H843" s="295"/>
      <c r="I843" s="295"/>
      <c r="J843" s="295"/>
      <c r="K843" s="295"/>
      <c r="L843" s="295"/>
      <c r="M843" s="295"/>
      <c r="N843" s="295">
        <v>12</v>
      </c>
      <c r="O843" s="295"/>
      <c r="P843" s="295"/>
      <c r="Q843" s="295"/>
      <c r="R843" s="295"/>
      <c r="S843" s="295"/>
      <c r="T843" s="295"/>
      <c r="U843" s="295"/>
      <c r="V843" s="295"/>
      <c r="W843" s="295"/>
      <c r="X843" s="295"/>
      <c r="Y843" s="426"/>
      <c r="Z843" s="410"/>
      <c r="AA843" s="410"/>
      <c r="AB843" s="410"/>
      <c r="AC843" s="410"/>
      <c r="AD843" s="410"/>
      <c r="AE843" s="410"/>
      <c r="AF843" s="415"/>
      <c r="AG843" s="415"/>
      <c r="AH843" s="415"/>
      <c r="AI843" s="415"/>
      <c r="AJ843" s="415"/>
      <c r="AK843" s="415"/>
      <c r="AL843" s="415"/>
      <c r="AM843" s="296">
        <f>SUM(Y843:AL843)</f>
        <v>0</v>
      </c>
    </row>
    <row r="844" spans="1:39" ht="16" outlineLevel="1">
      <c r="A844" s="529"/>
      <c r="B844" s="294" t="s">
        <v>342</v>
      </c>
      <c r="C844" s="291" t="s">
        <v>163</v>
      </c>
      <c r="D844" s="295"/>
      <c r="E844" s="295"/>
      <c r="F844" s="295"/>
      <c r="G844" s="295"/>
      <c r="H844" s="295"/>
      <c r="I844" s="295"/>
      <c r="J844" s="295"/>
      <c r="K844" s="295"/>
      <c r="L844" s="295"/>
      <c r="M844" s="295"/>
      <c r="N844" s="295">
        <f>N843</f>
        <v>12</v>
      </c>
      <c r="O844" s="295"/>
      <c r="P844" s="295"/>
      <c r="Q844" s="295"/>
      <c r="R844" s="295"/>
      <c r="S844" s="295"/>
      <c r="T844" s="295"/>
      <c r="U844" s="295"/>
      <c r="V844" s="295"/>
      <c r="W844" s="295"/>
      <c r="X844" s="295"/>
      <c r="Y844" s="411">
        <f>Y843</f>
        <v>0</v>
      </c>
      <c r="Z844" s="411">
        <f t="shared" ref="Z844:AL844" si="2368">Z843</f>
        <v>0</v>
      </c>
      <c r="AA844" s="411">
        <f t="shared" si="2368"/>
        <v>0</v>
      </c>
      <c r="AB844" s="411">
        <f t="shared" si="2368"/>
        <v>0</v>
      </c>
      <c r="AC844" s="411">
        <f t="shared" si="2368"/>
        <v>0</v>
      </c>
      <c r="AD844" s="411">
        <f t="shared" si="2368"/>
        <v>0</v>
      </c>
      <c r="AE844" s="411">
        <f t="shared" si="2368"/>
        <v>0</v>
      </c>
      <c r="AF844" s="411">
        <f t="shared" si="2368"/>
        <v>0</v>
      </c>
      <c r="AG844" s="411">
        <f t="shared" si="2368"/>
        <v>0</v>
      </c>
      <c r="AH844" s="411">
        <f t="shared" si="2368"/>
        <v>0</v>
      </c>
      <c r="AI844" s="411">
        <f t="shared" si="2368"/>
        <v>0</v>
      </c>
      <c r="AJ844" s="411">
        <f t="shared" si="2368"/>
        <v>0</v>
      </c>
      <c r="AK844" s="411">
        <f t="shared" si="2368"/>
        <v>0</v>
      </c>
      <c r="AL844" s="411">
        <f t="shared" si="2368"/>
        <v>0</v>
      </c>
      <c r="AM844" s="306"/>
    </row>
    <row r="845" spans="1:39" ht="16" outlineLevel="1">
      <c r="A845" s="529"/>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7" outlineLevel="1">
      <c r="A846" s="529">
        <v>18</v>
      </c>
      <c r="B846" s="428" t="s">
        <v>109</v>
      </c>
      <c r="C846" s="291" t="s">
        <v>25</v>
      </c>
      <c r="D846" s="295"/>
      <c r="E846" s="295"/>
      <c r="F846" s="295"/>
      <c r="G846" s="295"/>
      <c r="H846" s="295"/>
      <c r="I846" s="295"/>
      <c r="J846" s="295"/>
      <c r="K846" s="295"/>
      <c r="L846" s="295"/>
      <c r="M846" s="295"/>
      <c r="N846" s="295">
        <v>12</v>
      </c>
      <c r="O846" s="295"/>
      <c r="P846" s="295"/>
      <c r="Q846" s="295"/>
      <c r="R846" s="295"/>
      <c r="S846" s="295"/>
      <c r="T846" s="295"/>
      <c r="U846" s="295"/>
      <c r="V846" s="295"/>
      <c r="W846" s="295"/>
      <c r="X846" s="295"/>
      <c r="Y846" s="426"/>
      <c r="Z846" s="410"/>
      <c r="AA846" s="410"/>
      <c r="AB846" s="410"/>
      <c r="AC846" s="410"/>
      <c r="AD846" s="410"/>
      <c r="AE846" s="410"/>
      <c r="AF846" s="415"/>
      <c r="AG846" s="415"/>
      <c r="AH846" s="415"/>
      <c r="AI846" s="415"/>
      <c r="AJ846" s="415"/>
      <c r="AK846" s="415"/>
      <c r="AL846" s="415"/>
      <c r="AM846" s="296">
        <f>SUM(Y846:AL846)</f>
        <v>0</v>
      </c>
    </row>
    <row r="847" spans="1:39" ht="16" outlineLevel="1">
      <c r="A847" s="529"/>
      <c r="B847" s="294" t="s">
        <v>342</v>
      </c>
      <c r="C847" s="291" t="s">
        <v>163</v>
      </c>
      <c r="D847" s="295"/>
      <c r="E847" s="295"/>
      <c r="F847" s="295"/>
      <c r="G847" s="295"/>
      <c r="H847" s="295"/>
      <c r="I847" s="295"/>
      <c r="J847" s="295"/>
      <c r="K847" s="295"/>
      <c r="L847" s="295"/>
      <c r="M847" s="295"/>
      <c r="N847" s="295">
        <f>N846</f>
        <v>12</v>
      </c>
      <c r="O847" s="295"/>
      <c r="P847" s="295"/>
      <c r="Q847" s="295"/>
      <c r="R847" s="295"/>
      <c r="S847" s="295"/>
      <c r="T847" s="295"/>
      <c r="U847" s="295"/>
      <c r="V847" s="295"/>
      <c r="W847" s="295"/>
      <c r="X847" s="295"/>
      <c r="Y847" s="411">
        <f>Y846</f>
        <v>0</v>
      </c>
      <c r="Z847" s="411">
        <f t="shared" ref="Z847:AL847" si="2369">Z846</f>
        <v>0</v>
      </c>
      <c r="AA847" s="411">
        <f t="shared" si="2369"/>
        <v>0</v>
      </c>
      <c r="AB847" s="411">
        <f t="shared" si="2369"/>
        <v>0</v>
      </c>
      <c r="AC847" s="411">
        <f t="shared" si="2369"/>
        <v>0</v>
      </c>
      <c r="AD847" s="411">
        <f t="shared" si="2369"/>
        <v>0</v>
      </c>
      <c r="AE847" s="411">
        <f t="shared" si="2369"/>
        <v>0</v>
      </c>
      <c r="AF847" s="411">
        <f t="shared" si="2369"/>
        <v>0</v>
      </c>
      <c r="AG847" s="411">
        <f t="shared" si="2369"/>
        <v>0</v>
      </c>
      <c r="AH847" s="411">
        <f t="shared" si="2369"/>
        <v>0</v>
      </c>
      <c r="AI847" s="411">
        <f t="shared" si="2369"/>
        <v>0</v>
      </c>
      <c r="AJ847" s="411">
        <f t="shared" si="2369"/>
        <v>0</v>
      </c>
      <c r="AK847" s="411">
        <f t="shared" si="2369"/>
        <v>0</v>
      </c>
      <c r="AL847" s="411">
        <f t="shared" si="2369"/>
        <v>0</v>
      </c>
      <c r="AM847" s="306"/>
    </row>
    <row r="848" spans="1:39" ht="16" outlineLevel="1">
      <c r="A848" s="529"/>
      <c r="B848" s="322"/>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3"/>
      <c r="Z848" s="424"/>
      <c r="AA848" s="424"/>
      <c r="AB848" s="424"/>
      <c r="AC848" s="424"/>
      <c r="AD848" s="424"/>
      <c r="AE848" s="424"/>
      <c r="AF848" s="424"/>
      <c r="AG848" s="424"/>
      <c r="AH848" s="424"/>
      <c r="AI848" s="424"/>
      <c r="AJ848" s="424"/>
      <c r="AK848" s="424"/>
      <c r="AL848" s="424"/>
      <c r="AM848" s="297"/>
    </row>
    <row r="849" spans="1:39" ht="17" outlineLevel="1">
      <c r="A849" s="529">
        <v>19</v>
      </c>
      <c r="B849" s="428" t="s">
        <v>111</v>
      </c>
      <c r="C849" s="291" t="s">
        <v>25</v>
      </c>
      <c r="D849" s="295"/>
      <c r="E849" s="295"/>
      <c r="F849" s="295"/>
      <c r="G849" s="295"/>
      <c r="H849" s="295"/>
      <c r="I849" s="295"/>
      <c r="J849" s="295"/>
      <c r="K849" s="295"/>
      <c r="L849" s="295"/>
      <c r="M849" s="295"/>
      <c r="N849" s="295">
        <v>12</v>
      </c>
      <c r="O849" s="295"/>
      <c r="P849" s="295"/>
      <c r="Q849" s="295"/>
      <c r="R849" s="295"/>
      <c r="S849" s="295"/>
      <c r="T849" s="295"/>
      <c r="U849" s="295"/>
      <c r="V849" s="295"/>
      <c r="W849" s="295"/>
      <c r="X849" s="295"/>
      <c r="Y849" s="426"/>
      <c r="Z849" s="410"/>
      <c r="AA849" s="410"/>
      <c r="AB849" s="410"/>
      <c r="AC849" s="410"/>
      <c r="AD849" s="410"/>
      <c r="AE849" s="410"/>
      <c r="AF849" s="415"/>
      <c r="AG849" s="415"/>
      <c r="AH849" s="415"/>
      <c r="AI849" s="415"/>
      <c r="AJ849" s="415"/>
      <c r="AK849" s="415"/>
      <c r="AL849" s="415"/>
      <c r="AM849" s="296">
        <f>SUM(Y849:AL849)</f>
        <v>0</v>
      </c>
    </row>
    <row r="850" spans="1:39" ht="16" outlineLevel="1">
      <c r="A850" s="529"/>
      <c r="B850" s="294" t="s">
        <v>342</v>
      </c>
      <c r="C850" s="291" t="s">
        <v>163</v>
      </c>
      <c r="D850" s="295"/>
      <c r="E850" s="295"/>
      <c r="F850" s="295"/>
      <c r="G850" s="295"/>
      <c r="H850" s="295"/>
      <c r="I850" s="295"/>
      <c r="J850" s="295"/>
      <c r="K850" s="295"/>
      <c r="L850" s="295"/>
      <c r="M850" s="295"/>
      <c r="N850" s="295">
        <f>N849</f>
        <v>12</v>
      </c>
      <c r="O850" s="295"/>
      <c r="P850" s="295"/>
      <c r="Q850" s="295"/>
      <c r="R850" s="295"/>
      <c r="S850" s="295"/>
      <c r="T850" s="295"/>
      <c r="U850" s="295"/>
      <c r="V850" s="295"/>
      <c r="W850" s="295"/>
      <c r="X850" s="295"/>
      <c r="Y850" s="411">
        <f>Y849</f>
        <v>0</v>
      </c>
      <c r="Z850" s="411">
        <f t="shared" ref="Z850:AL850" si="2370">Z849</f>
        <v>0</v>
      </c>
      <c r="AA850" s="411">
        <f t="shared" si="2370"/>
        <v>0</v>
      </c>
      <c r="AB850" s="411">
        <f t="shared" si="2370"/>
        <v>0</v>
      </c>
      <c r="AC850" s="411">
        <f t="shared" si="2370"/>
        <v>0</v>
      </c>
      <c r="AD850" s="411">
        <f t="shared" si="2370"/>
        <v>0</v>
      </c>
      <c r="AE850" s="411">
        <f t="shared" si="2370"/>
        <v>0</v>
      </c>
      <c r="AF850" s="411">
        <f t="shared" si="2370"/>
        <v>0</v>
      </c>
      <c r="AG850" s="411">
        <f t="shared" si="2370"/>
        <v>0</v>
      </c>
      <c r="AH850" s="411">
        <f t="shared" si="2370"/>
        <v>0</v>
      </c>
      <c r="AI850" s="411">
        <f t="shared" si="2370"/>
        <v>0</v>
      </c>
      <c r="AJ850" s="411">
        <f t="shared" si="2370"/>
        <v>0</v>
      </c>
      <c r="AK850" s="411">
        <f t="shared" si="2370"/>
        <v>0</v>
      </c>
      <c r="AL850" s="411">
        <f t="shared" si="2370"/>
        <v>0</v>
      </c>
      <c r="AM850" s="297"/>
    </row>
    <row r="851" spans="1:39" ht="16" outlineLevel="1">
      <c r="A851" s="529"/>
      <c r="B851" s="322"/>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12"/>
      <c r="AA851" s="412"/>
      <c r="AB851" s="412"/>
      <c r="AC851" s="412"/>
      <c r="AD851" s="412"/>
      <c r="AE851" s="412"/>
      <c r="AF851" s="412"/>
      <c r="AG851" s="412"/>
      <c r="AH851" s="412"/>
      <c r="AI851" s="412"/>
      <c r="AJ851" s="412"/>
      <c r="AK851" s="412"/>
      <c r="AL851" s="412"/>
      <c r="AM851" s="306"/>
    </row>
    <row r="852" spans="1:39" ht="17" outlineLevel="1">
      <c r="A852" s="529">
        <v>20</v>
      </c>
      <c r="B852" s="428" t="s">
        <v>110</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6"/>
      <c r="Z852" s="410"/>
      <c r="AA852" s="410"/>
      <c r="AB852" s="410"/>
      <c r="AC852" s="410"/>
      <c r="AD852" s="410"/>
      <c r="AE852" s="410"/>
      <c r="AF852" s="415"/>
      <c r="AG852" s="415"/>
      <c r="AH852" s="415"/>
      <c r="AI852" s="415"/>
      <c r="AJ852" s="415"/>
      <c r="AK852" s="415"/>
      <c r="AL852" s="415"/>
      <c r="AM852" s="296">
        <f>SUM(Y852:AL852)</f>
        <v>0</v>
      </c>
    </row>
    <row r="853" spans="1:39" ht="16" outlineLevel="1">
      <c r="A853" s="529"/>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1">
        <f>Y852</f>
        <v>0</v>
      </c>
      <c r="Z853" s="411">
        <f t="shared" ref="Z853:AL853" si="2371">Z852</f>
        <v>0</v>
      </c>
      <c r="AA853" s="411">
        <f t="shared" si="2371"/>
        <v>0</v>
      </c>
      <c r="AB853" s="411">
        <f t="shared" si="2371"/>
        <v>0</v>
      </c>
      <c r="AC853" s="411">
        <f t="shared" si="2371"/>
        <v>0</v>
      </c>
      <c r="AD853" s="411">
        <f t="shared" si="2371"/>
        <v>0</v>
      </c>
      <c r="AE853" s="411">
        <f t="shared" si="2371"/>
        <v>0</v>
      </c>
      <c r="AF853" s="411">
        <f t="shared" si="2371"/>
        <v>0</v>
      </c>
      <c r="AG853" s="411">
        <f t="shared" si="2371"/>
        <v>0</v>
      </c>
      <c r="AH853" s="411">
        <f t="shared" si="2371"/>
        <v>0</v>
      </c>
      <c r="AI853" s="411">
        <f t="shared" si="2371"/>
        <v>0</v>
      </c>
      <c r="AJ853" s="411">
        <f t="shared" si="2371"/>
        <v>0</v>
      </c>
      <c r="AK853" s="411">
        <f t="shared" si="2371"/>
        <v>0</v>
      </c>
      <c r="AL853" s="411">
        <f t="shared" si="2371"/>
        <v>0</v>
      </c>
      <c r="AM853" s="306"/>
    </row>
    <row r="854" spans="1:39" ht="16" outlineLevel="1">
      <c r="A854" s="529"/>
      <c r="B854" s="323"/>
      <c r="C854" s="300"/>
      <c r="D854" s="291"/>
      <c r="E854" s="291"/>
      <c r="F854" s="291"/>
      <c r="G854" s="291"/>
      <c r="H854" s="291"/>
      <c r="I854" s="291"/>
      <c r="J854" s="291"/>
      <c r="K854" s="291"/>
      <c r="L854" s="291"/>
      <c r="M854" s="291"/>
      <c r="N854" s="300"/>
      <c r="O854" s="291"/>
      <c r="P854" s="291"/>
      <c r="Q854" s="291"/>
      <c r="R854" s="291"/>
      <c r="S854" s="291"/>
      <c r="T854" s="291"/>
      <c r="U854" s="291"/>
      <c r="V854" s="291"/>
      <c r="W854" s="291"/>
      <c r="X854" s="291"/>
      <c r="Y854" s="412"/>
      <c r="Z854" s="412"/>
      <c r="AA854" s="412"/>
      <c r="AB854" s="412"/>
      <c r="AC854" s="412"/>
      <c r="AD854" s="412"/>
      <c r="AE854" s="412"/>
      <c r="AF854" s="412"/>
      <c r="AG854" s="412"/>
      <c r="AH854" s="412"/>
      <c r="AI854" s="412"/>
      <c r="AJ854" s="412"/>
      <c r="AK854" s="412"/>
      <c r="AL854" s="412"/>
      <c r="AM854" s="306"/>
    </row>
    <row r="855" spans="1:39" ht="16" outlineLevel="1">
      <c r="A855" s="529"/>
      <c r="B855" s="515" t="s">
        <v>502</v>
      </c>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2"/>
      <c r="Z855" s="425"/>
      <c r="AA855" s="425"/>
      <c r="AB855" s="425"/>
      <c r="AC855" s="425"/>
      <c r="AD855" s="425"/>
      <c r="AE855" s="425"/>
      <c r="AF855" s="425"/>
      <c r="AG855" s="425"/>
      <c r="AH855" s="425"/>
      <c r="AI855" s="425"/>
      <c r="AJ855" s="425"/>
      <c r="AK855" s="425"/>
      <c r="AL855" s="425"/>
      <c r="AM855" s="306"/>
    </row>
    <row r="856" spans="1:39" ht="16" outlineLevel="1">
      <c r="A856" s="529"/>
      <c r="B856" s="501" t="s">
        <v>498</v>
      </c>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22"/>
      <c r="Z856" s="425"/>
      <c r="AA856" s="425"/>
      <c r="AB856" s="425"/>
      <c r="AC856" s="425"/>
      <c r="AD856" s="425"/>
      <c r="AE856" s="425"/>
      <c r="AF856" s="425"/>
      <c r="AG856" s="425"/>
      <c r="AH856" s="425"/>
      <c r="AI856" s="425"/>
      <c r="AJ856" s="425"/>
      <c r="AK856" s="425"/>
      <c r="AL856" s="425"/>
      <c r="AM856" s="306"/>
    </row>
    <row r="857" spans="1:39" ht="17" outlineLevel="1">
      <c r="A857" s="529">
        <v>21</v>
      </c>
      <c r="B857" s="428" t="s">
        <v>113</v>
      </c>
      <c r="C857" s="291" t="s">
        <v>25</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5"/>
      <c r="Z857" s="415"/>
      <c r="AA857" s="415"/>
      <c r="AB857" s="415"/>
      <c r="AC857" s="415"/>
      <c r="AD857" s="415"/>
      <c r="AE857" s="415"/>
      <c r="AF857" s="410"/>
      <c r="AG857" s="410"/>
      <c r="AH857" s="410"/>
      <c r="AI857" s="410"/>
      <c r="AJ857" s="410"/>
      <c r="AK857" s="410"/>
      <c r="AL857" s="410"/>
      <c r="AM857" s="296">
        <f>SUM(Y857:AL857)</f>
        <v>0</v>
      </c>
    </row>
    <row r="858" spans="1:39" ht="16" outlineLevel="1">
      <c r="A858" s="529"/>
      <c r="B858" s="294" t="s">
        <v>342</v>
      </c>
      <c r="C858" s="291" t="s">
        <v>163</v>
      </c>
      <c r="D858" s="295"/>
      <c r="E858" s="295"/>
      <c r="F858" s="295"/>
      <c r="G858" s="295"/>
      <c r="H858" s="295"/>
      <c r="I858" s="295"/>
      <c r="J858" s="295"/>
      <c r="K858" s="295"/>
      <c r="L858" s="295"/>
      <c r="M858" s="295"/>
      <c r="N858" s="291"/>
      <c r="O858" s="295"/>
      <c r="P858" s="295"/>
      <c r="Q858" s="295"/>
      <c r="R858" s="295"/>
      <c r="S858" s="295"/>
      <c r="T858" s="295"/>
      <c r="U858" s="295"/>
      <c r="V858" s="295"/>
      <c r="W858" s="295"/>
      <c r="X858" s="295"/>
      <c r="Y858" s="411">
        <f>Y857</f>
        <v>0</v>
      </c>
      <c r="Z858" s="411">
        <f t="shared" ref="Z858" si="2372">Z857</f>
        <v>0</v>
      </c>
      <c r="AA858" s="411">
        <f t="shared" ref="AA858" si="2373">AA857</f>
        <v>0</v>
      </c>
      <c r="AB858" s="411">
        <f t="shared" ref="AB858" si="2374">AB857</f>
        <v>0</v>
      </c>
      <c r="AC858" s="411">
        <f t="shared" ref="AC858" si="2375">AC857</f>
        <v>0</v>
      </c>
      <c r="AD858" s="411">
        <f t="shared" ref="AD858" si="2376">AD857</f>
        <v>0</v>
      </c>
      <c r="AE858" s="411">
        <f t="shared" ref="AE858" si="2377">AE857</f>
        <v>0</v>
      </c>
      <c r="AF858" s="411">
        <f t="shared" ref="AF858" si="2378">AF857</f>
        <v>0</v>
      </c>
      <c r="AG858" s="411">
        <f t="shared" ref="AG858" si="2379">AG857</f>
        <v>0</v>
      </c>
      <c r="AH858" s="411">
        <f t="shared" ref="AH858" si="2380">AH857</f>
        <v>0</v>
      </c>
      <c r="AI858" s="411">
        <f t="shared" ref="AI858" si="2381">AI857</f>
        <v>0</v>
      </c>
      <c r="AJ858" s="411">
        <f t="shared" ref="AJ858" si="2382">AJ857</f>
        <v>0</v>
      </c>
      <c r="AK858" s="411">
        <f t="shared" ref="AK858" si="2383">AK857</f>
        <v>0</v>
      </c>
      <c r="AL858" s="411">
        <f t="shared" ref="AL858" si="2384">AL857</f>
        <v>0</v>
      </c>
      <c r="AM858" s="306"/>
    </row>
    <row r="859" spans="1:39" ht="16" outlineLevel="1">
      <c r="A859" s="529"/>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22"/>
      <c r="Z859" s="425"/>
      <c r="AA859" s="425"/>
      <c r="AB859" s="425"/>
      <c r="AC859" s="425"/>
      <c r="AD859" s="425"/>
      <c r="AE859" s="425"/>
      <c r="AF859" s="425"/>
      <c r="AG859" s="425"/>
      <c r="AH859" s="425"/>
      <c r="AI859" s="425"/>
      <c r="AJ859" s="425"/>
      <c r="AK859" s="425"/>
      <c r="AL859" s="425"/>
      <c r="AM859" s="306"/>
    </row>
    <row r="860" spans="1:39" ht="34" outlineLevel="1">
      <c r="A860" s="529">
        <v>22</v>
      </c>
      <c r="B860" s="428" t="s">
        <v>114</v>
      </c>
      <c r="C860" s="291" t="s">
        <v>25</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5"/>
      <c r="Z860" s="415"/>
      <c r="AA860" s="415"/>
      <c r="AB860" s="415"/>
      <c r="AC860" s="415"/>
      <c r="AD860" s="415"/>
      <c r="AE860" s="415"/>
      <c r="AF860" s="410"/>
      <c r="AG860" s="410"/>
      <c r="AH860" s="410"/>
      <c r="AI860" s="410"/>
      <c r="AJ860" s="410"/>
      <c r="AK860" s="410"/>
      <c r="AL860" s="410"/>
      <c r="AM860" s="296">
        <f>SUM(Y860:AL860)</f>
        <v>0</v>
      </c>
    </row>
    <row r="861" spans="1:39" ht="16" outlineLevel="1">
      <c r="A861" s="529"/>
      <c r="B861" s="294" t="s">
        <v>342</v>
      </c>
      <c r="C861" s="291" t="s">
        <v>163</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1">
        <f>Y860</f>
        <v>0</v>
      </c>
      <c r="Z861" s="411">
        <f t="shared" ref="Z861" si="2385">Z860</f>
        <v>0</v>
      </c>
      <c r="AA861" s="411">
        <f t="shared" ref="AA861" si="2386">AA860</f>
        <v>0</v>
      </c>
      <c r="AB861" s="411">
        <f t="shared" ref="AB861" si="2387">AB860</f>
        <v>0</v>
      </c>
      <c r="AC861" s="411">
        <f t="shared" ref="AC861" si="2388">AC860</f>
        <v>0</v>
      </c>
      <c r="AD861" s="411">
        <f t="shared" ref="AD861" si="2389">AD860</f>
        <v>0</v>
      </c>
      <c r="AE861" s="411">
        <f t="shared" ref="AE861" si="2390">AE860</f>
        <v>0</v>
      </c>
      <c r="AF861" s="411">
        <f t="shared" ref="AF861" si="2391">AF860</f>
        <v>0</v>
      </c>
      <c r="AG861" s="411">
        <f t="shared" ref="AG861" si="2392">AG860</f>
        <v>0</v>
      </c>
      <c r="AH861" s="411">
        <f t="shared" ref="AH861" si="2393">AH860</f>
        <v>0</v>
      </c>
      <c r="AI861" s="411">
        <f t="shared" ref="AI861" si="2394">AI860</f>
        <v>0</v>
      </c>
      <c r="AJ861" s="411">
        <f t="shared" ref="AJ861" si="2395">AJ860</f>
        <v>0</v>
      </c>
      <c r="AK861" s="411">
        <f t="shared" ref="AK861" si="2396">AK860</f>
        <v>0</v>
      </c>
      <c r="AL861" s="411">
        <f t="shared" ref="AL861" si="2397">AL860</f>
        <v>0</v>
      </c>
      <c r="AM861" s="306"/>
    </row>
    <row r="862" spans="1:39" ht="16" outlineLevel="1">
      <c r="A862" s="529"/>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17" outlineLevel="1">
      <c r="A863" s="529">
        <v>23</v>
      </c>
      <c r="B863" s="428" t="s">
        <v>115</v>
      </c>
      <c r="C863" s="291" t="s">
        <v>25</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5"/>
      <c r="Z863" s="415"/>
      <c r="AA863" s="415"/>
      <c r="AB863" s="415"/>
      <c r="AC863" s="415"/>
      <c r="AD863" s="415"/>
      <c r="AE863" s="415"/>
      <c r="AF863" s="410"/>
      <c r="AG863" s="410"/>
      <c r="AH863" s="410"/>
      <c r="AI863" s="410"/>
      <c r="AJ863" s="410"/>
      <c r="AK863" s="410"/>
      <c r="AL863" s="410"/>
      <c r="AM863" s="296">
        <f>SUM(Y863:AL863)</f>
        <v>0</v>
      </c>
    </row>
    <row r="864" spans="1:39" ht="16" outlineLevel="1">
      <c r="A864" s="529"/>
      <c r="B864" s="294" t="s">
        <v>342</v>
      </c>
      <c r="C864" s="291" t="s">
        <v>163</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1">
        <f>Y863</f>
        <v>0</v>
      </c>
      <c r="Z864" s="411">
        <f t="shared" ref="Z864" si="2398">Z863</f>
        <v>0</v>
      </c>
      <c r="AA864" s="411">
        <f t="shared" ref="AA864" si="2399">AA863</f>
        <v>0</v>
      </c>
      <c r="AB864" s="411">
        <f t="shared" ref="AB864" si="2400">AB863</f>
        <v>0</v>
      </c>
      <c r="AC864" s="411">
        <f t="shared" ref="AC864" si="2401">AC863</f>
        <v>0</v>
      </c>
      <c r="AD864" s="411">
        <f t="shared" ref="AD864" si="2402">AD863</f>
        <v>0</v>
      </c>
      <c r="AE864" s="411">
        <f t="shared" ref="AE864" si="2403">AE863</f>
        <v>0</v>
      </c>
      <c r="AF864" s="411">
        <f t="shared" ref="AF864" si="2404">AF863</f>
        <v>0</v>
      </c>
      <c r="AG864" s="411">
        <f t="shared" ref="AG864" si="2405">AG863</f>
        <v>0</v>
      </c>
      <c r="AH864" s="411">
        <f t="shared" ref="AH864" si="2406">AH863</f>
        <v>0</v>
      </c>
      <c r="AI864" s="411">
        <f t="shared" ref="AI864" si="2407">AI863</f>
        <v>0</v>
      </c>
      <c r="AJ864" s="411">
        <f t="shared" ref="AJ864" si="2408">AJ863</f>
        <v>0</v>
      </c>
      <c r="AK864" s="411">
        <f t="shared" ref="AK864" si="2409">AK863</f>
        <v>0</v>
      </c>
      <c r="AL864" s="411">
        <f t="shared" ref="AL864" si="2410">AL863</f>
        <v>0</v>
      </c>
      <c r="AM864" s="306"/>
    </row>
    <row r="865" spans="1:39" ht="16" outlineLevel="1">
      <c r="A865" s="529"/>
      <c r="B865" s="430"/>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22"/>
      <c r="Z865" s="425"/>
      <c r="AA865" s="425"/>
      <c r="AB865" s="425"/>
      <c r="AC865" s="425"/>
      <c r="AD865" s="425"/>
      <c r="AE865" s="425"/>
      <c r="AF865" s="425"/>
      <c r="AG865" s="425"/>
      <c r="AH865" s="425"/>
      <c r="AI865" s="425"/>
      <c r="AJ865" s="425"/>
      <c r="AK865" s="425"/>
      <c r="AL865" s="425"/>
      <c r="AM865" s="306"/>
    </row>
    <row r="866" spans="1:39" ht="17" outlineLevel="1">
      <c r="A866" s="529">
        <v>24</v>
      </c>
      <c r="B866" s="428" t="s">
        <v>116</v>
      </c>
      <c r="C866" s="291" t="s">
        <v>25</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5"/>
      <c r="Z866" s="415"/>
      <c r="AA866" s="415"/>
      <c r="AB866" s="415"/>
      <c r="AC866" s="415"/>
      <c r="AD866" s="415"/>
      <c r="AE866" s="415"/>
      <c r="AF866" s="410"/>
      <c r="AG866" s="410"/>
      <c r="AH866" s="410"/>
      <c r="AI866" s="410"/>
      <c r="AJ866" s="410"/>
      <c r="AK866" s="410"/>
      <c r="AL866" s="410"/>
      <c r="AM866" s="296">
        <f>SUM(Y866:AL866)</f>
        <v>0</v>
      </c>
    </row>
    <row r="867" spans="1:39" ht="16" outlineLevel="1">
      <c r="A867" s="529"/>
      <c r="B867" s="294" t="s">
        <v>342</v>
      </c>
      <c r="C867" s="291" t="s">
        <v>163</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1">
        <f>Y866</f>
        <v>0</v>
      </c>
      <c r="Z867" s="411">
        <f t="shared" ref="Z867" si="2411">Z866</f>
        <v>0</v>
      </c>
      <c r="AA867" s="411">
        <f t="shared" ref="AA867" si="2412">AA866</f>
        <v>0</v>
      </c>
      <c r="AB867" s="411">
        <f t="shared" ref="AB867" si="2413">AB866</f>
        <v>0</v>
      </c>
      <c r="AC867" s="411">
        <f t="shared" ref="AC867" si="2414">AC866</f>
        <v>0</v>
      </c>
      <c r="AD867" s="411">
        <f t="shared" ref="AD867" si="2415">AD866</f>
        <v>0</v>
      </c>
      <c r="AE867" s="411">
        <f t="shared" ref="AE867" si="2416">AE866</f>
        <v>0</v>
      </c>
      <c r="AF867" s="411">
        <f t="shared" ref="AF867" si="2417">AF866</f>
        <v>0</v>
      </c>
      <c r="AG867" s="411">
        <f t="shared" ref="AG867" si="2418">AG866</f>
        <v>0</v>
      </c>
      <c r="AH867" s="411">
        <f t="shared" ref="AH867" si="2419">AH866</f>
        <v>0</v>
      </c>
      <c r="AI867" s="411">
        <f t="shared" ref="AI867" si="2420">AI866</f>
        <v>0</v>
      </c>
      <c r="AJ867" s="411">
        <f t="shared" ref="AJ867" si="2421">AJ866</f>
        <v>0</v>
      </c>
      <c r="AK867" s="411">
        <f t="shared" ref="AK867" si="2422">AK866</f>
        <v>0</v>
      </c>
      <c r="AL867" s="411">
        <f t="shared" ref="AL867" si="2423">AL866</f>
        <v>0</v>
      </c>
      <c r="AM867" s="306"/>
    </row>
    <row r="868" spans="1:39" ht="16" outlineLevel="1">
      <c r="A868" s="529"/>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16" outlineLevel="1">
      <c r="A869" s="529"/>
      <c r="B869" s="288" t="s">
        <v>499</v>
      </c>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17" outlineLevel="1">
      <c r="A870" s="529">
        <v>25</v>
      </c>
      <c r="B870" s="428" t="s">
        <v>117</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ht="16" outlineLevel="1">
      <c r="A871" s="529"/>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424">Z870</f>
        <v>0</v>
      </c>
      <c r="AA871" s="411">
        <f t="shared" ref="AA871" si="2425">AA870</f>
        <v>0</v>
      </c>
      <c r="AB871" s="411">
        <f t="shared" ref="AB871" si="2426">AB870</f>
        <v>0</v>
      </c>
      <c r="AC871" s="411">
        <f t="shared" ref="AC871" si="2427">AC870</f>
        <v>0</v>
      </c>
      <c r="AD871" s="411">
        <f t="shared" ref="AD871" si="2428">AD870</f>
        <v>0</v>
      </c>
      <c r="AE871" s="411">
        <f t="shared" ref="AE871" si="2429">AE870</f>
        <v>0</v>
      </c>
      <c r="AF871" s="411">
        <f t="shared" ref="AF871" si="2430">AF870</f>
        <v>0</v>
      </c>
      <c r="AG871" s="411">
        <f t="shared" ref="AG871" si="2431">AG870</f>
        <v>0</v>
      </c>
      <c r="AH871" s="411">
        <f t="shared" ref="AH871" si="2432">AH870</f>
        <v>0</v>
      </c>
      <c r="AI871" s="411">
        <f t="shared" ref="AI871" si="2433">AI870</f>
        <v>0</v>
      </c>
      <c r="AJ871" s="411">
        <f t="shared" ref="AJ871" si="2434">AJ870</f>
        <v>0</v>
      </c>
      <c r="AK871" s="411">
        <f t="shared" ref="AK871" si="2435">AK870</f>
        <v>0</v>
      </c>
      <c r="AL871" s="411">
        <f t="shared" ref="AL871" si="2436">AL870</f>
        <v>0</v>
      </c>
      <c r="AM871" s="306"/>
    </row>
    <row r="872" spans="1:39" ht="16" outlineLevel="1">
      <c r="A872" s="529"/>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17" outlineLevel="1">
      <c r="A873" s="529">
        <v>26</v>
      </c>
      <c r="B873" s="428" t="s">
        <v>118</v>
      </c>
      <c r="C873" s="291" t="s">
        <v>759</v>
      </c>
      <c r="D873" s="295">
        <v>463223.42890083289</v>
      </c>
      <c r="E873" s="295">
        <v>463223.42890083289</v>
      </c>
      <c r="F873" s="295">
        <v>463223.42890083295</v>
      </c>
      <c r="G873" s="295"/>
      <c r="H873" s="295"/>
      <c r="I873" s="295"/>
      <c r="J873" s="295"/>
      <c r="K873" s="295"/>
      <c r="L873" s="295"/>
      <c r="M873" s="295"/>
      <c r="N873" s="295">
        <v>12</v>
      </c>
      <c r="O873" s="295">
        <v>68.845313944491906</v>
      </c>
      <c r="P873" s="295">
        <f>E873/$D873*$O873</f>
        <v>68.845313944491906</v>
      </c>
      <c r="Q873" s="295">
        <f>F873/$D873*$O873</f>
        <v>68.84531394449192</v>
      </c>
      <c r="R873" s="295"/>
      <c r="S873" s="295"/>
      <c r="T873" s="295"/>
      <c r="U873" s="295"/>
      <c r="V873" s="295"/>
      <c r="W873" s="295"/>
      <c r="X873" s="295"/>
      <c r="Y873" s="426"/>
      <c r="Z873" s="415">
        <f>'3-a.  Rate Class Allocations'!Q46</f>
        <v>0.13544640368708694</v>
      </c>
      <c r="AA873" s="415">
        <f>'3-a.  Rate Class Allocations'!R47</f>
        <v>0.9247648683937969</v>
      </c>
      <c r="AB873" s="415"/>
      <c r="AC873" s="415"/>
      <c r="AD873" s="415"/>
      <c r="AE873" s="415"/>
      <c r="AF873" s="415"/>
      <c r="AG873" s="415"/>
      <c r="AH873" s="415"/>
      <c r="AI873" s="415"/>
      <c r="AJ873" s="415"/>
      <c r="AK873" s="415"/>
      <c r="AL873" s="415"/>
      <c r="AM873" s="296">
        <f>SUM(Y873:AL873)</f>
        <v>1.0602112720808838</v>
      </c>
    </row>
    <row r="874" spans="1:39" ht="16" outlineLevel="1">
      <c r="A874" s="529"/>
      <c r="B874" s="294" t="s">
        <v>342</v>
      </c>
      <c r="C874" s="340" t="s">
        <v>760</v>
      </c>
      <c r="D874" s="759">
        <f>'3-a.  Rate Class Allocations'!R27</f>
        <v>4929183.5433097668</v>
      </c>
      <c r="E874" s="759">
        <f>E873/$D873*$D874</f>
        <v>4929183.5433097668</v>
      </c>
      <c r="F874" s="759">
        <f>F873/$D873*$D874</f>
        <v>4929183.5433097677</v>
      </c>
      <c r="G874" s="295"/>
      <c r="H874" s="295"/>
      <c r="I874" s="295"/>
      <c r="J874" s="295"/>
      <c r="K874" s="295"/>
      <c r="L874" s="295"/>
      <c r="M874" s="295"/>
      <c r="N874" s="295">
        <f>N873</f>
        <v>12</v>
      </c>
      <c r="O874" s="759">
        <f>'3-a.  Rate Class Allocations'!S27</f>
        <v>835.0714870559633</v>
      </c>
      <c r="P874" s="759">
        <f>P873/$O873*$O874</f>
        <v>835.0714870559633</v>
      </c>
      <c r="Q874" s="759">
        <f>Q873/$O873*$O874</f>
        <v>835.07148705596353</v>
      </c>
      <c r="R874" s="295"/>
      <c r="S874" s="295"/>
      <c r="T874" s="295"/>
      <c r="U874" s="295"/>
      <c r="V874" s="295"/>
      <c r="W874" s="295"/>
      <c r="X874" s="295"/>
      <c r="Y874" s="411">
        <f>Y873</f>
        <v>0</v>
      </c>
      <c r="Z874" s="411">
        <f t="shared" ref="Z874:AC874" si="2437">Z873</f>
        <v>0.13544640368708694</v>
      </c>
      <c r="AA874" s="411">
        <f t="shared" si="2437"/>
        <v>0.9247648683937969</v>
      </c>
      <c r="AB874" s="411">
        <f t="shared" si="2437"/>
        <v>0</v>
      </c>
      <c r="AC874" s="411">
        <f t="shared" si="2437"/>
        <v>0</v>
      </c>
      <c r="AD874" s="411">
        <f t="shared" ref="AD874" si="2438">AD873</f>
        <v>0</v>
      </c>
      <c r="AE874" s="411">
        <f t="shared" ref="AE874" si="2439">AE873</f>
        <v>0</v>
      </c>
      <c r="AF874" s="411">
        <f t="shared" ref="AF874" si="2440">AF873</f>
        <v>0</v>
      </c>
      <c r="AG874" s="411">
        <f t="shared" ref="AG874" si="2441">AG873</f>
        <v>0</v>
      </c>
      <c r="AH874" s="411">
        <f t="shared" ref="AH874" si="2442">AH873</f>
        <v>0</v>
      </c>
      <c r="AI874" s="411">
        <f t="shared" ref="AI874" si="2443">AI873</f>
        <v>0</v>
      </c>
      <c r="AJ874" s="411">
        <f t="shared" ref="AJ874" si="2444">AJ873</f>
        <v>0</v>
      </c>
      <c r="AK874" s="411">
        <f t="shared" ref="AK874" si="2445">AK873</f>
        <v>0</v>
      </c>
      <c r="AL874" s="411">
        <f t="shared" ref="AL874" si="2446">AL873</f>
        <v>0</v>
      </c>
      <c r="AM874" s="306"/>
    </row>
    <row r="875" spans="1:39" ht="16" outlineLevel="1">
      <c r="A875" s="529"/>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4" outlineLevel="1">
      <c r="A876" s="529">
        <v>27</v>
      </c>
      <c r="B876" s="428" t="s">
        <v>119</v>
      </c>
      <c r="C876" s="291" t="s">
        <v>759</v>
      </c>
      <c r="D876" s="295">
        <v>380441.05424919294</v>
      </c>
      <c r="E876" s="295">
        <v>334978.85305258626</v>
      </c>
      <c r="F876" s="295">
        <v>334978.85305258626</v>
      </c>
      <c r="G876" s="295"/>
      <c r="H876" s="295"/>
      <c r="I876" s="295"/>
      <c r="J876" s="295"/>
      <c r="K876" s="295"/>
      <c r="L876" s="295"/>
      <c r="M876" s="295"/>
      <c r="N876" s="295">
        <v>12</v>
      </c>
      <c r="O876" s="295">
        <v>84.550193118798845</v>
      </c>
      <c r="P876" s="295">
        <v>74.446557226072542</v>
      </c>
      <c r="Q876" s="295">
        <v>74.446557226072542</v>
      </c>
      <c r="R876" s="295"/>
      <c r="S876" s="295"/>
      <c r="T876" s="295"/>
      <c r="U876" s="295"/>
      <c r="V876" s="295"/>
      <c r="W876" s="295"/>
      <c r="X876" s="295"/>
      <c r="Y876" s="426"/>
      <c r="Z876" s="415">
        <f>Z692</f>
        <v>0.89</v>
      </c>
      <c r="AA876" s="415">
        <f>AA692</f>
        <v>0.38</v>
      </c>
      <c r="AB876" s="415"/>
      <c r="AC876" s="415"/>
      <c r="AD876" s="415"/>
      <c r="AE876" s="415"/>
      <c r="AF876" s="415"/>
      <c r="AG876" s="415"/>
      <c r="AH876" s="415"/>
      <c r="AI876" s="415"/>
      <c r="AJ876" s="415"/>
      <c r="AK876" s="415"/>
      <c r="AL876" s="415"/>
      <c r="AM876" s="296">
        <f>SUM(Y876:AL876)</f>
        <v>1.27</v>
      </c>
    </row>
    <row r="877" spans="1:39" ht="16" outlineLevel="1">
      <c r="A877" s="529"/>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1">
        <f>Y876</f>
        <v>0</v>
      </c>
      <c r="Z877" s="411">
        <f t="shared" ref="Z877:AC877" si="2447">Z876</f>
        <v>0.89</v>
      </c>
      <c r="AA877" s="411">
        <f t="shared" si="2447"/>
        <v>0.38</v>
      </c>
      <c r="AB877" s="411">
        <f t="shared" si="2447"/>
        <v>0</v>
      </c>
      <c r="AC877" s="411">
        <f t="shared" si="2447"/>
        <v>0</v>
      </c>
      <c r="AD877" s="411">
        <f t="shared" ref="AD877" si="2448">AD876</f>
        <v>0</v>
      </c>
      <c r="AE877" s="411">
        <f t="shared" ref="AE877" si="2449">AE876</f>
        <v>0</v>
      </c>
      <c r="AF877" s="411">
        <f t="shared" ref="AF877" si="2450">AF876</f>
        <v>0</v>
      </c>
      <c r="AG877" s="411">
        <f t="shared" ref="AG877" si="2451">AG876</f>
        <v>0</v>
      </c>
      <c r="AH877" s="411">
        <f t="shared" ref="AH877" si="2452">AH876</f>
        <v>0</v>
      </c>
      <c r="AI877" s="411">
        <f t="shared" ref="AI877" si="2453">AI876</f>
        <v>0</v>
      </c>
      <c r="AJ877" s="411">
        <f t="shared" ref="AJ877" si="2454">AJ876</f>
        <v>0</v>
      </c>
      <c r="AK877" s="411">
        <f t="shared" ref="AK877" si="2455">AK876</f>
        <v>0</v>
      </c>
      <c r="AL877" s="411">
        <f t="shared" ref="AL877" si="2456">AL876</f>
        <v>0</v>
      </c>
      <c r="AM877" s="306"/>
    </row>
    <row r="878" spans="1:39" ht="16" outlineLevel="1">
      <c r="A878" s="529"/>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34" outlineLevel="1">
      <c r="A879" s="529">
        <v>28</v>
      </c>
      <c r="B879" s="428" t="s">
        <v>120</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6"/>
      <c r="Z879" s="415"/>
      <c r="AA879" s="415">
        <v>1</v>
      </c>
      <c r="AB879" s="415"/>
      <c r="AC879" s="415"/>
      <c r="AD879" s="415"/>
      <c r="AE879" s="415"/>
      <c r="AF879" s="415"/>
      <c r="AG879" s="415"/>
      <c r="AH879" s="415"/>
      <c r="AI879" s="415"/>
      <c r="AJ879" s="415"/>
      <c r="AK879" s="415"/>
      <c r="AL879" s="415"/>
      <c r="AM879" s="296">
        <f>SUM(Y879:AL879)</f>
        <v>1</v>
      </c>
    </row>
    <row r="880" spans="1:39" ht="16" outlineLevel="1">
      <c r="A880" s="529"/>
      <c r="B880" s="294" t="s">
        <v>342</v>
      </c>
      <c r="C880" s="291" t="s">
        <v>163</v>
      </c>
      <c r="D880" s="759">
        <v>71257</v>
      </c>
      <c r="E880" s="759">
        <f>E695/$D695*$D880</f>
        <v>70903.432264586212</v>
      </c>
      <c r="F880" s="759">
        <f>F695/$D695*$D880</f>
        <v>70549.864529172439</v>
      </c>
      <c r="G880" s="295"/>
      <c r="H880" s="295"/>
      <c r="I880" s="295"/>
      <c r="J880" s="295"/>
      <c r="K880" s="295"/>
      <c r="L880" s="295"/>
      <c r="M880" s="295"/>
      <c r="N880" s="295">
        <f>N879</f>
        <v>12</v>
      </c>
      <c r="O880" s="759">
        <v>22.6</v>
      </c>
      <c r="P880" s="295"/>
      <c r="Q880" s="295"/>
      <c r="R880" s="295"/>
      <c r="S880" s="295"/>
      <c r="T880" s="295"/>
      <c r="U880" s="295"/>
      <c r="V880" s="295"/>
      <c r="W880" s="295"/>
      <c r="X880" s="295"/>
      <c r="Y880" s="411">
        <f>Y879</f>
        <v>0</v>
      </c>
      <c r="Z880" s="411">
        <f t="shared" ref="Z880:AC880" si="2457">Z879</f>
        <v>0</v>
      </c>
      <c r="AA880" s="411">
        <f t="shared" si="2457"/>
        <v>1</v>
      </c>
      <c r="AB880" s="411">
        <f t="shared" si="2457"/>
        <v>0</v>
      </c>
      <c r="AC880" s="411">
        <f t="shared" si="2457"/>
        <v>0</v>
      </c>
      <c r="AD880" s="411">
        <f t="shared" ref="AD880" si="2458">AD879</f>
        <v>0</v>
      </c>
      <c r="AE880" s="411">
        <f t="shared" ref="AE880" si="2459">AE879</f>
        <v>0</v>
      </c>
      <c r="AF880" s="411">
        <f t="shared" ref="AF880" si="2460">AF879</f>
        <v>0</v>
      </c>
      <c r="AG880" s="411">
        <f t="shared" ref="AG880" si="2461">AG879</f>
        <v>0</v>
      </c>
      <c r="AH880" s="411">
        <f t="shared" ref="AH880" si="2462">AH879</f>
        <v>0</v>
      </c>
      <c r="AI880" s="411">
        <f t="shared" ref="AI880" si="2463">AI879</f>
        <v>0</v>
      </c>
      <c r="AJ880" s="411">
        <f t="shared" ref="AJ880" si="2464">AJ879</f>
        <v>0</v>
      </c>
      <c r="AK880" s="411">
        <f t="shared" ref="AK880" si="2465">AK879</f>
        <v>0</v>
      </c>
      <c r="AL880" s="411">
        <f t="shared" ref="AL880" si="2466">AL879</f>
        <v>0</v>
      </c>
      <c r="AM880" s="306"/>
    </row>
    <row r="881" spans="1:39" ht="16" outlineLevel="1">
      <c r="A881" s="529"/>
      <c r="B881" s="294"/>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34" outlineLevel="1">
      <c r="A882" s="529">
        <v>29</v>
      </c>
      <c r="B882" s="428" t="s">
        <v>121</v>
      </c>
      <c r="C882" s="291" t="s">
        <v>25</v>
      </c>
      <c r="D882" s="295"/>
      <c r="E882" s="295"/>
      <c r="F882" s="295"/>
      <c r="G882" s="295"/>
      <c r="H882" s="295"/>
      <c r="I882" s="295"/>
      <c r="J882" s="295"/>
      <c r="K882" s="295"/>
      <c r="L882" s="295"/>
      <c r="M882" s="295"/>
      <c r="N882" s="295">
        <v>3</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t="16" outlineLevel="1">
      <c r="A883" s="529"/>
      <c r="B883" s="294" t="s">
        <v>342</v>
      </c>
      <c r="C883" s="291" t="s">
        <v>163</v>
      </c>
      <c r="D883" s="295"/>
      <c r="E883" s="295"/>
      <c r="F883" s="295"/>
      <c r="G883" s="295"/>
      <c r="H883" s="295"/>
      <c r="I883" s="295"/>
      <c r="J883" s="295"/>
      <c r="K883" s="295"/>
      <c r="L883" s="295"/>
      <c r="M883" s="295"/>
      <c r="N883" s="295">
        <f>N882</f>
        <v>3</v>
      </c>
      <c r="O883" s="295"/>
      <c r="P883" s="295"/>
      <c r="Q883" s="295"/>
      <c r="R883" s="295"/>
      <c r="S883" s="295"/>
      <c r="T883" s="295"/>
      <c r="U883" s="295"/>
      <c r="V883" s="295"/>
      <c r="W883" s="295"/>
      <c r="X883" s="295"/>
      <c r="Y883" s="411">
        <f>Y882</f>
        <v>0</v>
      </c>
      <c r="Z883" s="411">
        <f t="shared" ref="Z883:AC883" si="2467">Z882</f>
        <v>0</v>
      </c>
      <c r="AA883" s="411">
        <f t="shared" si="2467"/>
        <v>0</v>
      </c>
      <c r="AB883" s="411">
        <f t="shared" si="2467"/>
        <v>0</v>
      </c>
      <c r="AC883" s="411">
        <f t="shared" si="2467"/>
        <v>0</v>
      </c>
      <c r="AD883" s="411">
        <f t="shared" ref="AD883" si="2468">AD882</f>
        <v>0</v>
      </c>
      <c r="AE883" s="411">
        <f t="shared" ref="AE883" si="2469">AE882</f>
        <v>0</v>
      </c>
      <c r="AF883" s="411">
        <f t="shared" ref="AF883" si="2470">AF882</f>
        <v>0</v>
      </c>
      <c r="AG883" s="411">
        <f t="shared" ref="AG883" si="2471">AG882</f>
        <v>0</v>
      </c>
      <c r="AH883" s="411">
        <f t="shared" ref="AH883" si="2472">AH882</f>
        <v>0</v>
      </c>
      <c r="AI883" s="411">
        <f t="shared" ref="AI883" si="2473">AI882</f>
        <v>0</v>
      </c>
      <c r="AJ883" s="411">
        <f t="shared" ref="AJ883" si="2474">AJ882</f>
        <v>0</v>
      </c>
      <c r="AK883" s="411">
        <f t="shared" ref="AK883" si="2475">AK882</f>
        <v>0</v>
      </c>
      <c r="AL883" s="411">
        <f t="shared" ref="AL883" si="2476">AL882</f>
        <v>0</v>
      </c>
      <c r="AM883" s="306"/>
    </row>
    <row r="884" spans="1:39" ht="16" outlineLevel="1">
      <c r="A884" s="529"/>
      <c r="B884" s="294"/>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34" outlineLevel="1">
      <c r="A885" s="529">
        <v>30</v>
      </c>
      <c r="B885" s="428" t="s">
        <v>122</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6" outlineLevel="1">
      <c r="A886" s="529"/>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477">Z885</f>
        <v>0</v>
      </c>
      <c r="AA886" s="411">
        <f t="shared" si="2477"/>
        <v>0</v>
      </c>
      <c r="AB886" s="411">
        <f t="shared" si="2477"/>
        <v>0</v>
      </c>
      <c r="AC886" s="411">
        <f t="shared" si="2477"/>
        <v>0</v>
      </c>
      <c r="AD886" s="411">
        <f t="shared" ref="AD886" si="2478">AD885</f>
        <v>0</v>
      </c>
      <c r="AE886" s="411">
        <f t="shared" ref="AE886" si="2479">AE885</f>
        <v>0</v>
      </c>
      <c r="AF886" s="411">
        <f t="shared" ref="AF886" si="2480">AF885</f>
        <v>0</v>
      </c>
      <c r="AG886" s="411">
        <f t="shared" ref="AG886" si="2481">AG885</f>
        <v>0</v>
      </c>
      <c r="AH886" s="411">
        <f t="shared" ref="AH886" si="2482">AH885</f>
        <v>0</v>
      </c>
      <c r="AI886" s="411">
        <f t="shared" ref="AI886" si="2483">AI885</f>
        <v>0</v>
      </c>
      <c r="AJ886" s="411">
        <f t="shared" ref="AJ886" si="2484">AJ885</f>
        <v>0</v>
      </c>
      <c r="AK886" s="411">
        <f t="shared" ref="AK886" si="2485">AK885</f>
        <v>0</v>
      </c>
      <c r="AL886" s="411">
        <f t="shared" ref="AL886" si="2486">AL885</f>
        <v>0</v>
      </c>
      <c r="AM886" s="306"/>
    </row>
    <row r="887" spans="1:39" ht="16" outlineLevel="1">
      <c r="A887" s="529"/>
      <c r="B887" s="29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4" outlineLevel="1">
      <c r="A888" s="529">
        <v>31</v>
      </c>
      <c r="B888" s="428" t="s">
        <v>123</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6" outlineLevel="1">
      <c r="A889" s="529"/>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487">Z888</f>
        <v>0</v>
      </c>
      <c r="AA889" s="411">
        <f t="shared" si="2487"/>
        <v>0</v>
      </c>
      <c r="AB889" s="411">
        <f t="shared" si="2487"/>
        <v>0</v>
      </c>
      <c r="AC889" s="411">
        <f t="shared" si="2487"/>
        <v>0</v>
      </c>
      <c r="AD889" s="411">
        <f t="shared" ref="AD889" si="2488">AD888</f>
        <v>0</v>
      </c>
      <c r="AE889" s="411">
        <f t="shared" ref="AE889" si="2489">AE888</f>
        <v>0</v>
      </c>
      <c r="AF889" s="411">
        <f t="shared" ref="AF889" si="2490">AF888</f>
        <v>0</v>
      </c>
      <c r="AG889" s="411">
        <f t="shared" ref="AG889" si="2491">AG888</f>
        <v>0</v>
      </c>
      <c r="AH889" s="411">
        <f t="shared" ref="AH889" si="2492">AH888</f>
        <v>0</v>
      </c>
      <c r="AI889" s="411">
        <f t="shared" ref="AI889" si="2493">AI888</f>
        <v>0</v>
      </c>
      <c r="AJ889" s="411">
        <f t="shared" ref="AJ889" si="2494">AJ888</f>
        <v>0</v>
      </c>
      <c r="AK889" s="411">
        <f t="shared" ref="AK889" si="2495">AK888</f>
        <v>0</v>
      </c>
      <c r="AL889" s="411">
        <f t="shared" ref="AL889" si="2496">AL888</f>
        <v>0</v>
      </c>
      <c r="AM889" s="306"/>
    </row>
    <row r="890" spans="1:39" ht="16" outlineLevel="1">
      <c r="A890" s="529"/>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7" outlineLevel="1">
      <c r="A891" s="529">
        <v>32</v>
      </c>
      <c r="B891" s="428" t="s">
        <v>124</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6" outlineLevel="1">
      <c r="A892" s="529"/>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497">Z891</f>
        <v>0</v>
      </c>
      <c r="AA892" s="411">
        <f t="shared" si="2497"/>
        <v>0</v>
      </c>
      <c r="AB892" s="411">
        <f t="shared" si="2497"/>
        <v>0</v>
      </c>
      <c r="AC892" s="411">
        <f t="shared" si="2497"/>
        <v>0</v>
      </c>
      <c r="AD892" s="411">
        <f t="shared" ref="AD892" si="2498">AD891</f>
        <v>0</v>
      </c>
      <c r="AE892" s="411">
        <f t="shared" ref="AE892" si="2499">AE891</f>
        <v>0</v>
      </c>
      <c r="AF892" s="411">
        <f t="shared" ref="AF892" si="2500">AF891</f>
        <v>0</v>
      </c>
      <c r="AG892" s="411">
        <f t="shared" ref="AG892" si="2501">AG891</f>
        <v>0</v>
      </c>
      <c r="AH892" s="411">
        <f t="shared" ref="AH892" si="2502">AH891</f>
        <v>0</v>
      </c>
      <c r="AI892" s="411">
        <f t="shared" ref="AI892" si="2503">AI891</f>
        <v>0</v>
      </c>
      <c r="AJ892" s="411">
        <f t="shared" ref="AJ892" si="2504">AJ891</f>
        <v>0</v>
      </c>
      <c r="AK892" s="411">
        <f t="shared" ref="AK892" si="2505">AK891</f>
        <v>0</v>
      </c>
      <c r="AL892" s="411">
        <f>AL891</f>
        <v>0</v>
      </c>
      <c r="AM892" s="306"/>
    </row>
    <row r="893" spans="1:39" ht="16" outlineLevel="1">
      <c r="A893" s="529"/>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6" outlineLevel="1">
      <c r="A894" s="529"/>
      <c r="B894" s="288" t="s">
        <v>500</v>
      </c>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17" outlineLevel="1">
      <c r="A895" s="529">
        <v>33</v>
      </c>
      <c r="B895" s="428" t="s">
        <v>125</v>
      </c>
      <c r="C895" s="291" t="s">
        <v>759</v>
      </c>
      <c r="D895" s="295">
        <v>537908.60833333258</v>
      </c>
      <c r="E895" s="295">
        <v>537908.60833333258</v>
      </c>
      <c r="F895" s="295">
        <v>537908.60833333258</v>
      </c>
      <c r="G895" s="295"/>
      <c r="H895" s="295"/>
      <c r="I895" s="295"/>
      <c r="J895" s="295"/>
      <c r="K895" s="295"/>
      <c r="L895" s="295"/>
      <c r="M895" s="295"/>
      <c r="N895" s="295">
        <v>0</v>
      </c>
      <c r="O895" s="295"/>
      <c r="P895" s="295"/>
      <c r="Q895" s="295"/>
      <c r="R895" s="295"/>
      <c r="S895" s="295"/>
      <c r="T895" s="295"/>
      <c r="U895" s="295"/>
      <c r="V895" s="295"/>
      <c r="W895" s="295"/>
      <c r="X895" s="295"/>
      <c r="Y895" s="426"/>
      <c r="Z895" s="415">
        <v>1</v>
      </c>
      <c r="AA895" s="415"/>
      <c r="AB895" s="415"/>
      <c r="AC895" s="415"/>
      <c r="AD895" s="415"/>
      <c r="AE895" s="415"/>
      <c r="AF895" s="415"/>
      <c r="AG895" s="415"/>
      <c r="AH895" s="415"/>
      <c r="AI895" s="415"/>
      <c r="AJ895" s="415"/>
      <c r="AK895" s="415"/>
      <c r="AL895" s="415"/>
      <c r="AM895" s="296">
        <f>SUM(Y895:AL895)</f>
        <v>1</v>
      </c>
    </row>
    <row r="896" spans="1:39" ht="16" outlineLevel="1">
      <c r="A896" s="529"/>
      <c r="B896" s="294" t="s">
        <v>342</v>
      </c>
      <c r="C896" s="291" t="s">
        <v>163</v>
      </c>
      <c r="D896" s="295"/>
      <c r="E896" s="295"/>
      <c r="F896" s="295"/>
      <c r="G896" s="295"/>
      <c r="H896" s="295"/>
      <c r="I896" s="295"/>
      <c r="J896" s="295"/>
      <c r="K896" s="295"/>
      <c r="L896" s="295"/>
      <c r="M896" s="295"/>
      <c r="N896" s="295">
        <f>N895</f>
        <v>0</v>
      </c>
      <c r="O896" s="295"/>
      <c r="P896" s="295"/>
      <c r="Q896" s="295"/>
      <c r="R896" s="295"/>
      <c r="S896" s="295"/>
      <c r="T896" s="295"/>
      <c r="U896" s="295"/>
      <c r="V896" s="295"/>
      <c r="W896" s="295"/>
      <c r="X896" s="295"/>
      <c r="Y896" s="411">
        <f>Y895</f>
        <v>0</v>
      </c>
      <c r="Z896" s="411">
        <f t="shared" ref="Z896:AC896" si="2506">Z895</f>
        <v>1</v>
      </c>
      <c r="AA896" s="411">
        <f t="shared" si="2506"/>
        <v>0</v>
      </c>
      <c r="AB896" s="411">
        <f t="shared" si="2506"/>
        <v>0</v>
      </c>
      <c r="AC896" s="411">
        <f t="shared" si="2506"/>
        <v>0</v>
      </c>
      <c r="AD896" s="411">
        <f t="shared" ref="AD896" si="2507">AD895</f>
        <v>0</v>
      </c>
      <c r="AE896" s="411">
        <f t="shared" ref="AE896" si="2508">AE895</f>
        <v>0</v>
      </c>
      <c r="AF896" s="411">
        <f t="shared" ref="AF896" si="2509">AF895</f>
        <v>0</v>
      </c>
      <c r="AG896" s="411">
        <f t="shared" ref="AG896" si="2510">AG895</f>
        <v>0</v>
      </c>
      <c r="AH896" s="411">
        <f t="shared" ref="AH896" si="2511">AH895</f>
        <v>0</v>
      </c>
      <c r="AI896" s="411">
        <f t="shared" ref="AI896" si="2512">AI895</f>
        <v>0</v>
      </c>
      <c r="AJ896" s="411">
        <f t="shared" ref="AJ896" si="2513">AJ895</f>
        <v>0</v>
      </c>
      <c r="AK896" s="411">
        <f t="shared" ref="AK896" si="2514">AK895</f>
        <v>0</v>
      </c>
      <c r="AL896" s="411">
        <f t="shared" ref="AL896" si="2515">AL895</f>
        <v>0</v>
      </c>
      <c r="AM896" s="306"/>
    </row>
    <row r="897" spans="1:39" ht="16" outlineLevel="1">
      <c r="A897" s="529"/>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17" outlineLevel="1">
      <c r="A898" s="529">
        <v>34</v>
      </c>
      <c r="B898" s="428" t="s">
        <v>126</v>
      </c>
      <c r="C898" s="291" t="s">
        <v>25</v>
      </c>
      <c r="D898" s="295"/>
      <c r="E898" s="295"/>
      <c r="F898" s="295"/>
      <c r="G898" s="295"/>
      <c r="H898" s="295"/>
      <c r="I898" s="295"/>
      <c r="J898" s="295"/>
      <c r="K898" s="295"/>
      <c r="L898" s="295"/>
      <c r="M898" s="295"/>
      <c r="N898" s="295">
        <v>0</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t="16" outlineLevel="1">
      <c r="A899" s="529"/>
      <c r="B899" s="294" t="s">
        <v>342</v>
      </c>
      <c r="C899" s="291" t="s">
        <v>163</v>
      </c>
      <c r="D899" s="295"/>
      <c r="E899" s="295"/>
      <c r="F899" s="295"/>
      <c r="G899" s="295"/>
      <c r="H899" s="295"/>
      <c r="I899" s="295"/>
      <c r="J899" s="295"/>
      <c r="K899" s="295"/>
      <c r="L899" s="295"/>
      <c r="M899" s="295"/>
      <c r="N899" s="295">
        <f>N898</f>
        <v>0</v>
      </c>
      <c r="O899" s="295"/>
      <c r="P899" s="295"/>
      <c r="Q899" s="295"/>
      <c r="R899" s="295"/>
      <c r="S899" s="295"/>
      <c r="T899" s="295"/>
      <c r="U899" s="295"/>
      <c r="V899" s="295"/>
      <c r="W899" s="295"/>
      <c r="X899" s="295"/>
      <c r="Y899" s="411">
        <f>Y898</f>
        <v>0</v>
      </c>
      <c r="Z899" s="411">
        <f t="shared" ref="Z899:AC899" si="2516">Z898</f>
        <v>0</v>
      </c>
      <c r="AA899" s="411">
        <f t="shared" si="2516"/>
        <v>0</v>
      </c>
      <c r="AB899" s="411">
        <f t="shared" si="2516"/>
        <v>0</v>
      </c>
      <c r="AC899" s="411">
        <f t="shared" si="2516"/>
        <v>0</v>
      </c>
      <c r="AD899" s="411">
        <f t="shared" ref="AD899" si="2517">AD898</f>
        <v>0</v>
      </c>
      <c r="AE899" s="411">
        <f t="shared" ref="AE899" si="2518">AE898</f>
        <v>0</v>
      </c>
      <c r="AF899" s="411">
        <f t="shared" ref="AF899" si="2519">AF898</f>
        <v>0</v>
      </c>
      <c r="AG899" s="411">
        <f t="shared" ref="AG899" si="2520">AG898</f>
        <v>0</v>
      </c>
      <c r="AH899" s="411">
        <f t="shared" ref="AH899" si="2521">AH898</f>
        <v>0</v>
      </c>
      <c r="AI899" s="411">
        <f t="shared" ref="AI899" si="2522">AI898</f>
        <v>0</v>
      </c>
      <c r="AJ899" s="411">
        <f t="shared" ref="AJ899" si="2523">AJ898</f>
        <v>0</v>
      </c>
      <c r="AK899" s="411">
        <f t="shared" ref="AK899" si="2524">AK898</f>
        <v>0</v>
      </c>
      <c r="AL899" s="411">
        <f t="shared" ref="AL899" si="2525">AL898</f>
        <v>0</v>
      </c>
      <c r="AM899" s="306"/>
    </row>
    <row r="900" spans="1:39" ht="16" outlineLevel="1">
      <c r="A900" s="529"/>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17" outlineLevel="1">
      <c r="A901" s="529">
        <v>35</v>
      </c>
      <c r="B901" s="428" t="s">
        <v>127</v>
      </c>
      <c r="C901" s="291" t="s">
        <v>759</v>
      </c>
      <c r="D901" s="295">
        <v>28269.803888456387</v>
      </c>
      <c r="E901" s="295">
        <v>28269.803888456387</v>
      </c>
      <c r="F901" s="295">
        <v>28269.803888456387</v>
      </c>
      <c r="G901" s="295"/>
      <c r="H901" s="295"/>
      <c r="I901" s="295"/>
      <c r="J901" s="295"/>
      <c r="K901" s="295"/>
      <c r="L901" s="295"/>
      <c r="M901" s="295"/>
      <c r="N901" s="295">
        <v>0</v>
      </c>
      <c r="O901" s="295"/>
      <c r="P901" s="295"/>
      <c r="Q901" s="295"/>
      <c r="R901" s="295"/>
      <c r="S901" s="295"/>
      <c r="T901" s="295"/>
      <c r="U901" s="295"/>
      <c r="V901" s="295"/>
      <c r="W901" s="295"/>
      <c r="X901" s="295"/>
      <c r="Y901" s="426">
        <v>1</v>
      </c>
      <c r="Z901" s="415"/>
      <c r="AA901" s="415"/>
      <c r="AB901" s="415"/>
      <c r="AC901" s="415"/>
      <c r="AD901" s="415"/>
      <c r="AE901" s="415"/>
      <c r="AF901" s="415"/>
      <c r="AG901" s="415"/>
      <c r="AH901" s="415"/>
      <c r="AI901" s="415"/>
      <c r="AJ901" s="415"/>
      <c r="AK901" s="415"/>
      <c r="AL901" s="415"/>
      <c r="AM901" s="296">
        <f>SUM(Y901:AL901)</f>
        <v>1</v>
      </c>
    </row>
    <row r="902" spans="1:39" ht="16" outlineLevel="1">
      <c r="A902" s="529"/>
      <c r="B902" s="294" t="s">
        <v>342</v>
      </c>
      <c r="C902" s="291" t="s">
        <v>163</v>
      </c>
      <c r="D902" s="295"/>
      <c r="E902" s="295"/>
      <c r="F902" s="295"/>
      <c r="G902" s="295"/>
      <c r="H902" s="295"/>
      <c r="I902" s="295"/>
      <c r="J902" s="295"/>
      <c r="K902" s="295"/>
      <c r="L902" s="295"/>
      <c r="M902" s="295"/>
      <c r="N902" s="295">
        <f>N901</f>
        <v>0</v>
      </c>
      <c r="O902" s="295"/>
      <c r="P902" s="295"/>
      <c r="Q902" s="295"/>
      <c r="R902" s="295"/>
      <c r="S902" s="295"/>
      <c r="T902" s="295"/>
      <c r="U902" s="295"/>
      <c r="V902" s="295"/>
      <c r="W902" s="295"/>
      <c r="X902" s="295"/>
      <c r="Y902" s="411">
        <f>Y901</f>
        <v>1</v>
      </c>
      <c r="Z902" s="411">
        <f t="shared" ref="Z902:AC902" si="2526">Z901</f>
        <v>0</v>
      </c>
      <c r="AA902" s="411">
        <f t="shared" si="2526"/>
        <v>0</v>
      </c>
      <c r="AB902" s="411">
        <f t="shared" si="2526"/>
        <v>0</v>
      </c>
      <c r="AC902" s="411">
        <f t="shared" si="2526"/>
        <v>0</v>
      </c>
      <c r="AD902" s="411">
        <f t="shared" ref="AD902" si="2527">AD901</f>
        <v>0</v>
      </c>
      <c r="AE902" s="411">
        <f t="shared" ref="AE902" si="2528">AE901</f>
        <v>0</v>
      </c>
      <c r="AF902" s="411">
        <f t="shared" ref="AF902" si="2529">AF901</f>
        <v>0</v>
      </c>
      <c r="AG902" s="411">
        <f t="shared" ref="AG902" si="2530">AG901</f>
        <v>0</v>
      </c>
      <c r="AH902" s="411">
        <f t="shared" ref="AH902" si="2531">AH901</f>
        <v>0</v>
      </c>
      <c r="AI902" s="411">
        <f t="shared" ref="AI902" si="2532">AI901</f>
        <v>0</v>
      </c>
      <c r="AJ902" s="411">
        <f t="shared" ref="AJ902" si="2533">AJ901</f>
        <v>0</v>
      </c>
      <c r="AK902" s="411">
        <f t="shared" ref="AK902" si="2534">AK901</f>
        <v>0</v>
      </c>
      <c r="AL902" s="411">
        <f t="shared" ref="AL902" si="2535">AL901</f>
        <v>0</v>
      </c>
      <c r="AM902" s="306"/>
    </row>
    <row r="903" spans="1:39" ht="16" outlineLevel="1">
      <c r="A903" s="529"/>
      <c r="B903" s="431"/>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16" outlineLevel="1">
      <c r="A904" s="529"/>
      <c r="B904" s="288" t="s">
        <v>501</v>
      </c>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51" outlineLevel="1">
      <c r="A905" s="529">
        <v>36</v>
      </c>
      <c r="B905" s="428" t="s">
        <v>128</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t="16" outlineLevel="1">
      <c r="A906" s="529"/>
      <c r="B906" s="294" t="s">
        <v>342</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1">
        <f>Y905</f>
        <v>0</v>
      </c>
      <c r="Z906" s="411">
        <f t="shared" ref="Z906" si="2536">Z905</f>
        <v>0</v>
      </c>
      <c r="AA906" s="411">
        <f t="shared" ref="AA906" si="2537">AA905</f>
        <v>0</v>
      </c>
      <c r="AB906" s="411">
        <f t="shared" ref="AB906" si="2538">AB905</f>
        <v>0</v>
      </c>
      <c r="AC906" s="411">
        <f t="shared" ref="AC906" si="2539">AC905</f>
        <v>0</v>
      </c>
      <c r="AD906" s="411">
        <f t="shared" ref="AD906" si="2540">AD905</f>
        <v>0</v>
      </c>
      <c r="AE906" s="411">
        <f t="shared" ref="AE906" si="2541">AE905</f>
        <v>0</v>
      </c>
      <c r="AF906" s="411">
        <f t="shared" ref="AF906" si="2542">AF905</f>
        <v>0</v>
      </c>
      <c r="AG906" s="411">
        <f t="shared" ref="AG906" si="2543">AG905</f>
        <v>0</v>
      </c>
      <c r="AH906" s="411">
        <f t="shared" ref="AH906" si="2544">AH905</f>
        <v>0</v>
      </c>
      <c r="AI906" s="411">
        <f t="shared" ref="AI906" si="2545">AI905</f>
        <v>0</v>
      </c>
      <c r="AJ906" s="411">
        <f t="shared" ref="AJ906" si="2546">AJ905</f>
        <v>0</v>
      </c>
      <c r="AK906" s="411">
        <f t="shared" ref="AK906" si="2547">AK905</f>
        <v>0</v>
      </c>
      <c r="AL906" s="411">
        <f t="shared" ref="AL906" si="2548">AL905</f>
        <v>0</v>
      </c>
      <c r="AM906" s="306"/>
    </row>
    <row r="907" spans="1:39" ht="16" outlineLevel="1">
      <c r="A907" s="529"/>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34" outlineLevel="1">
      <c r="A908" s="529">
        <v>37</v>
      </c>
      <c r="B908" s="428" t="s">
        <v>129</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t="16" outlineLevel="1">
      <c r="A909" s="529"/>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1">
        <f>Y908</f>
        <v>0</v>
      </c>
      <c r="Z909" s="411">
        <f t="shared" ref="Z909" si="2549">Z908</f>
        <v>0</v>
      </c>
      <c r="AA909" s="411">
        <f t="shared" ref="AA909" si="2550">AA908</f>
        <v>0</v>
      </c>
      <c r="AB909" s="411">
        <f t="shared" ref="AB909" si="2551">AB908</f>
        <v>0</v>
      </c>
      <c r="AC909" s="411">
        <f t="shared" ref="AC909" si="2552">AC908</f>
        <v>0</v>
      </c>
      <c r="AD909" s="411">
        <f t="shared" ref="AD909" si="2553">AD908</f>
        <v>0</v>
      </c>
      <c r="AE909" s="411">
        <f t="shared" ref="AE909" si="2554">AE908</f>
        <v>0</v>
      </c>
      <c r="AF909" s="411">
        <f t="shared" ref="AF909" si="2555">AF908</f>
        <v>0</v>
      </c>
      <c r="AG909" s="411">
        <f t="shared" ref="AG909" si="2556">AG908</f>
        <v>0</v>
      </c>
      <c r="AH909" s="411">
        <f t="shared" ref="AH909" si="2557">AH908</f>
        <v>0</v>
      </c>
      <c r="AI909" s="411">
        <f t="shared" ref="AI909" si="2558">AI908</f>
        <v>0</v>
      </c>
      <c r="AJ909" s="411">
        <f t="shared" ref="AJ909" si="2559">AJ908</f>
        <v>0</v>
      </c>
      <c r="AK909" s="411">
        <f t="shared" ref="AK909" si="2560">AK908</f>
        <v>0</v>
      </c>
      <c r="AL909" s="411">
        <f t="shared" ref="AL909" si="2561">AL908</f>
        <v>0</v>
      </c>
      <c r="AM909" s="306"/>
    </row>
    <row r="910" spans="1:39" ht="16" outlineLevel="1">
      <c r="A910" s="529"/>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17" outlineLevel="1">
      <c r="A911" s="529">
        <v>38</v>
      </c>
      <c r="B911" s="428" t="s">
        <v>130</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ht="16" outlineLevel="1">
      <c r="A912" s="529"/>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562">Z911</f>
        <v>0</v>
      </c>
      <c r="AA912" s="411">
        <f t="shared" ref="AA912" si="2563">AA911</f>
        <v>0</v>
      </c>
      <c r="AB912" s="411">
        <f t="shared" ref="AB912" si="2564">AB911</f>
        <v>0</v>
      </c>
      <c r="AC912" s="411">
        <f t="shared" ref="AC912" si="2565">AC911</f>
        <v>0</v>
      </c>
      <c r="AD912" s="411">
        <f t="shared" ref="AD912" si="2566">AD911</f>
        <v>0</v>
      </c>
      <c r="AE912" s="411">
        <f t="shared" ref="AE912" si="2567">AE911</f>
        <v>0</v>
      </c>
      <c r="AF912" s="411">
        <f t="shared" ref="AF912" si="2568">AF911</f>
        <v>0</v>
      </c>
      <c r="AG912" s="411">
        <f t="shared" ref="AG912" si="2569">AG911</f>
        <v>0</v>
      </c>
      <c r="AH912" s="411">
        <f t="shared" ref="AH912" si="2570">AH911</f>
        <v>0</v>
      </c>
      <c r="AI912" s="411">
        <f t="shared" ref="AI912" si="2571">AI911</f>
        <v>0</v>
      </c>
      <c r="AJ912" s="411">
        <f t="shared" ref="AJ912" si="2572">AJ911</f>
        <v>0</v>
      </c>
      <c r="AK912" s="411">
        <f t="shared" ref="AK912" si="2573">AK911</f>
        <v>0</v>
      </c>
      <c r="AL912" s="411">
        <f t="shared" ref="AL912" si="2574">AL911</f>
        <v>0</v>
      </c>
      <c r="AM912" s="306"/>
    </row>
    <row r="913" spans="1:39" ht="16" outlineLevel="1">
      <c r="A913" s="529"/>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34" outlineLevel="1">
      <c r="A914" s="529">
        <v>39</v>
      </c>
      <c r="B914" s="428" t="s">
        <v>131</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ht="16" outlineLevel="1">
      <c r="A915" s="529"/>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1">
        <f>Y914</f>
        <v>0</v>
      </c>
      <c r="Z915" s="411">
        <f t="shared" ref="Z915" si="2575">Z914</f>
        <v>0</v>
      </c>
      <c r="AA915" s="411">
        <f t="shared" ref="AA915" si="2576">AA914</f>
        <v>0</v>
      </c>
      <c r="AB915" s="411">
        <f t="shared" ref="AB915" si="2577">AB914</f>
        <v>0</v>
      </c>
      <c r="AC915" s="411">
        <f t="shared" ref="AC915" si="2578">AC914</f>
        <v>0</v>
      </c>
      <c r="AD915" s="411">
        <f t="shared" ref="AD915" si="2579">AD914</f>
        <v>0</v>
      </c>
      <c r="AE915" s="411">
        <f t="shared" ref="AE915" si="2580">AE914</f>
        <v>0</v>
      </c>
      <c r="AF915" s="411">
        <f t="shared" ref="AF915" si="2581">AF914</f>
        <v>0</v>
      </c>
      <c r="AG915" s="411">
        <f t="shared" ref="AG915" si="2582">AG914</f>
        <v>0</v>
      </c>
      <c r="AH915" s="411">
        <f t="shared" ref="AH915" si="2583">AH914</f>
        <v>0</v>
      </c>
      <c r="AI915" s="411">
        <f t="shared" ref="AI915" si="2584">AI914</f>
        <v>0</v>
      </c>
      <c r="AJ915" s="411">
        <f t="shared" ref="AJ915" si="2585">AJ914</f>
        <v>0</v>
      </c>
      <c r="AK915" s="411">
        <f t="shared" ref="AK915" si="2586">AK914</f>
        <v>0</v>
      </c>
      <c r="AL915" s="411">
        <f t="shared" ref="AL915" si="2587">AL914</f>
        <v>0</v>
      </c>
      <c r="AM915" s="306"/>
    </row>
    <row r="916" spans="1:39" ht="16" outlineLevel="1">
      <c r="A916" s="529"/>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34" outlineLevel="1">
      <c r="A917" s="529">
        <v>40</v>
      </c>
      <c r="B917" s="428" t="s">
        <v>132</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ht="16" outlineLevel="1">
      <c r="A918" s="529"/>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588">Z917</f>
        <v>0</v>
      </c>
      <c r="AA918" s="411">
        <f t="shared" ref="AA918" si="2589">AA917</f>
        <v>0</v>
      </c>
      <c r="AB918" s="411">
        <f t="shared" ref="AB918" si="2590">AB917</f>
        <v>0</v>
      </c>
      <c r="AC918" s="411">
        <f t="shared" ref="AC918" si="2591">AC917</f>
        <v>0</v>
      </c>
      <c r="AD918" s="411">
        <f t="shared" ref="AD918" si="2592">AD917</f>
        <v>0</v>
      </c>
      <c r="AE918" s="411">
        <f t="shared" ref="AE918" si="2593">AE917</f>
        <v>0</v>
      </c>
      <c r="AF918" s="411">
        <f t="shared" ref="AF918" si="2594">AF917</f>
        <v>0</v>
      </c>
      <c r="AG918" s="411">
        <f t="shared" ref="AG918" si="2595">AG917</f>
        <v>0</v>
      </c>
      <c r="AH918" s="411">
        <f t="shared" ref="AH918" si="2596">AH917</f>
        <v>0</v>
      </c>
      <c r="AI918" s="411">
        <f t="shared" ref="AI918" si="2597">AI917</f>
        <v>0</v>
      </c>
      <c r="AJ918" s="411">
        <f t="shared" ref="AJ918" si="2598">AJ917</f>
        <v>0</v>
      </c>
      <c r="AK918" s="411">
        <f t="shared" ref="AK918" si="2599">AK917</f>
        <v>0</v>
      </c>
      <c r="AL918" s="411">
        <f t="shared" ref="AL918" si="2600">AL917</f>
        <v>0</v>
      </c>
      <c r="AM918" s="306"/>
    </row>
    <row r="919" spans="1:39" ht="16" outlineLevel="1">
      <c r="A919" s="529"/>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34" outlineLevel="1">
      <c r="A920" s="529">
        <v>41</v>
      </c>
      <c r="B920" s="428" t="s">
        <v>133</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ht="16" outlineLevel="1">
      <c r="A921" s="529"/>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601">Z920</f>
        <v>0</v>
      </c>
      <c r="AA921" s="411">
        <f t="shared" ref="AA921" si="2602">AA920</f>
        <v>0</v>
      </c>
      <c r="AB921" s="411">
        <f t="shared" ref="AB921" si="2603">AB920</f>
        <v>0</v>
      </c>
      <c r="AC921" s="411">
        <f t="shared" ref="AC921" si="2604">AC920</f>
        <v>0</v>
      </c>
      <c r="AD921" s="411">
        <f t="shared" ref="AD921" si="2605">AD920</f>
        <v>0</v>
      </c>
      <c r="AE921" s="411">
        <f t="shared" ref="AE921" si="2606">AE920</f>
        <v>0</v>
      </c>
      <c r="AF921" s="411">
        <f t="shared" ref="AF921" si="2607">AF920</f>
        <v>0</v>
      </c>
      <c r="AG921" s="411">
        <f t="shared" ref="AG921" si="2608">AG920</f>
        <v>0</v>
      </c>
      <c r="AH921" s="411">
        <f t="shared" ref="AH921" si="2609">AH920</f>
        <v>0</v>
      </c>
      <c r="AI921" s="411">
        <f t="shared" ref="AI921" si="2610">AI920</f>
        <v>0</v>
      </c>
      <c r="AJ921" s="411">
        <f t="shared" ref="AJ921" si="2611">AJ920</f>
        <v>0</v>
      </c>
      <c r="AK921" s="411">
        <f t="shared" ref="AK921" si="2612">AK920</f>
        <v>0</v>
      </c>
      <c r="AL921" s="411">
        <f t="shared" ref="AL921" si="2613">AL920</f>
        <v>0</v>
      </c>
      <c r="AM921" s="306"/>
    </row>
    <row r="922" spans="1:39" ht="16" outlineLevel="1">
      <c r="A922" s="529"/>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34" outlineLevel="1">
      <c r="A923" s="529">
        <v>42</v>
      </c>
      <c r="B923" s="428" t="s">
        <v>134</v>
      </c>
      <c r="C923" s="291" t="s">
        <v>25</v>
      </c>
      <c r="D923" s="295"/>
      <c r="E923" s="295"/>
      <c r="F923" s="295"/>
      <c r="G923" s="295"/>
      <c r="H923" s="295"/>
      <c r="I923" s="295"/>
      <c r="J923" s="295"/>
      <c r="K923" s="295"/>
      <c r="L923" s="295"/>
      <c r="M923" s="295"/>
      <c r="N923" s="291"/>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ht="16" outlineLevel="1">
      <c r="A924" s="529"/>
      <c r="B924" s="294" t="s">
        <v>342</v>
      </c>
      <c r="C924" s="291" t="s">
        <v>163</v>
      </c>
      <c r="D924" s="295"/>
      <c r="E924" s="295"/>
      <c r="F924" s="295"/>
      <c r="G924" s="295"/>
      <c r="H924" s="295"/>
      <c r="I924" s="295"/>
      <c r="J924" s="295"/>
      <c r="K924" s="295"/>
      <c r="L924" s="295"/>
      <c r="M924" s="295"/>
      <c r="N924" s="466"/>
      <c r="O924" s="295"/>
      <c r="P924" s="295"/>
      <c r="Q924" s="295"/>
      <c r="R924" s="295"/>
      <c r="S924" s="295"/>
      <c r="T924" s="295"/>
      <c r="U924" s="295"/>
      <c r="V924" s="295"/>
      <c r="W924" s="295"/>
      <c r="X924" s="295"/>
      <c r="Y924" s="411">
        <f>Y923</f>
        <v>0</v>
      </c>
      <c r="Z924" s="411">
        <f t="shared" ref="Z924" si="2614">Z923</f>
        <v>0</v>
      </c>
      <c r="AA924" s="411">
        <f t="shared" ref="AA924" si="2615">AA923</f>
        <v>0</v>
      </c>
      <c r="AB924" s="411">
        <f t="shared" ref="AB924" si="2616">AB923</f>
        <v>0</v>
      </c>
      <c r="AC924" s="411">
        <f t="shared" ref="AC924" si="2617">AC923</f>
        <v>0</v>
      </c>
      <c r="AD924" s="411">
        <f t="shared" ref="AD924" si="2618">AD923</f>
        <v>0</v>
      </c>
      <c r="AE924" s="411">
        <f t="shared" ref="AE924" si="2619">AE923</f>
        <v>0</v>
      </c>
      <c r="AF924" s="411">
        <f t="shared" ref="AF924" si="2620">AF923</f>
        <v>0</v>
      </c>
      <c r="AG924" s="411">
        <f t="shared" ref="AG924" si="2621">AG923</f>
        <v>0</v>
      </c>
      <c r="AH924" s="411">
        <f t="shared" ref="AH924" si="2622">AH923</f>
        <v>0</v>
      </c>
      <c r="AI924" s="411">
        <f t="shared" ref="AI924" si="2623">AI923</f>
        <v>0</v>
      </c>
      <c r="AJ924" s="411">
        <f t="shared" ref="AJ924" si="2624">AJ923</f>
        <v>0</v>
      </c>
      <c r="AK924" s="411">
        <f t="shared" ref="AK924" si="2625">AK923</f>
        <v>0</v>
      </c>
      <c r="AL924" s="411">
        <f t="shared" ref="AL924" si="2626">AL923</f>
        <v>0</v>
      </c>
      <c r="AM924" s="306"/>
    </row>
    <row r="925" spans="1:39" ht="16" outlineLevel="1">
      <c r="A925" s="529"/>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17" outlineLevel="1">
      <c r="A926" s="529">
        <v>43</v>
      </c>
      <c r="B926" s="428" t="s">
        <v>135</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ht="16" outlineLevel="1">
      <c r="A927" s="529"/>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627">Z926</f>
        <v>0</v>
      </c>
      <c r="AA927" s="411">
        <f t="shared" ref="AA927" si="2628">AA926</f>
        <v>0</v>
      </c>
      <c r="AB927" s="411">
        <f t="shared" ref="AB927" si="2629">AB926</f>
        <v>0</v>
      </c>
      <c r="AC927" s="411">
        <f t="shared" ref="AC927" si="2630">AC926</f>
        <v>0</v>
      </c>
      <c r="AD927" s="411">
        <f t="shared" ref="AD927" si="2631">AD926</f>
        <v>0</v>
      </c>
      <c r="AE927" s="411">
        <f t="shared" ref="AE927" si="2632">AE926</f>
        <v>0</v>
      </c>
      <c r="AF927" s="411">
        <f t="shared" ref="AF927" si="2633">AF926</f>
        <v>0</v>
      </c>
      <c r="AG927" s="411">
        <f t="shared" ref="AG927" si="2634">AG926</f>
        <v>0</v>
      </c>
      <c r="AH927" s="411">
        <f t="shared" ref="AH927" si="2635">AH926</f>
        <v>0</v>
      </c>
      <c r="AI927" s="411">
        <f t="shared" ref="AI927" si="2636">AI926</f>
        <v>0</v>
      </c>
      <c r="AJ927" s="411">
        <f t="shared" ref="AJ927" si="2637">AJ926</f>
        <v>0</v>
      </c>
      <c r="AK927" s="411">
        <f t="shared" ref="AK927" si="2638">AK926</f>
        <v>0</v>
      </c>
      <c r="AL927" s="411">
        <f t="shared" ref="AL927" si="2639">AL926</f>
        <v>0</v>
      </c>
      <c r="AM927" s="306"/>
    </row>
    <row r="928" spans="1:39" ht="16" outlineLevel="1">
      <c r="A928" s="529"/>
      <c r="B928" s="428"/>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2"/>
      <c r="Z928" s="425"/>
      <c r="AA928" s="425"/>
      <c r="AB928" s="425"/>
      <c r="AC928" s="425"/>
      <c r="AD928" s="425"/>
      <c r="AE928" s="425"/>
      <c r="AF928" s="425"/>
      <c r="AG928" s="425"/>
      <c r="AH928" s="425"/>
      <c r="AI928" s="425"/>
      <c r="AJ928" s="425"/>
      <c r="AK928" s="425"/>
      <c r="AL928" s="425"/>
      <c r="AM928" s="306"/>
    </row>
    <row r="929" spans="1:39" ht="51" outlineLevel="1">
      <c r="A929" s="529">
        <v>44</v>
      </c>
      <c r="B929" s="428" t="s">
        <v>136</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6"/>
      <c r="Z929" s="415"/>
      <c r="AA929" s="415"/>
      <c r="AB929" s="415"/>
      <c r="AC929" s="415"/>
      <c r="AD929" s="415"/>
      <c r="AE929" s="415"/>
      <c r="AF929" s="415"/>
      <c r="AG929" s="415"/>
      <c r="AH929" s="415"/>
      <c r="AI929" s="415"/>
      <c r="AJ929" s="415"/>
      <c r="AK929" s="415"/>
      <c r="AL929" s="415"/>
      <c r="AM929" s="296">
        <f>SUM(Y929:AL929)</f>
        <v>0</v>
      </c>
    </row>
    <row r="930" spans="1:39" ht="16" outlineLevel="1">
      <c r="A930" s="529"/>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1">
        <f>Y929</f>
        <v>0</v>
      </c>
      <c r="Z930" s="411">
        <f t="shared" ref="Z930" si="2640">Z929</f>
        <v>0</v>
      </c>
      <c r="AA930" s="411">
        <f t="shared" ref="AA930" si="2641">AA929</f>
        <v>0</v>
      </c>
      <c r="AB930" s="411">
        <f t="shared" ref="AB930" si="2642">AB929</f>
        <v>0</v>
      </c>
      <c r="AC930" s="411">
        <f t="shared" ref="AC930" si="2643">AC929</f>
        <v>0</v>
      </c>
      <c r="AD930" s="411">
        <f t="shared" ref="AD930" si="2644">AD929</f>
        <v>0</v>
      </c>
      <c r="AE930" s="411">
        <f t="shared" ref="AE930" si="2645">AE929</f>
        <v>0</v>
      </c>
      <c r="AF930" s="411">
        <f t="shared" ref="AF930" si="2646">AF929</f>
        <v>0</v>
      </c>
      <c r="AG930" s="411">
        <f t="shared" ref="AG930" si="2647">AG929</f>
        <v>0</v>
      </c>
      <c r="AH930" s="411">
        <f t="shared" ref="AH930" si="2648">AH929</f>
        <v>0</v>
      </c>
      <c r="AI930" s="411">
        <f t="shared" ref="AI930" si="2649">AI929</f>
        <v>0</v>
      </c>
      <c r="AJ930" s="411">
        <f t="shared" ref="AJ930" si="2650">AJ929</f>
        <v>0</v>
      </c>
      <c r="AK930" s="411">
        <f t="shared" ref="AK930" si="2651">AK929</f>
        <v>0</v>
      </c>
      <c r="AL930" s="411">
        <f t="shared" ref="AL930" si="2652">AL929</f>
        <v>0</v>
      </c>
      <c r="AM930" s="306"/>
    </row>
    <row r="931" spans="1:39" ht="16" outlineLevel="1">
      <c r="A931" s="529"/>
      <c r="B931" s="428"/>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2"/>
      <c r="Z931" s="425"/>
      <c r="AA931" s="425"/>
      <c r="AB931" s="425"/>
      <c r="AC931" s="425"/>
      <c r="AD931" s="425"/>
      <c r="AE931" s="425"/>
      <c r="AF931" s="425"/>
      <c r="AG931" s="425"/>
      <c r="AH931" s="425"/>
      <c r="AI931" s="425"/>
      <c r="AJ931" s="425"/>
      <c r="AK931" s="425"/>
      <c r="AL931" s="425"/>
      <c r="AM931" s="306"/>
    </row>
    <row r="932" spans="1:39" ht="34" outlineLevel="1">
      <c r="A932" s="529">
        <v>45</v>
      </c>
      <c r="B932" s="428" t="s">
        <v>137</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6"/>
      <c r="Z932" s="415"/>
      <c r="AA932" s="415"/>
      <c r="AB932" s="415"/>
      <c r="AC932" s="415"/>
      <c r="AD932" s="415"/>
      <c r="AE932" s="415"/>
      <c r="AF932" s="415"/>
      <c r="AG932" s="415"/>
      <c r="AH932" s="415"/>
      <c r="AI932" s="415"/>
      <c r="AJ932" s="415"/>
      <c r="AK932" s="415"/>
      <c r="AL932" s="415"/>
      <c r="AM932" s="296">
        <f>SUM(Y932:AL932)</f>
        <v>0</v>
      </c>
    </row>
    <row r="933" spans="1:39" ht="16" outlineLevel="1">
      <c r="A933" s="529"/>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1">
        <f>Y932</f>
        <v>0</v>
      </c>
      <c r="Z933" s="411">
        <f t="shared" ref="Z933" si="2653">Z932</f>
        <v>0</v>
      </c>
      <c r="AA933" s="411">
        <f t="shared" ref="AA933" si="2654">AA932</f>
        <v>0</v>
      </c>
      <c r="AB933" s="411">
        <f t="shared" ref="AB933" si="2655">AB932</f>
        <v>0</v>
      </c>
      <c r="AC933" s="411">
        <f t="shared" ref="AC933" si="2656">AC932</f>
        <v>0</v>
      </c>
      <c r="AD933" s="411">
        <f t="shared" ref="AD933" si="2657">AD932</f>
        <v>0</v>
      </c>
      <c r="AE933" s="411">
        <f t="shared" ref="AE933" si="2658">AE932</f>
        <v>0</v>
      </c>
      <c r="AF933" s="411">
        <f t="shared" ref="AF933" si="2659">AF932</f>
        <v>0</v>
      </c>
      <c r="AG933" s="411">
        <f t="shared" ref="AG933" si="2660">AG932</f>
        <v>0</v>
      </c>
      <c r="AH933" s="411">
        <f t="shared" ref="AH933" si="2661">AH932</f>
        <v>0</v>
      </c>
      <c r="AI933" s="411">
        <f t="shared" ref="AI933" si="2662">AI932</f>
        <v>0</v>
      </c>
      <c r="AJ933" s="411">
        <f t="shared" ref="AJ933" si="2663">AJ932</f>
        <v>0</v>
      </c>
      <c r="AK933" s="411">
        <f t="shared" ref="AK933" si="2664">AK932</f>
        <v>0</v>
      </c>
      <c r="AL933" s="411">
        <f t="shared" ref="AL933" si="2665">AL932</f>
        <v>0</v>
      </c>
      <c r="AM933" s="306"/>
    </row>
    <row r="934" spans="1:39" ht="16" outlineLevel="1">
      <c r="A934" s="529"/>
      <c r="B934" s="428"/>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2"/>
      <c r="Z934" s="425"/>
      <c r="AA934" s="425"/>
      <c r="AB934" s="425"/>
      <c r="AC934" s="425"/>
      <c r="AD934" s="425"/>
      <c r="AE934" s="425"/>
      <c r="AF934" s="425"/>
      <c r="AG934" s="425"/>
      <c r="AH934" s="425"/>
      <c r="AI934" s="425"/>
      <c r="AJ934" s="425"/>
      <c r="AK934" s="425"/>
      <c r="AL934" s="425"/>
      <c r="AM934" s="306"/>
    </row>
    <row r="935" spans="1:39" ht="34" outlineLevel="1">
      <c r="A935" s="529">
        <v>46</v>
      </c>
      <c r="B935" s="428" t="s">
        <v>138</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6"/>
      <c r="Z935" s="415"/>
      <c r="AA935" s="415"/>
      <c r="AB935" s="415"/>
      <c r="AC935" s="415"/>
      <c r="AD935" s="415"/>
      <c r="AE935" s="415"/>
      <c r="AF935" s="415"/>
      <c r="AG935" s="415"/>
      <c r="AH935" s="415"/>
      <c r="AI935" s="415"/>
      <c r="AJ935" s="415"/>
      <c r="AK935" s="415"/>
      <c r="AL935" s="415"/>
      <c r="AM935" s="296">
        <f>SUM(Y935:AL935)</f>
        <v>0</v>
      </c>
    </row>
    <row r="936" spans="1:39" ht="16" outlineLevel="1">
      <c r="A936" s="529"/>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1">
        <f>Y935</f>
        <v>0</v>
      </c>
      <c r="Z936" s="411">
        <f t="shared" ref="Z936" si="2666">Z935</f>
        <v>0</v>
      </c>
      <c r="AA936" s="411">
        <f t="shared" ref="AA936" si="2667">AA935</f>
        <v>0</v>
      </c>
      <c r="AB936" s="411">
        <f t="shared" ref="AB936" si="2668">AB935</f>
        <v>0</v>
      </c>
      <c r="AC936" s="411">
        <f t="shared" ref="AC936" si="2669">AC935</f>
        <v>0</v>
      </c>
      <c r="AD936" s="411">
        <f t="shared" ref="AD936" si="2670">AD935</f>
        <v>0</v>
      </c>
      <c r="AE936" s="411">
        <f t="shared" ref="AE936" si="2671">AE935</f>
        <v>0</v>
      </c>
      <c r="AF936" s="411">
        <f t="shared" ref="AF936" si="2672">AF935</f>
        <v>0</v>
      </c>
      <c r="AG936" s="411">
        <f t="shared" ref="AG936" si="2673">AG935</f>
        <v>0</v>
      </c>
      <c r="AH936" s="411">
        <f t="shared" ref="AH936" si="2674">AH935</f>
        <v>0</v>
      </c>
      <c r="AI936" s="411">
        <f t="shared" ref="AI936" si="2675">AI935</f>
        <v>0</v>
      </c>
      <c r="AJ936" s="411">
        <f t="shared" ref="AJ936" si="2676">AJ935</f>
        <v>0</v>
      </c>
      <c r="AK936" s="411">
        <f t="shared" ref="AK936" si="2677">AK935</f>
        <v>0</v>
      </c>
      <c r="AL936" s="411">
        <f t="shared" ref="AL936" si="2678">AL935</f>
        <v>0</v>
      </c>
      <c r="AM936" s="306"/>
    </row>
    <row r="937" spans="1:39" ht="16" outlineLevel="1">
      <c r="A937" s="529"/>
      <c r="B937" s="428"/>
      <c r="C937" s="291"/>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412"/>
      <c r="Z937" s="425"/>
      <c r="AA937" s="425"/>
      <c r="AB937" s="425"/>
      <c r="AC937" s="425"/>
      <c r="AD937" s="425"/>
      <c r="AE937" s="425"/>
      <c r="AF937" s="425"/>
      <c r="AG937" s="425"/>
      <c r="AH937" s="425"/>
      <c r="AI937" s="425"/>
      <c r="AJ937" s="425"/>
      <c r="AK937" s="425"/>
      <c r="AL937" s="425"/>
      <c r="AM937" s="306"/>
    </row>
    <row r="938" spans="1:39" ht="34" outlineLevel="1">
      <c r="A938" s="529">
        <v>47</v>
      </c>
      <c r="B938" s="428" t="s">
        <v>139</v>
      </c>
      <c r="C938" s="291" t="s">
        <v>25</v>
      </c>
      <c r="D938" s="295"/>
      <c r="E938" s="295"/>
      <c r="F938" s="295"/>
      <c r="G938" s="295"/>
      <c r="H938" s="295"/>
      <c r="I938" s="295"/>
      <c r="J938" s="295"/>
      <c r="K938" s="295"/>
      <c r="L938" s="295"/>
      <c r="M938" s="295"/>
      <c r="N938" s="295">
        <v>12</v>
      </c>
      <c r="O938" s="295"/>
      <c r="P938" s="295"/>
      <c r="Q938" s="295"/>
      <c r="R938" s="295"/>
      <c r="S938" s="295"/>
      <c r="T938" s="295"/>
      <c r="U938" s="295"/>
      <c r="V938" s="295"/>
      <c r="W938" s="295"/>
      <c r="X938" s="295"/>
      <c r="Y938" s="426"/>
      <c r="Z938" s="415"/>
      <c r="AA938" s="415"/>
      <c r="AB938" s="415"/>
      <c r="AC938" s="415"/>
      <c r="AD938" s="415"/>
      <c r="AE938" s="415"/>
      <c r="AF938" s="415"/>
      <c r="AG938" s="415"/>
      <c r="AH938" s="415"/>
      <c r="AI938" s="415"/>
      <c r="AJ938" s="415"/>
      <c r="AK938" s="415"/>
      <c r="AL938" s="415"/>
      <c r="AM938" s="296">
        <f>SUM(Y938:AL938)</f>
        <v>0</v>
      </c>
    </row>
    <row r="939" spans="1:39" ht="16" outlineLevel="1">
      <c r="A939" s="529"/>
      <c r="B939" s="294" t="s">
        <v>342</v>
      </c>
      <c r="C939" s="291" t="s">
        <v>163</v>
      </c>
      <c r="D939" s="295"/>
      <c r="E939" s="295"/>
      <c r="F939" s="295"/>
      <c r="G939" s="295"/>
      <c r="H939" s="295"/>
      <c r="I939" s="295"/>
      <c r="J939" s="295"/>
      <c r="K939" s="295"/>
      <c r="L939" s="295"/>
      <c r="M939" s="295"/>
      <c r="N939" s="295">
        <f>N938</f>
        <v>12</v>
      </c>
      <c r="O939" s="295"/>
      <c r="P939" s="295"/>
      <c r="Q939" s="295"/>
      <c r="R939" s="295"/>
      <c r="S939" s="295"/>
      <c r="T939" s="295"/>
      <c r="U939" s="295"/>
      <c r="V939" s="295"/>
      <c r="W939" s="295"/>
      <c r="X939" s="295"/>
      <c r="Y939" s="411">
        <f>Y938</f>
        <v>0</v>
      </c>
      <c r="Z939" s="411">
        <f t="shared" ref="Z939" si="2679">Z938</f>
        <v>0</v>
      </c>
      <c r="AA939" s="411">
        <f t="shared" ref="AA939" si="2680">AA938</f>
        <v>0</v>
      </c>
      <c r="AB939" s="411">
        <f t="shared" ref="AB939" si="2681">AB938</f>
        <v>0</v>
      </c>
      <c r="AC939" s="411">
        <f t="shared" ref="AC939" si="2682">AC938</f>
        <v>0</v>
      </c>
      <c r="AD939" s="411">
        <f t="shared" ref="AD939" si="2683">AD938</f>
        <v>0</v>
      </c>
      <c r="AE939" s="411">
        <f t="shared" ref="AE939" si="2684">AE938</f>
        <v>0</v>
      </c>
      <c r="AF939" s="411">
        <f t="shared" ref="AF939" si="2685">AF938</f>
        <v>0</v>
      </c>
      <c r="AG939" s="411">
        <f t="shared" ref="AG939" si="2686">AG938</f>
        <v>0</v>
      </c>
      <c r="AH939" s="411">
        <f t="shared" ref="AH939" si="2687">AH938</f>
        <v>0</v>
      </c>
      <c r="AI939" s="411">
        <f t="shared" ref="AI939" si="2688">AI938</f>
        <v>0</v>
      </c>
      <c r="AJ939" s="411">
        <f t="shared" ref="AJ939" si="2689">AJ938</f>
        <v>0</v>
      </c>
      <c r="AK939" s="411">
        <f t="shared" ref="AK939" si="2690">AK938</f>
        <v>0</v>
      </c>
      <c r="AL939" s="411">
        <f t="shared" ref="AL939" si="2691">AL938</f>
        <v>0</v>
      </c>
      <c r="AM939" s="306"/>
    </row>
    <row r="940" spans="1:39" ht="16" outlineLevel="1">
      <c r="A940" s="529"/>
      <c r="B940" s="428"/>
      <c r="C940" s="291"/>
      <c r="D940" s="291"/>
      <c r="E940" s="291"/>
      <c r="F940" s="291"/>
      <c r="G940" s="291"/>
      <c r="H940" s="291"/>
      <c r="I940" s="291"/>
      <c r="J940" s="291"/>
      <c r="K940" s="291"/>
      <c r="L940" s="291"/>
      <c r="M940" s="291"/>
      <c r="N940" s="291"/>
      <c r="O940" s="291"/>
      <c r="P940" s="291"/>
      <c r="Q940" s="291"/>
      <c r="R940" s="291"/>
      <c r="S940" s="291"/>
      <c r="T940" s="291"/>
      <c r="U940" s="291"/>
      <c r="V940" s="291"/>
      <c r="W940" s="291"/>
      <c r="X940" s="291"/>
      <c r="Y940" s="412"/>
      <c r="Z940" s="425"/>
      <c r="AA940" s="425"/>
      <c r="AB940" s="425"/>
      <c r="AC940" s="425"/>
      <c r="AD940" s="425"/>
      <c r="AE940" s="425"/>
      <c r="AF940" s="425"/>
      <c r="AG940" s="425"/>
      <c r="AH940" s="425"/>
      <c r="AI940" s="425"/>
      <c r="AJ940" s="425"/>
      <c r="AK940" s="425"/>
      <c r="AL940" s="425"/>
      <c r="AM940" s="306"/>
    </row>
    <row r="941" spans="1:39" ht="34" outlineLevel="1">
      <c r="A941" s="529">
        <v>48</v>
      </c>
      <c r="B941" s="428" t="s">
        <v>140</v>
      </c>
      <c r="C941" s="291" t="s">
        <v>25</v>
      </c>
      <c r="D941" s="295"/>
      <c r="E941" s="295"/>
      <c r="F941" s="295"/>
      <c r="G941" s="295"/>
      <c r="H941" s="295"/>
      <c r="I941" s="295"/>
      <c r="J941" s="295"/>
      <c r="K941" s="295"/>
      <c r="L941" s="295"/>
      <c r="M941" s="295"/>
      <c r="N941" s="295">
        <v>12</v>
      </c>
      <c r="O941" s="295"/>
      <c r="P941" s="295"/>
      <c r="Q941" s="295"/>
      <c r="R941" s="295"/>
      <c r="S941" s="295"/>
      <c r="T941" s="295"/>
      <c r="U941" s="295"/>
      <c r="V941" s="295"/>
      <c r="W941" s="295"/>
      <c r="X941" s="295"/>
      <c r="Y941" s="426"/>
      <c r="Z941" s="415"/>
      <c r="AA941" s="415"/>
      <c r="AB941" s="415"/>
      <c r="AC941" s="415"/>
      <c r="AD941" s="415"/>
      <c r="AE941" s="415"/>
      <c r="AF941" s="415"/>
      <c r="AG941" s="415"/>
      <c r="AH941" s="415"/>
      <c r="AI941" s="415"/>
      <c r="AJ941" s="415"/>
      <c r="AK941" s="415"/>
      <c r="AL941" s="415"/>
      <c r="AM941" s="296">
        <f>SUM(Y941:AL941)</f>
        <v>0</v>
      </c>
    </row>
    <row r="942" spans="1:39" ht="16" outlineLevel="1">
      <c r="A942" s="529"/>
      <c r="B942" s="294" t="s">
        <v>342</v>
      </c>
      <c r="C942" s="291" t="s">
        <v>163</v>
      </c>
      <c r="D942" s="295"/>
      <c r="E942" s="295"/>
      <c r="F942" s="295"/>
      <c r="G942" s="295"/>
      <c r="H942" s="295"/>
      <c r="I942" s="295"/>
      <c r="J942" s="295"/>
      <c r="K942" s="295"/>
      <c r="L942" s="295"/>
      <c r="M942" s="295"/>
      <c r="N942" s="295">
        <f>N941</f>
        <v>12</v>
      </c>
      <c r="O942" s="295"/>
      <c r="P942" s="295"/>
      <c r="Q942" s="295"/>
      <c r="R942" s="295"/>
      <c r="S942" s="295"/>
      <c r="T942" s="295"/>
      <c r="U942" s="295"/>
      <c r="V942" s="295"/>
      <c r="W942" s="295"/>
      <c r="X942" s="295"/>
      <c r="Y942" s="411">
        <f>Y941</f>
        <v>0</v>
      </c>
      <c r="Z942" s="411">
        <f t="shared" ref="Z942" si="2692">Z941</f>
        <v>0</v>
      </c>
      <c r="AA942" s="411">
        <f t="shared" ref="AA942" si="2693">AA941</f>
        <v>0</v>
      </c>
      <c r="AB942" s="411">
        <f t="shared" ref="AB942" si="2694">AB941</f>
        <v>0</v>
      </c>
      <c r="AC942" s="411">
        <f t="shared" ref="AC942" si="2695">AC941</f>
        <v>0</v>
      </c>
      <c r="AD942" s="411">
        <f t="shared" ref="AD942" si="2696">AD941</f>
        <v>0</v>
      </c>
      <c r="AE942" s="411">
        <f t="shared" ref="AE942" si="2697">AE941</f>
        <v>0</v>
      </c>
      <c r="AF942" s="411">
        <f t="shared" ref="AF942" si="2698">AF941</f>
        <v>0</v>
      </c>
      <c r="AG942" s="411">
        <f t="shared" ref="AG942" si="2699">AG941</f>
        <v>0</v>
      </c>
      <c r="AH942" s="411">
        <f t="shared" ref="AH942" si="2700">AH941</f>
        <v>0</v>
      </c>
      <c r="AI942" s="411">
        <f t="shared" ref="AI942" si="2701">AI941</f>
        <v>0</v>
      </c>
      <c r="AJ942" s="411">
        <f t="shared" ref="AJ942" si="2702">AJ941</f>
        <v>0</v>
      </c>
      <c r="AK942" s="411">
        <f t="shared" ref="AK942" si="2703">AK941</f>
        <v>0</v>
      </c>
      <c r="AL942" s="411">
        <f t="shared" ref="AL942" si="2704">AL941</f>
        <v>0</v>
      </c>
      <c r="AM942" s="306"/>
    </row>
    <row r="943" spans="1:39" ht="16" outlineLevel="1">
      <c r="A943" s="529"/>
      <c r="B943" s="428"/>
      <c r="C943" s="291"/>
      <c r="D943" s="291"/>
      <c r="E943" s="291"/>
      <c r="F943" s="291"/>
      <c r="G943" s="291"/>
      <c r="H943" s="291"/>
      <c r="I943" s="291"/>
      <c r="J943" s="291"/>
      <c r="K943" s="291"/>
      <c r="L943" s="291"/>
      <c r="M943" s="291"/>
      <c r="N943" s="291"/>
      <c r="O943" s="291"/>
      <c r="P943" s="291"/>
      <c r="Q943" s="291"/>
      <c r="R943" s="291"/>
      <c r="S943" s="291"/>
      <c r="T943" s="291"/>
      <c r="U943" s="291"/>
      <c r="V943" s="291"/>
      <c r="W943" s="291"/>
      <c r="X943" s="291"/>
      <c r="Y943" s="412"/>
      <c r="Z943" s="425"/>
      <c r="AA943" s="425"/>
      <c r="AB943" s="425"/>
      <c r="AC943" s="425"/>
      <c r="AD943" s="425"/>
      <c r="AE943" s="425"/>
      <c r="AF943" s="425"/>
      <c r="AG943" s="425"/>
      <c r="AH943" s="425"/>
      <c r="AI943" s="425"/>
      <c r="AJ943" s="425"/>
      <c r="AK943" s="425"/>
      <c r="AL943" s="425"/>
      <c r="AM943" s="306"/>
    </row>
    <row r="944" spans="1:39" ht="34" outlineLevel="1">
      <c r="A944" s="529">
        <v>49</v>
      </c>
      <c r="B944" s="428" t="s">
        <v>141</v>
      </c>
      <c r="C944" s="291" t="s">
        <v>25</v>
      </c>
      <c r="D944" s="295"/>
      <c r="E944" s="295"/>
      <c r="F944" s="295"/>
      <c r="G944" s="295"/>
      <c r="H944" s="295"/>
      <c r="I944" s="295"/>
      <c r="J944" s="295"/>
      <c r="K944" s="295"/>
      <c r="L944" s="295"/>
      <c r="M944" s="295"/>
      <c r="N944" s="295">
        <v>12</v>
      </c>
      <c r="O944" s="295"/>
      <c r="P944" s="295"/>
      <c r="Q944" s="295"/>
      <c r="R944" s="295"/>
      <c r="S944" s="295"/>
      <c r="T944" s="295"/>
      <c r="U944" s="295"/>
      <c r="V944" s="295"/>
      <c r="W944" s="295"/>
      <c r="X944" s="295"/>
      <c r="Y944" s="426"/>
      <c r="Z944" s="415"/>
      <c r="AA944" s="415"/>
      <c r="AB944" s="415"/>
      <c r="AC944" s="415"/>
      <c r="AD944" s="415"/>
      <c r="AE944" s="415"/>
      <c r="AF944" s="415"/>
      <c r="AG944" s="415"/>
      <c r="AH944" s="415"/>
      <c r="AI944" s="415"/>
      <c r="AJ944" s="415"/>
      <c r="AK944" s="415"/>
      <c r="AL944" s="415"/>
      <c r="AM944" s="296">
        <f>SUM(Y944:AL944)</f>
        <v>0</v>
      </c>
    </row>
    <row r="945" spans="1:39" ht="16" outlineLevel="1">
      <c r="A945" s="529"/>
      <c r="B945" s="294" t="s">
        <v>342</v>
      </c>
      <c r="C945" s="291" t="s">
        <v>163</v>
      </c>
      <c r="D945" s="295"/>
      <c r="E945" s="295"/>
      <c r="F945" s="295"/>
      <c r="G945" s="295"/>
      <c r="H945" s="295"/>
      <c r="I945" s="295"/>
      <c r="J945" s="295"/>
      <c r="K945" s="295"/>
      <c r="L945" s="295"/>
      <c r="M945" s="295"/>
      <c r="N945" s="295">
        <f>N944</f>
        <v>12</v>
      </c>
      <c r="O945" s="295"/>
      <c r="P945" s="295"/>
      <c r="Q945" s="295"/>
      <c r="R945" s="295"/>
      <c r="S945" s="295"/>
      <c r="T945" s="295"/>
      <c r="U945" s="295"/>
      <c r="V945" s="295"/>
      <c r="W945" s="295"/>
      <c r="X945" s="295"/>
      <c r="Y945" s="411">
        <f>Y944</f>
        <v>0</v>
      </c>
      <c r="Z945" s="411">
        <f t="shared" ref="Z945" si="2705">Z944</f>
        <v>0</v>
      </c>
      <c r="AA945" s="411">
        <f t="shared" ref="AA945" si="2706">AA944</f>
        <v>0</v>
      </c>
      <c r="AB945" s="411">
        <f t="shared" ref="AB945" si="2707">AB944</f>
        <v>0</v>
      </c>
      <c r="AC945" s="411">
        <f t="shared" ref="AC945" si="2708">AC944</f>
        <v>0</v>
      </c>
      <c r="AD945" s="411">
        <f t="shared" ref="AD945" si="2709">AD944</f>
        <v>0</v>
      </c>
      <c r="AE945" s="411">
        <f t="shared" ref="AE945" si="2710">AE944</f>
        <v>0</v>
      </c>
      <c r="AF945" s="411">
        <f t="shared" ref="AF945" si="2711">AF944</f>
        <v>0</v>
      </c>
      <c r="AG945" s="411">
        <f t="shared" ref="AG945" si="2712">AG944</f>
        <v>0</v>
      </c>
      <c r="AH945" s="411">
        <f t="shared" ref="AH945" si="2713">AH944</f>
        <v>0</v>
      </c>
      <c r="AI945" s="411">
        <f t="shared" ref="AI945" si="2714">AI944</f>
        <v>0</v>
      </c>
      <c r="AJ945" s="411">
        <f t="shared" ref="AJ945" si="2715">AJ944</f>
        <v>0</v>
      </c>
      <c r="AK945" s="411">
        <f t="shared" ref="AK945" si="2716">AK944</f>
        <v>0</v>
      </c>
      <c r="AL945" s="411">
        <f t="shared" ref="AL945" si="2717">AL944</f>
        <v>0</v>
      </c>
      <c r="AM945" s="306"/>
    </row>
    <row r="946" spans="1:39" ht="16" outlineLevel="1">
      <c r="A946" s="529"/>
      <c r="B946" s="294"/>
      <c r="C946" s="305"/>
      <c r="D946" s="291"/>
      <c r="E946" s="291"/>
      <c r="F946" s="291"/>
      <c r="G946" s="291"/>
      <c r="H946" s="291"/>
      <c r="I946" s="291"/>
      <c r="J946" s="291"/>
      <c r="K946" s="291"/>
      <c r="L946" s="291"/>
      <c r="M946" s="291"/>
      <c r="N946" s="291"/>
      <c r="O946" s="291"/>
      <c r="P946" s="291"/>
      <c r="Q946" s="291"/>
      <c r="R946" s="291"/>
      <c r="S946" s="291"/>
      <c r="T946" s="291"/>
      <c r="U946" s="291"/>
      <c r="V946" s="291"/>
      <c r="W946" s="291"/>
      <c r="X946" s="291"/>
      <c r="Y946" s="301"/>
      <c r="Z946" s="301"/>
      <c r="AA946" s="301"/>
      <c r="AB946" s="301"/>
      <c r="AC946" s="301"/>
      <c r="AD946" s="301"/>
      <c r="AE946" s="301"/>
      <c r="AF946" s="301"/>
      <c r="AG946" s="301"/>
      <c r="AH946" s="301"/>
      <c r="AI946" s="301"/>
      <c r="AJ946" s="301"/>
      <c r="AK946" s="301"/>
      <c r="AL946" s="301"/>
      <c r="AM946" s="306"/>
    </row>
    <row r="947" spans="1:39" ht="16">
      <c r="B947" s="327" t="s">
        <v>328</v>
      </c>
      <c r="C947" s="329"/>
      <c r="D947" s="329">
        <f>SUM(D790:D945)</f>
        <v>6410283.4386815811</v>
      </c>
      <c r="E947" s="329"/>
      <c r="F947" s="329"/>
      <c r="G947" s="329"/>
      <c r="H947" s="329"/>
      <c r="I947" s="329"/>
      <c r="J947" s="329"/>
      <c r="K947" s="329"/>
      <c r="L947" s="329"/>
      <c r="M947" s="329"/>
      <c r="N947" s="329"/>
      <c r="O947" s="329">
        <f>SUM(O790:O945)</f>
        <v>1011.066994119254</v>
      </c>
      <c r="P947" s="329"/>
      <c r="Q947" s="329"/>
      <c r="R947" s="329"/>
      <c r="S947" s="329"/>
      <c r="T947" s="329"/>
      <c r="U947" s="329"/>
      <c r="V947" s="329"/>
      <c r="W947" s="329"/>
      <c r="X947" s="329"/>
      <c r="Y947" s="329">
        <f>IF(Y788="kWh",SUMPRODUCT(D790:D945,Y790:Y945))</f>
        <v>28269.803888456387</v>
      </c>
      <c r="Z947" s="329">
        <f>IF(Z788="kWh",SUMPRODUCT(D790:D945,Z790:Z945))</f>
        <v>1606883.2782182135</v>
      </c>
      <c r="AA947" s="329">
        <f>IF(AA788="kw",SUMPRODUCT(N790:N945,O790:O945,AA790:AA945),SUMPRODUCT(D790:D945,AA790:AA945))</f>
        <v>10687.674898815259</v>
      </c>
      <c r="AB947" s="329">
        <f>IF(AB788="kw",SUMPRODUCT(N790:N945,O790:O945,AB790:AB945),SUMPRODUCT(D790:D945,AB790:AB945))</f>
        <v>0</v>
      </c>
      <c r="AC947" s="329">
        <f>IF(AC788="kw",SUMPRODUCT(N790:N945,O790:O945,AC790:AC945),SUMPRODUCT(D790:D945,AC790:AC945))</f>
        <v>0</v>
      </c>
      <c r="AD947" s="329">
        <f>IF(AD788="kw",SUMPRODUCT(N790:N945,O790:O945,AD790:AD945),SUMPRODUCT(D790:D945,AD790:AD945))</f>
        <v>0</v>
      </c>
      <c r="AE947" s="329">
        <f>IF(AE788="kw",SUMPRODUCT(N790:N945,O790:O945,AE790:AE945),SUMPRODUCT(D790:D945,AE790:AE945))</f>
        <v>0</v>
      </c>
      <c r="AF947" s="329">
        <f>IF(AF788="kw",SUMPRODUCT(N790:N945,O790:O945,AF790:AF945),SUMPRODUCT(D790:D945,AF790:AF945))</f>
        <v>0</v>
      </c>
      <c r="AG947" s="329">
        <f>IF(AG788="kw",SUMPRODUCT(N790:N945,O790:O945,AG790:AG945),SUMPRODUCT(D790:D945,AG790:AG945))</f>
        <v>0</v>
      </c>
      <c r="AH947" s="329">
        <f>IF(AH788="kw",SUMPRODUCT(N790:N945,O790:O945,AH790:AH945),SUMPRODUCT(D790:D945,AH790:AH945))</f>
        <v>0</v>
      </c>
      <c r="AI947" s="329">
        <f>IF(AI788="kw",SUMPRODUCT(N790:N945,O790:O945,AI790:AI945),SUMPRODUCT(D790:D945,AI790:AI945))</f>
        <v>0</v>
      </c>
      <c r="AJ947" s="329">
        <f>IF(AJ788="kw",SUMPRODUCT(N790:N945,O790:O945,AJ790:AJ945),SUMPRODUCT(D790:D945,AJ790:AJ945))</f>
        <v>0</v>
      </c>
      <c r="AK947" s="329">
        <f>IF(AK788="kw",SUMPRODUCT(N790:N945,O790:O945,AK790:AK945),SUMPRODUCT(D790:D945,AK790:AK945))</f>
        <v>0</v>
      </c>
      <c r="AL947" s="329">
        <f>IF(AL788="kw",SUMPRODUCT(N790:N945,O790:O945,AL790:AL945),SUMPRODUCT(D790:D945,AL790:AL945))</f>
        <v>0</v>
      </c>
      <c r="AM947" s="330"/>
    </row>
    <row r="948" spans="1:39" ht="16">
      <c r="B948" s="391" t="s">
        <v>329</v>
      </c>
      <c r="C948" s="392"/>
      <c r="D948" s="392"/>
      <c r="E948" s="392"/>
      <c r="F948" s="392"/>
      <c r="G948" s="392"/>
      <c r="H948" s="392"/>
      <c r="I948" s="392"/>
      <c r="J948" s="392"/>
      <c r="K948" s="392"/>
      <c r="L948" s="392"/>
      <c r="M948" s="392"/>
      <c r="N948" s="392"/>
      <c r="O948" s="392"/>
      <c r="P948" s="392"/>
      <c r="Q948" s="392"/>
      <c r="R948" s="392"/>
      <c r="S948" s="392"/>
      <c r="T948" s="392"/>
      <c r="U948" s="392"/>
      <c r="V948" s="392"/>
      <c r="W948" s="392"/>
      <c r="X948" s="392"/>
      <c r="Y948" s="392">
        <f>HLOOKUP(Y600,'2. LRAMVA Threshold'!$B$42:$Q$53,11,FALSE)</f>
        <v>6364469</v>
      </c>
      <c r="Z948" s="392">
        <f>HLOOKUP(Z600,'2. LRAMVA Threshold'!$B$42:$Q$53,11,FALSE)</f>
        <v>1997655</v>
      </c>
      <c r="AA948" s="392">
        <f>HLOOKUP(AA600,'2. LRAMVA Threshold'!$B$42:$Q$53,11,FALSE)</f>
        <v>11934</v>
      </c>
      <c r="AB948" s="392">
        <f>HLOOKUP(AB600,'2. LRAMVA Threshold'!$B$42:$Q$53,11,FALSE)</f>
        <v>36218</v>
      </c>
      <c r="AC948" s="392">
        <f>HLOOKUP(AC600,'2. LRAMVA Threshold'!$B$42:$Q$53,11,FALSE)</f>
        <v>149</v>
      </c>
      <c r="AD948" s="392">
        <f>HLOOKUP(AD600,'2. LRAMVA Threshold'!$B$42:$Q$53,11,FALSE)</f>
        <v>0</v>
      </c>
      <c r="AE948" s="392">
        <f>HLOOKUP(AE600,'2. LRAMVA Threshold'!$B$42:$Q$53,11,FALSE)</f>
        <v>0</v>
      </c>
      <c r="AF948" s="392">
        <f>HLOOKUP(AF600,'2. LRAMVA Threshold'!$B$42:$Q$53,11,FALSE)</f>
        <v>0</v>
      </c>
      <c r="AG948" s="392">
        <f>HLOOKUP(AG600,'2. LRAMVA Threshold'!$B$42:$Q$53,11,FALSE)</f>
        <v>0</v>
      </c>
      <c r="AH948" s="392">
        <f>HLOOKUP(AH600,'2. LRAMVA Threshold'!$B$42:$Q$53,11,FALSE)</f>
        <v>0</v>
      </c>
      <c r="AI948" s="392">
        <f>HLOOKUP(AI600,'2. LRAMVA Threshold'!$B$42:$Q$53,11,FALSE)</f>
        <v>0</v>
      </c>
      <c r="AJ948" s="392">
        <f>HLOOKUP(AJ600,'2. LRAMVA Threshold'!$B$42:$Q$53,11,FALSE)</f>
        <v>0</v>
      </c>
      <c r="AK948" s="392">
        <f>HLOOKUP(AK600,'2. LRAMVA Threshold'!$B$42:$Q$53,11,FALSE)</f>
        <v>0</v>
      </c>
      <c r="AL948" s="392">
        <f>HLOOKUP(AL600,'2. LRAMVA Threshold'!$B$42:$Q$53,11,FALSE)</f>
        <v>0</v>
      </c>
      <c r="AM948" s="441"/>
    </row>
    <row r="949" spans="1:39" ht="16">
      <c r="B949" s="394"/>
      <c r="C949" s="432"/>
      <c r="D949" s="433"/>
      <c r="E949" s="433"/>
      <c r="F949" s="433"/>
      <c r="G949" s="433"/>
      <c r="H949" s="433"/>
      <c r="I949" s="433"/>
      <c r="J949" s="433"/>
      <c r="K949" s="433"/>
      <c r="L949" s="433"/>
      <c r="M949" s="433"/>
      <c r="N949" s="433"/>
      <c r="O949" s="434"/>
      <c r="P949" s="433"/>
      <c r="Q949" s="433"/>
      <c r="R949" s="433"/>
      <c r="S949" s="435"/>
      <c r="T949" s="435"/>
      <c r="U949" s="435"/>
      <c r="V949" s="435"/>
      <c r="W949" s="433"/>
      <c r="X949" s="433"/>
      <c r="Y949" s="436"/>
      <c r="Z949" s="436"/>
      <c r="AA949" s="436"/>
      <c r="AB949" s="436"/>
      <c r="AC949" s="436"/>
      <c r="AD949" s="436"/>
      <c r="AE949" s="436"/>
      <c r="AF949" s="399"/>
      <c r="AG949" s="399"/>
      <c r="AH949" s="399"/>
      <c r="AI949" s="399"/>
      <c r="AJ949" s="399"/>
      <c r="AK949" s="399"/>
      <c r="AL949" s="399"/>
      <c r="AM949" s="400"/>
    </row>
    <row r="950" spans="1:39" ht="16">
      <c r="B950" s="324" t="s">
        <v>330</v>
      </c>
      <c r="C950" s="338"/>
      <c r="D950" s="338"/>
      <c r="E950" s="376"/>
      <c r="F950" s="376"/>
      <c r="G950" s="376"/>
      <c r="H950" s="376"/>
      <c r="I950" s="376"/>
      <c r="J950" s="376"/>
      <c r="K950" s="376"/>
      <c r="L950" s="376"/>
      <c r="M950" s="376"/>
      <c r="N950" s="376"/>
      <c r="O950" s="291"/>
      <c r="P950" s="340"/>
      <c r="Q950" s="340"/>
      <c r="R950" s="340"/>
      <c r="S950" s="339"/>
      <c r="T950" s="339"/>
      <c r="U950" s="339"/>
      <c r="V950" s="339"/>
      <c r="W950" s="340"/>
      <c r="X950" s="340"/>
      <c r="Y950" s="341">
        <f>HLOOKUP(Y$35,'3.  Distribution Rates'!$C$122:$P$133,11,FALSE)</f>
        <v>1.4E-3</v>
      </c>
      <c r="Z950" s="341">
        <f>HLOOKUP(Z$35,'3.  Distribution Rates'!$C$122:$P$133,11,FALSE)</f>
        <v>1.41E-2</v>
      </c>
      <c r="AA950" s="341">
        <f>HLOOKUP(AA$35,'3.  Distribution Rates'!$C$122:$P$133,11,FALSE)</f>
        <v>3.0528</v>
      </c>
      <c r="AB950" s="341">
        <f>HLOOKUP(AB$35,'3.  Distribution Rates'!$C$122:$P$133,11,FALSE)</f>
        <v>1.6500000000000001E-2</v>
      </c>
      <c r="AC950" s="341">
        <f>HLOOKUP(AC$35,'3.  Distribution Rates'!$C$122:$P$133,11,FALSE)</f>
        <v>4.5978000000000003</v>
      </c>
      <c r="AD950" s="341">
        <f>HLOOKUP(AD$35,'3.  Distribution Rates'!$C$122:$P$133,11,FALSE)</f>
        <v>0</v>
      </c>
      <c r="AE950" s="341">
        <f>HLOOKUP(AE$35,'3.  Distribution Rates'!$C$122:$P$133,11,FALSE)</f>
        <v>0</v>
      </c>
      <c r="AF950" s="341">
        <f>HLOOKUP(AF$35,'3.  Distribution Rates'!$C$122:$P$133,11,FALSE)</f>
        <v>0</v>
      </c>
      <c r="AG950" s="341">
        <f>HLOOKUP(AG$35,'3.  Distribution Rates'!$C$122:$P$133,11,FALSE)</f>
        <v>0</v>
      </c>
      <c r="AH950" s="341">
        <f>HLOOKUP(AH$35,'3.  Distribution Rates'!$C$122:$P$133,11,FALSE)</f>
        <v>0</v>
      </c>
      <c r="AI950" s="341">
        <f>HLOOKUP(AI$35,'3.  Distribution Rates'!$C$122:$P$133,11,FALSE)</f>
        <v>0</v>
      </c>
      <c r="AJ950" s="341">
        <f>HLOOKUP(AJ$35,'3.  Distribution Rates'!$C$122:$P$133,11,FALSE)</f>
        <v>0</v>
      </c>
      <c r="AK950" s="341">
        <f>HLOOKUP(AK$35,'3.  Distribution Rates'!$C$122:$P$133,11,FALSE)</f>
        <v>0</v>
      </c>
      <c r="AL950" s="341">
        <f>HLOOKUP(AL$35,'3.  Distribution Rates'!$C$122:$P$133,11,FALSE)</f>
        <v>0</v>
      </c>
      <c r="AM950" s="377"/>
    </row>
    <row r="951" spans="1:39" ht="16">
      <c r="B951" s="324" t="s">
        <v>331</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'4.  2011-2014 LRAM'!Y142*Y950</f>
        <v>0</v>
      </c>
      <c r="Z951" s="378">
        <f>'4.  2011-2014 LRAM'!Z142*Z950</f>
        <v>0</v>
      </c>
      <c r="AA951" s="378">
        <f>'4.  2011-2014 LRAM'!AA142*AA950</f>
        <v>0</v>
      </c>
      <c r="AB951" s="378">
        <f>'4.  2011-2014 LRAM'!AB142*AB950</f>
        <v>0</v>
      </c>
      <c r="AC951" s="378">
        <f>'4.  2011-2014 LRAM'!AC142*AC950</f>
        <v>0</v>
      </c>
      <c r="AD951" s="378">
        <f>'4.  2011-2014 LRAM'!AD142*AD950</f>
        <v>0</v>
      </c>
      <c r="AE951" s="378">
        <f>'4.  2011-2014 LRAM'!AE142*AE950</f>
        <v>0</v>
      </c>
      <c r="AF951" s="378">
        <f>'4.  2011-2014 LRAM'!AF142*AF950</f>
        <v>0</v>
      </c>
      <c r="AG951" s="378">
        <f>'4.  2011-2014 LRAM'!AG142*AG950</f>
        <v>0</v>
      </c>
      <c r="AH951" s="378">
        <f>'4.  2011-2014 LRAM'!AH142*AH950</f>
        <v>0</v>
      </c>
      <c r="AI951" s="378">
        <f>'4.  2011-2014 LRAM'!AI142*AI950</f>
        <v>0</v>
      </c>
      <c r="AJ951" s="378">
        <f>'4.  2011-2014 LRAM'!AJ142*AJ950</f>
        <v>0</v>
      </c>
      <c r="AK951" s="378">
        <f>'4.  2011-2014 LRAM'!AK142*AK950</f>
        <v>0</v>
      </c>
      <c r="AL951" s="378">
        <f>'4.  2011-2014 LRAM'!AL142*AL950</f>
        <v>0</v>
      </c>
      <c r="AM951" s="626">
        <f t="shared" ref="AM951:AM959" si="2718">SUM(Y951:AL951)</f>
        <v>0</v>
      </c>
    </row>
    <row r="952" spans="1:39" ht="16">
      <c r="B952" s="324" t="s">
        <v>332</v>
      </c>
      <c r="C952" s="345"/>
      <c r="D952" s="309"/>
      <c r="E952" s="279"/>
      <c r="F952" s="279"/>
      <c r="G952" s="279"/>
      <c r="H952" s="279"/>
      <c r="I952" s="279"/>
      <c r="J952" s="279"/>
      <c r="K952" s="279"/>
      <c r="L952" s="279"/>
      <c r="M952" s="279"/>
      <c r="N952" s="279"/>
      <c r="O952" s="291"/>
      <c r="P952" s="279"/>
      <c r="Q952" s="279"/>
      <c r="R952" s="279"/>
      <c r="S952" s="309"/>
      <c r="T952" s="309"/>
      <c r="U952" s="309"/>
      <c r="V952" s="309"/>
      <c r="W952" s="279"/>
      <c r="X952" s="279"/>
      <c r="Y952" s="378">
        <f>'4.  2011-2014 LRAM'!Y271*Y950</f>
        <v>0</v>
      </c>
      <c r="Z952" s="378">
        <f>'4.  2011-2014 LRAM'!Z271*Z950</f>
        <v>0</v>
      </c>
      <c r="AA952" s="378">
        <f>'4.  2011-2014 LRAM'!AA271*AA950</f>
        <v>0</v>
      </c>
      <c r="AB952" s="378">
        <f>'4.  2011-2014 LRAM'!AB271*AB950</f>
        <v>0</v>
      </c>
      <c r="AC952" s="378">
        <f>'4.  2011-2014 LRAM'!AC271*AC950</f>
        <v>0</v>
      </c>
      <c r="AD952" s="378">
        <f>'4.  2011-2014 LRAM'!AD271*AD950</f>
        <v>0</v>
      </c>
      <c r="AE952" s="378">
        <f>'4.  2011-2014 LRAM'!AE271*AE950</f>
        <v>0</v>
      </c>
      <c r="AF952" s="378">
        <f>'4.  2011-2014 LRAM'!AF271*AF950</f>
        <v>0</v>
      </c>
      <c r="AG952" s="378">
        <f>'4.  2011-2014 LRAM'!AG271*AG950</f>
        <v>0</v>
      </c>
      <c r="AH952" s="378">
        <f>'4.  2011-2014 LRAM'!AH271*AH950</f>
        <v>0</v>
      </c>
      <c r="AI952" s="378">
        <f>'4.  2011-2014 LRAM'!AI271*AI950</f>
        <v>0</v>
      </c>
      <c r="AJ952" s="378">
        <f>'4.  2011-2014 LRAM'!AJ271*AJ950</f>
        <v>0</v>
      </c>
      <c r="AK952" s="378">
        <f>'4.  2011-2014 LRAM'!AK271*AK950</f>
        <v>0</v>
      </c>
      <c r="AL952" s="378">
        <f>'4.  2011-2014 LRAM'!AL271*AL950</f>
        <v>0</v>
      </c>
      <c r="AM952" s="626">
        <f t="shared" si="2718"/>
        <v>0</v>
      </c>
    </row>
    <row r="953" spans="1:39" ht="16">
      <c r="B953" s="324" t="s">
        <v>333</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LRAM'!Y400*Y950</f>
        <v>1819.7843728144039</v>
      </c>
      <c r="Z953" s="378">
        <f>'4.  2011-2014 LRAM'!Z400*Z950</f>
        <v>7901.8107200519398</v>
      </c>
      <c r="AA953" s="378">
        <f>'4.  2011-2014 LRAM'!AA400*AA950</f>
        <v>39115.585761655442</v>
      </c>
      <c r="AB953" s="378">
        <f>'4.  2011-2014 LRAM'!AB400*AB950</f>
        <v>0</v>
      </c>
      <c r="AC953" s="378">
        <f>'4.  2011-2014 LRAM'!AC400*AC950</f>
        <v>0</v>
      </c>
      <c r="AD953" s="378">
        <f>'4.  2011-2014 LRAM'!AD400*AD950</f>
        <v>0</v>
      </c>
      <c r="AE953" s="378">
        <f>'4.  2011-2014 LRAM'!AE400*AE950</f>
        <v>0</v>
      </c>
      <c r="AF953" s="378">
        <f>'4.  2011-2014 LRAM'!AF400*AF950</f>
        <v>0</v>
      </c>
      <c r="AG953" s="378">
        <f>'4.  2011-2014 LRAM'!AG400*AG950</f>
        <v>0</v>
      </c>
      <c r="AH953" s="378">
        <f>'4.  2011-2014 LRAM'!AH400*AH950</f>
        <v>0</v>
      </c>
      <c r="AI953" s="378">
        <f>'4.  2011-2014 LRAM'!AI400*AI950</f>
        <v>0</v>
      </c>
      <c r="AJ953" s="378">
        <f>'4.  2011-2014 LRAM'!AJ400*AJ950</f>
        <v>0</v>
      </c>
      <c r="AK953" s="378">
        <f>'4.  2011-2014 LRAM'!AK400*AK950</f>
        <v>0</v>
      </c>
      <c r="AL953" s="378">
        <f>'4.  2011-2014 LRAM'!AL400*AL950</f>
        <v>0</v>
      </c>
      <c r="AM953" s="626">
        <f t="shared" si="2718"/>
        <v>48837.180854521786</v>
      </c>
    </row>
    <row r="954" spans="1:39" ht="16">
      <c r="B954" s="324" t="s">
        <v>334</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'4.  2011-2014 LRAM'!Y531*Y950</f>
        <v>4092.2310895031997</v>
      </c>
      <c r="Z954" s="378">
        <f>'4.  2011-2014 LRAM'!Z531*Z950</f>
        <v>13890.946783408517</v>
      </c>
      <c r="AA954" s="378">
        <f>'4.  2011-2014 LRAM'!AA531*AA950</f>
        <v>22359.510471788635</v>
      </c>
      <c r="AB954" s="378">
        <f>'4.  2011-2014 LRAM'!AB531*AB950</f>
        <v>0</v>
      </c>
      <c r="AC954" s="378">
        <f>'4.  2011-2014 LRAM'!AC531*AC950</f>
        <v>0</v>
      </c>
      <c r="AD954" s="378">
        <f>'4.  2011-2014 LRAM'!AD531*AD950</f>
        <v>0</v>
      </c>
      <c r="AE954" s="378">
        <f>'4.  2011-2014 LRAM'!AE531*AE950</f>
        <v>0</v>
      </c>
      <c r="AF954" s="378">
        <f>'4.  2011-2014 LRAM'!AF531*AF950</f>
        <v>0</v>
      </c>
      <c r="AG954" s="378">
        <f>'4.  2011-2014 LRAM'!AG531*AG950</f>
        <v>0</v>
      </c>
      <c r="AH954" s="378">
        <f>'4.  2011-2014 LRAM'!AH531*AH950</f>
        <v>0</v>
      </c>
      <c r="AI954" s="378">
        <f>'4.  2011-2014 LRAM'!AI531*AI950</f>
        <v>0</v>
      </c>
      <c r="AJ954" s="378">
        <f>'4.  2011-2014 LRAM'!AJ531*AJ950</f>
        <v>0</v>
      </c>
      <c r="AK954" s="378">
        <f>'4.  2011-2014 LRAM'!AK531*AK950</f>
        <v>0</v>
      </c>
      <c r="AL954" s="378">
        <f>'4.  2011-2014 LRAM'!AL531*AL950</f>
        <v>0</v>
      </c>
      <c r="AM954" s="626">
        <f t="shared" si="2718"/>
        <v>40342.688344700349</v>
      </c>
    </row>
    <row r="955" spans="1:39" ht="16">
      <c r="B955" s="324" t="s">
        <v>335</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 t="shared" ref="Y955:AL955" si="2719">Y214*Y950</f>
        <v>5195.4247235362927</v>
      </c>
      <c r="Z955" s="378">
        <f t="shared" si="2719"/>
        <v>55256.806448497162</v>
      </c>
      <c r="AA955" s="378">
        <f t="shared" si="2719"/>
        <v>44676.08031966391</v>
      </c>
      <c r="AB955" s="378">
        <f t="shared" si="2719"/>
        <v>0</v>
      </c>
      <c r="AC955" s="378">
        <f t="shared" si="2719"/>
        <v>0</v>
      </c>
      <c r="AD955" s="378">
        <f t="shared" si="2719"/>
        <v>0</v>
      </c>
      <c r="AE955" s="378">
        <f t="shared" si="2719"/>
        <v>0</v>
      </c>
      <c r="AF955" s="378">
        <f t="shared" si="2719"/>
        <v>0</v>
      </c>
      <c r="AG955" s="378">
        <f t="shared" si="2719"/>
        <v>0</v>
      </c>
      <c r="AH955" s="378">
        <f t="shared" si="2719"/>
        <v>0</v>
      </c>
      <c r="AI955" s="378">
        <f t="shared" si="2719"/>
        <v>0</v>
      </c>
      <c r="AJ955" s="378">
        <f t="shared" si="2719"/>
        <v>0</v>
      </c>
      <c r="AK955" s="378">
        <f t="shared" si="2719"/>
        <v>0</v>
      </c>
      <c r="AL955" s="378">
        <f t="shared" si="2719"/>
        <v>0</v>
      </c>
      <c r="AM955" s="626">
        <f t="shared" si="2718"/>
        <v>105128.31149169736</v>
      </c>
    </row>
    <row r="956" spans="1:39" ht="16">
      <c r="B956" s="324" t="s">
        <v>336</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 t="shared" ref="Y956:AL956" si="2720">Y399*Y950</f>
        <v>10893.221588613309</v>
      </c>
      <c r="Z956" s="378">
        <f t="shared" si="2720"/>
        <v>29532.479891025603</v>
      </c>
      <c r="AA956" s="378">
        <f t="shared" si="2720"/>
        <v>70297.75190649541</v>
      </c>
      <c r="AB956" s="378">
        <f t="shared" si="2720"/>
        <v>0</v>
      </c>
      <c r="AC956" s="378">
        <f t="shared" si="2720"/>
        <v>0</v>
      </c>
      <c r="AD956" s="378">
        <f t="shared" si="2720"/>
        <v>0</v>
      </c>
      <c r="AE956" s="378">
        <f t="shared" si="2720"/>
        <v>0</v>
      </c>
      <c r="AF956" s="378">
        <f t="shared" si="2720"/>
        <v>0</v>
      </c>
      <c r="AG956" s="378">
        <f t="shared" si="2720"/>
        <v>0</v>
      </c>
      <c r="AH956" s="378">
        <f t="shared" si="2720"/>
        <v>0</v>
      </c>
      <c r="AI956" s="378">
        <f t="shared" si="2720"/>
        <v>0</v>
      </c>
      <c r="AJ956" s="378">
        <f t="shared" si="2720"/>
        <v>0</v>
      </c>
      <c r="AK956" s="378">
        <f t="shared" si="2720"/>
        <v>0</v>
      </c>
      <c r="AL956" s="378">
        <f t="shared" si="2720"/>
        <v>0</v>
      </c>
      <c r="AM956" s="626">
        <f t="shared" si="2718"/>
        <v>110723.45338613432</v>
      </c>
    </row>
    <row r="957" spans="1:39" ht="16">
      <c r="B957" s="324" t="s">
        <v>337</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721">Y592*Y950</f>
        <v>22841.109356739285</v>
      </c>
      <c r="Z957" s="378">
        <f t="shared" si="2721"/>
        <v>27436.524314444669</v>
      </c>
      <c r="AA957" s="378">
        <f t="shared" si="2721"/>
        <v>50597.414989066318</v>
      </c>
      <c r="AB957" s="378">
        <f t="shared" si="2721"/>
        <v>0</v>
      </c>
      <c r="AC957" s="378">
        <f t="shared" si="2721"/>
        <v>28866.50156779493</v>
      </c>
      <c r="AD957" s="378">
        <f t="shared" si="2721"/>
        <v>0</v>
      </c>
      <c r="AE957" s="378">
        <f t="shared" si="2721"/>
        <v>0</v>
      </c>
      <c r="AF957" s="378">
        <f t="shared" si="2721"/>
        <v>0</v>
      </c>
      <c r="AG957" s="378">
        <f t="shared" si="2721"/>
        <v>0</v>
      </c>
      <c r="AH957" s="378">
        <f t="shared" si="2721"/>
        <v>0</v>
      </c>
      <c r="AI957" s="378">
        <f t="shared" si="2721"/>
        <v>0</v>
      </c>
      <c r="AJ957" s="378">
        <f t="shared" si="2721"/>
        <v>0</v>
      </c>
      <c r="AK957" s="378">
        <f t="shared" si="2721"/>
        <v>0</v>
      </c>
      <c r="AL957" s="378">
        <f t="shared" si="2721"/>
        <v>0</v>
      </c>
      <c r="AM957" s="626">
        <f t="shared" si="2718"/>
        <v>129741.55022804519</v>
      </c>
    </row>
    <row r="958" spans="1:39" ht="16">
      <c r="B958" s="324" t="s">
        <v>338</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 t="shared" ref="Y958:AL958" si="2722">Y779*Y950</f>
        <v>5112.7406413756917</v>
      </c>
      <c r="Z958" s="378">
        <f t="shared" si="2722"/>
        <v>38603.00852359178</v>
      </c>
      <c r="AA958" s="378">
        <f t="shared" si="2722"/>
        <v>48556.120117472208</v>
      </c>
      <c r="AB958" s="378">
        <f t="shared" si="2722"/>
        <v>0</v>
      </c>
      <c r="AC958" s="378">
        <f t="shared" si="2722"/>
        <v>36054.04813661013</v>
      </c>
      <c r="AD958" s="378">
        <f t="shared" si="2722"/>
        <v>0</v>
      </c>
      <c r="AE958" s="378">
        <f t="shared" si="2722"/>
        <v>0</v>
      </c>
      <c r="AF958" s="378">
        <f t="shared" si="2722"/>
        <v>0</v>
      </c>
      <c r="AG958" s="378">
        <f t="shared" si="2722"/>
        <v>0</v>
      </c>
      <c r="AH958" s="378">
        <f t="shared" si="2722"/>
        <v>0</v>
      </c>
      <c r="AI958" s="378">
        <f t="shared" si="2722"/>
        <v>0</v>
      </c>
      <c r="AJ958" s="378">
        <f t="shared" si="2722"/>
        <v>0</v>
      </c>
      <c r="AK958" s="378">
        <f t="shared" si="2722"/>
        <v>0</v>
      </c>
      <c r="AL958" s="378">
        <f t="shared" si="2722"/>
        <v>0</v>
      </c>
      <c r="AM958" s="626">
        <f t="shared" si="2718"/>
        <v>128325.9174190498</v>
      </c>
    </row>
    <row r="959" spans="1:39" ht="16">
      <c r="B959" s="324" t="s">
        <v>339</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Y947*Y950</f>
        <v>39.577725443838943</v>
      </c>
      <c r="Z959" s="378">
        <f t="shared" ref="Z959:AL959" si="2723">Z947*Z950</f>
        <v>22657.05422287681</v>
      </c>
      <c r="AA959" s="378">
        <f t="shared" si="2723"/>
        <v>32627.333931103225</v>
      </c>
      <c r="AB959" s="378">
        <f t="shared" si="2723"/>
        <v>0</v>
      </c>
      <c r="AC959" s="378">
        <f t="shared" si="2723"/>
        <v>0</v>
      </c>
      <c r="AD959" s="378">
        <f t="shared" si="2723"/>
        <v>0</v>
      </c>
      <c r="AE959" s="378">
        <f t="shared" si="2723"/>
        <v>0</v>
      </c>
      <c r="AF959" s="378">
        <f t="shared" si="2723"/>
        <v>0</v>
      </c>
      <c r="AG959" s="378">
        <f t="shared" si="2723"/>
        <v>0</v>
      </c>
      <c r="AH959" s="378">
        <f t="shared" si="2723"/>
        <v>0</v>
      </c>
      <c r="AI959" s="378">
        <f t="shared" si="2723"/>
        <v>0</v>
      </c>
      <c r="AJ959" s="378">
        <f t="shared" si="2723"/>
        <v>0</v>
      </c>
      <c r="AK959" s="378">
        <f t="shared" si="2723"/>
        <v>0</v>
      </c>
      <c r="AL959" s="378">
        <f t="shared" si="2723"/>
        <v>0</v>
      </c>
      <c r="AM959" s="626">
        <f t="shared" si="2718"/>
        <v>55323.965879423879</v>
      </c>
    </row>
    <row r="960" spans="1:39" ht="16">
      <c r="B960" s="349" t="s">
        <v>343</v>
      </c>
      <c r="C960" s="345"/>
      <c r="D960" s="336"/>
      <c r="E960" s="334"/>
      <c r="F960" s="334"/>
      <c r="G960" s="334"/>
      <c r="H960" s="334"/>
      <c r="I960" s="334"/>
      <c r="J960" s="334"/>
      <c r="K960" s="334"/>
      <c r="L960" s="334"/>
      <c r="M960" s="334"/>
      <c r="N960" s="334"/>
      <c r="O960" s="300"/>
      <c r="P960" s="334"/>
      <c r="Q960" s="334"/>
      <c r="R960" s="334"/>
      <c r="S960" s="336"/>
      <c r="T960" s="336"/>
      <c r="U960" s="336"/>
      <c r="V960" s="336"/>
      <c r="W960" s="334"/>
      <c r="X960" s="334"/>
      <c r="Y960" s="346">
        <f>SUM(Y951:Y959)</f>
        <v>49994.08949802602</v>
      </c>
      <c r="Z960" s="346">
        <f t="shared" ref="Z960:AE960" si="2724">SUM(Z951:Z959)</f>
        <v>195278.6309038965</v>
      </c>
      <c r="AA960" s="346">
        <f t="shared" si="2724"/>
        <v>308229.79749724513</v>
      </c>
      <c r="AB960" s="346">
        <f t="shared" si="2724"/>
        <v>0</v>
      </c>
      <c r="AC960" s="346">
        <f t="shared" si="2724"/>
        <v>64920.549704405057</v>
      </c>
      <c r="AD960" s="346">
        <f t="shared" si="2724"/>
        <v>0</v>
      </c>
      <c r="AE960" s="346">
        <f t="shared" si="2724"/>
        <v>0</v>
      </c>
      <c r="AF960" s="346">
        <f>SUM(AF951:AF959)</f>
        <v>0</v>
      </c>
      <c r="AG960" s="346">
        <f t="shared" ref="AG960:AL960" si="2725">SUM(AG951:AG959)</f>
        <v>0</v>
      </c>
      <c r="AH960" s="346">
        <f t="shared" si="2725"/>
        <v>0</v>
      </c>
      <c r="AI960" s="346">
        <f t="shared" si="2725"/>
        <v>0</v>
      </c>
      <c r="AJ960" s="346">
        <f t="shared" si="2725"/>
        <v>0</v>
      </c>
      <c r="AK960" s="346">
        <f t="shared" si="2725"/>
        <v>0</v>
      </c>
      <c r="AL960" s="346">
        <f t="shared" si="2725"/>
        <v>0</v>
      </c>
      <c r="AM960" s="407">
        <f>SUM(AM951:AM959)</f>
        <v>618423.06760357274</v>
      </c>
    </row>
    <row r="961" spans="2:39" ht="16">
      <c r="B961" s="349" t="s">
        <v>344</v>
      </c>
      <c r="C961" s="345"/>
      <c r="D961" s="350"/>
      <c r="E961" s="334"/>
      <c r="F961" s="334"/>
      <c r="G961" s="334"/>
      <c r="H961" s="334"/>
      <c r="I961" s="334"/>
      <c r="J961" s="334"/>
      <c r="K961" s="334"/>
      <c r="L961" s="334"/>
      <c r="M961" s="334"/>
      <c r="N961" s="334"/>
      <c r="O961" s="300"/>
      <c r="P961" s="334"/>
      <c r="Q961" s="334"/>
      <c r="R961" s="334"/>
      <c r="S961" s="336"/>
      <c r="T961" s="336"/>
      <c r="U961" s="336"/>
      <c r="V961" s="336"/>
      <c r="W961" s="334"/>
      <c r="X961" s="334"/>
      <c r="Y961" s="347">
        <f>Y948*Y950</f>
        <v>8910.2566000000006</v>
      </c>
      <c r="Z961" s="347">
        <f t="shared" ref="Z961:AE961" si="2726">Z948*Z950</f>
        <v>28166.9355</v>
      </c>
      <c r="AA961" s="347">
        <f t="shared" si="2726"/>
        <v>36432.1152</v>
      </c>
      <c r="AB961" s="347">
        <f t="shared" si="2726"/>
        <v>597.59699999999998</v>
      </c>
      <c r="AC961" s="347">
        <f t="shared" si="2726"/>
        <v>685.07220000000007</v>
      </c>
      <c r="AD961" s="347">
        <f t="shared" si="2726"/>
        <v>0</v>
      </c>
      <c r="AE961" s="347">
        <f t="shared" si="2726"/>
        <v>0</v>
      </c>
      <c r="AF961" s="347">
        <f>AF948*AF950</f>
        <v>0</v>
      </c>
      <c r="AG961" s="347">
        <f t="shared" ref="AG961:AL961" si="2727">AG948*AG950</f>
        <v>0</v>
      </c>
      <c r="AH961" s="347">
        <f t="shared" si="2727"/>
        <v>0</v>
      </c>
      <c r="AI961" s="347">
        <f t="shared" si="2727"/>
        <v>0</v>
      </c>
      <c r="AJ961" s="347">
        <f t="shared" si="2727"/>
        <v>0</v>
      </c>
      <c r="AK961" s="347">
        <f t="shared" si="2727"/>
        <v>0</v>
      </c>
      <c r="AL961" s="347">
        <f t="shared" si="2727"/>
        <v>0</v>
      </c>
      <c r="AM961" s="407">
        <f>SUM(Y961:AL961)</f>
        <v>74791.97649999999</v>
      </c>
    </row>
    <row r="962" spans="2:39" ht="16">
      <c r="B962" s="349" t="s">
        <v>345</v>
      </c>
      <c r="C962" s="345"/>
      <c r="D962" s="350"/>
      <c r="E962" s="334"/>
      <c r="F962" s="334"/>
      <c r="G962" s="334"/>
      <c r="H962" s="334"/>
      <c r="I962" s="334"/>
      <c r="J962" s="334"/>
      <c r="K962" s="334"/>
      <c r="L962" s="334"/>
      <c r="M962" s="334"/>
      <c r="N962" s="334"/>
      <c r="O962" s="300"/>
      <c r="P962" s="334"/>
      <c r="Q962" s="334"/>
      <c r="R962" s="334"/>
      <c r="S962" s="350"/>
      <c r="T962" s="350"/>
      <c r="U962" s="350"/>
      <c r="V962" s="350"/>
      <c r="W962" s="334"/>
      <c r="X962" s="334"/>
      <c r="Y962" s="351"/>
      <c r="Z962" s="351"/>
      <c r="AA962" s="351"/>
      <c r="AB962" s="351"/>
      <c r="AC962" s="351"/>
      <c r="AD962" s="351"/>
      <c r="AE962" s="351"/>
      <c r="AF962" s="351"/>
      <c r="AG962" s="351"/>
      <c r="AH962" s="351"/>
      <c r="AI962" s="351"/>
      <c r="AJ962" s="351"/>
      <c r="AK962" s="351"/>
      <c r="AL962" s="351"/>
      <c r="AM962" s="407">
        <f>AM960-AM961</f>
        <v>543631.09110357275</v>
      </c>
    </row>
    <row r="963" spans="2:39" ht="16">
      <c r="B963" s="324"/>
      <c r="C963" s="350"/>
      <c r="D963" s="350"/>
      <c r="E963" s="334"/>
      <c r="F963" s="334"/>
      <c r="G963" s="334"/>
      <c r="H963" s="334"/>
      <c r="I963" s="334"/>
      <c r="J963" s="334"/>
      <c r="K963" s="334"/>
      <c r="L963" s="334"/>
      <c r="M963" s="334"/>
      <c r="N963" s="334"/>
      <c r="O963" s="300"/>
      <c r="P963" s="334"/>
      <c r="Q963" s="334"/>
      <c r="R963" s="334"/>
      <c r="S963" s="350"/>
      <c r="T963" s="345"/>
      <c r="U963" s="350"/>
      <c r="V963" s="350"/>
      <c r="W963" s="334"/>
      <c r="X963" s="334"/>
      <c r="Y963" s="352"/>
      <c r="Z963" s="352"/>
      <c r="AA963" s="352"/>
      <c r="AB963" s="352"/>
      <c r="AC963" s="352"/>
      <c r="AD963" s="352"/>
      <c r="AE963" s="352"/>
      <c r="AF963" s="352"/>
      <c r="AG963" s="352"/>
      <c r="AH963" s="352"/>
      <c r="AI963" s="352"/>
      <c r="AJ963" s="352"/>
      <c r="AK963" s="352"/>
      <c r="AL963" s="352"/>
      <c r="AM963" s="337"/>
    </row>
    <row r="964" spans="2:39" ht="16">
      <c r="B964" s="324" t="s">
        <v>340</v>
      </c>
      <c r="C964" s="350"/>
      <c r="D964" s="350"/>
      <c r="E964" s="334"/>
      <c r="F964" s="334"/>
      <c r="G964" s="334"/>
      <c r="H964" s="334"/>
      <c r="I964" s="334"/>
      <c r="J964" s="334"/>
      <c r="K964" s="334"/>
      <c r="L964" s="334"/>
      <c r="M964" s="334"/>
      <c r="N964" s="334"/>
      <c r="O964" s="300"/>
      <c r="P964" s="334"/>
      <c r="Q964" s="334"/>
      <c r="R964" s="334"/>
      <c r="S964" s="350"/>
      <c r="T964" s="345"/>
      <c r="U964" s="350"/>
      <c r="V964" s="350"/>
      <c r="W964" s="334"/>
      <c r="X964" s="334"/>
      <c r="Y964" s="291">
        <f>SUMPRODUCT(E789:E944,Y789:Y944)</f>
        <v>28269.803888456387</v>
      </c>
      <c r="Z964" s="291">
        <f>SUMPRODUCT(E789:E944,Z789:Z944)</f>
        <v>1566421.9191532335</v>
      </c>
      <c r="AA964" s="291">
        <f>IF(AA788="kw",SUMPRODUCT($N$790:$N$945,$P$790:$P$945,AA789:AA944),SUMPRODUCT($E$790:$E$945,AA789:AA944))</f>
        <v>9266.9372859206433</v>
      </c>
      <c r="AB964" s="291">
        <f>IF(AB788="kw",SUMPRODUCT($N$790:$N$945,$P$790:$P$945,AB789:AB944),SUMPRODUCT($E$790:$E$945,AB789:AB944))</f>
        <v>0</v>
      </c>
      <c r="AC964" s="291">
        <f t="shared" ref="AC964:AL964" si="2728">IF(AC788="kw",SUMPRODUCT($N$790:$N$945,$P$790:$P$945,AC789:AC944),SUMPRODUCT($E$790:$E$945,AC789:AC944))</f>
        <v>0</v>
      </c>
      <c r="AD964" s="291">
        <f t="shared" si="2728"/>
        <v>0</v>
      </c>
      <c r="AE964" s="291">
        <f t="shared" si="2728"/>
        <v>0</v>
      </c>
      <c r="AF964" s="291">
        <f t="shared" si="2728"/>
        <v>0</v>
      </c>
      <c r="AG964" s="291">
        <f t="shared" si="2728"/>
        <v>0</v>
      </c>
      <c r="AH964" s="291">
        <f t="shared" si="2728"/>
        <v>0</v>
      </c>
      <c r="AI964" s="291">
        <f t="shared" si="2728"/>
        <v>0</v>
      </c>
      <c r="AJ964" s="291">
        <f t="shared" si="2728"/>
        <v>0</v>
      </c>
      <c r="AK964" s="291">
        <f t="shared" si="2728"/>
        <v>0</v>
      </c>
      <c r="AL964" s="291">
        <f t="shared" si="2728"/>
        <v>0</v>
      </c>
      <c r="AM964" s="337"/>
    </row>
    <row r="965" spans="2:39" ht="16">
      <c r="B965" s="775" t="s">
        <v>787</v>
      </c>
      <c r="C965" s="364"/>
      <c r="D965" s="384"/>
      <c r="E965" s="384"/>
      <c r="F965" s="384"/>
      <c r="G965" s="384"/>
      <c r="H965" s="384"/>
      <c r="I965" s="384"/>
      <c r="J965" s="384"/>
      <c r="K965" s="384"/>
      <c r="L965" s="384"/>
      <c r="M965" s="384"/>
      <c r="N965" s="384"/>
      <c r="O965" s="383"/>
      <c r="P965" s="384"/>
      <c r="Q965" s="384"/>
      <c r="R965" s="384"/>
      <c r="S965" s="364"/>
      <c r="T965" s="385"/>
      <c r="U965" s="385"/>
      <c r="V965" s="384"/>
      <c r="W965" s="384"/>
      <c r="X965" s="385"/>
      <c r="Y965" s="326">
        <f>SUMPRODUCT(F789:F944,Y789:Y944)</f>
        <v>28269.803888456387</v>
      </c>
      <c r="Z965" s="326">
        <f>SUMPRODUCT(F789:F944,Z789:Z944)</f>
        <v>1566421.9191532335</v>
      </c>
      <c r="AA965" s="326">
        <f>IF(AA788="kw",SUMPRODUCT($N$790:$N$945,$Q$790:$Q$945,AA790:AA945),SUMPRODUCT($F$790:$F$945,AA790:AA945))</f>
        <v>10370.402319144428</v>
      </c>
      <c r="AB965" s="326">
        <f t="shared" ref="AB965:AL965" si="2729">IF(AB788="kw",SUMPRODUCT($N$790:$N$945,$Q$790:$Q$945,AB790:AB945),SUMPRODUCT($F$790:$F$945,AB790:AB945))</f>
        <v>0</v>
      </c>
      <c r="AC965" s="326">
        <f t="shared" si="2729"/>
        <v>0</v>
      </c>
      <c r="AD965" s="326">
        <f t="shared" si="2729"/>
        <v>0</v>
      </c>
      <c r="AE965" s="326">
        <f t="shared" si="2729"/>
        <v>0</v>
      </c>
      <c r="AF965" s="326">
        <f t="shared" si="2729"/>
        <v>0</v>
      </c>
      <c r="AG965" s="326">
        <f t="shared" si="2729"/>
        <v>0</v>
      </c>
      <c r="AH965" s="326">
        <f t="shared" si="2729"/>
        <v>0</v>
      </c>
      <c r="AI965" s="326">
        <f t="shared" si="2729"/>
        <v>0</v>
      </c>
      <c r="AJ965" s="326">
        <f t="shared" si="2729"/>
        <v>0</v>
      </c>
      <c r="AK965" s="326">
        <f t="shared" si="2729"/>
        <v>0</v>
      </c>
      <c r="AL965" s="326">
        <f t="shared" si="2729"/>
        <v>0</v>
      </c>
      <c r="AM965" s="386"/>
    </row>
    <row r="966" spans="2:39" ht="18.75" customHeight="1">
      <c r="B966" s="368" t="s">
        <v>814</v>
      </c>
      <c r="C966" s="387"/>
      <c r="D966" s="388"/>
      <c r="E966" s="388"/>
      <c r="F966" s="388"/>
      <c r="G966" s="388"/>
      <c r="H966" s="388"/>
      <c r="I966" s="388"/>
      <c r="J966" s="388"/>
      <c r="K966" s="388"/>
      <c r="L966" s="388"/>
      <c r="M966" s="388"/>
      <c r="N966" s="388"/>
      <c r="O966" s="388"/>
      <c r="P966" s="388"/>
      <c r="Q966" s="388"/>
      <c r="R966" s="388"/>
      <c r="S966" s="371"/>
      <c r="T966" s="372"/>
      <c r="U966" s="388"/>
      <c r="V966" s="388"/>
      <c r="W966" s="388"/>
      <c r="X966" s="388"/>
      <c r="Y966" s="409"/>
      <c r="Z966" s="409"/>
      <c r="AA966" s="409"/>
      <c r="AB966" s="409"/>
      <c r="AC966" s="409"/>
      <c r="AD966" s="409"/>
      <c r="AE966" s="409"/>
      <c r="AF966" s="409"/>
      <c r="AG966" s="409"/>
      <c r="AH966" s="409"/>
      <c r="AI966" s="409"/>
      <c r="AJ966" s="409"/>
      <c r="AK966" s="409"/>
      <c r="AL966" s="409"/>
      <c r="AM966" s="389"/>
    </row>
    <row r="967" spans="2:39" ht="18.75" customHeight="1">
      <c r="B967" s="778"/>
      <c r="C967" s="779"/>
      <c r="D967" s="780"/>
      <c r="E967" s="780"/>
      <c r="F967" s="780"/>
      <c r="G967" s="780"/>
      <c r="H967" s="780"/>
      <c r="I967" s="780"/>
      <c r="J967" s="780"/>
      <c r="K967" s="780"/>
      <c r="L967" s="780"/>
      <c r="M967" s="780"/>
      <c r="N967" s="780"/>
      <c r="O967" s="780"/>
      <c r="P967" s="780"/>
      <c r="Q967" s="780"/>
      <c r="R967" s="780"/>
      <c r="S967" s="304"/>
      <c r="T967" s="781"/>
      <c r="U967" s="780"/>
      <c r="V967" s="780"/>
      <c r="W967" s="780"/>
      <c r="X967" s="780"/>
      <c r="Y967" s="255"/>
      <c r="Z967" s="255"/>
      <c r="AA967" s="255"/>
      <c r="AB967" s="255"/>
      <c r="AC967" s="255"/>
      <c r="AD967" s="255"/>
      <c r="AE967" s="255"/>
      <c r="AF967" s="255"/>
      <c r="AG967" s="255"/>
      <c r="AH967" s="255"/>
      <c r="AI967" s="255"/>
      <c r="AJ967" s="255"/>
      <c r="AK967" s="255"/>
      <c r="AL967" s="255"/>
      <c r="AM967" s="256"/>
    </row>
    <row r="968" spans="2:39" ht="18.75" customHeight="1">
      <c r="B968" s="778"/>
      <c r="C968" s="779"/>
      <c r="D968" s="780"/>
      <c r="E968" s="780"/>
      <c r="F968" s="780"/>
      <c r="G968" s="780"/>
      <c r="H968" s="780"/>
      <c r="I968" s="780"/>
      <c r="J968" s="780"/>
      <c r="K968" s="780"/>
      <c r="L968" s="780"/>
      <c r="M968" s="780"/>
      <c r="N968" s="780"/>
      <c r="O968" s="780"/>
      <c r="P968" s="780"/>
      <c r="Q968" s="780"/>
      <c r="R968" s="780"/>
      <c r="S968" s="304"/>
      <c r="T968" s="781"/>
      <c r="U968" s="780"/>
      <c r="V968" s="780"/>
      <c r="W968" s="780"/>
      <c r="X968" s="780"/>
      <c r="Y968" s="255"/>
      <c r="Z968" s="255"/>
      <c r="AA968" s="255"/>
      <c r="AB968" s="255"/>
      <c r="AC968" s="255"/>
      <c r="AD968" s="255"/>
      <c r="AE968" s="255"/>
      <c r="AF968" s="255"/>
      <c r="AG968" s="255"/>
      <c r="AH968" s="255"/>
      <c r="AI968" s="255"/>
      <c r="AJ968" s="255"/>
      <c r="AK968" s="255"/>
      <c r="AL968" s="255"/>
      <c r="AM968" s="256"/>
    </row>
    <row r="969" spans="2:39" ht="18.75" customHeight="1">
      <c r="B969" s="280" t="s">
        <v>341</v>
      </c>
      <c r="C969" s="281"/>
      <c r="D969" s="587" t="s">
        <v>525</v>
      </c>
      <c r="E969" s="253"/>
      <c r="F969" s="587"/>
      <c r="G969" s="253"/>
      <c r="H969" s="253"/>
      <c r="I969" s="253"/>
      <c r="J969" s="253"/>
      <c r="K969" s="253"/>
      <c r="L969" s="253"/>
      <c r="M969" s="253"/>
      <c r="N969" s="253"/>
      <c r="O969" s="281"/>
      <c r="P969" s="253"/>
      <c r="Q969" s="253"/>
      <c r="R969" s="253"/>
      <c r="S969" s="253"/>
      <c r="T969" s="253"/>
      <c r="U969" s="253"/>
      <c r="V969" s="253"/>
      <c r="W969" s="253"/>
      <c r="X969" s="253"/>
      <c r="Y969" s="270"/>
      <c r="Z969" s="267"/>
      <c r="AA969" s="267"/>
      <c r="AB969" s="267"/>
      <c r="AC969" s="267"/>
      <c r="AD969" s="267"/>
      <c r="AE969" s="267"/>
      <c r="AF969" s="267"/>
      <c r="AG969" s="267"/>
      <c r="AH969" s="267"/>
      <c r="AI969" s="267"/>
      <c r="AJ969" s="267"/>
      <c r="AK969" s="267"/>
      <c r="AL969" s="267"/>
    </row>
    <row r="970" spans="2:39" ht="18.75" customHeight="1">
      <c r="B970" s="902" t="s">
        <v>211</v>
      </c>
      <c r="C970" s="904" t="s">
        <v>33</v>
      </c>
      <c r="D970" s="284" t="s">
        <v>422</v>
      </c>
      <c r="E970" s="906" t="s">
        <v>209</v>
      </c>
      <c r="F970" s="907"/>
      <c r="G970" s="907"/>
      <c r="H970" s="907"/>
      <c r="I970" s="907"/>
      <c r="J970" s="907"/>
      <c r="K970" s="907"/>
      <c r="L970" s="907"/>
      <c r="M970" s="908"/>
      <c r="N970" s="909" t="s">
        <v>213</v>
      </c>
      <c r="O970" s="284" t="s">
        <v>423</v>
      </c>
      <c r="P970" s="906" t="s">
        <v>212</v>
      </c>
      <c r="Q970" s="907"/>
      <c r="R970" s="907"/>
      <c r="S970" s="907"/>
      <c r="T970" s="907"/>
      <c r="U970" s="907"/>
      <c r="V970" s="907"/>
      <c r="W970" s="907"/>
      <c r="X970" s="908"/>
      <c r="Y970" s="899" t="s">
        <v>243</v>
      </c>
      <c r="Z970" s="900"/>
      <c r="AA970" s="900"/>
      <c r="AB970" s="900"/>
      <c r="AC970" s="900"/>
      <c r="AD970" s="900"/>
      <c r="AE970" s="900"/>
      <c r="AF970" s="900"/>
      <c r="AG970" s="900"/>
      <c r="AH970" s="900"/>
      <c r="AI970" s="900"/>
      <c r="AJ970" s="900"/>
      <c r="AK970" s="900"/>
      <c r="AL970" s="900"/>
      <c r="AM970" s="901"/>
    </row>
    <row r="971" spans="2:39" ht="30">
      <c r="B971" s="903"/>
      <c r="C971" s="905"/>
      <c r="D971" s="285">
        <v>2020</v>
      </c>
      <c r="E971" s="285">
        <v>2021</v>
      </c>
      <c r="F971" s="285">
        <v>2022</v>
      </c>
      <c r="G971" s="285">
        <v>2023</v>
      </c>
      <c r="H971" s="285">
        <v>2024</v>
      </c>
      <c r="I971" s="285">
        <v>2025</v>
      </c>
      <c r="J971" s="285">
        <v>2026</v>
      </c>
      <c r="K971" s="285">
        <v>2027</v>
      </c>
      <c r="L971" s="285">
        <v>2028</v>
      </c>
      <c r="M971" s="285">
        <v>2029</v>
      </c>
      <c r="N971" s="910"/>
      <c r="O971" s="285">
        <v>2020</v>
      </c>
      <c r="P971" s="285">
        <v>2021</v>
      </c>
      <c r="Q971" s="285">
        <v>2022</v>
      </c>
      <c r="R971" s="285">
        <v>2023</v>
      </c>
      <c r="S971" s="285">
        <v>2024</v>
      </c>
      <c r="T971" s="285">
        <v>2025</v>
      </c>
      <c r="U971" s="285">
        <v>2026</v>
      </c>
      <c r="V971" s="285">
        <v>2027</v>
      </c>
      <c r="W971" s="285">
        <v>2028</v>
      </c>
      <c r="X971" s="285">
        <v>2029</v>
      </c>
      <c r="Y971" s="285" t="str">
        <f>'1.  LRAMVA Summary'!D$52</f>
        <v>Residential</v>
      </c>
      <c r="Z971" s="285" t="str">
        <f>'1.  LRAMVA Summary'!E$52</f>
        <v>GS&lt;50 kW</v>
      </c>
      <c r="AA971" s="285" t="str">
        <f>'1.  LRAMVA Summary'!F$52</f>
        <v>GS&gt;50 kW</v>
      </c>
      <c r="AB971" s="285" t="str">
        <f>'1.  LRAMVA Summary'!G$52</f>
        <v>Unmetered Scattered Load</v>
      </c>
      <c r="AC971" s="285" t="str">
        <f>'1.  LRAMVA Summary'!H$52</f>
        <v>Streetlighting</v>
      </c>
      <c r="AD971" s="285" t="str">
        <f>'1.  LRAMVA Summary'!I$52</f>
        <v/>
      </c>
      <c r="AE971" s="285" t="str">
        <f>'1.  LRAMVA Summary'!J$52</f>
        <v/>
      </c>
      <c r="AF971" s="285" t="str">
        <f>'1.  LRAMVA Summary'!K$52</f>
        <v/>
      </c>
      <c r="AG971" s="285" t="str">
        <f>'1.  LRAMVA Summary'!L$52</f>
        <v/>
      </c>
      <c r="AH971" s="285" t="str">
        <f>'1.  LRAMVA Summary'!M$52</f>
        <v/>
      </c>
      <c r="AI971" s="285" t="str">
        <f>'1.  LRAMVA Summary'!N$52</f>
        <v/>
      </c>
      <c r="AJ971" s="285" t="str">
        <f>'1.  LRAMVA Summary'!O$52</f>
        <v/>
      </c>
      <c r="AK971" s="285" t="str">
        <f>'1.  LRAMVA Summary'!P$52</f>
        <v/>
      </c>
      <c r="AL971" s="285" t="str">
        <f>'1.  LRAMVA Summary'!Q$52</f>
        <v/>
      </c>
      <c r="AM971" s="287" t="str">
        <f>'1.  LRAMVA Summary'!R52</f>
        <v>Total</v>
      </c>
    </row>
    <row r="972" spans="2:39" ht="18.75" customHeight="1">
      <c r="B972" s="515" t="s">
        <v>503</v>
      </c>
      <c r="C972" s="289"/>
      <c r="D972" s="289"/>
      <c r="E972" s="289"/>
      <c r="F972" s="289"/>
      <c r="G972" s="289"/>
      <c r="H972" s="289"/>
      <c r="I972" s="289"/>
      <c r="J972" s="289"/>
      <c r="K972" s="289"/>
      <c r="L972" s="289"/>
      <c r="M972" s="289"/>
      <c r="N972" s="290"/>
      <c r="O972" s="289"/>
      <c r="P972" s="289"/>
      <c r="Q972" s="289"/>
      <c r="R972" s="289"/>
      <c r="S972" s="289"/>
      <c r="T972" s="289"/>
      <c r="U972" s="289"/>
      <c r="V972" s="289"/>
      <c r="W972" s="289"/>
      <c r="X972" s="289"/>
      <c r="Y972" s="291" t="str">
        <f>'1.  LRAMVA Summary'!D$53</f>
        <v>kWh</v>
      </c>
      <c r="Z972" s="291" t="str">
        <f>'1.  LRAMVA Summary'!E$53</f>
        <v>kWh</v>
      </c>
      <c r="AA972" s="291" t="str">
        <f>'1.  LRAMVA Summary'!F$53</f>
        <v>kW</v>
      </c>
      <c r="AB972" s="291" t="str">
        <f>'1.  LRAMVA Summary'!G$53</f>
        <v>kWh</v>
      </c>
      <c r="AC972" s="291" t="str">
        <f>'1.  LRAMVA Summary'!H$53</f>
        <v>kW</v>
      </c>
      <c r="AD972" s="291">
        <f>'1.  LRAMVA Summary'!I$53</f>
        <v>0</v>
      </c>
      <c r="AE972" s="291">
        <f>'1.  LRAMVA Summary'!J$53</f>
        <v>0</v>
      </c>
      <c r="AF972" s="291">
        <f>'1.  LRAMVA Summary'!K$53</f>
        <v>0</v>
      </c>
      <c r="AG972" s="291">
        <f>'1.  LRAMVA Summary'!L$53</f>
        <v>0</v>
      </c>
      <c r="AH972" s="291">
        <f>'1.  LRAMVA Summary'!M$53</f>
        <v>0</v>
      </c>
      <c r="AI972" s="291">
        <f>'1.  LRAMVA Summary'!N$53</f>
        <v>0</v>
      </c>
      <c r="AJ972" s="291">
        <f>'1.  LRAMVA Summary'!O$53</f>
        <v>0</v>
      </c>
      <c r="AK972" s="291">
        <f>'1.  LRAMVA Summary'!P$53</f>
        <v>0</v>
      </c>
      <c r="AL972" s="291">
        <f>'1.  LRAMVA Summary'!Q$53</f>
        <v>0</v>
      </c>
      <c r="AM972" s="292"/>
    </row>
    <row r="973" spans="2:39" ht="18.75" hidden="1" customHeight="1">
      <c r="B973" s="288" t="s">
        <v>496</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291"/>
      <c r="Z973" s="291"/>
      <c r="AA973" s="291"/>
      <c r="AB973" s="291"/>
      <c r="AC973" s="291"/>
      <c r="AD973" s="291"/>
      <c r="AE973" s="291"/>
      <c r="AF973" s="291"/>
      <c r="AG973" s="291"/>
      <c r="AH973" s="291"/>
      <c r="AI973" s="291"/>
      <c r="AJ973" s="291"/>
      <c r="AK973" s="291"/>
      <c r="AL973" s="291"/>
      <c r="AM973" s="292"/>
    </row>
    <row r="974" spans="2:39" ht="18.75" hidden="1" customHeight="1">
      <c r="B974" s="517" t="s">
        <v>95</v>
      </c>
      <c r="C974" s="291" t="s">
        <v>25</v>
      </c>
      <c r="D974" s="295"/>
      <c r="E974" s="295"/>
      <c r="F974" s="295"/>
      <c r="G974" s="295"/>
      <c r="H974" s="295"/>
      <c r="I974" s="295"/>
      <c r="J974" s="295"/>
      <c r="K974" s="295"/>
      <c r="L974" s="295"/>
      <c r="M974" s="295"/>
      <c r="N974" s="291"/>
      <c r="O974" s="295"/>
      <c r="P974" s="295"/>
      <c r="Q974" s="295"/>
      <c r="R974" s="295"/>
      <c r="S974" s="295"/>
      <c r="T974" s="295"/>
      <c r="U974" s="295"/>
      <c r="V974" s="295"/>
      <c r="W974" s="295"/>
      <c r="X974" s="295"/>
      <c r="Y974" s="415"/>
      <c r="Z974" s="415"/>
      <c r="AA974" s="415"/>
      <c r="AB974" s="415"/>
      <c r="AC974" s="415"/>
      <c r="AD974" s="415"/>
      <c r="AE974" s="415"/>
      <c r="AF974" s="410"/>
      <c r="AG974" s="410"/>
      <c r="AH974" s="410"/>
      <c r="AI974" s="410"/>
      <c r="AJ974" s="410"/>
      <c r="AK974" s="410"/>
      <c r="AL974" s="410"/>
      <c r="AM974" s="296">
        <f>SUM(Y974:AL974)</f>
        <v>0</v>
      </c>
    </row>
    <row r="975" spans="2:39" ht="18.75" hidden="1" customHeight="1">
      <c r="B975" s="294" t="s">
        <v>346</v>
      </c>
      <c r="C975" s="291" t="s">
        <v>163</v>
      </c>
      <c r="D975" s="295"/>
      <c r="E975" s="295"/>
      <c r="F975" s="295"/>
      <c r="G975" s="295"/>
      <c r="H975" s="295"/>
      <c r="I975" s="295"/>
      <c r="J975" s="295"/>
      <c r="K975" s="295"/>
      <c r="L975" s="295"/>
      <c r="M975" s="295"/>
      <c r="N975" s="466"/>
      <c r="O975" s="295"/>
      <c r="P975" s="295"/>
      <c r="Q975" s="295"/>
      <c r="R975" s="295"/>
      <c r="S975" s="295"/>
      <c r="T975" s="295"/>
      <c r="U975" s="295"/>
      <c r="V975" s="295"/>
      <c r="W975" s="295"/>
      <c r="X975" s="295"/>
      <c r="Y975" s="411">
        <f>Y974</f>
        <v>0</v>
      </c>
      <c r="Z975" s="411">
        <f t="shared" ref="Z975" si="2730">Z974</f>
        <v>0</v>
      </c>
      <c r="AA975" s="411">
        <f t="shared" ref="AA975" si="2731">AA974</f>
        <v>0</v>
      </c>
      <c r="AB975" s="411">
        <f t="shared" ref="AB975" si="2732">AB974</f>
        <v>0</v>
      </c>
      <c r="AC975" s="411">
        <f t="shared" ref="AC975" si="2733">AC974</f>
        <v>0</v>
      </c>
      <c r="AD975" s="411">
        <f t="shared" ref="AD975" si="2734">AD974</f>
        <v>0</v>
      </c>
      <c r="AE975" s="411">
        <f t="shared" ref="AE975" si="2735">AE974</f>
        <v>0</v>
      </c>
      <c r="AF975" s="411">
        <f t="shared" ref="AF975" si="2736">AF974</f>
        <v>0</v>
      </c>
      <c r="AG975" s="411">
        <f t="shared" ref="AG975" si="2737">AG974</f>
        <v>0</v>
      </c>
      <c r="AH975" s="411">
        <f t="shared" ref="AH975" si="2738">AH974</f>
        <v>0</v>
      </c>
      <c r="AI975" s="411">
        <f t="shared" ref="AI975" si="2739">AI974</f>
        <v>0</v>
      </c>
      <c r="AJ975" s="411">
        <f t="shared" ref="AJ975" si="2740">AJ974</f>
        <v>0</v>
      </c>
      <c r="AK975" s="411">
        <f t="shared" ref="AK975" si="2741">AK974</f>
        <v>0</v>
      </c>
      <c r="AL975" s="411">
        <f t="shared" ref="AL975" si="2742">AL974</f>
        <v>0</v>
      </c>
      <c r="AM975" s="297"/>
    </row>
    <row r="976" spans="2:39" ht="18.75" hidden="1" customHeight="1">
      <c r="B976" s="298"/>
      <c r="C976" s="299"/>
      <c r="D976" s="299"/>
      <c r="E976" s="299"/>
      <c r="F976" s="299"/>
      <c r="G976" s="299"/>
      <c r="H976" s="299"/>
      <c r="I976" s="299"/>
      <c r="J976" s="299"/>
      <c r="K976" s="299"/>
      <c r="L976" s="299"/>
      <c r="M976" s="299"/>
      <c r="N976" s="300"/>
      <c r="O976" s="299"/>
      <c r="P976" s="299"/>
      <c r="Q976" s="299"/>
      <c r="R976" s="299"/>
      <c r="S976" s="299"/>
      <c r="T976" s="299"/>
      <c r="U976" s="299"/>
      <c r="V976" s="299"/>
      <c r="W976" s="299"/>
      <c r="X976" s="299"/>
      <c r="Y976" s="412"/>
      <c r="Z976" s="413"/>
      <c r="AA976" s="413"/>
      <c r="AB976" s="413"/>
      <c r="AC976" s="413"/>
      <c r="AD976" s="413"/>
      <c r="AE976" s="413"/>
      <c r="AF976" s="413"/>
      <c r="AG976" s="413"/>
      <c r="AH976" s="413"/>
      <c r="AI976" s="413"/>
      <c r="AJ976" s="413"/>
      <c r="AK976" s="413"/>
      <c r="AL976" s="413"/>
      <c r="AM976" s="302"/>
    </row>
    <row r="977" spans="2:39" ht="18.75" hidden="1" customHeight="1">
      <c r="B977" s="517" t="s">
        <v>96</v>
      </c>
      <c r="C977" s="291" t="s">
        <v>25</v>
      </c>
      <c r="D977" s="295"/>
      <c r="E977" s="295"/>
      <c r="F977" s="295"/>
      <c r="G977" s="295"/>
      <c r="H977" s="295"/>
      <c r="I977" s="295"/>
      <c r="J977" s="295"/>
      <c r="K977" s="295"/>
      <c r="L977" s="295"/>
      <c r="M977" s="295"/>
      <c r="N977" s="291"/>
      <c r="O977" s="295"/>
      <c r="P977" s="295"/>
      <c r="Q977" s="295"/>
      <c r="R977" s="295"/>
      <c r="S977" s="295"/>
      <c r="T977" s="295"/>
      <c r="U977" s="295"/>
      <c r="V977" s="295"/>
      <c r="W977" s="295"/>
      <c r="X977" s="295"/>
      <c r="Y977" s="415"/>
      <c r="Z977" s="415"/>
      <c r="AA977" s="415"/>
      <c r="AB977" s="415"/>
      <c r="AC977" s="415"/>
      <c r="AD977" s="415"/>
      <c r="AE977" s="415"/>
      <c r="AF977" s="410"/>
      <c r="AG977" s="410"/>
      <c r="AH977" s="410"/>
      <c r="AI977" s="410"/>
      <c r="AJ977" s="410"/>
      <c r="AK977" s="410"/>
      <c r="AL977" s="410"/>
      <c r="AM977" s="296">
        <f>SUM(Y977:AL977)</f>
        <v>0</v>
      </c>
    </row>
    <row r="978" spans="2:39" ht="18.75" hidden="1" customHeight="1">
      <c r="B978" s="294" t="s">
        <v>346</v>
      </c>
      <c r="C978" s="291" t="s">
        <v>163</v>
      </c>
      <c r="D978" s="295"/>
      <c r="E978" s="295"/>
      <c r="F978" s="295"/>
      <c r="G978" s="295"/>
      <c r="H978" s="295"/>
      <c r="I978" s="295"/>
      <c r="J978" s="295"/>
      <c r="K978" s="295"/>
      <c r="L978" s="295"/>
      <c r="M978" s="295"/>
      <c r="N978" s="466"/>
      <c r="O978" s="295"/>
      <c r="P978" s="295"/>
      <c r="Q978" s="295"/>
      <c r="R978" s="295"/>
      <c r="S978" s="295"/>
      <c r="T978" s="295"/>
      <c r="U978" s="295"/>
      <c r="V978" s="295"/>
      <c r="W978" s="295"/>
      <c r="X978" s="295"/>
      <c r="Y978" s="411">
        <f>Y977</f>
        <v>0</v>
      </c>
      <c r="Z978" s="411">
        <f t="shared" ref="Z978" si="2743">Z977</f>
        <v>0</v>
      </c>
      <c r="AA978" s="411">
        <f t="shared" ref="AA978" si="2744">AA977</f>
        <v>0</v>
      </c>
      <c r="AB978" s="411">
        <f t="shared" ref="AB978" si="2745">AB977</f>
        <v>0</v>
      </c>
      <c r="AC978" s="411">
        <f t="shared" ref="AC978" si="2746">AC977</f>
        <v>0</v>
      </c>
      <c r="AD978" s="411">
        <f t="shared" ref="AD978" si="2747">AD977</f>
        <v>0</v>
      </c>
      <c r="AE978" s="411">
        <f t="shared" ref="AE978" si="2748">AE977</f>
        <v>0</v>
      </c>
      <c r="AF978" s="411">
        <f t="shared" ref="AF978" si="2749">AF977</f>
        <v>0</v>
      </c>
      <c r="AG978" s="411">
        <f t="shared" ref="AG978" si="2750">AG977</f>
        <v>0</v>
      </c>
      <c r="AH978" s="411">
        <f t="shared" ref="AH978" si="2751">AH977</f>
        <v>0</v>
      </c>
      <c r="AI978" s="411">
        <f t="shared" ref="AI978" si="2752">AI977</f>
        <v>0</v>
      </c>
      <c r="AJ978" s="411">
        <f t="shared" ref="AJ978" si="2753">AJ977</f>
        <v>0</v>
      </c>
      <c r="AK978" s="411">
        <f t="shared" ref="AK978" si="2754">AK977</f>
        <v>0</v>
      </c>
      <c r="AL978" s="411">
        <f t="shared" ref="AL978" si="2755">AL977</f>
        <v>0</v>
      </c>
      <c r="AM978" s="297"/>
    </row>
    <row r="979" spans="2:39" ht="18.75" hidden="1" customHeight="1">
      <c r="B979" s="298"/>
      <c r="C979" s="299"/>
      <c r="D979" s="304"/>
      <c r="E979" s="304"/>
      <c r="F979" s="304"/>
      <c r="G979" s="304"/>
      <c r="H979" s="304"/>
      <c r="I979" s="304"/>
      <c r="J979" s="304"/>
      <c r="K979" s="304"/>
      <c r="L979" s="304"/>
      <c r="M979" s="304"/>
      <c r="N979" s="300"/>
      <c r="O979" s="304"/>
      <c r="P979" s="304"/>
      <c r="Q979" s="304"/>
      <c r="R979" s="304"/>
      <c r="S979" s="304"/>
      <c r="T979" s="304"/>
      <c r="U979" s="304"/>
      <c r="V979" s="304"/>
      <c r="W979" s="304"/>
      <c r="X979" s="304"/>
      <c r="Y979" s="412"/>
      <c r="Z979" s="413"/>
      <c r="AA979" s="413"/>
      <c r="AB979" s="413"/>
      <c r="AC979" s="413"/>
      <c r="AD979" s="413"/>
      <c r="AE979" s="413"/>
      <c r="AF979" s="413"/>
      <c r="AG979" s="413"/>
      <c r="AH979" s="413"/>
      <c r="AI979" s="413"/>
      <c r="AJ979" s="413"/>
      <c r="AK979" s="413"/>
      <c r="AL979" s="413"/>
      <c r="AM979" s="302"/>
    </row>
    <row r="980" spans="2:39" ht="18.75" hidden="1" customHeight="1">
      <c r="B980" s="517" t="s">
        <v>97</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2:39" ht="18.75" hidden="1" customHeight="1">
      <c r="B981" s="294" t="s">
        <v>346</v>
      </c>
      <c r="C981" s="291" t="s">
        <v>163</v>
      </c>
      <c r="D981" s="295"/>
      <c r="E981" s="295"/>
      <c r="F981" s="295"/>
      <c r="G981" s="295"/>
      <c r="H981" s="295"/>
      <c r="I981" s="295"/>
      <c r="J981" s="295"/>
      <c r="K981" s="295"/>
      <c r="L981" s="295"/>
      <c r="M981" s="295"/>
      <c r="N981" s="466"/>
      <c r="O981" s="295"/>
      <c r="P981" s="295"/>
      <c r="Q981" s="295"/>
      <c r="R981" s="295"/>
      <c r="S981" s="295"/>
      <c r="T981" s="295"/>
      <c r="U981" s="295"/>
      <c r="V981" s="295"/>
      <c r="W981" s="295"/>
      <c r="X981" s="295"/>
      <c r="Y981" s="411">
        <f>Y980</f>
        <v>0</v>
      </c>
      <c r="Z981" s="411">
        <f t="shared" ref="Z981" si="2756">Z980</f>
        <v>0</v>
      </c>
      <c r="AA981" s="411">
        <f t="shared" ref="AA981" si="2757">AA980</f>
        <v>0</v>
      </c>
      <c r="AB981" s="411">
        <f t="shared" ref="AB981" si="2758">AB980</f>
        <v>0</v>
      </c>
      <c r="AC981" s="411">
        <f t="shared" ref="AC981" si="2759">AC980</f>
        <v>0</v>
      </c>
      <c r="AD981" s="411">
        <f t="shared" ref="AD981" si="2760">AD980</f>
        <v>0</v>
      </c>
      <c r="AE981" s="411">
        <f t="shared" ref="AE981" si="2761">AE980</f>
        <v>0</v>
      </c>
      <c r="AF981" s="411">
        <f t="shared" ref="AF981" si="2762">AF980</f>
        <v>0</v>
      </c>
      <c r="AG981" s="411">
        <f t="shared" ref="AG981" si="2763">AG980</f>
        <v>0</v>
      </c>
      <c r="AH981" s="411">
        <f t="shared" ref="AH981" si="2764">AH980</f>
        <v>0</v>
      </c>
      <c r="AI981" s="411">
        <f t="shared" ref="AI981" si="2765">AI980</f>
        <v>0</v>
      </c>
      <c r="AJ981" s="411">
        <f t="shared" ref="AJ981" si="2766">AJ980</f>
        <v>0</v>
      </c>
      <c r="AK981" s="411">
        <f t="shared" ref="AK981" si="2767">AK980</f>
        <v>0</v>
      </c>
      <c r="AL981" s="411">
        <f t="shared" ref="AL981" si="2768">AL980</f>
        <v>0</v>
      </c>
      <c r="AM981" s="297"/>
    </row>
    <row r="982" spans="2:39" ht="18.75" hidden="1" customHeight="1">
      <c r="B982" s="294"/>
      <c r="C982" s="305"/>
      <c r="D982" s="291"/>
      <c r="E982" s="291"/>
      <c r="F982" s="291"/>
      <c r="G982" s="291"/>
      <c r="H982" s="291"/>
      <c r="I982" s="291"/>
      <c r="J982" s="291"/>
      <c r="K982" s="291"/>
      <c r="L982" s="291"/>
      <c r="M982" s="291"/>
      <c r="N982" s="291"/>
      <c r="O982" s="291"/>
      <c r="P982" s="291"/>
      <c r="Q982" s="291"/>
      <c r="R982" s="291"/>
      <c r="S982" s="291"/>
      <c r="T982" s="291"/>
      <c r="U982" s="291"/>
      <c r="V982" s="291"/>
      <c r="W982" s="291"/>
      <c r="X982" s="291"/>
      <c r="Y982" s="412"/>
      <c r="Z982" s="412"/>
      <c r="AA982" s="412"/>
      <c r="AB982" s="412"/>
      <c r="AC982" s="412"/>
      <c r="AD982" s="412"/>
      <c r="AE982" s="412"/>
      <c r="AF982" s="412"/>
      <c r="AG982" s="412"/>
      <c r="AH982" s="412"/>
      <c r="AI982" s="412"/>
      <c r="AJ982" s="412"/>
      <c r="AK982" s="412"/>
      <c r="AL982" s="412"/>
      <c r="AM982" s="306"/>
    </row>
    <row r="983" spans="2:39" ht="18.75" hidden="1" customHeight="1">
      <c r="B983" s="517" t="s">
        <v>674</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2:39" ht="18.75" hidden="1" customHeight="1">
      <c r="B984" s="294" t="s">
        <v>346</v>
      </c>
      <c r="C984" s="291" t="s">
        <v>163</v>
      </c>
      <c r="D984" s="295"/>
      <c r="E984" s="295"/>
      <c r="F984" s="295"/>
      <c r="G984" s="295"/>
      <c r="H984" s="295"/>
      <c r="I984" s="295"/>
      <c r="J984" s="295"/>
      <c r="K984" s="295"/>
      <c r="L984" s="295"/>
      <c r="M984" s="295"/>
      <c r="N984" s="466"/>
      <c r="O984" s="295"/>
      <c r="P984" s="295"/>
      <c r="Q984" s="295"/>
      <c r="R984" s="295"/>
      <c r="S984" s="295"/>
      <c r="T984" s="295"/>
      <c r="U984" s="295"/>
      <c r="V984" s="295"/>
      <c r="W984" s="295"/>
      <c r="X984" s="295"/>
      <c r="Y984" s="411">
        <f>Y983</f>
        <v>0</v>
      </c>
      <c r="Z984" s="411">
        <f t="shared" ref="Z984" si="2769">Z983</f>
        <v>0</v>
      </c>
      <c r="AA984" s="411">
        <f t="shared" ref="AA984" si="2770">AA983</f>
        <v>0</v>
      </c>
      <c r="AB984" s="411">
        <f t="shared" ref="AB984" si="2771">AB983</f>
        <v>0</v>
      </c>
      <c r="AC984" s="411">
        <f t="shared" ref="AC984" si="2772">AC983</f>
        <v>0</v>
      </c>
      <c r="AD984" s="411">
        <f t="shared" ref="AD984" si="2773">AD983</f>
        <v>0</v>
      </c>
      <c r="AE984" s="411">
        <f t="shared" ref="AE984" si="2774">AE983</f>
        <v>0</v>
      </c>
      <c r="AF984" s="411">
        <f t="shared" ref="AF984" si="2775">AF983</f>
        <v>0</v>
      </c>
      <c r="AG984" s="411">
        <f t="shared" ref="AG984" si="2776">AG983</f>
        <v>0</v>
      </c>
      <c r="AH984" s="411">
        <f t="shared" ref="AH984" si="2777">AH983</f>
        <v>0</v>
      </c>
      <c r="AI984" s="411">
        <f t="shared" ref="AI984" si="2778">AI983</f>
        <v>0</v>
      </c>
      <c r="AJ984" s="411">
        <f t="shared" ref="AJ984" si="2779">AJ983</f>
        <v>0</v>
      </c>
      <c r="AK984" s="411">
        <f t="shared" ref="AK984" si="2780">AK983</f>
        <v>0</v>
      </c>
      <c r="AL984" s="411">
        <f t="shared" ref="AL984" si="2781">AL983</f>
        <v>0</v>
      </c>
      <c r="AM984" s="297"/>
    </row>
    <row r="985" spans="2:39" ht="18.75" hidden="1" customHeight="1">
      <c r="B985" s="294"/>
      <c r="C985" s="305"/>
      <c r="D985" s="304"/>
      <c r="E985" s="304"/>
      <c r="F985" s="304"/>
      <c r="G985" s="304"/>
      <c r="H985" s="304"/>
      <c r="I985" s="304"/>
      <c r="J985" s="304"/>
      <c r="K985" s="304"/>
      <c r="L985" s="304"/>
      <c r="M985" s="304"/>
      <c r="N985" s="291"/>
      <c r="O985" s="304"/>
      <c r="P985" s="304"/>
      <c r="Q985" s="304"/>
      <c r="R985" s="304"/>
      <c r="S985" s="304"/>
      <c r="T985" s="304"/>
      <c r="U985" s="304"/>
      <c r="V985" s="304"/>
      <c r="W985" s="304"/>
      <c r="X985" s="304"/>
      <c r="Y985" s="412"/>
      <c r="Z985" s="412"/>
      <c r="AA985" s="412"/>
      <c r="AB985" s="412"/>
      <c r="AC985" s="412"/>
      <c r="AD985" s="412"/>
      <c r="AE985" s="412"/>
      <c r="AF985" s="412"/>
      <c r="AG985" s="412"/>
      <c r="AH985" s="412"/>
      <c r="AI985" s="412"/>
      <c r="AJ985" s="412"/>
      <c r="AK985" s="412"/>
      <c r="AL985" s="412"/>
      <c r="AM985" s="306"/>
    </row>
    <row r="986" spans="2:39" ht="18.75" hidden="1" customHeight="1">
      <c r="B986" s="517" t="s">
        <v>98</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2:39" ht="18.75" hidden="1" customHeight="1">
      <c r="B987" s="294" t="s">
        <v>346</v>
      </c>
      <c r="C987" s="291" t="s">
        <v>163</v>
      </c>
      <c r="D987" s="295"/>
      <c r="E987" s="295"/>
      <c r="F987" s="295"/>
      <c r="G987" s="295"/>
      <c r="H987" s="295"/>
      <c r="I987" s="295"/>
      <c r="J987" s="295"/>
      <c r="K987" s="295"/>
      <c r="L987" s="295"/>
      <c r="M987" s="295"/>
      <c r="N987" s="466"/>
      <c r="O987" s="295"/>
      <c r="P987" s="295"/>
      <c r="Q987" s="295"/>
      <c r="R987" s="295"/>
      <c r="S987" s="295"/>
      <c r="T987" s="295"/>
      <c r="U987" s="295"/>
      <c r="V987" s="295"/>
      <c r="W987" s="295"/>
      <c r="X987" s="295"/>
      <c r="Y987" s="411">
        <f>Y986</f>
        <v>0</v>
      </c>
      <c r="Z987" s="411">
        <f t="shared" ref="Z987" si="2782">Z986</f>
        <v>0</v>
      </c>
      <c r="AA987" s="411">
        <f t="shared" ref="AA987" si="2783">AA986</f>
        <v>0</v>
      </c>
      <c r="AB987" s="411">
        <f t="shared" ref="AB987" si="2784">AB986</f>
        <v>0</v>
      </c>
      <c r="AC987" s="411">
        <f t="shared" ref="AC987" si="2785">AC986</f>
        <v>0</v>
      </c>
      <c r="AD987" s="411">
        <f t="shared" ref="AD987" si="2786">AD986</f>
        <v>0</v>
      </c>
      <c r="AE987" s="411">
        <f t="shared" ref="AE987" si="2787">AE986</f>
        <v>0</v>
      </c>
      <c r="AF987" s="411">
        <f t="shared" ref="AF987" si="2788">AF986</f>
        <v>0</v>
      </c>
      <c r="AG987" s="411">
        <f t="shared" ref="AG987" si="2789">AG986</f>
        <v>0</v>
      </c>
      <c r="AH987" s="411">
        <f t="shared" ref="AH987" si="2790">AH986</f>
        <v>0</v>
      </c>
      <c r="AI987" s="411">
        <f t="shared" ref="AI987" si="2791">AI986</f>
        <v>0</v>
      </c>
      <c r="AJ987" s="411">
        <f t="shared" ref="AJ987" si="2792">AJ986</f>
        <v>0</v>
      </c>
      <c r="AK987" s="411">
        <f t="shared" ref="AK987" si="2793">AK986</f>
        <v>0</v>
      </c>
      <c r="AL987" s="411">
        <f t="shared" ref="AL987" si="2794">AL986</f>
        <v>0</v>
      </c>
      <c r="AM987" s="297"/>
    </row>
    <row r="988" spans="2:39" ht="18.75" hidden="1" customHeight="1">
      <c r="B988" s="294"/>
      <c r="C988" s="291"/>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22"/>
      <c r="Z988" s="423"/>
      <c r="AA988" s="423"/>
      <c r="AB988" s="423"/>
      <c r="AC988" s="423"/>
      <c r="AD988" s="423"/>
      <c r="AE988" s="423"/>
      <c r="AF988" s="423"/>
      <c r="AG988" s="423"/>
      <c r="AH988" s="423"/>
      <c r="AI988" s="423"/>
      <c r="AJ988" s="423"/>
      <c r="AK988" s="423"/>
      <c r="AL988" s="423"/>
      <c r="AM988" s="297"/>
    </row>
    <row r="989" spans="2:39" ht="18.75" hidden="1" customHeight="1">
      <c r="B989" s="319" t="s">
        <v>497</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4"/>
      <c r="Z989" s="414"/>
      <c r="AA989" s="414"/>
      <c r="AB989" s="414"/>
      <c r="AC989" s="414"/>
      <c r="AD989" s="414"/>
      <c r="AE989" s="414"/>
      <c r="AF989" s="414"/>
      <c r="AG989" s="414"/>
      <c r="AH989" s="414"/>
      <c r="AI989" s="414"/>
      <c r="AJ989" s="414"/>
      <c r="AK989" s="414"/>
      <c r="AL989" s="414"/>
      <c r="AM989" s="292"/>
    </row>
    <row r="990" spans="2:39" ht="18.75" hidden="1" customHeight="1">
      <c r="B990" s="517" t="s">
        <v>99</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15"/>
      <c r="Z990" s="415"/>
      <c r="AA990" s="415"/>
      <c r="AB990" s="415"/>
      <c r="AC990" s="415"/>
      <c r="AD990" s="415"/>
      <c r="AE990" s="415"/>
      <c r="AF990" s="415"/>
      <c r="AG990" s="415"/>
      <c r="AH990" s="415"/>
      <c r="AI990" s="415"/>
      <c r="AJ990" s="415"/>
      <c r="AK990" s="415"/>
      <c r="AL990" s="415"/>
      <c r="AM990" s="296">
        <f>SUM(Y990:AL990)</f>
        <v>0</v>
      </c>
    </row>
    <row r="991" spans="2:39" ht="18.75" hidden="1" customHeight="1">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795">Z990</f>
        <v>0</v>
      </c>
      <c r="AA991" s="411">
        <f t="shared" ref="AA991" si="2796">AA990</f>
        <v>0</v>
      </c>
      <c r="AB991" s="411">
        <f t="shared" ref="AB991" si="2797">AB990</f>
        <v>0</v>
      </c>
      <c r="AC991" s="411">
        <f t="shared" ref="AC991" si="2798">AC990</f>
        <v>0</v>
      </c>
      <c r="AD991" s="411">
        <f t="shared" ref="AD991" si="2799">AD990</f>
        <v>0</v>
      </c>
      <c r="AE991" s="411">
        <f t="shared" ref="AE991" si="2800">AE990</f>
        <v>0</v>
      </c>
      <c r="AF991" s="411">
        <f t="shared" ref="AF991" si="2801">AF990</f>
        <v>0</v>
      </c>
      <c r="AG991" s="411">
        <f t="shared" ref="AG991" si="2802">AG990</f>
        <v>0</v>
      </c>
      <c r="AH991" s="411">
        <f t="shared" ref="AH991" si="2803">AH990</f>
        <v>0</v>
      </c>
      <c r="AI991" s="411">
        <f t="shared" ref="AI991" si="2804">AI990</f>
        <v>0</v>
      </c>
      <c r="AJ991" s="411">
        <f t="shared" ref="AJ991" si="2805">AJ990</f>
        <v>0</v>
      </c>
      <c r="AK991" s="411">
        <f t="shared" ref="AK991" si="2806">AK990</f>
        <v>0</v>
      </c>
      <c r="AL991" s="411">
        <f t="shared" ref="AL991" si="2807">AL990</f>
        <v>0</v>
      </c>
      <c r="AM991" s="311"/>
    </row>
    <row r="992" spans="2:39" ht="18.75" hidden="1" customHeight="1">
      <c r="B992" s="310"/>
      <c r="C992" s="312"/>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6"/>
      <c r="Z992" s="416"/>
      <c r="AA992" s="416"/>
      <c r="AB992" s="416"/>
      <c r="AC992" s="416"/>
      <c r="AD992" s="416"/>
      <c r="AE992" s="416"/>
      <c r="AF992" s="416"/>
      <c r="AG992" s="416"/>
      <c r="AH992" s="416"/>
      <c r="AI992" s="416"/>
      <c r="AJ992" s="416"/>
      <c r="AK992" s="416"/>
      <c r="AL992" s="416"/>
      <c r="AM992" s="313"/>
    </row>
    <row r="993" spans="2:39" ht="18.75" hidden="1" customHeight="1">
      <c r="B993" s="517" t="s">
        <v>100</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5"/>
      <c r="Z993" s="415"/>
      <c r="AA993" s="415"/>
      <c r="AB993" s="415"/>
      <c r="AC993" s="415"/>
      <c r="AD993" s="415"/>
      <c r="AE993" s="415"/>
      <c r="AF993" s="415"/>
      <c r="AG993" s="415"/>
      <c r="AH993" s="415"/>
      <c r="AI993" s="415"/>
      <c r="AJ993" s="415"/>
      <c r="AK993" s="415"/>
      <c r="AL993" s="415"/>
      <c r="AM993" s="296">
        <f>SUM(Y993:AL993)</f>
        <v>0</v>
      </c>
    </row>
    <row r="994" spans="2:39" ht="18.75" hidden="1" customHeight="1">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1">
        <f>Y993</f>
        <v>0</v>
      </c>
      <c r="Z994" s="411">
        <f t="shared" ref="Z994" si="2808">Z993</f>
        <v>0</v>
      </c>
      <c r="AA994" s="411">
        <f t="shared" ref="AA994" si="2809">AA993</f>
        <v>0</v>
      </c>
      <c r="AB994" s="411">
        <f t="shared" ref="AB994" si="2810">AB993</f>
        <v>0</v>
      </c>
      <c r="AC994" s="411">
        <f t="shared" ref="AC994" si="2811">AC993</f>
        <v>0</v>
      </c>
      <c r="AD994" s="411">
        <f t="shared" ref="AD994" si="2812">AD993</f>
        <v>0</v>
      </c>
      <c r="AE994" s="411">
        <f t="shared" ref="AE994" si="2813">AE993</f>
        <v>0</v>
      </c>
      <c r="AF994" s="411">
        <f t="shared" ref="AF994" si="2814">AF993</f>
        <v>0</v>
      </c>
      <c r="AG994" s="411">
        <f t="shared" ref="AG994" si="2815">AG993</f>
        <v>0</v>
      </c>
      <c r="AH994" s="411">
        <f t="shared" ref="AH994" si="2816">AH993</f>
        <v>0</v>
      </c>
      <c r="AI994" s="411">
        <f t="shared" ref="AI994" si="2817">AI993</f>
        <v>0</v>
      </c>
      <c r="AJ994" s="411">
        <f t="shared" ref="AJ994" si="2818">AJ993</f>
        <v>0</v>
      </c>
      <c r="AK994" s="411">
        <f t="shared" ref="AK994" si="2819">AK993</f>
        <v>0</v>
      </c>
      <c r="AL994" s="411">
        <f t="shared" ref="AL994" si="2820">AL993</f>
        <v>0</v>
      </c>
      <c r="AM994" s="311"/>
    </row>
    <row r="995" spans="2:39" ht="18.75" hidden="1" customHeight="1">
      <c r="B995" s="314"/>
      <c r="C995" s="312"/>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16"/>
      <c r="Z995" s="417"/>
      <c r="AA995" s="416"/>
      <c r="AB995" s="416"/>
      <c r="AC995" s="416"/>
      <c r="AD995" s="416"/>
      <c r="AE995" s="416"/>
      <c r="AF995" s="416"/>
      <c r="AG995" s="416"/>
      <c r="AH995" s="416"/>
      <c r="AI995" s="416"/>
      <c r="AJ995" s="416"/>
      <c r="AK995" s="416"/>
      <c r="AL995" s="416"/>
      <c r="AM995" s="313"/>
    </row>
    <row r="996" spans="2:39" ht="18.75" hidden="1" customHeight="1">
      <c r="B996" s="517" t="s">
        <v>101</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2:39" ht="18.75" hidden="1" customHeight="1">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821">Z996</f>
        <v>0</v>
      </c>
      <c r="AA997" s="411">
        <f t="shared" ref="AA997" si="2822">AA996</f>
        <v>0</v>
      </c>
      <c r="AB997" s="411">
        <f t="shared" ref="AB997" si="2823">AB996</f>
        <v>0</v>
      </c>
      <c r="AC997" s="411">
        <f t="shared" ref="AC997" si="2824">AC996</f>
        <v>0</v>
      </c>
      <c r="AD997" s="411">
        <f t="shared" ref="AD997" si="2825">AD996</f>
        <v>0</v>
      </c>
      <c r="AE997" s="411">
        <f t="shared" ref="AE997" si="2826">AE996</f>
        <v>0</v>
      </c>
      <c r="AF997" s="411">
        <f t="shared" ref="AF997" si="2827">AF996</f>
        <v>0</v>
      </c>
      <c r="AG997" s="411">
        <f t="shared" ref="AG997" si="2828">AG996</f>
        <v>0</v>
      </c>
      <c r="AH997" s="411">
        <f t="shared" ref="AH997" si="2829">AH996</f>
        <v>0</v>
      </c>
      <c r="AI997" s="411">
        <f t="shared" ref="AI997" si="2830">AI996</f>
        <v>0</v>
      </c>
      <c r="AJ997" s="411">
        <f t="shared" ref="AJ997" si="2831">AJ996</f>
        <v>0</v>
      </c>
      <c r="AK997" s="411">
        <f t="shared" ref="AK997" si="2832">AK996</f>
        <v>0</v>
      </c>
      <c r="AL997" s="411">
        <f t="shared" ref="AL997" si="2833">AL996</f>
        <v>0</v>
      </c>
      <c r="AM997" s="311"/>
    </row>
    <row r="998" spans="2:39" ht="18.75" hidden="1" customHeight="1">
      <c r="B998" s="314"/>
      <c r="C998" s="312"/>
      <c r="D998" s="316"/>
      <c r="E998" s="316"/>
      <c r="F998" s="316"/>
      <c r="G998" s="316"/>
      <c r="H998" s="316"/>
      <c r="I998" s="316"/>
      <c r="J998" s="316"/>
      <c r="K998" s="316"/>
      <c r="L998" s="316"/>
      <c r="M998" s="316"/>
      <c r="N998" s="291"/>
      <c r="O998" s="316"/>
      <c r="P998" s="316"/>
      <c r="Q998" s="316"/>
      <c r="R998" s="316"/>
      <c r="S998" s="316"/>
      <c r="T998" s="316"/>
      <c r="U998" s="316"/>
      <c r="V998" s="316"/>
      <c r="W998" s="316"/>
      <c r="X998" s="316"/>
      <c r="Y998" s="416"/>
      <c r="Z998" s="417"/>
      <c r="AA998" s="416"/>
      <c r="AB998" s="416"/>
      <c r="AC998" s="416"/>
      <c r="AD998" s="416"/>
      <c r="AE998" s="416"/>
      <c r="AF998" s="416"/>
      <c r="AG998" s="416"/>
      <c r="AH998" s="416"/>
      <c r="AI998" s="416"/>
      <c r="AJ998" s="416"/>
      <c r="AK998" s="416"/>
      <c r="AL998" s="416"/>
      <c r="AM998" s="313"/>
    </row>
    <row r="999" spans="2:39" ht="18.75" hidden="1" customHeight="1">
      <c r="B999" s="517" t="s">
        <v>102</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2:39" ht="18.75" hidden="1" customHeight="1">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2834">Z999</f>
        <v>0</v>
      </c>
      <c r="AA1000" s="411">
        <f t="shared" ref="AA1000" si="2835">AA999</f>
        <v>0</v>
      </c>
      <c r="AB1000" s="411">
        <f t="shared" ref="AB1000" si="2836">AB999</f>
        <v>0</v>
      </c>
      <c r="AC1000" s="411">
        <f t="shared" ref="AC1000" si="2837">AC999</f>
        <v>0</v>
      </c>
      <c r="AD1000" s="411">
        <f t="shared" ref="AD1000" si="2838">AD999</f>
        <v>0</v>
      </c>
      <c r="AE1000" s="411">
        <f t="shared" ref="AE1000" si="2839">AE999</f>
        <v>0</v>
      </c>
      <c r="AF1000" s="411">
        <f t="shared" ref="AF1000" si="2840">AF999</f>
        <v>0</v>
      </c>
      <c r="AG1000" s="411">
        <f t="shared" ref="AG1000" si="2841">AG999</f>
        <v>0</v>
      </c>
      <c r="AH1000" s="411">
        <f t="shared" ref="AH1000" si="2842">AH999</f>
        <v>0</v>
      </c>
      <c r="AI1000" s="411">
        <f t="shared" ref="AI1000" si="2843">AI999</f>
        <v>0</v>
      </c>
      <c r="AJ1000" s="411">
        <f t="shared" ref="AJ1000" si="2844">AJ999</f>
        <v>0</v>
      </c>
      <c r="AK1000" s="411">
        <f t="shared" ref="AK1000" si="2845">AK999</f>
        <v>0</v>
      </c>
      <c r="AL1000" s="411">
        <f t="shared" ref="AL1000" si="2846">AL999</f>
        <v>0</v>
      </c>
      <c r="AM1000" s="311"/>
    </row>
    <row r="1001" spans="2:39" ht="18.75" hidden="1" customHeight="1">
      <c r="B1001" s="314"/>
      <c r="C1001" s="312"/>
      <c r="D1001" s="316"/>
      <c r="E1001" s="316"/>
      <c r="F1001" s="316"/>
      <c r="G1001" s="316"/>
      <c r="H1001" s="316"/>
      <c r="I1001" s="316"/>
      <c r="J1001" s="316"/>
      <c r="K1001" s="316"/>
      <c r="L1001" s="316"/>
      <c r="M1001" s="316"/>
      <c r="N1001" s="291"/>
      <c r="O1001" s="316"/>
      <c r="P1001" s="316"/>
      <c r="Q1001" s="316"/>
      <c r="R1001" s="316"/>
      <c r="S1001" s="316"/>
      <c r="T1001" s="316"/>
      <c r="U1001" s="316"/>
      <c r="V1001" s="316"/>
      <c r="W1001" s="316"/>
      <c r="X1001" s="316"/>
      <c r="Y1001" s="416"/>
      <c r="Z1001" s="416"/>
      <c r="AA1001" s="416"/>
      <c r="AB1001" s="416"/>
      <c r="AC1001" s="416"/>
      <c r="AD1001" s="416"/>
      <c r="AE1001" s="416"/>
      <c r="AF1001" s="416"/>
      <c r="AG1001" s="416"/>
      <c r="AH1001" s="416"/>
      <c r="AI1001" s="416"/>
      <c r="AJ1001" s="416"/>
      <c r="AK1001" s="416"/>
      <c r="AL1001" s="416"/>
      <c r="AM1001" s="313"/>
    </row>
    <row r="1002" spans="2:39" ht="18.75" hidden="1" customHeight="1">
      <c r="B1002" s="517" t="s">
        <v>103</v>
      </c>
      <c r="C1002" s="291" t="s">
        <v>25</v>
      </c>
      <c r="D1002" s="295"/>
      <c r="E1002" s="295"/>
      <c r="F1002" s="295"/>
      <c r="G1002" s="295"/>
      <c r="H1002" s="295"/>
      <c r="I1002" s="295"/>
      <c r="J1002" s="295"/>
      <c r="K1002" s="295"/>
      <c r="L1002" s="295"/>
      <c r="M1002" s="295"/>
      <c r="N1002" s="295">
        <v>3</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2:39" ht="18.75" hidden="1" customHeight="1">
      <c r="B1003" s="294" t="s">
        <v>346</v>
      </c>
      <c r="C1003" s="291" t="s">
        <v>163</v>
      </c>
      <c r="D1003" s="295"/>
      <c r="E1003" s="295"/>
      <c r="F1003" s="295"/>
      <c r="G1003" s="295"/>
      <c r="H1003" s="295"/>
      <c r="I1003" s="295"/>
      <c r="J1003" s="295"/>
      <c r="K1003" s="295"/>
      <c r="L1003" s="295"/>
      <c r="M1003" s="295"/>
      <c r="N1003" s="295">
        <f>N1002</f>
        <v>3</v>
      </c>
      <c r="O1003" s="295"/>
      <c r="P1003" s="295"/>
      <c r="Q1003" s="295"/>
      <c r="R1003" s="295"/>
      <c r="S1003" s="295"/>
      <c r="T1003" s="295"/>
      <c r="U1003" s="295"/>
      <c r="V1003" s="295"/>
      <c r="W1003" s="295"/>
      <c r="X1003" s="295"/>
      <c r="Y1003" s="411">
        <f>Y1002</f>
        <v>0</v>
      </c>
      <c r="Z1003" s="411">
        <f t="shared" ref="Z1003" si="2847">Z1002</f>
        <v>0</v>
      </c>
      <c r="AA1003" s="411">
        <f t="shared" ref="AA1003" si="2848">AA1002</f>
        <v>0</v>
      </c>
      <c r="AB1003" s="411">
        <f t="shared" ref="AB1003" si="2849">AB1002</f>
        <v>0</v>
      </c>
      <c r="AC1003" s="411">
        <f t="shared" ref="AC1003" si="2850">AC1002</f>
        <v>0</v>
      </c>
      <c r="AD1003" s="411">
        <f t="shared" ref="AD1003" si="2851">AD1002</f>
        <v>0</v>
      </c>
      <c r="AE1003" s="411">
        <f t="shared" ref="AE1003" si="2852">AE1002</f>
        <v>0</v>
      </c>
      <c r="AF1003" s="411">
        <f t="shared" ref="AF1003" si="2853">AF1002</f>
        <v>0</v>
      </c>
      <c r="AG1003" s="411">
        <f t="shared" ref="AG1003" si="2854">AG1002</f>
        <v>0</v>
      </c>
      <c r="AH1003" s="411">
        <f t="shared" ref="AH1003" si="2855">AH1002</f>
        <v>0</v>
      </c>
      <c r="AI1003" s="411">
        <f t="shared" ref="AI1003" si="2856">AI1002</f>
        <v>0</v>
      </c>
      <c r="AJ1003" s="411">
        <f t="shared" ref="AJ1003" si="2857">AJ1002</f>
        <v>0</v>
      </c>
      <c r="AK1003" s="411">
        <f t="shared" ref="AK1003" si="2858">AK1002</f>
        <v>0</v>
      </c>
      <c r="AL1003" s="411">
        <f t="shared" ref="AL1003" si="2859">AL1002</f>
        <v>0</v>
      </c>
      <c r="AM1003" s="311"/>
    </row>
    <row r="1004" spans="2:39" ht="18.75" hidden="1" customHeight="1">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2:39" ht="18.75" hidden="1" customHeight="1">
      <c r="B1005" s="288" t="s">
        <v>10</v>
      </c>
      <c r="C1005" s="289"/>
      <c r="D1005" s="289"/>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2:39" ht="18.75" hidden="1" customHeight="1">
      <c r="B1006" s="517" t="s">
        <v>104</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5"/>
      <c r="AA1006" s="415"/>
      <c r="AB1006" s="415"/>
      <c r="AC1006" s="415"/>
      <c r="AD1006" s="415"/>
      <c r="AE1006" s="415"/>
      <c r="AF1006" s="415"/>
      <c r="AG1006" s="415"/>
      <c r="AH1006" s="415"/>
      <c r="AI1006" s="415"/>
      <c r="AJ1006" s="415"/>
      <c r="AK1006" s="415"/>
      <c r="AL1006" s="415"/>
      <c r="AM1006" s="296">
        <f>SUM(Y1006:AL1006)</f>
        <v>0</v>
      </c>
    </row>
    <row r="1007" spans="2:39" ht="18.75" hidden="1" customHeight="1">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 si="2860">Z1006</f>
        <v>0</v>
      </c>
      <c r="AA1007" s="411">
        <f t="shared" ref="AA1007" si="2861">AA1006</f>
        <v>0</v>
      </c>
      <c r="AB1007" s="411">
        <f t="shared" ref="AB1007" si="2862">AB1006</f>
        <v>0</v>
      </c>
      <c r="AC1007" s="411">
        <f t="shared" ref="AC1007" si="2863">AC1006</f>
        <v>0</v>
      </c>
      <c r="AD1007" s="411">
        <f t="shared" ref="AD1007" si="2864">AD1006</f>
        <v>0</v>
      </c>
      <c r="AE1007" s="411">
        <f t="shared" ref="AE1007" si="2865">AE1006</f>
        <v>0</v>
      </c>
      <c r="AF1007" s="411">
        <f t="shared" ref="AF1007" si="2866">AF1006</f>
        <v>0</v>
      </c>
      <c r="AG1007" s="411">
        <f t="shared" ref="AG1007" si="2867">AG1006</f>
        <v>0</v>
      </c>
      <c r="AH1007" s="411">
        <f t="shared" ref="AH1007" si="2868">AH1006</f>
        <v>0</v>
      </c>
      <c r="AI1007" s="411">
        <f t="shared" ref="AI1007" si="2869">AI1006</f>
        <v>0</v>
      </c>
      <c r="AJ1007" s="411">
        <f t="shared" ref="AJ1007" si="2870">AJ1006</f>
        <v>0</v>
      </c>
      <c r="AK1007" s="411">
        <f t="shared" ref="AK1007" si="2871">AK1006</f>
        <v>0</v>
      </c>
      <c r="AL1007" s="411">
        <f t="shared" ref="AL1007" si="2872">AL1006</f>
        <v>0</v>
      </c>
      <c r="AM1007" s="297"/>
    </row>
    <row r="1008" spans="2:39" ht="18.75" hidden="1" customHeight="1">
      <c r="B1008" s="315"/>
      <c r="C1008" s="305"/>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21"/>
      <c r="AA1008" s="421"/>
      <c r="AB1008" s="421"/>
      <c r="AC1008" s="421"/>
      <c r="AD1008" s="421"/>
      <c r="AE1008" s="421"/>
      <c r="AF1008" s="421"/>
      <c r="AG1008" s="421"/>
      <c r="AH1008" s="421"/>
      <c r="AI1008" s="421"/>
      <c r="AJ1008" s="421"/>
      <c r="AK1008" s="421"/>
      <c r="AL1008" s="421"/>
      <c r="AM1008" s="306"/>
    </row>
    <row r="1009" spans="2:39" ht="18.75" hidden="1" customHeight="1">
      <c r="B1009" s="517" t="s">
        <v>105</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10"/>
      <c r="Z1009" s="415"/>
      <c r="AA1009" s="415"/>
      <c r="AB1009" s="415"/>
      <c r="AC1009" s="415"/>
      <c r="AD1009" s="415"/>
      <c r="AE1009" s="415"/>
      <c r="AF1009" s="415"/>
      <c r="AG1009" s="415"/>
      <c r="AH1009" s="415"/>
      <c r="AI1009" s="415"/>
      <c r="AJ1009" s="415"/>
      <c r="AK1009" s="415"/>
      <c r="AL1009" s="415"/>
      <c r="AM1009" s="296">
        <f>SUM(Y1009:AL1009)</f>
        <v>0</v>
      </c>
    </row>
    <row r="1010" spans="2:39" ht="18.75" hidden="1" customHeight="1">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 si="2873">Z1009</f>
        <v>0</v>
      </c>
      <c r="AA1010" s="411">
        <f t="shared" ref="AA1010" si="2874">AA1009</f>
        <v>0</v>
      </c>
      <c r="AB1010" s="411">
        <f t="shared" ref="AB1010" si="2875">AB1009</f>
        <v>0</v>
      </c>
      <c r="AC1010" s="411">
        <f t="shared" ref="AC1010" si="2876">AC1009</f>
        <v>0</v>
      </c>
      <c r="AD1010" s="411">
        <f t="shared" ref="AD1010" si="2877">AD1009</f>
        <v>0</v>
      </c>
      <c r="AE1010" s="411">
        <f t="shared" ref="AE1010" si="2878">AE1009</f>
        <v>0</v>
      </c>
      <c r="AF1010" s="411">
        <f t="shared" ref="AF1010" si="2879">AF1009</f>
        <v>0</v>
      </c>
      <c r="AG1010" s="411">
        <f t="shared" ref="AG1010" si="2880">AG1009</f>
        <v>0</v>
      </c>
      <c r="AH1010" s="411">
        <f t="shared" ref="AH1010" si="2881">AH1009</f>
        <v>0</v>
      </c>
      <c r="AI1010" s="411">
        <f t="shared" ref="AI1010" si="2882">AI1009</f>
        <v>0</v>
      </c>
      <c r="AJ1010" s="411">
        <f t="shared" ref="AJ1010" si="2883">AJ1009</f>
        <v>0</v>
      </c>
      <c r="AK1010" s="411">
        <f t="shared" ref="AK1010" si="2884">AK1009</f>
        <v>0</v>
      </c>
      <c r="AL1010" s="411">
        <f t="shared" ref="AL1010" si="2885">AL1009</f>
        <v>0</v>
      </c>
      <c r="AM1010" s="297"/>
    </row>
    <row r="1011" spans="2:39" ht="18.75" hidden="1" customHeight="1">
      <c r="B1011" s="315"/>
      <c r="C1011" s="305"/>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2"/>
      <c r="AA1011" s="412"/>
      <c r="AB1011" s="412"/>
      <c r="AC1011" s="412"/>
      <c r="AD1011" s="412"/>
      <c r="AE1011" s="412"/>
      <c r="AF1011" s="412"/>
      <c r="AG1011" s="412"/>
      <c r="AH1011" s="412"/>
      <c r="AI1011" s="412"/>
      <c r="AJ1011" s="412"/>
      <c r="AK1011" s="412"/>
      <c r="AL1011" s="412"/>
      <c r="AM1011" s="306"/>
    </row>
    <row r="1012" spans="2:39" ht="18.75" hidden="1" customHeight="1">
      <c r="B1012" s="517" t="s">
        <v>106</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10"/>
      <c r="Z1012" s="415"/>
      <c r="AA1012" s="415"/>
      <c r="AB1012" s="415"/>
      <c r="AC1012" s="415"/>
      <c r="AD1012" s="415"/>
      <c r="AE1012" s="415"/>
      <c r="AF1012" s="415"/>
      <c r="AG1012" s="415"/>
      <c r="AH1012" s="415"/>
      <c r="AI1012" s="415"/>
      <c r="AJ1012" s="415"/>
      <c r="AK1012" s="415"/>
      <c r="AL1012" s="415"/>
      <c r="AM1012" s="296">
        <f>SUM(Y1012:AL1012)</f>
        <v>0</v>
      </c>
    </row>
    <row r="1013" spans="2:39" ht="18.75" hidden="1" customHeight="1">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2886">Z1012</f>
        <v>0</v>
      </c>
      <c r="AA1013" s="411">
        <f t="shared" ref="AA1013" si="2887">AA1012</f>
        <v>0</v>
      </c>
      <c r="AB1013" s="411">
        <f t="shared" ref="AB1013" si="2888">AB1012</f>
        <v>0</v>
      </c>
      <c r="AC1013" s="411">
        <f t="shared" ref="AC1013" si="2889">AC1012</f>
        <v>0</v>
      </c>
      <c r="AD1013" s="411">
        <f t="shared" ref="AD1013" si="2890">AD1012</f>
        <v>0</v>
      </c>
      <c r="AE1013" s="411">
        <f t="shared" ref="AE1013" si="2891">AE1012</f>
        <v>0</v>
      </c>
      <c r="AF1013" s="411">
        <f t="shared" ref="AF1013" si="2892">AF1012</f>
        <v>0</v>
      </c>
      <c r="AG1013" s="411">
        <f t="shared" ref="AG1013" si="2893">AG1012</f>
        <v>0</v>
      </c>
      <c r="AH1013" s="411">
        <f t="shared" ref="AH1013" si="2894">AH1012</f>
        <v>0</v>
      </c>
      <c r="AI1013" s="411">
        <f t="shared" ref="AI1013" si="2895">AI1012</f>
        <v>0</v>
      </c>
      <c r="AJ1013" s="411">
        <f t="shared" ref="AJ1013" si="2896">AJ1012</f>
        <v>0</v>
      </c>
      <c r="AK1013" s="411">
        <f t="shared" ref="AK1013" si="2897">AK1012</f>
        <v>0</v>
      </c>
      <c r="AL1013" s="411">
        <f t="shared" ref="AL1013" si="2898">AL1012</f>
        <v>0</v>
      </c>
      <c r="AM1013" s="306"/>
    </row>
    <row r="1014" spans="2:39" ht="18.75" hidden="1" customHeight="1">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2:39" ht="18.75" hidden="1" customHeight="1">
      <c r="B1015" s="288" t="s">
        <v>107</v>
      </c>
      <c r="C1015" s="289"/>
      <c r="D1015" s="290"/>
      <c r="E1015" s="290"/>
      <c r="F1015" s="290"/>
      <c r="G1015" s="290"/>
      <c r="H1015" s="290"/>
      <c r="I1015" s="290"/>
      <c r="J1015" s="290"/>
      <c r="K1015" s="290"/>
      <c r="L1015" s="290"/>
      <c r="M1015" s="290"/>
      <c r="N1015" s="290"/>
      <c r="O1015" s="290"/>
      <c r="P1015" s="289"/>
      <c r="Q1015" s="289"/>
      <c r="R1015" s="289"/>
      <c r="S1015" s="289"/>
      <c r="T1015" s="289"/>
      <c r="U1015" s="289"/>
      <c r="V1015" s="289"/>
      <c r="W1015" s="289"/>
      <c r="X1015" s="289"/>
      <c r="Y1015" s="414"/>
      <c r="Z1015" s="414"/>
      <c r="AA1015" s="414"/>
      <c r="AB1015" s="414"/>
      <c r="AC1015" s="414"/>
      <c r="AD1015" s="414"/>
      <c r="AE1015" s="414"/>
      <c r="AF1015" s="414"/>
      <c r="AG1015" s="414"/>
      <c r="AH1015" s="414"/>
      <c r="AI1015" s="414"/>
      <c r="AJ1015" s="414"/>
      <c r="AK1015" s="414"/>
      <c r="AL1015" s="414"/>
      <c r="AM1015" s="292"/>
    </row>
    <row r="1016" spans="2:39" ht="18.75" hidden="1" customHeight="1">
      <c r="B1016" s="315" t="s">
        <v>108</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10"/>
      <c r="Z1016" s="410"/>
      <c r="AA1016" s="410"/>
      <c r="AB1016" s="410"/>
      <c r="AC1016" s="410"/>
      <c r="AD1016" s="410"/>
      <c r="AE1016" s="410"/>
      <c r="AF1016" s="410"/>
      <c r="AG1016" s="410"/>
      <c r="AH1016" s="410"/>
      <c r="AI1016" s="410"/>
      <c r="AJ1016" s="410"/>
      <c r="AK1016" s="410"/>
      <c r="AL1016" s="410"/>
      <c r="AM1016" s="296">
        <f>SUM(Y1016:AL1016)</f>
        <v>0</v>
      </c>
    </row>
    <row r="1017" spans="2:39" ht="18.75" hidden="1" customHeight="1">
      <c r="B1017" s="294" t="s">
        <v>346</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 si="2899">Z1016</f>
        <v>0</v>
      </c>
      <c r="AA1017" s="411">
        <f t="shared" ref="AA1017" si="2900">AA1016</f>
        <v>0</v>
      </c>
      <c r="AB1017" s="411">
        <f t="shared" ref="AB1017" si="2901">AB1016</f>
        <v>0</v>
      </c>
      <c r="AC1017" s="411">
        <f t="shared" ref="AC1017" si="2902">AC1016</f>
        <v>0</v>
      </c>
      <c r="AD1017" s="411">
        <f t="shared" ref="AD1017" si="2903">AD1016</f>
        <v>0</v>
      </c>
      <c r="AE1017" s="411">
        <f t="shared" ref="AE1017" si="2904">AE1016</f>
        <v>0</v>
      </c>
      <c r="AF1017" s="411">
        <f t="shared" ref="AF1017" si="2905">AF1016</f>
        <v>0</v>
      </c>
      <c r="AG1017" s="411">
        <f t="shared" ref="AG1017" si="2906">AG1016</f>
        <v>0</v>
      </c>
      <c r="AH1017" s="411">
        <f t="shared" ref="AH1017" si="2907">AH1016</f>
        <v>0</v>
      </c>
      <c r="AI1017" s="411">
        <f t="shared" ref="AI1017" si="2908">AI1016</f>
        <v>0</v>
      </c>
      <c r="AJ1017" s="411">
        <f t="shared" ref="AJ1017" si="2909">AJ1016</f>
        <v>0</v>
      </c>
      <c r="AK1017" s="411">
        <f t="shared" ref="AK1017" si="2910">AK1016</f>
        <v>0</v>
      </c>
      <c r="AL1017" s="411">
        <f t="shared" ref="AL1017" si="2911">AL1016</f>
        <v>0</v>
      </c>
      <c r="AM1017" s="297"/>
    </row>
    <row r="1018" spans="2:39" ht="18.75" hidden="1" customHeight="1">
      <c r="B1018" s="315"/>
      <c r="C1018" s="305"/>
      <c r="D1018" s="291"/>
      <c r="E1018" s="291"/>
      <c r="F1018" s="291"/>
      <c r="G1018" s="291"/>
      <c r="H1018" s="291"/>
      <c r="I1018" s="291"/>
      <c r="J1018" s="291"/>
      <c r="K1018" s="291"/>
      <c r="L1018" s="291"/>
      <c r="M1018" s="291"/>
      <c r="N1018" s="466"/>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1"/>
    </row>
    <row r="1019" spans="2:39" ht="18.75" hidden="1" customHeight="1">
      <c r="B1019" s="288" t="s">
        <v>489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2"/>
      <c r="Z1019" s="412"/>
      <c r="AA1019" s="412"/>
      <c r="AB1019" s="412"/>
      <c r="AC1019" s="412"/>
      <c r="AD1019" s="412"/>
      <c r="AE1019" s="416"/>
      <c r="AF1019" s="416"/>
      <c r="AG1019" s="416"/>
      <c r="AH1019" s="416"/>
      <c r="AI1019" s="416"/>
      <c r="AJ1019" s="416"/>
      <c r="AK1019" s="416"/>
      <c r="AL1019" s="416"/>
      <c r="AM1019" s="514"/>
    </row>
    <row r="1020" spans="2:39" ht="18.75" hidden="1" customHeight="1">
      <c r="B1020" s="294" t="s">
        <v>494</v>
      </c>
      <c r="C1020" s="291" t="s">
        <v>25</v>
      </c>
      <c r="D1020" s="295"/>
      <c r="E1020" s="295"/>
      <c r="F1020" s="295"/>
      <c r="G1020" s="295"/>
      <c r="H1020" s="295"/>
      <c r="I1020" s="295"/>
      <c r="J1020" s="295"/>
      <c r="K1020" s="295"/>
      <c r="L1020" s="295"/>
      <c r="M1020" s="295"/>
      <c r="N1020" s="295">
        <v>0</v>
      </c>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629">
        <f>SUM(Y1020:AL1020)</f>
        <v>0</v>
      </c>
    </row>
    <row r="1021" spans="2:39" ht="18.75" hidden="1" customHeight="1">
      <c r="B1021" s="294" t="s">
        <v>342</v>
      </c>
      <c r="C1021" s="291" t="s">
        <v>163</v>
      </c>
      <c r="D1021" s="295"/>
      <c r="E1021" s="295"/>
      <c r="F1021" s="295"/>
      <c r="G1021" s="295"/>
      <c r="H1021" s="295"/>
      <c r="I1021" s="295"/>
      <c r="J1021" s="295"/>
      <c r="K1021" s="295"/>
      <c r="L1021" s="295"/>
      <c r="M1021" s="295"/>
      <c r="N1021" s="295">
        <f>N1020</f>
        <v>0</v>
      </c>
      <c r="O1021" s="295"/>
      <c r="P1021" s="295"/>
      <c r="Q1021" s="295"/>
      <c r="R1021" s="295"/>
      <c r="S1021" s="295"/>
      <c r="T1021" s="295"/>
      <c r="U1021" s="295"/>
      <c r="V1021" s="295"/>
      <c r="W1021" s="295"/>
      <c r="X1021" s="295"/>
      <c r="Y1021" s="411">
        <f>Y1020</f>
        <v>0</v>
      </c>
      <c r="Z1021" s="411">
        <f>Z1020</f>
        <v>0</v>
      </c>
      <c r="AA1021" s="411">
        <f t="shared" ref="AA1021:AL1021" si="2912">AA1020</f>
        <v>0</v>
      </c>
      <c r="AB1021" s="411">
        <f t="shared" si="2912"/>
        <v>0</v>
      </c>
      <c r="AC1021" s="411">
        <f t="shared" si="2912"/>
        <v>0</v>
      </c>
      <c r="AD1021" s="411">
        <f>AD1020</f>
        <v>0</v>
      </c>
      <c r="AE1021" s="411">
        <f t="shared" si="2912"/>
        <v>0</v>
      </c>
      <c r="AF1021" s="411">
        <f t="shared" si="2912"/>
        <v>0</v>
      </c>
      <c r="AG1021" s="411">
        <f t="shared" si="2912"/>
        <v>0</v>
      </c>
      <c r="AH1021" s="411">
        <f t="shared" si="2912"/>
        <v>0</v>
      </c>
      <c r="AI1021" s="411">
        <f t="shared" si="2912"/>
        <v>0</v>
      </c>
      <c r="AJ1021" s="411">
        <f t="shared" si="2912"/>
        <v>0</v>
      </c>
      <c r="AK1021" s="411">
        <f t="shared" si="2912"/>
        <v>0</v>
      </c>
      <c r="AL1021" s="411">
        <f t="shared" si="2912"/>
        <v>0</v>
      </c>
      <c r="AM1021" s="297"/>
    </row>
    <row r="1022" spans="2:39" ht="18.75" hidden="1" customHeight="1">
      <c r="B1022" s="315"/>
      <c r="C1022" s="305"/>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2"/>
      <c r="Z1022" s="412"/>
      <c r="AA1022" s="412"/>
      <c r="AB1022" s="412"/>
      <c r="AC1022" s="412"/>
      <c r="AD1022" s="412"/>
      <c r="AE1022" s="412"/>
      <c r="AF1022" s="412"/>
      <c r="AG1022" s="412"/>
      <c r="AH1022" s="412"/>
      <c r="AI1022" s="412"/>
      <c r="AJ1022" s="412"/>
      <c r="AK1022" s="412"/>
      <c r="AL1022" s="412"/>
      <c r="AM1022" s="306"/>
    </row>
    <row r="1023" spans="2:39" ht="18.75" hidden="1" customHeight="1">
      <c r="B1023" s="324" t="s">
        <v>490</v>
      </c>
      <c r="C1023" s="291" t="s">
        <v>25</v>
      </c>
      <c r="D1023" s="295"/>
      <c r="E1023" s="295"/>
      <c r="F1023" s="295"/>
      <c r="G1023" s="295"/>
      <c r="H1023" s="295"/>
      <c r="I1023" s="295"/>
      <c r="J1023" s="295"/>
      <c r="K1023" s="295"/>
      <c r="L1023" s="295"/>
      <c r="M1023" s="295"/>
      <c r="N1023" s="295">
        <v>0</v>
      </c>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2:39" ht="18.75" hidden="1" customHeight="1">
      <c r="B1024" s="294" t="s">
        <v>342</v>
      </c>
      <c r="C1024" s="291" t="s">
        <v>163</v>
      </c>
      <c r="D1024" s="295"/>
      <c r="E1024" s="295"/>
      <c r="F1024" s="295"/>
      <c r="G1024" s="295"/>
      <c r="H1024" s="295"/>
      <c r="I1024" s="295"/>
      <c r="J1024" s="295"/>
      <c r="K1024" s="295"/>
      <c r="L1024" s="295"/>
      <c r="M1024" s="295"/>
      <c r="N1024" s="295">
        <f>N1023</f>
        <v>0</v>
      </c>
      <c r="O1024" s="295"/>
      <c r="P1024" s="295"/>
      <c r="Q1024" s="295"/>
      <c r="R1024" s="295"/>
      <c r="S1024" s="295"/>
      <c r="T1024" s="295"/>
      <c r="U1024" s="295"/>
      <c r="V1024" s="295"/>
      <c r="W1024" s="295"/>
      <c r="X1024" s="295"/>
      <c r="Y1024" s="411">
        <f>Y1023</f>
        <v>0</v>
      </c>
      <c r="Z1024" s="411">
        <f t="shared" ref="Z1024:AK1024" si="2913">Z1023</f>
        <v>0</v>
      </c>
      <c r="AA1024" s="411">
        <f t="shared" si="2913"/>
        <v>0</v>
      </c>
      <c r="AB1024" s="411">
        <f t="shared" si="2913"/>
        <v>0</v>
      </c>
      <c r="AC1024" s="411">
        <f t="shared" si="2913"/>
        <v>0</v>
      </c>
      <c r="AD1024" s="411">
        <f t="shared" si="2913"/>
        <v>0</v>
      </c>
      <c r="AE1024" s="411">
        <f t="shared" si="2913"/>
        <v>0</v>
      </c>
      <c r="AF1024" s="411">
        <f t="shared" si="2913"/>
        <v>0</v>
      </c>
      <c r="AG1024" s="411">
        <f t="shared" si="2913"/>
        <v>0</v>
      </c>
      <c r="AH1024" s="411">
        <f t="shared" si="2913"/>
        <v>0</v>
      </c>
      <c r="AI1024" s="411">
        <f t="shared" si="2913"/>
        <v>0</v>
      </c>
      <c r="AJ1024" s="411">
        <f t="shared" si="2913"/>
        <v>0</v>
      </c>
      <c r="AK1024" s="411">
        <f t="shared" si="2913"/>
        <v>0</v>
      </c>
      <c r="AL1024" s="411">
        <f>AL1023</f>
        <v>0</v>
      </c>
      <c r="AM1024" s="297"/>
    </row>
    <row r="1025" spans="2:39" ht="18.75" hidden="1" customHeight="1">
      <c r="B1025" s="32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313"/>
    </row>
    <row r="1026" spans="2:39" ht="18.75" hidden="1" customHeight="1">
      <c r="B1026" s="516" t="s">
        <v>495</v>
      </c>
      <c r="C1026" s="320"/>
      <c r="D1026" s="290"/>
      <c r="E1026" s="289"/>
      <c r="F1026" s="289"/>
      <c r="G1026" s="289"/>
      <c r="H1026" s="289"/>
      <c r="I1026" s="289"/>
      <c r="J1026" s="289"/>
      <c r="K1026" s="289"/>
      <c r="L1026" s="289"/>
      <c r="M1026" s="289"/>
      <c r="N1026" s="290"/>
      <c r="O1026" s="289"/>
      <c r="P1026" s="289"/>
      <c r="Q1026" s="289"/>
      <c r="R1026" s="289"/>
      <c r="S1026" s="289"/>
      <c r="T1026" s="289"/>
      <c r="U1026" s="289"/>
      <c r="V1026" s="289"/>
      <c r="W1026" s="289"/>
      <c r="X1026" s="289"/>
      <c r="Y1026" s="414"/>
      <c r="Z1026" s="414"/>
      <c r="AA1026" s="414"/>
      <c r="AB1026" s="414"/>
      <c r="AC1026" s="414"/>
      <c r="AD1026" s="414"/>
      <c r="AE1026" s="414"/>
      <c r="AF1026" s="414"/>
      <c r="AG1026" s="414"/>
      <c r="AH1026" s="414"/>
      <c r="AI1026" s="414"/>
      <c r="AJ1026" s="414"/>
      <c r="AK1026" s="414"/>
      <c r="AL1026" s="414"/>
      <c r="AM1026" s="292"/>
    </row>
    <row r="1027" spans="2:39" ht="18.75" hidden="1" customHeight="1">
      <c r="B1027" s="517" t="s">
        <v>112</v>
      </c>
      <c r="C1027" s="291" t="s">
        <v>25</v>
      </c>
      <c r="D1027" s="295"/>
      <c r="E1027" s="295"/>
      <c r="F1027" s="295"/>
      <c r="G1027" s="295"/>
      <c r="H1027" s="295"/>
      <c r="I1027" s="295"/>
      <c r="J1027" s="295"/>
      <c r="K1027" s="295"/>
      <c r="L1027" s="295"/>
      <c r="M1027" s="295"/>
      <c r="N1027" s="295">
        <v>12</v>
      </c>
      <c r="O1027" s="295"/>
      <c r="P1027" s="295"/>
      <c r="Q1027" s="295"/>
      <c r="R1027" s="295"/>
      <c r="S1027" s="295"/>
      <c r="T1027" s="295"/>
      <c r="U1027" s="295"/>
      <c r="V1027" s="295"/>
      <c r="W1027" s="295"/>
      <c r="X1027" s="295"/>
      <c r="Y1027" s="426"/>
      <c r="Z1027" s="410"/>
      <c r="AA1027" s="410"/>
      <c r="AB1027" s="410"/>
      <c r="AC1027" s="410"/>
      <c r="AD1027" s="410"/>
      <c r="AE1027" s="410"/>
      <c r="AF1027" s="415"/>
      <c r="AG1027" s="415"/>
      <c r="AH1027" s="415"/>
      <c r="AI1027" s="415"/>
      <c r="AJ1027" s="415"/>
      <c r="AK1027" s="415"/>
      <c r="AL1027" s="415"/>
      <c r="AM1027" s="296">
        <f>SUM(Y1027:AL1027)</f>
        <v>0</v>
      </c>
    </row>
    <row r="1028" spans="2:39" ht="18.75" hidden="1" customHeight="1">
      <c r="B1028" s="294" t="s">
        <v>342</v>
      </c>
      <c r="C1028" s="291" t="s">
        <v>163</v>
      </c>
      <c r="D1028" s="295"/>
      <c r="E1028" s="295"/>
      <c r="F1028" s="295"/>
      <c r="G1028" s="295"/>
      <c r="H1028" s="295"/>
      <c r="I1028" s="295"/>
      <c r="J1028" s="295"/>
      <c r="K1028" s="295"/>
      <c r="L1028" s="295"/>
      <c r="M1028" s="295"/>
      <c r="N1028" s="295">
        <f>N1027</f>
        <v>12</v>
      </c>
      <c r="O1028" s="295"/>
      <c r="P1028" s="295"/>
      <c r="Q1028" s="295"/>
      <c r="R1028" s="295"/>
      <c r="S1028" s="295"/>
      <c r="T1028" s="295"/>
      <c r="U1028" s="295"/>
      <c r="V1028" s="295"/>
      <c r="W1028" s="295"/>
      <c r="X1028" s="295"/>
      <c r="Y1028" s="411">
        <f>Y1027</f>
        <v>0</v>
      </c>
      <c r="Z1028" s="411">
        <f t="shared" ref="Z1028:AL1028" si="2914">Z1027</f>
        <v>0</v>
      </c>
      <c r="AA1028" s="411">
        <f t="shared" si="2914"/>
        <v>0</v>
      </c>
      <c r="AB1028" s="411">
        <f t="shared" si="2914"/>
        <v>0</v>
      </c>
      <c r="AC1028" s="411">
        <f t="shared" si="2914"/>
        <v>0</v>
      </c>
      <c r="AD1028" s="411">
        <f t="shared" si="2914"/>
        <v>0</v>
      </c>
      <c r="AE1028" s="411">
        <f t="shared" si="2914"/>
        <v>0</v>
      </c>
      <c r="AF1028" s="411">
        <f t="shared" si="2914"/>
        <v>0</v>
      </c>
      <c r="AG1028" s="411">
        <f t="shared" si="2914"/>
        <v>0</v>
      </c>
      <c r="AH1028" s="411">
        <f t="shared" si="2914"/>
        <v>0</v>
      </c>
      <c r="AI1028" s="411">
        <f t="shared" si="2914"/>
        <v>0</v>
      </c>
      <c r="AJ1028" s="411">
        <f t="shared" si="2914"/>
        <v>0</v>
      </c>
      <c r="AK1028" s="411">
        <f t="shared" si="2914"/>
        <v>0</v>
      </c>
      <c r="AL1028" s="411">
        <f t="shared" si="2914"/>
        <v>0</v>
      </c>
      <c r="AM1028" s="306"/>
    </row>
    <row r="1029" spans="2:39" ht="18.75" hidden="1" customHeight="1">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2:39" ht="18.75" hidden="1" customHeight="1">
      <c r="B1030" s="517" t="s">
        <v>109</v>
      </c>
      <c r="C1030" s="291" t="s">
        <v>25</v>
      </c>
      <c r="D1030" s="295"/>
      <c r="E1030" s="295"/>
      <c r="F1030" s="295"/>
      <c r="G1030" s="295"/>
      <c r="H1030" s="295"/>
      <c r="I1030" s="295"/>
      <c r="J1030" s="295"/>
      <c r="K1030" s="295"/>
      <c r="L1030" s="295"/>
      <c r="M1030" s="295"/>
      <c r="N1030" s="295">
        <v>12</v>
      </c>
      <c r="O1030" s="295"/>
      <c r="P1030" s="295"/>
      <c r="Q1030" s="295"/>
      <c r="R1030" s="295"/>
      <c r="S1030" s="295"/>
      <c r="T1030" s="295"/>
      <c r="U1030" s="295"/>
      <c r="V1030" s="295"/>
      <c r="W1030" s="295"/>
      <c r="X1030" s="295"/>
      <c r="Y1030" s="426"/>
      <c r="Z1030" s="410"/>
      <c r="AA1030" s="410"/>
      <c r="AB1030" s="410"/>
      <c r="AC1030" s="410"/>
      <c r="AD1030" s="410"/>
      <c r="AE1030" s="410"/>
      <c r="AF1030" s="415"/>
      <c r="AG1030" s="415"/>
      <c r="AH1030" s="415"/>
      <c r="AI1030" s="415"/>
      <c r="AJ1030" s="415"/>
      <c r="AK1030" s="415"/>
      <c r="AL1030" s="415"/>
      <c r="AM1030" s="296">
        <f>SUM(Y1030:AL1030)</f>
        <v>0</v>
      </c>
    </row>
    <row r="1031" spans="2:39" ht="18.75" hidden="1" customHeight="1">
      <c r="B1031" s="294" t="s">
        <v>342</v>
      </c>
      <c r="C1031" s="291" t="s">
        <v>163</v>
      </c>
      <c r="D1031" s="295"/>
      <c r="E1031" s="295"/>
      <c r="F1031" s="295"/>
      <c r="G1031" s="295"/>
      <c r="H1031" s="295"/>
      <c r="I1031" s="295"/>
      <c r="J1031" s="295"/>
      <c r="K1031" s="295"/>
      <c r="L1031" s="295"/>
      <c r="M1031" s="295"/>
      <c r="N1031" s="295">
        <f>N1030</f>
        <v>12</v>
      </c>
      <c r="O1031" s="295"/>
      <c r="P1031" s="295"/>
      <c r="Q1031" s="295"/>
      <c r="R1031" s="295"/>
      <c r="S1031" s="295"/>
      <c r="T1031" s="295"/>
      <c r="U1031" s="295"/>
      <c r="V1031" s="295"/>
      <c r="W1031" s="295"/>
      <c r="X1031" s="295"/>
      <c r="Y1031" s="411">
        <f>Y1030</f>
        <v>0</v>
      </c>
      <c r="Z1031" s="411">
        <f t="shared" ref="Z1031:AL1031" si="2915">Z1030</f>
        <v>0</v>
      </c>
      <c r="AA1031" s="411">
        <f t="shared" si="2915"/>
        <v>0</v>
      </c>
      <c r="AB1031" s="411">
        <f t="shared" si="2915"/>
        <v>0</v>
      </c>
      <c r="AC1031" s="411">
        <f t="shared" si="2915"/>
        <v>0</v>
      </c>
      <c r="AD1031" s="411">
        <f t="shared" si="2915"/>
        <v>0</v>
      </c>
      <c r="AE1031" s="411">
        <f t="shared" si="2915"/>
        <v>0</v>
      </c>
      <c r="AF1031" s="411">
        <f t="shared" si="2915"/>
        <v>0</v>
      </c>
      <c r="AG1031" s="411">
        <f t="shared" si="2915"/>
        <v>0</v>
      </c>
      <c r="AH1031" s="411">
        <f t="shared" si="2915"/>
        <v>0</v>
      </c>
      <c r="AI1031" s="411">
        <f t="shared" si="2915"/>
        <v>0</v>
      </c>
      <c r="AJ1031" s="411">
        <f t="shared" si="2915"/>
        <v>0</v>
      </c>
      <c r="AK1031" s="411">
        <f t="shared" si="2915"/>
        <v>0</v>
      </c>
      <c r="AL1031" s="411">
        <f t="shared" si="2915"/>
        <v>0</v>
      </c>
      <c r="AM1031" s="306"/>
    </row>
    <row r="1032" spans="2:39" ht="18.75" hidden="1" customHeight="1">
      <c r="B1032" s="322"/>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3"/>
      <c r="Z1032" s="424"/>
      <c r="AA1032" s="424"/>
      <c r="AB1032" s="424"/>
      <c r="AC1032" s="424"/>
      <c r="AD1032" s="424"/>
      <c r="AE1032" s="424"/>
      <c r="AF1032" s="424"/>
      <c r="AG1032" s="424"/>
      <c r="AH1032" s="424"/>
      <c r="AI1032" s="424"/>
      <c r="AJ1032" s="424"/>
      <c r="AK1032" s="424"/>
      <c r="AL1032" s="424"/>
      <c r="AM1032" s="297"/>
    </row>
    <row r="1033" spans="2:39" ht="18.75" hidden="1" customHeight="1">
      <c r="B1033" s="517" t="s">
        <v>111</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2:39" ht="18.75" hidden="1" customHeight="1">
      <c r="B1034" s="294" t="s">
        <v>342</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2916">Z1033</f>
        <v>0</v>
      </c>
      <c r="AA1034" s="411">
        <f t="shared" si="2916"/>
        <v>0</v>
      </c>
      <c r="AB1034" s="411">
        <f t="shared" si="2916"/>
        <v>0</v>
      </c>
      <c r="AC1034" s="411">
        <f t="shared" si="2916"/>
        <v>0</v>
      </c>
      <c r="AD1034" s="411">
        <f t="shared" si="2916"/>
        <v>0</v>
      </c>
      <c r="AE1034" s="411">
        <f t="shared" si="2916"/>
        <v>0</v>
      </c>
      <c r="AF1034" s="411">
        <f t="shared" si="2916"/>
        <v>0</v>
      </c>
      <c r="AG1034" s="411">
        <f t="shared" si="2916"/>
        <v>0</v>
      </c>
      <c r="AH1034" s="411">
        <f t="shared" si="2916"/>
        <v>0</v>
      </c>
      <c r="AI1034" s="411">
        <f t="shared" si="2916"/>
        <v>0</v>
      </c>
      <c r="AJ1034" s="411">
        <f t="shared" si="2916"/>
        <v>0</v>
      </c>
      <c r="AK1034" s="411">
        <f t="shared" si="2916"/>
        <v>0</v>
      </c>
      <c r="AL1034" s="411">
        <f t="shared" si="2916"/>
        <v>0</v>
      </c>
      <c r="AM1034" s="297"/>
    </row>
    <row r="1035" spans="2:39" ht="18.75" hidden="1" customHeight="1">
      <c r="B1035" s="322"/>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12"/>
      <c r="AA1035" s="412"/>
      <c r="AB1035" s="412"/>
      <c r="AC1035" s="412"/>
      <c r="AD1035" s="412"/>
      <c r="AE1035" s="412"/>
      <c r="AF1035" s="412"/>
      <c r="AG1035" s="412"/>
      <c r="AH1035" s="412"/>
      <c r="AI1035" s="412"/>
      <c r="AJ1035" s="412"/>
      <c r="AK1035" s="412"/>
      <c r="AL1035" s="412"/>
      <c r="AM1035" s="306"/>
    </row>
    <row r="1036" spans="2:39" ht="18.75" hidden="1" customHeight="1">
      <c r="B1036" s="517" t="s">
        <v>110</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2:39" ht="18.75" hidden="1" customHeight="1">
      <c r="B1037" s="294" t="s">
        <v>342</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2917">Y1036</f>
        <v>0</v>
      </c>
      <c r="Z1037" s="411">
        <f t="shared" si="2917"/>
        <v>0</v>
      </c>
      <c r="AA1037" s="411">
        <f t="shared" si="2917"/>
        <v>0</v>
      </c>
      <c r="AB1037" s="411">
        <f t="shared" si="2917"/>
        <v>0</v>
      </c>
      <c r="AC1037" s="411">
        <f t="shared" si="2917"/>
        <v>0</v>
      </c>
      <c r="AD1037" s="411">
        <f t="shared" si="2917"/>
        <v>0</v>
      </c>
      <c r="AE1037" s="411">
        <f t="shared" si="2917"/>
        <v>0</v>
      </c>
      <c r="AF1037" s="411">
        <f t="shared" si="2917"/>
        <v>0</v>
      </c>
      <c r="AG1037" s="411">
        <f t="shared" si="2917"/>
        <v>0</v>
      </c>
      <c r="AH1037" s="411">
        <f t="shared" si="2917"/>
        <v>0</v>
      </c>
      <c r="AI1037" s="411">
        <f t="shared" si="2917"/>
        <v>0</v>
      </c>
      <c r="AJ1037" s="411">
        <f t="shared" si="2917"/>
        <v>0</v>
      </c>
      <c r="AK1037" s="411">
        <f t="shared" si="2917"/>
        <v>0</v>
      </c>
      <c r="AL1037" s="411">
        <f t="shared" si="2917"/>
        <v>0</v>
      </c>
      <c r="AM1037" s="306"/>
    </row>
    <row r="1038" spans="2:39" ht="18.75" hidden="1" customHeight="1">
      <c r="B1038" s="323"/>
      <c r="C1038" s="300"/>
      <c r="D1038" s="291"/>
      <c r="E1038" s="291"/>
      <c r="F1038" s="291"/>
      <c r="G1038" s="291"/>
      <c r="H1038" s="291"/>
      <c r="I1038" s="291"/>
      <c r="J1038" s="291"/>
      <c r="K1038" s="291"/>
      <c r="L1038" s="291"/>
      <c r="M1038" s="291"/>
      <c r="N1038" s="300"/>
      <c r="O1038" s="291"/>
      <c r="P1038" s="291"/>
      <c r="Q1038" s="291"/>
      <c r="R1038" s="291"/>
      <c r="S1038" s="291"/>
      <c r="T1038" s="291"/>
      <c r="U1038" s="291"/>
      <c r="V1038" s="291"/>
      <c r="W1038" s="291"/>
      <c r="X1038" s="291"/>
      <c r="Y1038" s="412"/>
      <c r="Z1038" s="412"/>
      <c r="AA1038" s="412"/>
      <c r="AB1038" s="412"/>
      <c r="AC1038" s="412"/>
      <c r="AD1038" s="412"/>
      <c r="AE1038" s="412"/>
      <c r="AF1038" s="412"/>
      <c r="AG1038" s="412"/>
      <c r="AH1038" s="412"/>
      <c r="AI1038" s="412"/>
      <c r="AJ1038" s="412"/>
      <c r="AK1038" s="412"/>
      <c r="AL1038" s="412"/>
      <c r="AM1038" s="306"/>
    </row>
    <row r="1039" spans="2:39" ht="18.75" hidden="1" customHeight="1">
      <c r="B1039" s="515" t="s">
        <v>502</v>
      </c>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22"/>
      <c r="Z1039" s="425"/>
      <c r="AA1039" s="425"/>
      <c r="AB1039" s="425"/>
      <c r="AC1039" s="425"/>
      <c r="AD1039" s="425"/>
      <c r="AE1039" s="425"/>
      <c r="AF1039" s="425"/>
      <c r="AG1039" s="425"/>
      <c r="AH1039" s="425"/>
      <c r="AI1039" s="425"/>
      <c r="AJ1039" s="425"/>
      <c r="AK1039" s="425"/>
      <c r="AL1039" s="425"/>
      <c r="AM1039" s="306"/>
    </row>
    <row r="1040" spans="2:39" ht="18.75" hidden="1" customHeight="1">
      <c r="B1040" s="288" t="s">
        <v>498</v>
      </c>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2:39" ht="18.75" hidden="1" customHeight="1">
      <c r="B1041" s="517" t="s">
        <v>113</v>
      </c>
      <c r="C1041" s="291" t="s">
        <v>25</v>
      </c>
      <c r="D1041" s="295"/>
      <c r="E1041" s="295"/>
      <c r="F1041" s="295"/>
      <c r="G1041" s="295"/>
      <c r="H1041" s="295"/>
      <c r="I1041" s="295"/>
      <c r="J1041" s="295"/>
      <c r="K1041" s="295"/>
      <c r="L1041" s="295"/>
      <c r="M1041" s="295"/>
      <c r="N1041" s="291"/>
      <c r="O1041" s="295"/>
      <c r="P1041" s="295"/>
      <c r="Q1041" s="295"/>
      <c r="R1041" s="295"/>
      <c r="S1041" s="295"/>
      <c r="T1041" s="295"/>
      <c r="U1041" s="295"/>
      <c r="V1041" s="295"/>
      <c r="W1041" s="295"/>
      <c r="X1041" s="295"/>
      <c r="Y1041" s="410"/>
      <c r="Z1041" s="410"/>
      <c r="AA1041" s="410"/>
      <c r="AB1041" s="410"/>
      <c r="AC1041" s="410"/>
      <c r="AD1041" s="410"/>
      <c r="AE1041" s="410"/>
      <c r="AF1041" s="410"/>
      <c r="AG1041" s="410"/>
      <c r="AH1041" s="410"/>
      <c r="AI1041" s="410"/>
      <c r="AJ1041" s="410"/>
      <c r="AK1041" s="410"/>
      <c r="AL1041" s="410"/>
      <c r="AM1041" s="296">
        <f>SUM(Y1041:AL1041)</f>
        <v>0</v>
      </c>
    </row>
    <row r="1042" spans="2:39" ht="18.75" hidden="1" customHeight="1">
      <c r="B1042" s="294" t="s">
        <v>346</v>
      </c>
      <c r="C1042" s="291" t="s">
        <v>163</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1">
        <f>Y1041</f>
        <v>0</v>
      </c>
      <c r="Z1042" s="411">
        <f t="shared" ref="Z1042" si="2918">Z1041</f>
        <v>0</v>
      </c>
      <c r="AA1042" s="411">
        <f t="shared" ref="AA1042" si="2919">AA1041</f>
        <v>0</v>
      </c>
      <c r="AB1042" s="411">
        <f t="shared" ref="AB1042" si="2920">AB1041</f>
        <v>0</v>
      </c>
      <c r="AC1042" s="411">
        <f t="shared" ref="AC1042" si="2921">AC1041</f>
        <v>0</v>
      </c>
      <c r="AD1042" s="411">
        <f t="shared" ref="AD1042" si="2922">AD1041</f>
        <v>0</v>
      </c>
      <c r="AE1042" s="411">
        <f t="shared" ref="AE1042" si="2923">AE1041</f>
        <v>0</v>
      </c>
      <c r="AF1042" s="411">
        <f t="shared" ref="AF1042" si="2924">AF1041</f>
        <v>0</v>
      </c>
      <c r="AG1042" s="411">
        <f t="shared" ref="AG1042" si="2925">AG1041</f>
        <v>0</v>
      </c>
      <c r="AH1042" s="411">
        <f t="shared" ref="AH1042" si="2926">AH1041</f>
        <v>0</v>
      </c>
      <c r="AI1042" s="411">
        <f t="shared" ref="AI1042" si="2927">AI1041</f>
        <v>0</v>
      </c>
      <c r="AJ1042" s="411">
        <f t="shared" ref="AJ1042" si="2928">AJ1041</f>
        <v>0</v>
      </c>
      <c r="AK1042" s="411">
        <f t="shared" ref="AK1042" si="2929">AK1041</f>
        <v>0</v>
      </c>
      <c r="AL1042" s="411">
        <f t="shared" ref="AL1042" si="2930">AL1041</f>
        <v>0</v>
      </c>
      <c r="AM1042" s="306"/>
    </row>
    <row r="1043" spans="2:39" ht="18.75" hidden="1" customHeight="1">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22"/>
      <c r="Z1043" s="425"/>
      <c r="AA1043" s="425"/>
      <c r="AB1043" s="425"/>
      <c r="AC1043" s="425"/>
      <c r="AD1043" s="425"/>
      <c r="AE1043" s="425"/>
      <c r="AF1043" s="425"/>
      <c r="AG1043" s="425"/>
      <c r="AH1043" s="425"/>
      <c r="AI1043" s="425"/>
      <c r="AJ1043" s="425"/>
      <c r="AK1043" s="425"/>
      <c r="AL1043" s="425"/>
      <c r="AM1043" s="306"/>
    </row>
    <row r="1044" spans="2:39" ht="18.75" hidden="1" customHeight="1">
      <c r="B1044" s="517" t="s">
        <v>114</v>
      </c>
      <c r="C1044" s="291" t="s">
        <v>25</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10"/>
      <c r="Z1044" s="410"/>
      <c r="AA1044" s="410"/>
      <c r="AB1044" s="410"/>
      <c r="AC1044" s="410"/>
      <c r="AD1044" s="410"/>
      <c r="AE1044" s="410"/>
      <c r="AF1044" s="410"/>
      <c r="AG1044" s="410"/>
      <c r="AH1044" s="410"/>
      <c r="AI1044" s="410"/>
      <c r="AJ1044" s="410"/>
      <c r="AK1044" s="410"/>
      <c r="AL1044" s="410"/>
      <c r="AM1044" s="296">
        <f>SUM(Y1044:AL1044)</f>
        <v>0</v>
      </c>
    </row>
    <row r="1045" spans="2:39" ht="18.75" hidden="1" customHeight="1">
      <c r="B1045" s="294" t="s">
        <v>346</v>
      </c>
      <c r="C1045" s="291" t="s">
        <v>163</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1">
        <f>Y1044</f>
        <v>0</v>
      </c>
      <c r="Z1045" s="411">
        <f t="shared" ref="Z1045" si="2931">Z1044</f>
        <v>0</v>
      </c>
      <c r="AA1045" s="411">
        <f t="shared" ref="AA1045" si="2932">AA1044</f>
        <v>0</v>
      </c>
      <c r="AB1045" s="411">
        <f t="shared" ref="AB1045" si="2933">AB1044</f>
        <v>0</v>
      </c>
      <c r="AC1045" s="411">
        <f t="shared" ref="AC1045" si="2934">AC1044</f>
        <v>0</v>
      </c>
      <c r="AD1045" s="411">
        <f t="shared" ref="AD1045" si="2935">AD1044</f>
        <v>0</v>
      </c>
      <c r="AE1045" s="411">
        <f t="shared" ref="AE1045" si="2936">AE1044</f>
        <v>0</v>
      </c>
      <c r="AF1045" s="411">
        <f t="shared" ref="AF1045" si="2937">AF1044</f>
        <v>0</v>
      </c>
      <c r="AG1045" s="411">
        <f t="shared" ref="AG1045" si="2938">AG1044</f>
        <v>0</v>
      </c>
      <c r="AH1045" s="411">
        <f t="shared" ref="AH1045" si="2939">AH1044</f>
        <v>0</v>
      </c>
      <c r="AI1045" s="411">
        <f t="shared" ref="AI1045" si="2940">AI1044</f>
        <v>0</v>
      </c>
      <c r="AJ1045" s="411">
        <f t="shared" ref="AJ1045" si="2941">AJ1044</f>
        <v>0</v>
      </c>
      <c r="AK1045" s="411">
        <f t="shared" ref="AK1045" si="2942">AK1044</f>
        <v>0</v>
      </c>
      <c r="AL1045" s="411">
        <f t="shared" ref="AL1045" si="2943">AL1044</f>
        <v>0</v>
      </c>
      <c r="AM1045" s="306"/>
    </row>
    <row r="1046" spans="2:39" ht="18.75" hidden="1" customHeight="1">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2:39" ht="18.75" hidden="1" customHeight="1">
      <c r="B1047" s="517" t="s">
        <v>115</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2:39" ht="18.75" hidden="1" customHeight="1">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2944">Z1047</f>
        <v>0</v>
      </c>
      <c r="AA1048" s="411">
        <f t="shared" ref="AA1048" si="2945">AA1047</f>
        <v>0</v>
      </c>
      <c r="AB1048" s="411">
        <f t="shared" ref="AB1048" si="2946">AB1047</f>
        <v>0</v>
      </c>
      <c r="AC1048" s="411">
        <f t="shared" ref="AC1048" si="2947">AC1047</f>
        <v>0</v>
      </c>
      <c r="AD1048" s="411">
        <f t="shared" ref="AD1048" si="2948">AD1047</f>
        <v>0</v>
      </c>
      <c r="AE1048" s="411">
        <f t="shared" ref="AE1048" si="2949">AE1047</f>
        <v>0</v>
      </c>
      <c r="AF1048" s="411">
        <f t="shared" ref="AF1048" si="2950">AF1047</f>
        <v>0</v>
      </c>
      <c r="AG1048" s="411">
        <f t="shared" ref="AG1048" si="2951">AG1047</f>
        <v>0</v>
      </c>
      <c r="AH1048" s="411">
        <f t="shared" ref="AH1048" si="2952">AH1047</f>
        <v>0</v>
      </c>
      <c r="AI1048" s="411">
        <f t="shared" ref="AI1048" si="2953">AI1047</f>
        <v>0</v>
      </c>
      <c r="AJ1048" s="411">
        <f t="shared" ref="AJ1048" si="2954">AJ1047</f>
        <v>0</v>
      </c>
      <c r="AK1048" s="411">
        <f t="shared" ref="AK1048" si="2955">AK1047</f>
        <v>0</v>
      </c>
      <c r="AL1048" s="411">
        <f t="shared" ref="AL1048" si="2956">AL1047</f>
        <v>0</v>
      </c>
      <c r="AM1048" s="306"/>
    </row>
    <row r="1049" spans="2:39" ht="18.75" hidden="1" customHeight="1">
      <c r="B1049" s="322"/>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2:39" ht="18.75" hidden="1" customHeight="1">
      <c r="B1050" s="517" t="s">
        <v>116</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2:39" ht="18.75" hidden="1" customHeight="1">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2957">Z1050</f>
        <v>0</v>
      </c>
      <c r="AA1051" s="411">
        <f t="shared" ref="AA1051" si="2958">AA1050</f>
        <v>0</v>
      </c>
      <c r="AB1051" s="411">
        <f t="shared" ref="AB1051" si="2959">AB1050</f>
        <v>0</v>
      </c>
      <c r="AC1051" s="411">
        <f t="shared" ref="AC1051" si="2960">AC1050</f>
        <v>0</v>
      </c>
      <c r="AD1051" s="411">
        <f t="shared" ref="AD1051" si="2961">AD1050</f>
        <v>0</v>
      </c>
      <c r="AE1051" s="411">
        <f t="shared" ref="AE1051" si="2962">AE1050</f>
        <v>0</v>
      </c>
      <c r="AF1051" s="411">
        <f t="shared" ref="AF1051" si="2963">AF1050</f>
        <v>0</v>
      </c>
      <c r="AG1051" s="411">
        <f t="shared" ref="AG1051" si="2964">AG1050</f>
        <v>0</v>
      </c>
      <c r="AH1051" s="411">
        <f t="shared" ref="AH1051" si="2965">AH1050</f>
        <v>0</v>
      </c>
      <c r="AI1051" s="411">
        <f t="shared" ref="AI1051" si="2966">AI1050</f>
        <v>0</v>
      </c>
      <c r="AJ1051" s="411">
        <f t="shared" ref="AJ1051" si="2967">AJ1050</f>
        <v>0</v>
      </c>
      <c r="AK1051" s="411">
        <f t="shared" ref="AK1051" si="2968">AK1050</f>
        <v>0</v>
      </c>
      <c r="AL1051" s="411">
        <f t="shared" ref="AL1051" si="2969">AL1050</f>
        <v>0</v>
      </c>
      <c r="AM1051" s="306"/>
    </row>
    <row r="1052" spans="2:39" ht="18.75" hidden="1" customHeight="1">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2:39" ht="18.75" hidden="1" customHeight="1">
      <c r="B1053" s="288" t="s">
        <v>499</v>
      </c>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2:39" ht="18.75" hidden="1" customHeight="1">
      <c r="B1054" s="517" t="s">
        <v>117</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2:39" ht="18.75" hidden="1" customHeight="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970">Z1054</f>
        <v>0</v>
      </c>
      <c r="AA1055" s="411">
        <f t="shared" ref="AA1055" si="2971">AA1054</f>
        <v>0</v>
      </c>
      <c r="AB1055" s="411">
        <f t="shared" ref="AB1055" si="2972">AB1054</f>
        <v>0</v>
      </c>
      <c r="AC1055" s="411">
        <f t="shared" ref="AC1055" si="2973">AC1054</f>
        <v>0</v>
      </c>
      <c r="AD1055" s="411">
        <f t="shared" ref="AD1055" si="2974">AD1054</f>
        <v>0</v>
      </c>
      <c r="AE1055" s="411">
        <f t="shared" ref="AE1055" si="2975">AE1054</f>
        <v>0</v>
      </c>
      <c r="AF1055" s="411">
        <f t="shared" ref="AF1055" si="2976">AF1054</f>
        <v>0</v>
      </c>
      <c r="AG1055" s="411">
        <f t="shared" ref="AG1055" si="2977">AG1054</f>
        <v>0</v>
      </c>
      <c r="AH1055" s="411">
        <f t="shared" ref="AH1055" si="2978">AH1054</f>
        <v>0</v>
      </c>
      <c r="AI1055" s="411">
        <f t="shared" ref="AI1055" si="2979">AI1054</f>
        <v>0</v>
      </c>
      <c r="AJ1055" s="411">
        <f t="shared" ref="AJ1055" si="2980">AJ1054</f>
        <v>0</v>
      </c>
      <c r="AK1055" s="411">
        <f t="shared" ref="AK1055" si="2981">AK1054</f>
        <v>0</v>
      </c>
      <c r="AL1055" s="411">
        <f t="shared" ref="AL1055" si="2982">AL1054</f>
        <v>0</v>
      </c>
      <c r="AM1055" s="306"/>
    </row>
    <row r="1056" spans="2:39" ht="18.75" hidden="1" customHeight="1">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2:39" ht="18.75" hidden="1" customHeight="1">
      <c r="B1057" s="517" t="s">
        <v>118</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2:39" ht="18.75" hidden="1" customHeight="1">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2983">Z1057</f>
        <v>0</v>
      </c>
      <c r="AA1058" s="411">
        <f t="shared" ref="AA1058" si="2984">AA1057</f>
        <v>0</v>
      </c>
      <c r="AB1058" s="411">
        <f t="shared" ref="AB1058" si="2985">AB1057</f>
        <v>0</v>
      </c>
      <c r="AC1058" s="411">
        <f t="shared" ref="AC1058" si="2986">AC1057</f>
        <v>0</v>
      </c>
      <c r="AD1058" s="411">
        <f t="shared" ref="AD1058" si="2987">AD1057</f>
        <v>0</v>
      </c>
      <c r="AE1058" s="411">
        <f t="shared" ref="AE1058" si="2988">AE1057</f>
        <v>0</v>
      </c>
      <c r="AF1058" s="411">
        <f t="shared" ref="AF1058" si="2989">AF1057</f>
        <v>0</v>
      </c>
      <c r="AG1058" s="411">
        <f t="shared" ref="AG1058" si="2990">AG1057</f>
        <v>0</v>
      </c>
      <c r="AH1058" s="411">
        <f t="shared" ref="AH1058" si="2991">AH1057</f>
        <v>0</v>
      </c>
      <c r="AI1058" s="411">
        <f t="shared" ref="AI1058" si="2992">AI1057</f>
        <v>0</v>
      </c>
      <c r="AJ1058" s="411">
        <f t="shared" ref="AJ1058" si="2993">AJ1057</f>
        <v>0</v>
      </c>
      <c r="AK1058" s="411">
        <f t="shared" ref="AK1058" si="2994">AK1057</f>
        <v>0</v>
      </c>
      <c r="AL1058" s="411">
        <f t="shared" ref="AL1058" si="2995">AL1057</f>
        <v>0</v>
      </c>
      <c r="AM1058" s="306"/>
    </row>
    <row r="1059" spans="2:39" ht="18.75" hidden="1" customHeight="1">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2:39" ht="18.75" hidden="1" customHeight="1">
      <c r="B1060" s="517" t="s">
        <v>119</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2:39" ht="18.75" hidden="1" customHeight="1">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2996">Z1060</f>
        <v>0</v>
      </c>
      <c r="AA1061" s="411">
        <f t="shared" ref="AA1061" si="2997">AA1060</f>
        <v>0</v>
      </c>
      <c r="AB1061" s="411">
        <f t="shared" ref="AB1061" si="2998">AB1060</f>
        <v>0</v>
      </c>
      <c r="AC1061" s="411">
        <f t="shared" ref="AC1061" si="2999">AC1060</f>
        <v>0</v>
      </c>
      <c r="AD1061" s="411">
        <f t="shared" ref="AD1061" si="3000">AD1060</f>
        <v>0</v>
      </c>
      <c r="AE1061" s="411">
        <f t="shared" ref="AE1061" si="3001">AE1060</f>
        <v>0</v>
      </c>
      <c r="AF1061" s="411">
        <f t="shared" ref="AF1061" si="3002">AF1060</f>
        <v>0</v>
      </c>
      <c r="AG1061" s="411">
        <f t="shared" ref="AG1061" si="3003">AG1060</f>
        <v>0</v>
      </c>
      <c r="AH1061" s="411">
        <f t="shared" ref="AH1061" si="3004">AH1060</f>
        <v>0</v>
      </c>
      <c r="AI1061" s="411">
        <f t="shared" ref="AI1061" si="3005">AI1060</f>
        <v>0</v>
      </c>
      <c r="AJ1061" s="411">
        <f t="shared" ref="AJ1061" si="3006">AJ1060</f>
        <v>0</v>
      </c>
      <c r="AK1061" s="411">
        <f t="shared" ref="AK1061" si="3007">AK1060</f>
        <v>0</v>
      </c>
      <c r="AL1061" s="411">
        <f t="shared" ref="AL1061" si="3008">AL1060</f>
        <v>0</v>
      </c>
      <c r="AM1061" s="306"/>
    </row>
    <row r="1062" spans="2:39" ht="18.75" hidden="1" customHeight="1">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2:39" ht="18.75" hidden="1" customHeight="1">
      <c r="B1063" s="517" t="s">
        <v>120</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2:39" ht="18.75" hidden="1" customHeight="1">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Z1063</f>
        <v>0</v>
      </c>
      <c r="AA1064" s="411">
        <f t="shared" ref="AA1064" si="3009">AA1063</f>
        <v>0</v>
      </c>
      <c r="AB1064" s="411">
        <f t="shared" ref="AB1064" si="3010">AB1063</f>
        <v>0</v>
      </c>
      <c r="AC1064" s="411">
        <f t="shared" ref="AC1064" si="3011">AC1063</f>
        <v>0</v>
      </c>
      <c r="AD1064" s="411">
        <f t="shared" ref="AD1064" si="3012">AD1063</f>
        <v>0</v>
      </c>
      <c r="AE1064" s="411">
        <f>AE1063</f>
        <v>0</v>
      </c>
      <c r="AF1064" s="411">
        <f t="shared" ref="AF1064" si="3013">AF1063</f>
        <v>0</v>
      </c>
      <c r="AG1064" s="411">
        <f t="shared" ref="AG1064" si="3014">AG1063</f>
        <v>0</v>
      </c>
      <c r="AH1064" s="411">
        <f t="shared" ref="AH1064" si="3015">AH1063</f>
        <v>0</v>
      </c>
      <c r="AI1064" s="411">
        <f t="shared" ref="AI1064" si="3016">AI1063</f>
        <v>0</v>
      </c>
      <c r="AJ1064" s="411">
        <f t="shared" ref="AJ1064" si="3017">AJ1063</f>
        <v>0</v>
      </c>
      <c r="AK1064" s="411">
        <f t="shared" ref="AK1064" si="3018">AK1063</f>
        <v>0</v>
      </c>
      <c r="AL1064" s="411">
        <f t="shared" ref="AL1064" si="3019">AL1063</f>
        <v>0</v>
      </c>
      <c r="AM1064" s="306"/>
    </row>
    <row r="1065" spans="2:39" ht="18.75" hidden="1" customHeight="1">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2:39" ht="18.75" hidden="1" customHeight="1">
      <c r="B1066" s="517" t="s">
        <v>121</v>
      </c>
      <c r="C1066" s="291" t="s">
        <v>25</v>
      </c>
      <c r="D1066" s="295"/>
      <c r="E1066" s="295"/>
      <c r="F1066" s="295"/>
      <c r="G1066" s="295"/>
      <c r="H1066" s="295"/>
      <c r="I1066" s="295"/>
      <c r="J1066" s="295"/>
      <c r="K1066" s="295"/>
      <c r="L1066" s="295"/>
      <c r="M1066" s="295"/>
      <c r="N1066" s="295">
        <v>3</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2:39" ht="18.75" hidden="1" customHeight="1">
      <c r="B1067" s="294" t="s">
        <v>346</v>
      </c>
      <c r="C1067" s="291" t="s">
        <v>163</v>
      </c>
      <c r="D1067" s="295"/>
      <c r="E1067" s="295"/>
      <c r="F1067" s="295"/>
      <c r="G1067" s="295"/>
      <c r="H1067" s="295"/>
      <c r="I1067" s="295"/>
      <c r="J1067" s="295"/>
      <c r="K1067" s="295"/>
      <c r="L1067" s="295"/>
      <c r="M1067" s="295"/>
      <c r="N1067" s="295">
        <f>N1066</f>
        <v>3</v>
      </c>
      <c r="O1067" s="295"/>
      <c r="P1067" s="295"/>
      <c r="Q1067" s="295"/>
      <c r="R1067" s="295"/>
      <c r="S1067" s="295"/>
      <c r="T1067" s="295"/>
      <c r="U1067" s="295"/>
      <c r="V1067" s="295"/>
      <c r="W1067" s="295"/>
      <c r="X1067" s="295"/>
      <c r="Y1067" s="411">
        <f>Y1066</f>
        <v>0</v>
      </c>
      <c r="Z1067" s="411">
        <f t="shared" ref="Z1067" si="3020">Z1066</f>
        <v>0</v>
      </c>
      <c r="AA1067" s="411">
        <f t="shared" ref="AA1067" si="3021">AA1066</f>
        <v>0</v>
      </c>
      <c r="AB1067" s="411">
        <f t="shared" ref="AB1067" si="3022">AB1066</f>
        <v>0</v>
      </c>
      <c r="AC1067" s="411">
        <f t="shared" ref="AC1067" si="3023">AC1066</f>
        <v>0</v>
      </c>
      <c r="AD1067" s="411">
        <f t="shared" ref="AD1067" si="3024">AD1066</f>
        <v>0</v>
      </c>
      <c r="AE1067" s="411">
        <f t="shared" ref="AE1067" si="3025">AE1066</f>
        <v>0</v>
      </c>
      <c r="AF1067" s="411">
        <f t="shared" ref="AF1067" si="3026">AF1066</f>
        <v>0</v>
      </c>
      <c r="AG1067" s="411">
        <f t="shared" ref="AG1067" si="3027">AG1066</f>
        <v>0</v>
      </c>
      <c r="AH1067" s="411">
        <f t="shared" ref="AH1067" si="3028">AH1066</f>
        <v>0</v>
      </c>
      <c r="AI1067" s="411">
        <f t="shared" ref="AI1067" si="3029">AI1066</f>
        <v>0</v>
      </c>
      <c r="AJ1067" s="411">
        <f t="shared" ref="AJ1067" si="3030">AJ1066</f>
        <v>0</v>
      </c>
      <c r="AK1067" s="411">
        <f t="shared" ref="AK1067" si="3031">AK1066</f>
        <v>0</v>
      </c>
      <c r="AL1067" s="411">
        <f t="shared" ref="AL1067" si="3032">AL1066</f>
        <v>0</v>
      </c>
      <c r="AM1067" s="306"/>
    </row>
    <row r="1068" spans="2:39" ht="18.75" hidden="1" customHeight="1">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2:39" ht="18.75" hidden="1" customHeight="1">
      <c r="B1069" s="517" t="s">
        <v>122</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2:39" ht="18.75" hidden="1" customHeight="1">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 t="shared" ref="Z1070" si="3033">Z1069</f>
        <v>0</v>
      </c>
      <c r="AA1070" s="411">
        <f t="shared" ref="AA1070" si="3034">AA1069</f>
        <v>0</v>
      </c>
      <c r="AB1070" s="411">
        <f t="shared" ref="AB1070" si="3035">AB1069</f>
        <v>0</v>
      </c>
      <c r="AC1070" s="411">
        <f t="shared" ref="AC1070" si="3036">AC1069</f>
        <v>0</v>
      </c>
      <c r="AD1070" s="411">
        <f t="shared" ref="AD1070" si="3037">AD1069</f>
        <v>0</v>
      </c>
      <c r="AE1070" s="411">
        <f t="shared" ref="AE1070" si="3038">AE1069</f>
        <v>0</v>
      </c>
      <c r="AF1070" s="411">
        <f t="shared" ref="AF1070" si="3039">AF1069</f>
        <v>0</v>
      </c>
      <c r="AG1070" s="411">
        <f t="shared" ref="AG1070" si="3040">AG1069</f>
        <v>0</v>
      </c>
      <c r="AH1070" s="411">
        <f t="shared" ref="AH1070" si="3041">AH1069</f>
        <v>0</v>
      </c>
      <c r="AI1070" s="411">
        <f t="shared" ref="AI1070" si="3042">AI1069</f>
        <v>0</v>
      </c>
      <c r="AJ1070" s="411">
        <f t="shared" ref="AJ1070" si="3043">AJ1069</f>
        <v>0</v>
      </c>
      <c r="AK1070" s="411">
        <f t="shared" ref="AK1070" si="3044">AK1069</f>
        <v>0</v>
      </c>
      <c r="AL1070" s="411">
        <f t="shared" ref="AL1070" si="3045">AL1069</f>
        <v>0</v>
      </c>
      <c r="AM1070" s="306"/>
    </row>
    <row r="1071" spans="2:39" ht="18.75" hidden="1" customHeight="1">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2:39" ht="18.75" hidden="1" customHeight="1">
      <c r="B1072" s="517" t="s">
        <v>123</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2:39" ht="18.75" hidden="1" customHeight="1">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3046">Z1072</f>
        <v>0</v>
      </c>
      <c r="AA1073" s="411">
        <f t="shared" ref="AA1073" si="3047">AA1072</f>
        <v>0</v>
      </c>
      <c r="AB1073" s="411">
        <f t="shared" ref="AB1073" si="3048">AB1072</f>
        <v>0</v>
      </c>
      <c r="AC1073" s="411">
        <f t="shared" ref="AC1073" si="3049">AC1072</f>
        <v>0</v>
      </c>
      <c r="AD1073" s="411">
        <f t="shared" ref="AD1073" si="3050">AD1072</f>
        <v>0</v>
      </c>
      <c r="AE1073" s="411">
        <f t="shared" ref="AE1073" si="3051">AE1072</f>
        <v>0</v>
      </c>
      <c r="AF1073" s="411">
        <f t="shared" ref="AF1073" si="3052">AF1072</f>
        <v>0</v>
      </c>
      <c r="AG1073" s="411">
        <f t="shared" ref="AG1073" si="3053">AG1072</f>
        <v>0</v>
      </c>
      <c r="AH1073" s="411">
        <f t="shared" ref="AH1073" si="3054">AH1072</f>
        <v>0</v>
      </c>
      <c r="AI1073" s="411">
        <f t="shared" ref="AI1073" si="3055">AI1072</f>
        <v>0</v>
      </c>
      <c r="AJ1073" s="411">
        <f t="shared" ref="AJ1073" si="3056">AJ1072</f>
        <v>0</v>
      </c>
      <c r="AK1073" s="411">
        <f t="shared" ref="AK1073" si="3057">AK1072</f>
        <v>0</v>
      </c>
      <c r="AL1073" s="411">
        <f t="shared" ref="AL1073" si="3058">AL1072</f>
        <v>0</v>
      </c>
      <c r="AM1073" s="306"/>
    </row>
    <row r="1074" spans="2:39" ht="18.75" hidden="1" customHeight="1">
      <c r="B1074" s="517"/>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2:39" ht="18.75" hidden="1" customHeight="1">
      <c r="B1075" s="517" t="s">
        <v>124</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2:39" ht="18.75" hidden="1" customHeight="1">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3059">Z1075</f>
        <v>0</v>
      </c>
      <c r="AA1076" s="411">
        <f t="shared" ref="AA1076" si="3060">AA1075</f>
        <v>0</v>
      </c>
      <c r="AB1076" s="411">
        <f t="shared" ref="AB1076" si="3061">AB1075</f>
        <v>0</v>
      </c>
      <c r="AC1076" s="411">
        <f t="shared" ref="AC1076" si="3062">AC1075</f>
        <v>0</v>
      </c>
      <c r="AD1076" s="411">
        <f t="shared" ref="AD1076" si="3063">AD1075</f>
        <v>0</v>
      </c>
      <c r="AE1076" s="411">
        <f t="shared" ref="AE1076" si="3064">AE1075</f>
        <v>0</v>
      </c>
      <c r="AF1076" s="411">
        <f t="shared" ref="AF1076" si="3065">AF1075</f>
        <v>0</v>
      </c>
      <c r="AG1076" s="411">
        <f t="shared" ref="AG1076" si="3066">AG1075</f>
        <v>0</v>
      </c>
      <c r="AH1076" s="411">
        <f t="shared" ref="AH1076" si="3067">AH1075</f>
        <v>0</v>
      </c>
      <c r="AI1076" s="411">
        <f t="shared" ref="AI1076" si="3068">AI1075</f>
        <v>0</v>
      </c>
      <c r="AJ1076" s="411">
        <f t="shared" ref="AJ1076" si="3069">AJ1075</f>
        <v>0</v>
      </c>
      <c r="AK1076" s="411">
        <f t="shared" ref="AK1076" si="3070">AK1075</f>
        <v>0</v>
      </c>
      <c r="AL1076" s="411">
        <f t="shared" ref="AL1076" si="3071">AL1075</f>
        <v>0</v>
      </c>
      <c r="AM1076" s="306"/>
    </row>
    <row r="1077" spans="2:39" ht="18.75" hidden="1" customHeight="1">
      <c r="B1077" s="517"/>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2:39" ht="18.75" hidden="1" customHeight="1">
      <c r="B1078" s="288" t="s">
        <v>500</v>
      </c>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2:39" ht="18.75" hidden="1" customHeight="1">
      <c r="B1079" s="517" t="s">
        <v>125</v>
      </c>
      <c r="C1079" s="291" t="s">
        <v>25</v>
      </c>
      <c r="D1079" s="295"/>
      <c r="E1079" s="295"/>
      <c r="F1079" s="295"/>
      <c r="G1079" s="295"/>
      <c r="H1079" s="295"/>
      <c r="I1079" s="295"/>
      <c r="J1079" s="295"/>
      <c r="K1079" s="295"/>
      <c r="L1079" s="295"/>
      <c r="M1079" s="295"/>
      <c r="N1079" s="295">
        <v>0</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2:39" ht="18.75" hidden="1" customHeight="1">
      <c r="B1080" s="294" t="s">
        <v>346</v>
      </c>
      <c r="C1080" s="291" t="s">
        <v>163</v>
      </c>
      <c r="D1080" s="295"/>
      <c r="E1080" s="295"/>
      <c r="F1080" s="295"/>
      <c r="G1080" s="295"/>
      <c r="H1080" s="295"/>
      <c r="I1080" s="295"/>
      <c r="J1080" s="295"/>
      <c r="K1080" s="295"/>
      <c r="L1080" s="295"/>
      <c r="M1080" s="295"/>
      <c r="N1080" s="295">
        <f>N1079</f>
        <v>0</v>
      </c>
      <c r="O1080" s="295"/>
      <c r="P1080" s="295"/>
      <c r="Q1080" s="295"/>
      <c r="R1080" s="295"/>
      <c r="S1080" s="295"/>
      <c r="T1080" s="295"/>
      <c r="U1080" s="295"/>
      <c r="V1080" s="295"/>
      <c r="W1080" s="295"/>
      <c r="X1080" s="295"/>
      <c r="Y1080" s="411">
        <f>Y1079</f>
        <v>0</v>
      </c>
      <c r="Z1080" s="411">
        <f t="shared" ref="Z1080" si="3072">Z1079</f>
        <v>0</v>
      </c>
      <c r="AA1080" s="411">
        <f t="shared" ref="AA1080" si="3073">AA1079</f>
        <v>0</v>
      </c>
      <c r="AB1080" s="411">
        <f t="shared" ref="AB1080" si="3074">AB1079</f>
        <v>0</v>
      </c>
      <c r="AC1080" s="411">
        <f t="shared" ref="AC1080" si="3075">AC1079</f>
        <v>0</v>
      </c>
      <c r="AD1080" s="411">
        <f t="shared" ref="AD1080" si="3076">AD1079</f>
        <v>0</v>
      </c>
      <c r="AE1080" s="411">
        <f t="shared" ref="AE1080" si="3077">AE1079</f>
        <v>0</v>
      </c>
      <c r="AF1080" s="411">
        <f t="shared" ref="AF1080" si="3078">AF1079</f>
        <v>0</v>
      </c>
      <c r="AG1080" s="411">
        <f t="shared" ref="AG1080" si="3079">AG1079</f>
        <v>0</v>
      </c>
      <c r="AH1080" s="411">
        <f t="shared" ref="AH1080" si="3080">AH1079</f>
        <v>0</v>
      </c>
      <c r="AI1080" s="411">
        <f t="shared" ref="AI1080" si="3081">AI1079</f>
        <v>0</v>
      </c>
      <c r="AJ1080" s="411">
        <f t="shared" ref="AJ1080" si="3082">AJ1079</f>
        <v>0</v>
      </c>
      <c r="AK1080" s="411">
        <f t="shared" ref="AK1080" si="3083">AK1079</f>
        <v>0</v>
      </c>
      <c r="AL1080" s="411">
        <f t="shared" ref="AL1080" si="3084">AL1079</f>
        <v>0</v>
      </c>
      <c r="AM1080" s="306"/>
    </row>
    <row r="1081" spans="2:39" ht="18.75" hidden="1" customHeight="1">
      <c r="B1081" s="517"/>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2:39" ht="18.75" hidden="1" customHeight="1">
      <c r="B1082" s="517" t="s">
        <v>126</v>
      </c>
      <c r="C1082" s="291" t="s">
        <v>25</v>
      </c>
      <c r="D1082" s="295"/>
      <c r="E1082" s="295"/>
      <c r="F1082" s="295"/>
      <c r="G1082" s="295"/>
      <c r="H1082" s="295"/>
      <c r="I1082" s="295"/>
      <c r="J1082" s="295"/>
      <c r="K1082" s="295"/>
      <c r="L1082" s="295"/>
      <c r="M1082" s="295"/>
      <c r="N1082" s="295">
        <v>0</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2:39" ht="18.75" hidden="1" customHeight="1">
      <c r="B1083" s="294" t="s">
        <v>346</v>
      </c>
      <c r="C1083" s="291" t="s">
        <v>163</v>
      </c>
      <c r="D1083" s="295"/>
      <c r="E1083" s="295"/>
      <c r="F1083" s="295"/>
      <c r="G1083" s="295"/>
      <c r="H1083" s="295"/>
      <c r="I1083" s="295"/>
      <c r="J1083" s="295"/>
      <c r="K1083" s="295"/>
      <c r="L1083" s="295"/>
      <c r="M1083" s="295"/>
      <c r="N1083" s="295">
        <f>N1082</f>
        <v>0</v>
      </c>
      <c r="O1083" s="295"/>
      <c r="P1083" s="295"/>
      <c r="Q1083" s="295"/>
      <c r="R1083" s="295"/>
      <c r="S1083" s="295"/>
      <c r="T1083" s="295"/>
      <c r="U1083" s="295"/>
      <c r="V1083" s="295"/>
      <c r="W1083" s="295"/>
      <c r="X1083" s="295"/>
      <c r="Y1083" s="411">
        <f>Y1082</f>
        <v>0</v>
      </c>
      <c r="Z1083" s="411">
        <f t="shared" ref="Z1083" si="3085">Z1082</f>
        <v>0</v>
      </c>
      <c r="AA1083" s="411">
        <f t="shared" ref="AA1083" si="3086">AA1082</f>
        <v>0</v>
      </c>
      <c r="AB1083" s="411">
        <f t="shared" ref="AB1083" si="3087">AB1082</f>
        <v>0</v>
      </c>
      <c r="AC1083" s="411">
        <f t="shared" ref="AC1083" si="3088">AC1082</f>
        <v>0</v>
      </c>
      <c r="AD1083" s="411">
        <f t="shared" ref="AD1083" si="3089">AD1082</f>
        <v>0</v>
      </c>
      <c r="AE1083" s="411">
        <f t="shared" ref="AE1083" si="3090">AE1082</f>
        <v>0</v>
      </c>
      <c r="AF1083" s="411">
        <f t="shared" ref="AF1083" si="3091">AF1082</f>
        <v>0</v>
      </c>
      <c r="AG1083" s="411">
        <f t="shared" ref="AG1083" si="3092">AG1082</f>
        <v>0</v>
      </c>
      <c r="AH1083" s="411">
        <f t="shared" ref="AH1083" si="3093">AH1082</f>
        <v>0</v>
      </c>
      <c r="AI1083" s="411">
        <f t="shared" ref="AI1083" si="3094">AI1082</f>
        <v>0</v>
      </c>
      <c r="AJ1083" s="411">
        <f t="shared" ref="AJ1083" si="3095">AJ1082</f>
        <v>0</v>
      </c>
      <c r="AK1083" s="411">
        <f t="shared" ref="AK1083" si="3096">AK1082</f>
        <v>0</v>
      </c>
      <c r="AL1083" s="411">
        <f t="shared" ref="AL1083" si="3097">AL1082</f>
        <v>0</v>
      </c>
      <c r="AM1083" s="306"/>
    </row>
    <row r="1084" spans="2:39" ht="18.75" hidden="1" customHeight="1">
      <c r="B1084" s="517"/>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2:39" ht="18.75" hidden="1" customHeight="1">
      <c r="B1085" s="517" t="s">
        <v>127</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2:39" ht="18.75" hidden="1" customHeight="1">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3098">Z1085</f>
        <v>0</v>
      </c>
      <c r="AA1086" s="411">
        <f t="shared" ref="AA1086" si="3099">AA1085</f>
        <v>0</v>
      </c>
      <c r="AB1086" s="411">
        <f t="shared" ref="AB1086" si="3100">AB1085</f>
        <v>0</v>
      </c>
      <c r="AC1086" s="411">
        <f t="shared" ref="AC1086" si="3101">AC1085</f>
        <v>0</v>
      </c>
      <c r="AD1086" s="411">
        <f t="shared" ref="AD1086" si="3102">AD1085</f>
        <v>0</v>
      </c>
      <c r="AE1086" s="411">
        <f t="shared" ref="AE1086" si="3103">AE1085</f>
        <v>0</v>
      </c>
      <c r="AF1086" s="411">
        <f t="shared" ref="AF1086" si="3104">AF1085</f>
        <v>0</v>
      </c>
      <c r="AG1086" s="411">
        <f t="shared" ref="AG1086" si="3105">AG1085</f>
        <v>0</v>
      </c>
      <c r="AH1086" s="411">
        <f t="shared" ref="AH1086" si="3106">AH1085</f>
        <v>0</v>
      </c>
      <c r="AI1086" s="411">
        <f t="shared" ref="AI1086" si="3107">AI1085</f>
        <v>0</v>
      </c>
      <c r="AJ1086" s="411">
        <f t="shared" ref="AJ1086" si="3108">AJ1085</f>
        <v>0</v>
      </c>
      <c r="AK1086" s="411">
        <f t="shared" ref="AK1086" si="3109">AK1085</f>
        <v>0</v>
      </c>
      <c r="AL1086" s="411">
        <f t="shared" ref="AL1086" si="3110">AL1085</f>
        <v>0</v>
      </c>
      <c r="AM1086" s="306"/>
    </row>
    <row r="1087" spans="2:39" ht="18.75" hidden="1" customHeight="1">
      <c r="B1087" s="294"/>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2:39" ht="18.75" hidden="1" customHeight="1">
      <c r="B1088" s="288" t="s">
        <v>501</v>
      </c>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2:39" ht="18.75" hidden="1" customHeight="1">
      <c r="B1089" s="517" t="s">
        <v>128</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2:39" ht="18.75" hidden="1" customHeight="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111">Z1089</f>
        <v>0</v>
      </c>
      <c r="AA1090" s="411">
        <f t="shared" ref="AA1090" si="3112">AA1089</f>
        <v>0</v>
      </c>
      <c r="AB1090" s="411">
        <f t="shared" ref="AB1090" si="3113">AB1089</f>
        <v>0</v>
      </c>
      <c r="AC1090" s="411">
        <f t="shared" ref="AC1090" si="3114">AC1089</f>
        <v>0</v>
      </c>
      <c r="AD1090" s="411">
        <f t="shared" ref="AD1090" si="3115">AD1089</f>
        <v>0</v>
      </c>
      <c r="AE1090" s="411">
        <f t="shared" ref="AE1090" si="3116">AE1089</f>
        <v>0</v>
      </c>
      <c r="AF1090" s="411">
        <f t="shared" ref="AF1090" si="3117">AF1089</f>
        <v>0</v>
      </c>
      <c r="AG1090" s="411">
        <f t="shared" ref="AG1090" si="3118">AG1089</f>
        <v>0</v>
      </c>
      <c r="AH1090" s="411">
        <f t="shared" ref="AH1090" si="3119">AH1089</f>
        <v>0</v>
      </c>
      <c r="AI1090" s="411">
        <f t="shared" ref="AI1090" si="3120">AI1089</f>
        <v>0</v>
      </c>
      <c r="AJ1090" s="411">
        <f t="shared" ref="AJ1090" si="3121">AJ1089</f>
        <v>0</v>
      </c>
      <c r="AK1090" s="411">
        <f t="shared" ref="AK1090" si="3122">AK1089</f>
        <v>0</v>
      </c>
      <c r="AL1090" s="411">
        <f t="shared" ref="AL1090" si="3123">AL1089</f>
        <v>0</v>
      </c>
      <c r="AM1090" s="306"/>
    </row>
    <row r="1091" spans="2:39" ht="18.75" hidden="1" customHeight="1">
      <c r="B1091" s="517"/>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2:39" ht="18.75" hidden="1" customHeight="1">
      <c r="B1092" s="517" t="s">
        <v>129</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2:39" ht="18.75" hidden="1" customHeight="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24">Z1092</f>
        <v>0</v>
      </c>
      <c r="AA1093" s="411">
        <f t="shared" ref="AA1093" si="3125">AA1092</f>
        <v>0</v>
      </c>
      <c r="AB1093" s="411">
        <f t="shared" ref="AB1093" si="3126">AB1092</f>
        <v>0</v>
      </c>
      <c r="AC1093" s="411">
        <f t="shared" ref="AC1093" si="3127">AC1092</f>
        <v>0</v>
      </c>
      <c r="AD1093" s="411">
        <f t="shared" ref="AD1093" si="3128">AD1092</f>
        <v>0</v>
      </c>
      <c r="AE1093" s="411">
        <f t="shared" ref="AE1093" si="3129">AE1092</f>
        <v>0</v>
      </c>
      <c r="AF1093" s="411">
        <f t="shared" ref="AF1093" si="3130">AF1092</f>
        <v>0</v>
      </c>
      <c r="AG1093" s="411">
        <f t="shared" ref="AG1093" si="3131">AG1092</f>
        <v>0</v>
      </c>
      <c r="AH1093" s="411">
        <f t="shared" ref="AH1093" si="3132">AH1092</f>
        <v>0</v>
      </c>
      <c r="AI1093" s="411">
        <f t="shared" ref="AI1093" si="3133">AI1092</f>
        <v>0</v>
      </c>
      <c r="AJ1093" s="411">
        <f t="shared" ref="AJ1093" si="3134">AJ1092</f>
        <v>0</v>
      </c>
      <c r="AK1093" s="411">
        <f t="shared" ref="AK1093" si="3135">AK1092</f>
        <v>0</v>
      </c>
      <c r="AL1093" s="411">
        <f t="shared" ref="AL1093" si="3136">AL1092</f>
        <v>0</v>
      </c>
      <c r="AM1093" s="306"/>
    </row>
    <row r="1094" spans="2:39" ht="18.75" hidden="1" customHeight="1">
      <c r="B1094" s="517"/>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2:39" ht="18.75" hidden="1" customHeight="1">
      <c r="B1095" s="517" t="s">
        <v>130</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2:39" ht="18.75" hidden="1" customHeight="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137">Z1095</f>
        <v>0</v>
      </c>
      <c r="AA1096" s="411">
        <f t="shared" ref="AA1096" si="3138">AA1095</f>
        <v>0</v>
      </c>
      <c r="AB1096" s="411">
        <f t="shared" ref="AB1096" si="3139">AB1095</f>
        <v>0</v>
      </c>
      <c r="AC1096" s="411">
        <f t="shared" ref="AC1096" si="3140">AC1095</f>
        <v>0</v>
      </c>
      <c r="AD1096" s="411">
        <f t="shared" ref="AD1096" si="3141">AD1095</f>
        <v>0</v>
      </c>
      <c r="AE1096" s="411">
        <f t="shared" ref="AE1096" si="3142">AE1095</f>
        <v>0</v>
      </c>
      <c r="AF1096" s="411">
        <f t="shared" ref="AF1096" si="3143">AF1095</f>
        <v>0</v>
      </c>
      <c r="AG1096" s="411">
        <f t="shared" ref="AG1096" si="3144">AG1095</f>
        <v>0</v>
      </c>
      <c r="AH1096" s="411">
        <f t="shared" ref="AH1096" si="3145">AH1095</f>
        <v>0</v>
      </c>
      <c r="AI1096" s="411">
        <f t="shared" ref="AI1096" si="3146">AI1095</f>
        <v>0</v>
      </c>
      <c r="AJ1096" s="411">
        <f t="shared" ref="AJ1096" si="3147">AJ1095</f>
        <v>0</v>
      </c>
      <c r="AK1096" s="411">
        <f t="shared" ref="AK1096" si="3148">AK1095</f>
        <v>0</v>
      </c>
      <c r="AL1096" s="411">
        <f t="shared" ref="AL1096" si="3149">AL1095</f>
        <v>0</v>
      </c>
      <c r="AM1096" s="306"/>
    </row>
    <row r="1097" spans="2:39" ht="18.75" hidden="1" customHeight="1">
      <c r="B1097" s="517"/>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2:39" ht="18.75" hidden="1" customHeight="1">
      <c r="B1098" s="517" t="s">
        <v>131</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2:39" ht="18.75" hidden="1" customHeight="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150">Z1098</f>
        <v>0</v>
      </c>
      <c r="AA1099" s="411">
        <f t="shared" ref="AA1099" si="3151">AA1098</f>
        <v>0</v>
      </c>
      <c r="AB1099" s="411">
        <f t="shared" ref="AB1099" si="3152">AB1098</f>
        <v>0</v>
      </c>
      <c r="AC1099" s="411">
        <f t="shared" ref="AC1099" si="3153">AC1098</f>
        <v>0</v>
      </c>
      <c r="AD1099" s="411">
        <f t="shared" ref="AD1099" si="3154">AD1098</f>
        <v>0</v>
      </c>
      <c r="AE1099" s="411">
        <f t="shared" ref="AE1099" si="3155">AE1098</f>
        <v>0</v>
      </c>
      <c r="AF1099" s="411">
        <f t="shared" ref="AF1099" si="3156">AF1098</f>
        <v>0</v>
      </c>
      <c r="AG1099" s="411">
        <f t="shared" ref="AG1099" si="3157">AG1098</f>
        <v>0</v>
      </c>
      <c r="AH1099" s="411">
        <f t="shared" ref="AH1099" si="3158">AH1098</f>
        <v>0</v>
      </c>
      <c r="AI1099" s="411">
        <f t="shared" ref="AI1099" si="3159">AI1098</f>
        <v>0</v>
      </c>
      <c r="AJ1099" s="411">
        <f t="shared" ref="AJ1099" si="3160">AJ1098</f>
        <v>0</v>
      </c>
      <c r="AK1099" s="411">
        <f t="shared" ref="AK1099" si="3161">AK1098</f>
        <v>0</v>
      </c>
      <c r="AL1099" s="411">
        <f t="shared" ref="AL1099" si="3162">AL1098</f>
        <v>0</v>
      </c>
      <c r="AM1099" s="306"/>
    </row>
    <row r="1100" spans="2:39" ht="18.75" hidden="1" customHeight="1">
      <c r="B1100" s="517"/>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2:39" ht="18.75" hidden="1" customHeight="1">
      <c r="B1101" s="517" t="s">
        <v>132</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2:39" ht="18.75" hidden="1" customHeight="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163">Z1101</f>
        <v>0</v>
      </c>
      <c r="AA1102" s="411">
        <f t="shared" ref="AA1102" si="3164">AA1101</f>
        <v>0</v>
      </c>
      <c r="AB1102" s="411">
        <f t="shared" ref="AB1102" si="3165">AB1101</f>
        <v>0</v>
      </c>
      <c r="AC1102" s="411">
        <f t="shared" ref="AC1102" si="3166">AC1101</f>
        <v>0</v>
      </c>
      <c r="AD1102" s="411">
        <f t="shared" ref="AD1102" si="3167">AD1101</f>
        <v>0</v>
      </c>
      <c r="AE1102" s="411">
        <f t="shared" ref="AE1102" si="3168">AE1101</f>
        <v>0</v>
      </c>
      <c r="AF1102" s="411">
        <f t="shared" ref="AF1102" si="3169">AF1101</f>
        <v>0</v>
      </c>
      <c r="AG1102" s="411">
        <f t="shared" ref="AG1102" si="3170">AG1101</f>
        <v>0</v>
      </c>
      <c r="AH1102" s="411">
        <f t="shared" ref="AH1102" si="3171">AH1101</f>
        <v>0</v>
      </c>
      <c r="AI1102" s="411">
        <f t="shared" ref="AI1102" si="3172">AI1101</f>
        <v>0</v>
      </c>
      <c r="AJ1102" s="411">
        <f t="shared" ref="AJ1102" si="3173">AJ1101</f>
        <v>0</v>
      </c>
      <c r="AK1102" s="411">
        <f t="shared" ref="AK1102" si="3174">AK1101</f>
        <v>0</v>
      </c>
      <c r="AL1102" s="411">
        <f t="shared" ref="AL1102" si="3175">AL1101</f>
        <v>0</v>
      </c>
      <c r="AM1102" s="306"/>
    </row>
    <row r="1103" spans="2:39" ht="18.75" hidden="1" customHeight="1">
      <c r="B1103" s="517"/>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2:39" ht="18.75" hidden="1" customHeight="1">
      <c r="B1104" s="517" t="s">
        <v>133</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2:39" ht="18.75" hidden="1" customHeight="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176">Z1104</f>
        <v>0</v>
      </c>
      <c r="AA1105" s="411">
        <f t="shared" ref="AA1105" si="3177">AA1104</f>
        <v>0</v>
      </c>
      <c r="AB1105" s="411">
        <f t="shared" ref="AB1105" si="3178">AB1104</f>
        <v>0</v>
      </c>
      <c r="AC1105" s="411">
        <f t="shared" ref="AC1105" si="3179">AC1104</f>
        <v>0</v>
      </c>
      <c r="AD1105" s="411">
        <f t="shared" ref="AD1105" si="3180">AD1104</f>
        <v>0</v>
      </c>
      <c r="AE1105" s="411">
        <f t="shared" ref="AE1105" si="3181">AE1104</f>
        <v>0</v>
      </c>
      <c r="AF1105" s="411">
        <f t="shared" ref="AF1105" si="3182">AF1104</f>
        <v>0</v>
      </c>
      <c r="AG1105" s="411">
        <f t="shared" ref="AG1105" si="3183">AG1104</f>
        <v>0</v>
      </c>
      <c r="AH1105" s="411">
        <f t="shared" ref="AH1105" si="3184">AH1104</f>
        <v>0</v>
      </c>
      <c r="AI1105" s="411">
        <f t="shared" ref="AI1105" si="3185">AI1104</f>
        <v>0</v>
      </c>
      <c r="AJ1105" s="411">
        <f t="shared" ref="AJ1105" si="3186">AJ1104</f>
        <v>0</v>
      </c>
      <c r="AK1105" s="411">
        <f t="shared" ref="AK1105" si="3187">AK1104</f>
        <v>0</v>
      </c>
      <c r="AL1105" s="411">
        <f t="shared" ref="AL1105" si="3188">AL1104</f>
        <v>0</v>
      </c>
      <c r="AM1105" s="306"/>
    </row>
    <row r="1106" spans="2:39" ht="18.75" hidden="1" customHeight="1">
      <c r="B1106" s="517"/>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2:39" ht="18.75" hidden="1" customHeight="1">
      <c r="B1107" s="517" t="s">
        <v>134</v>
      </c>
      <c r="C1107" s="291" t="s">
        <v>25</v>
      </c>
      <c r="D1107" s="295"/>
      <c r="E1107" s="295"/>
      <c r="F1107" s="295"/>
      <c r="G1107" s="295"/>
      <c r="H1107" s="295"/>
      <c r="I1107" s="295"/>
      <c r="J1107" s="295"/>
      <c r="K1107" s="295"/>
      <c r="L1107" s="295"/>
      <c r="M1107" s="295"/>
      <c r="N1107" s="291"/>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2:39" ht="18.75" hidden="1" customHeight="1">
      <c r="B1108" s="294" t="s">
        <v>346</v>
      </c>
      <c r="C1108" s="291" t="s">
        <v>163</v>
      </c>
      <c r="D1108" s="295"/>
      <c r="E1108" s="295"/>
      <c r="F1108" s="295"/>
      <c r="G1108" s="295"/>
      <c r="H1108" s="295"/>
      <c r="I1108" s="295"/>
      <c r="J1108" s="295"/>
      <c r="K1108" s="295"/>
      <c r="L1108" s="295"/>
      <c r="M1108" s="295"/>
      <c r="N1108" s="466"/>
      <c r="O1108" s="295"/>
      <c r="P1108" s="295"/>
      <c r="Q1108" s="295"/>
      <c r="R1108" s="295"/>
      <c r="S1108" s="295"/>
      <c r="T1108" s="295"/>
      <c r="U1108" s="295"/>
      <c r="V1108" s="295"/>
      <c r="W1108" s="295"/>
      <c r="X1108" s="295"/>
      <c r="Y1108" s="411">
        <f>Y1107</f>
        <v>0</v>
      </c>
      <c r="Z1108" s="411">
        <f t="shared" ref="Z1108" si="3189">Z1107</f>
        <v>0</v>
      </c>
      <c r="AA1108" s="411">
        <f t="shared" ref="AA1108" si="3190">AA1107</f>
        <v>0</v>
      </c>
      <c r="AB1108" s="411">
        <f t="shared" ref="AB1108" si="3191">AB1107</f>
        <v>0</v>
      </c>
      <c r="AC1108" s="411">
        <f t="shared" ref="AC1108" si="3192">AC1107</f>
        <v>0</v>
      </c>
      <c r="AD1108" s="411">
        <f t="shared" ref="AD1108" si="3193">AD1107</f>
        <v>0</v>
      </c>
      <c r="AE1108" s="411">
        <f t="shared" ref="AE1108" si="3194">AE1107</f>
        <v>0</v>
      </c>
      <c r="AF1108" s="411">
        <f t="shared" ref="AF1108" si="3195">AF1107</f>
        <v>0</v>
      </c>
      <c r="AG1108" s="411">
        <f t="shared" ref="AG1108" si="3196">AG1107</f>
        <v>0</v>
      </c>
      <c r="AH1108" s="411">
        <f t="shared" ref="AH1108" si="3197">AH1107</f>
        <v>0</v>
      </c>
      <c r="AI1108" s="411">
        <f t="shared" ref="AI1108" si="3198">AI1107</f>
        <v>0</v>
      </c>
      <c r="AJ1108" s="411">
        <f t="shared" ref="AJ1108" si="3199">AJ1107</f>
        <v>0</v>
      </c>
      <c r="AK1108" s="411">
        <f t="shared" ref="AK1108" si="3200">AK1107</f>
        <v>0</v>
      </c>
      <c r="AL1108" s="411">
        <f t="shared" ref="AL1108" si="3201">AL1107</f>
        <v>0</v>
      </c>
      <c r="AM1108" s="306"/>
    </row>
    <row r="1109" spans="2:39" ht="18.75" hidden="1" customHeight="1">
      <c r="B1109" s="517"/>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2:39" ht="18.75" hidden="1" customHeight="1">
      <c r="B1110" s="517" t="s">
        <v>135</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2:39" ht="18.75" hidden="1" customHeight="1">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02">Z1110</f>
        <v>0</v>
      </c>
      <c r="AA1111" s="411">
        <f t="shared" ref="AA1111" si="3203">AA1110</f>
        <v>0</v>
      </c>
      <c r="AB1111" s="411">
        <f t="shared" ref="AB1111" si="3204">AB1110</f>
        <v>0</v>
      </c>
      <c r="AC1111" s="411">
        <f t="shared" ref="AC1111" si="3205">AC1110</f>
        <v>0</v>
      </c>
      <c r="AD1111" s="411">
        <f t="shared" ref="AD1111" si="3206">AD1110</f>
        <v>0</v>
      </c>
      <c r="AE1111" s="411">
        <f t="shared" ref="AE1111" si="3207">AE1110</f>
        <v>0</v>
      </c>
      <c r="AF1111" s="411">
        <f t="shared" ref="AF1111" si="3208">AF1110</f>
        <v>0</v>
      </c>
      <c r="AG1111" s="411">
        <f t="shared" ref="AG1111" si="3209">AG1110</f>
        <v>0</v>
      </c>
      <c r="AH1111" s="411">
        <f t="shared" ref="AH1111" si="3210">AH1110</f>
        <v>0</v>
      </c>
      <c r="AI1111" s="411">
        <f t="shared" ref="AI1111" si="3211">AI1110</f>
        <v>0</v>
      </c>
      <c r="AJ1111" s="411">
        <f t="shared" ref="AJ1111" si="3212">AJ1110</f>
        <v>0</v>
      </c>
      <c r="AK1111" s="411">
        <f t="shared" ref="AK1111" si="3213">AK1110</f>
        <v>0</v>
      </c>
      <c r="AL1111" s="411">
        <f t="shared" ref="AL1111" si="3214">AL1110</f>
        <v>0</v>
      </c>
      <c r="AM1111" s="306"/>
    </row>
    <row r="1112" spans="2:39" ht="18.75" hidden="1" customHeight="1">
      <c r="B1112" s="517"/>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2:39" ht="18.75" hidden="1" customHeight="1">
      <c r="B1113" s="517" t="s">
        <v>136</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2:39" ht="18.75" hidden="1" customHeight="1">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215">Z1113</f>
        <v>0</v>
      </c>
      <c r="AA1114" s="411">
        <f t="shared" ref="AA1114" si="3216">AA1113</f>
        <v>0</v>
      </c>
      <c r="AB1114" s="411">
        <f t="shared" ref="AB1114" si="3217">AB1113</f>
        <v>0</v>
      </c>
      <c r="AC1114" s="411">
        <f t="shared" ref="AC1114" si="3218">AC1113</f>
        <v>0</v>
      </c>
      <c r="AD1114" s="411">
        <f t="shared" ref="AD1114" si="3219">AD1113</f>
        <v>0</v>
      </c>
      <c r="AE1114" s="411">
        <f t="shared" ref="AE1114" si="3220">AE1113</f>
        <v>0</v>
      </c>
      <c r="AF1114" s="411">
        <f t="shared" ref="AF1114" si="3221">AF1113</f>
        <v>0</v>
      </c>
      <c r="AG1114" s="411">
        <f t="shared" ref="AG1114" si="3222">AG1113</f>
        <v>0</v>
      </c>
      <c r="AH1114" s="411">
        <f t="shared" ref="AH1114" si="3223">AH1113</f>
        <v>0</v>
      </c>
      <c r="AI1114" s="411">
        <f t="shared" ref="AI1114" si="3224">AI1113</f>
        <v>0</v>
      </c>
      <c r="AJ1114" s="411">
        <f t="shared" ref="AJ1114" si="3225">AJ1113</f>
        <v>0</v>
      </c>
      <c r="AK1114" s="411">
        <f t="shared" ref="AK1114" si="3226">AK1113</f>
        <v>0</v>
      </c>
      <c r="AL1114" s="411">
        <f t="shared" ref="AL1114" si="3227">AL1113</f>
        <v>0</v>
      </c>
      <c r="AM1114" s="306"/>
    </row>
    <row r="1115" spans="2:39" ht="18.75" hidden="1" customHeight="1">
      <c r="B1115" s="517"/>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2:39" ht="18.75" hidden="1" customHeight="1">
      <c r="B1116" s="517" t="s">
        <v>137</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2:39" ht="18.75" hidden="1" customHeight="1">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3228">Z1116</f>
        <v>0</v>
      </c>
      <c r="AA1117" s="411">
        <f t="shared" ref="AA1117" si="3229">AA1116</f>
        <v>0</v>
      </c>
      <c r="AB1117" s="411">
        <f t="shared" ref="AB1117" si="3230">AB1116</f>
        <v>0</v>
      </c>
      <c r="AC1117" s="411">
        <f t="shared" ref="AC1117" si="3231">AC1116</f>
        <v>0</v>
      </c>
      <c r="AD1117" s="411">
        <f t="shared" ref="AD1117" si="3232">AD1116</f>
        <v>0</v>
      </c>
      <c r="AE1117" s="411">
        <f t="shared" ref="AE1117" si="3233">AE1116</f>
        <v>0</v>
      </c>
      <c r="AF1117" s="411">
        <f t="shared" ref="AF1117" si="3234">AF1116</f>
        <v>0</v>
      </c>
      <c r="AG1117" s="411">
        <f t="shared" ref="AG1117" si="3235">AG1116</f>
        <v>0</v>
      </c>
      <c r="AH1117" s="411">
        <f t="shared" ref="AH1117" si="3236">AH1116</f>
        <v>0</v>
      </c>
      <c r="AI1117" s="411">
        <f t="shared" ref="AI1117" si="3237">AI1116</f>
        <v>0</v>
      </c>
      <c r="AJ1117" s="411">
        <f t="shared" ref="AJ1117" si="3238">AJ1116</f>
        <v>0</v>
      </c>
      <c r="AK1117" s="411">
        <f t="shared" ref="AK1117" si="3239">AK1116</f>
        <v>0</v>
      </c>
      <c r="AL1117" s="411">
        <f t="shared" ref="AL1117" si="3240">AL1116</f>
        <v>0</v>
      </c>
      <c r="AM1117" s="306"/>
    </row>
    <row r="1118" spans="2:39" ht="18.75" hidden="1" customHeight="1">
      <c r="B1118" s="517"/>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2:39" ht="18.75" hidden="1" customHeight="1">
      <c r="B1119" s="517" t="s">
        <v>138</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2:39" ht="18.75" hidden="1" customHeight="1">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3241">Z1119</f>
        <v>0</v>
      </c>
      <c r="AA1120" s="411">
        <f t="shared" ref="AA1120" si="3242">AA1119</f>
        <v>0</v>
      </c>
      <c r="AB1120" s="411">
        <f t="shared" ref="AB1120" si="3243">AB1119</f>
        <v>0</v>
      </c>
      <c r="AC1120" s="411">
        <f t="shared" ref="AC1120" si="3244">AC1119</f>
        <v>0</v>
      </c>
      <c r="AD1120" s="411">
        <f t="shared" ref="AD1120" si="3245">AD1119</f>
        <v>0</v>
      </c>
      <c r="AE1120" s="411">
        <f t="shared" ref="AE1120" si="3246">AE1119</f>
        <v>0</v>
      </c>
      <c r="AF1120" s="411">
        <f t="shared" ref="AF1120" si="3247">AF1119</f>
        <v>0</v>
      </c>
      <c r="AG1120" s="411">
        <f t="shared" ref="AG1120" si="3248">AG1119</f>
        <v>0</v>
      </c>
      <c r="AH1120" s="411">
        <f t="shared" ref="AH1120" si="3249">AH1119</f>
        <v>0</v>
      </c>
      <c r="AI1120" s="411">
        <f t="shared" ref="AI1120" si="3250">AI1119</f>
        <v>0</v>
      </c>
      <c r="AJ1120" s="411">
        <f t="shared" ref="AJ1120" si="3251">AJ1119</f>
        <v>0</v>
      </c>
      <c r="AK1120" s="411">
        <f t="shared" ref="AK1120" si="3252">AK1119</f>
        <v>0</v>
      </c>
      <c r="AL1120" s="411">
        <f t="shared" ref="AL1120" si="3253">AL1119</f>
        <v>0</v>
      </c>
      <c r="AM1120" s="306"/>
    </row>
    <row r="1121" spans="2:39" ht="18.75" hidden="1" customHeight="1">
      <c r="B1121" s="517"/>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2:39" ht="18.75" hidden="1" customHeight="1">
      <c r="B1122" s="517" t="s">
        <v>139</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2:39" ht="18.75" hidden="1" customHeight="1">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3254">Z1122</f>
        <v>0</v>
      </c>
      <c r="AA1123" s="411">
        <f t="shared" ref="AA1123" si="3255">AA1122</f>
        <v>0</v>
      </c>
      <c r="AB1123" s="411">
        <f t="shared" ref="AB1123" si="3256">AB1122</f>
        <v>0</v>
      </c>
      <c r="AC1123" s="411">
        <f t="shared" ref="AC1123" si="3257">AC1122</f>
        <v>0</v>
      </c>
      <c r="AD1123" s="411">
        <f t="shared" ref="AD1123" si="3258">AD1122</f>
        <v>0</v>
      </c>
      <c r="AE1123" s="411">
        <f t="shared" ref="AE1123" si="3259">AE1122</f>
        <v>0</v>
      </c>
      <c r="AF1123" s="411">
        <f t="shared" ref="AF1123" si="3260">AF1122</f>
        <v>0</v>
      </c>
      <c r="AG1123" s="411">
        <f t="shared" ref="AG1123" si="3261">AG1122</f>
        <v>0</v>
      </c>
      <c r="AH1123" s="411">
        <f t="shared" ref="AH1123" si="3262">AH1122</f>
        <v>0</v>
      </c>
      <c r="AI1123" s="411">
        <f t="shared" ref="AI1123" si="3263">AI1122</f>
        <v>0</v>
      </c>
      <c r="AJ1123" s="411">
        <f t="shared" ref="AJ1123" si="3264">AJ1122</f>
        <v>0</v>
      </c>
      <c r="AK1123" s="411">
        <f t="shared" ref="AK1123" si="3265">AK1122</f>
        <v>0</v>
      </c>
      <c r="AL1123" s="411">
        <f t="shared" ref="AL1123" si="3266">AL1122</f>
        <v>0</v>
      </c>
      <c r="AM1123" s="306"/>
    </row>
    <row r="1124" spans="2:39" ht="18.75" hidden="1" customHeight="1">
      <c r="B1124" s="517"/>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2:39" ht="18.75" hidden="1" customHeight="1">
      <c r="B1125" s="517" t="s">
        <v>140</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2:39" ht="18.75" hidden="1" customHeight="1">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3267">Z1125</f>
        <v>0</v>
      </c>
      <c r="AA1126" s="411">
        <f t="shared" ref="AA1126" si="3268">AA1125</f>
        <v>0</v>
      </c>
      <c r="AB1126" s="411">
        <f t="shared" ref="AB1126" si="3269">AB1125</f>
        <v>0</v>
      </c>
      <c r="AC1126" s="411">
        <f t="shared" ref="AC1126" si="3270">AC1125</f>
        <v>0</v>
      </c>
      <c r="AD1126" s="411">
        <f t="shared" ref="AD1126" si="3271">AD1125</f>
        <v>0</v>
      </c>
      <c r="AE1126" s="411">
        <f t="shared" ref="AE1126" si="3272">AE1125</f>
        <v>0</v>
      </c>
      <c r="AF1126" s="411">
        <f t="shared" ref="AF1126" si="3273">AF1125</f>
        <v>0</v>
      </c>
      <c r="AG1126" s="411">
        <f t="shared" ref="AG1126" si="3274">AG1125</f>
        <v>0</v>
      </c>
      <c r="AH1126" s="411">
        <f t="shared" ref="AH1126" si="3275">AH1125</f>
        <v>0</v>
      </c>
      <c r="AI1126" s="411">
        <f t="shared" ref="AI1126" si="3276">AI1125</f>
        <v>0</v>
      </c>
      <c r="AJ1126" s="411">
        <f t="shared" ref="AJ1126" si="3277">AJ1125</f>
        <v>0</v>
      </c>
      <c r="AK1126" s="411">
        <f t="shared" ref="AK1126" si="3278">AK1125</f>
        <v>0</v>
      </c>
      <c r="AL1126" s="411">
        <f t="shared" ref="AL1126" si="3279">AL1125</f>
        <v>0</v>
      </c>
      <c r="AM1126" s="306"/>
    </row>
    <row r="1127" spans="2:39" ht="18.75" hidden="1" customHeight="1">
      <c r="B1127" s="517"/>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2:39" ht="18.75" hidden="1" customHeight="1">
      <c r="B1128" s="517" t="s">
        <v>141</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2:39" ht="18.75" hidden="1" customHeight="1">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3280">Z1128</f>
        <v>0</v>
      </c>
      <c r="AA1129" s="411">
        <f t="shared" ref="AA1129" si="3281">AA1128</f>
        <v>0</v>
      </c>
      <c r="AB1129" s="411">
        <f t="shared" ref="AB1129" si="3282">AB1128</f>
        <v>0</v>
      </c>
      <c r="AC1129" s="411">
        <f t="shared" ref="AC1129" si="3283">AC1128</f>
        <v>0</v>
      </c>
      <c r="AD1129" s="411">
        <f t="shared" ref="AD1129" si="3284">AD1128</f>
        <v>0</v>
      </c>
      <c r="AE1129" s="411">
        <f t="shared" ref="AE1129" si="3285">AE1128</f>
        <v>0</v>
      </c>
      <c r="AF1129" s="411">
        <f t="shared" ref="AF1129" si="3286">AF1128</f>
        <v>0</v>
      </c>
      <c r="AG1129" s="411">
        <f t="shared" ref="AG1129" si="3287">AG1128</f>
        <v>0</v>
      </c>
      <c r="AH1129" s="411">
        <f t="shared" ref="AH1129" si="3288">AH1128</f>
        <v>0</v>
      </c>
      <c r="AI1129" s="411">
        <f t="shared" ref="AI1129" si="3289">AI1128</f>
        <v>0</v>
      </c>
      <c r="AJ1129" s="411">
        <f t="shared" ref="AJ1129" si="3290">AJ1128</f>
        <v>0</v>
      </c>
      <c r="AK1129" s="411">
        <f t="shared" ref="AK1129" si="3291">AK1128</f>
        <v>0</v>
      </c>
      <c r="AL1129" s="411">
        <f t="shared" ref="AL1129" si="3292">AL1128</f>
        <v>0</v>
      </c>
      <c r="AM1129" s="306"/>
    </row>
    <row r="1130" spans="2:39" ht="18.75" customHeight="1">
      <c r="B1130" s="294"/>
      <c r="C1130" s="305"/>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301"/>
      <c r="Z1130" s="301"/>
      <c r="AA1130" s="301"/>
      <c r="AB1130" s="301"/>
      <c r="AC1130" s="301"/>
      <c r="AD1130" s="301"/>
      <c r="AE1130" s="301"/>
      <c r="AF1130" s="301"/>
      <c r="AG1130" s="301"/>
      <c r="AH1130" s="301"/>
      <c r="AI1130" s="301"/>
      <c r="AJ1130" s="301"/>
      <c r="AK1130" s="301"/>
      <c r="AL1130" s="301"/>
      <c r="AM1130" s="306"/>
    </row>
    <row r="1131" spans="2:39" ht="18.75" customHeight="1">
      <c r="B1131" s="327" t="s">
        <v>347</v>
      </c>
      <c r="C1131" s="329"/>
      <c r="D1131" s="329">
        <f>SUM(D974:D1129)</f>
        <v>0</v>
      </c>
      <c r="E1131" s="329"/>
      <c r="F1131" s="329"/>
      <c r="G1131" s="329"/>
      <c r="H1131" s="329"/>
      <c r="I1131" s="329"/>
      <c r="J1131" s="329"/>
      <c r="K1131" s="329"/>
      <c r="L1131" s="329"/>
      <c r="M1131" s="329"/>
      <c r="N1131" s="329"/>
      <c r="O1131" s="329">
        <f>SUM(O974:O1129)</f>
        <v>0</v>
      </c>
      <c r="P1131" s="329"/>
      <c r="Q1131" s="329"/>
      <c r="R1131" s="329"/>
      <c r="S1131" s="329"/>
      <c r="T1131" s="329"/>
      <c r="U1131" s="329"/>
      <c r="V1131" s="329"/>
      <c r="W1131" s="329"/>
      <c r="X1131" s="329"/>
      <c r="Y1131" s="329">
        <f>IF(Y972="kWh",SUMPRODUCT(D974:D1129,Y974:Y1129))</f>
        <v>0</v>
      </c>
      <c r="Z1131" s="329">
        <f>IF(Z972="kWh",SUMPRODUCT(D974:D1129,Z974:Z1129))</f>
        <v>0</v>
      </c>
      <c r="AA1131" s="329">
        <f>IF(AA972="kw",SUMPRODUCT(N974:N1129,O974:O1129,AA974:AA1129),SUMPRODUCT(D974:D1129,AA974:AA1129))</f>
        <v>0</v>
      </c>
      <c r="AB1131" s="329">
        <f>IF(AB972="kw",SUMPRODUCT(N974:N1129,O974:O1129,AB974:AB1129),SUMPRODUCT(D974:D1129,AB974:AB1129))</f>
        <v>0</v>
      </c>
      <c r="AC1131" s="329">
        <f>IF(AC972="kw",SUMPRODUCT(N974:N1129,O974:O1129,AC974:AC1129),SUMPRODUCT(D974:D1129,AC974:AC1129))</f>
        <v>0</v>
      </c>
      <c r="AD1131" s="329">
        <f>IF(AD972="kw",SUMPRODUCT(N974:N1129,O974:O1129,AD974:AD1129),SUMPRODUCT(D974:D1129,AD974:AD1129))</f>
        <v>0</v>
      </c>
      <c r="AE1131" s="329">
        <f>IF(AE972="kw",SUMPRODUCT(N974:N1129,O974:O1129,AE974:AE1129),SUMPRODUCT(D974:D1129,AE974:AE1129))</f>
        <v>0</v>
      </c>
      <c r="AF1131" s="329">
        <f>IF(AF972="kw",SUMPRODUCT(N974:N1129,O974:O1129,AF974:AF1129),SUMPRODUCT(D974:D1129,AF974:AF1129))</f>
        <v>0</v>
      </c>
      <c r="AG1131" s="329">
        <f>IF(AG972="kw",SUMPRODUCT(N974:N1129,O974:O1129,AG974:AG1129),SUMPRODUCT(D974:D1129,AG974:AG1129))</f>
        <v>0</v>
      </c>
      <c r="AH1131" s="329">
        <f>IF(AH972="kw",SUMPRODUCT(N974:N1129,O974:O1129,AH974:AH1129),SUMPRODUCT(D974:D1129,AH974:AH1129))</f>
        <v>0</v>
      </c>
      <c r="AI1131" s="329">
        <f>IF(AI972="kw",SUMPRODUCT(N974:N1129,O974:O1129,AI974:AI1129),SUMPRODUCT(D974:D1129,AI974:AI1129))</f>
        <v>0</v>
      </c>
      <c r="AJ1131" s="329">
        <f>IF(AJ972="kw",SUMPRODUCT(N974:N1129,O974:O1129,AJ974:AJ1129),SUMPRODUCT(D974:D1129,AJ974:AJ1129))</f>
        <v>0</v>
      </c>
      <c r="AK1131" s="329">
        <f>IF(AK972="kw",SUMPRODUCT(N974:N1129,O974:O1129,AK974:AK1129),SUMPRODUCT(D974:D1129,AK974:AK1129))</f>
        <v>0</v>
      </c>
      <c r="AL1131" s="329">
        <f>IF(AL972="kw",SUMPRODUCT(N974:N1129,O974:O1129,AL974:AL1129),SUMPRODUCT(D974:D1129,AL974:AL1129))</f>
        <v>0</v>
      </c>
      <c r="AM1131" s="330"/>
    </row>
    <row r="1132" spans="2:39" ht="18.75" customHeight="1">
      <c r="B1132" s="391" t="s">
        <v>348</v>
      </c>
      <c r="C1132" s="392"/>
      <c r="D1132" s="392"/>
      <c r="E1132" s="392"/>
      <c r="F1132" s="392"/>
      <c r="G1132" s="392"/>
      <c r="H1132" s="392"/>
      <c r="I1132" s="392"/>
      <c r="J1132" s="392"/>
      <c r="K1132" s="392"/>
      <c r="L1132" s="392"/>
      <c r="M1132" s="392"/>
      <c r="N1132" s="392"/>
      <c r="O1132" s="392"/>
      <c r="P1132" s="392"/>
      <c r="Q1132" s="392"/>
      <c r="R1132" s="392"/>
      <c r="S1132" s="392"/>
      <c r="T1132" s="392"/>
      <c r="U1132" s="392"/>
      <c r="V1132" s="392"/>
      <c r="W1132" s="392"/>
      <c r="X1132" s="392"/>
      <c r="Y1132" s="392">
        <f>HLOOKUP(Y787,'2. LRAMVA Threshold'!$B$42:$Q$53,12,FALSE)</f>
        <v>6364469</v>
      </c>
      <c r="Z1132" s="392">
        <f>HLOOKUP(Z787,'2. LRAMVA Threshold'!$B$42:$Q$53,12,FALSE)</f>
        <v>1997655</v>
      </c>
      <c r="AA1132" s="392">
        <f>HLOOKUP(AA787,'2. LRAMVA Threshold'!$B$42:$Q$53,12,FALSE)</f>
        <v>11934</v>
      </c>
      <c r="AB1132" s="392">
        <f>HLOOKUP(AB787,'2. LRAMVA Threshold'!$B$42:$Q$53,12,FALSE)</f>
        <v>36218</v>
      </c>
      <c r="AC1132" s="392">
        <f>HLOOKUP(AC787,'2. LRAMVA Threshold'!$B$42:$Q$53,12,FALSE)</f>
        <v>149</v>
      </c>
      <c r="AD1132" s="392">
        <f>HLOOKUP(AD787,'2. LRAMVA Threshold'!$B$42:$Q$53,12,FALSE)</f>
        <v>0</v>
      </c>
      <c r="AE1132" s="392">
        <f>HLOOKUP(AE787,'2. LRAMVA Threshold'!$B$42:$Q$53,12,FALSE)</f>
        <v>0</v>
      </c>
      <c r="AF1132" s="392">
        <f>HLOOKUP(AF787,'2. LRAMVA Threshold'!$B$42:$Q$53,12,FALSE)</f>
        <v>0</v>
      </c>
      <c r="AG1132" s="392">
        <f>HLOOKUP(AG787,'2. LRAMVA Threshold'!$B$42:$Q$53,12,FALSE)</f>
        <v>0</v>
      </c>
      <c r="AH1132" s="392">
        <f>HLOOKUP(AH787,'2. LRAMVA Threshold'!$B$42:$Q$53,12,FALSE)</f>
        <v>0</v>
      </c>
      <c r="AI1132" s="392">
        <f>HLOOKUP(AI787,'2. LRAMVA Threshold'!$B$42:$Q$53,12,FALSE)</f>
        <v>0</v>
      </c>
      <c r="AJ1132" s="392">
        <f>HLOOKUP(AJ787,'2. LRAMVA Threshold'!$B$42:$Q$53,12,FALSE)</f>
        <v>0</v>
      </c>
      <c r="AK1132" s="392">
        <f>HLOOKUP(AK787,'2. LRAMVA Threshold'!$B$42:$Q$53,12,FALSE)</f>
        <v>0</v>
      </c>
      <c r="AL1132" s="392">
        <f>HLOOKUP(AL787,'2. LRAMVA Threshold'!$B$42:$Q$53,12,FALSE)</f>
        <v>0</v>
      </c>
      <c r="AM1132" s="441"/>
    </row>
    <row r="1133" spans="2:39" ht="18.75" customHeight="1">
      <c r="B1133" s="518"/>
      <c r="C1133" s="432"/>
      <c r="D1133" s="433"/>
      <c r="E1133" s="433"/>
      <c r="F1133" s="433"/>
      <c r="G1133" s="433"/>
      <c r="H1133" s="433"/>
      <c r="I1133" s="433"/>
      <c r="J1133" s="433"/>
      <c r="K1133" s="433"/>
      <c r="L1133" s="433"/>
      <c r="M1133" s="433"/>
      <c r="N1133" s="433"/>
      <c r="O1133" s="434"/>
      <c r="P1133" s="433"/>
      <c r="Q1133" s="433"/>
      <c r="R1133" s="433"/>
      <c r="S1133" s="435"/>
      <c r="T1133" s="435"/>
      <c r="U1133" s="435"/>
      <c r="V1133" s="435"/>
      <c r="W1133" s="433"/>
      <c r="X1133" s="433"/>
      <c r="Y1133" s="436"/>
      <c r="Z1133" s="436"/>
      <c r="AA1133" s="436"/>
      <c r="AB1133" s="436"/>
      <c r="AC1133" s="436"/>
      <c r="AD1133" s="436"/>
      <c r="AE1133" s="436"/>
      <c r="AF1133" s="399"/>
      <c r="AG1133" s="399"/>
      <c r="AH1133" s="399"/>
      <c r="AI1133" s="399"/>
      <c r="AJ1133" s="399"/>
      <c r="AK1133" s="399"/>
      <c r="AL1133" s="399"/>
      <c r="AM1133" s="400"/>
    </row>
    <row r="1134" spans="2:39" ht="18.75" customHeight="1">
      <c r="B1134" s="324" t="s">
        <v>349</v>
      </c>
      <c r="C1134" s="338"/>
      <c r="D1134" s="338"/>
      <c r="E1134" s="376"/>
      <c r="F1134" s="376"/>
      <c r="G1134" s="376"/>
      <c r="H1134" s="376"/>
      <c r="I1134" s="376"/>
      <c r="J1134" s="376"/>
      <c r="K1134" s="376"/>
      <c r="L1134" s="376"/>
      <c r="M1134" s="376"/>
      <c r="N1134" s="376"/>
      <c r="O1134" s="291"/>
      <c r="P1134" s="340"/>
      <c r="Q1134" s="340"/>
      <c r="R1134" s="340"/>
      <c r="S1134" s="339"/>
      <c r="T1134" s="339"/>
      <c r="U1134" s="339"/>
      <c r="V1134" s="339"/>
      <c r="W1134" s="340"/>
      <c r="X1134" s="340"/>
      <c r="Y1134" s="341">
        <f>HLOOKUP(Y$35,'3.  Distribution Rates'!$C$122:$P$133,12,FALSE)</f>
        <v>0</v>
      </c>
      <c r="Z1134" s="341">
        <f>HLOOKUP(Z$35,'3.  Distribution Rates'!$C$122:$P$133,12,FALSE)</f>
        <v>1.44E-2</v>
      </c>
      <c r="AA1134" s="341">
        <f>HLOOKUP(AA$35,'3.  Distribution Rates'!$C$122:$P$133,12,FALSE)</f>
        <v>3.1042000000000001</v>
      </c>
      <c r="AB1134" s="341">
        <f>HLOOKUP(AB$35,'3.  Distribution Rates'!$C$122:$P$133,12,FALSE)</f>
        <v>1.6799999999999999E-2</v>
      </c>
      <c r="AC1134" s="341">
        <f>HLOOKUP(AC$35,'3.  Distribution Rates'!$C$122:$P$133,12,FALSE)</f>
        <v>4.6752000000000002</v>
      </c>
      <c r="AD1134" s="341">
        <f>HLOOKUP(AD$35,'3.  Distribution Rates'!$C$122:$P$133,12,FALSE)</f>
        <v>0</v>
      </c>
      <c r="AE1134" s="341">
        <f>HLOOKUP(AE$35,'3.  Distribution Rates'!$C$122:$P$133,12,FALSE)</f>
        <v>0</v>
      </c>
      <c r="AF1134" s="341">
        <f>HLOOKUP(AF$35,'3.  Distribution Rates'!$C$122:$P$133,12,FALSE)</f>
        <v>0</v>
      </c>
      <c r="AG1134" s="341">
        <f>HLOOKUP(AG$35,'3.  Distribution Rates'!$C$122:$P$133,12,FALSE)</f>
        <v>0</v>
      </c>
      <c r="AH1134" s="341">
        <f>HLOOKUP(AH$35,'3.  Distribution Rates'!$C$122:$P$133,12,FALSE)</f>
        <v>0</v>
      </c>
      <c r="AI1134" s="341">
        <f>HLOOKUP(AI$35,'3.  Distribution Rates'!$C$122:$P$133,12,FALSE)</f>
        <v>0</v>
      </c>
      <c r="AJ1134" s="341">
        <f>HLOOKUP(AJ$35,'3.  Distribution Rates'!$C$122:$P$133,12,FALSE)</f>
        <v>0</v>
      </c>
      <c r="AK1134" s="341">
        <f>HLOOKUP(AK$35,'3.  Distribution Rates'!$C$122:$P$133,12,FALSE)</f>
        <v>0</v>
      </c>
      <c r="AL1134" s="341">
        <f>HLOOKUP(AL$35,'3.  Distribution Rates'!$C$122:$P$133,12,FALSE)</f>
        <v>0</v>
      </c>
      <c r="AM1134" s="443"/>
    </row>
    <row r="1135" spans="2:39" ht="18.75" customHeight="1">
      <c r="B1135" s="324" t="s">
        <v>353</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'4.  2011-2014 LRAM'!Y143*Y1134</f>
        <v>0</v>
      </c>
      <c r="Z1135" s="378">
        <f>'4.  2011-2014 LRAM'!Z143*Z1134</f>
        <v>0</v>
      </c>
      <c r="AA1135" s="378">
        <f>'4.  2011-2014 LRAM'!AA143*AA1134</f>
        <v>0</v>
      </c>
      <c r="AB1135" s="378">
        <f>'4.  2011-2014 LRAM'!AB143*AB1134</f>
        <v>0</v>
      </c>
      <c r="AC1135" s="378">
        <f>'4.  2011-2014 LRAM'!AC143*AC1134</f>
        <v>0</v>
      </c>
      <c r="AD1135" s="378">
        <f>'4.  2011-2014 LRAM'!AD143*AD1134</f>
        <v>0</v>
      </c>
      <c r="AE1135" s="378">
        <f>'4.  2011-2014 LRAM'!AE143*AE1134</f>
        <v>0</v>
      </c>
      <c r="AF1135" s="378">
        <f>'4.  2011-2014 LRAM'!AF143*AF1134</f>
        <v>0</v>
      </c>
      <c r="AG1135" s="378">
        <f>'4.  2011-2014 LRAM'!AG143*AG1134</f>
        <v>0</v>
      </c>
      <c r="AH1135" s="378">
        <f>'4.  2011-2014 LRAM'!AH143*AH1134</f>
        <v>0</v>
      </c>
      <c r="AI1135" s="378">
        <f>'4.  2011-2014 LRAM'!AI143*AI1134</f>
        <v>0</v>
      </c>
      <c r="AJ1135" s="378">
        <f>'4.  2011-2014 LRAM'!AJ143*AJ1134</f>
        <v>0</v>
      </c>
      <c r="AK1135" s="378">
        <f>'4.  2011-2014 LRAM'!AK143*AK1134</f>
        <v>0</v>
      </c>
      <c r="AL1135" s="378">
        <f>'4.  2011-2014 LRAM'!AL143*AL1134</f>
        <v>0</v>
      </c>
      <c r="AM1135" s="626">
        <f t="shared" ref="AM1135:AM1144" si="3293">SUM(Y1135:AL1135)</f>
        <v>0</v>
      </c>
    </row>
    <row r="1136" spans="2:39" ht="18.75" customHeight="1">
      <c r="B1136" s="324" t="s">
        <v>354</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LRAM'!Y272*Y1134</f>
        <v>0</v>
      </c>
      <c r="Z1136" s="378">
        <f>'4.  2011-2014 LRAM'!Z272*Z1134</f>
        <v>0</v>
      </c>
      <c r="AA1136" s="378">
        <f>'4.  2011-2014 LRAM'!AA272*AA1134</f>
        <v>0</v>
      </c>
      <c r="AB1136" s="378">
        <f>'4.  2011-2014 LRAM'!AB272*AB1134</f>
        <v>0</v>
      </c>
      <c r="AC1136" s="378">
        <f>'4.  2011-2014 LRAM'!AC272*AC1134</f>
        <v>0</v>
      </c>
      <c r="AD1136" s="378">
        <f>'4.  2011-2014 LRAM'!AD272*AD1134</f>
        <v>0</v>
      </c>
      <c r="AE1136" s="378">
        <f>'4.  2011-2014 LRAM'!AE272*AE1134</f>
        <v>0</v>
      </c>
      <c r="AF1136" s="378">
        <f>'4.  2011-2014 LRAM'!AF272*AF1134</f>
        <v>0</v>
      </c>
      <c r="AG1136" s="378">
        <f>'4.  2011-2014 LRAM'!AG272*AG1134</f>
        <v>0</v>
      </c>
      <c r="AH1136" s="378">
        <f>'4.  2011-2014 LRAM'!AH272*AH1134</f>
        <v>0</v>
      </c>
      <c r="AI1136" s="378">
        <f>'4.  2011-2014 LRAM'!AI272*AI1134</f>
        <v>0</v>
      </c>
      <c r="AJ1136" s="378">
        <f>'4.  2011-2014 LRAM'!AJ272*AJ1134</f>
        <v>0</v>
      </c>
      <c r="AK1136" s="378">
        <f>'4.  2011-2014 LRAM'!AK272*AK1134</f>
        <v>0</v>
      </c>
      <c r="AL1136" s="378">
        <f>'4.  2011-2014 LRAM'!AL272*AL1134</f>
        <v>0</v>
      </c>
      <c r="AM1136" s="626">
        <f t="shared" si="3293"/>
        <v>0</v>
      </c>
    </row>
    <row r="1137" spans="2:39" ht="18.75" customHeight="1">
      <c r="B1137" s="324" t="s">
        <v>355</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'4.  2011-2014 LRAM'!Y401*Y1134</f>
        <v>0</v>
      </c>
      <c r="Z1137" s="378">
        <f>'4.  2011-2014 LRAM'!Z401*Z1134</f>
        <v>8063.9180099067817</v>
      </c>
      <c r="AA1137" s="378">
        <f>'4.  2011-2014 LRAM'!AA401*AA1134</f>
        <v>39772.210598313213</v>
      </c>
      <c r="AB1137" s="378">
        <f>'4.  2011-2014 LRAM'!AB401*AB1134</f>
        <v>0</v>
      </c>
      <c r="AC1137" s="378">
        <f>'4.  2011-2014 LRAM'!AC401*AC1134</f>
        <v>0</v>
      </c>
      <c r="AD1137" s="378">
        <f>'4.  2011-2014 LRAM'!AD401*AD1134</f>
        <v>0</v>
      </c>
      <c r="AE1137" s="378">
        <f>'4.  2011-2014 LRAM'!AE401*AE1134</f>
        <v>0</v>
      </c>
      <c r="AF1137" s="378">
        <f>'4.  2011-2014 LRAM'!AF401*AF1134</f>
        <v>0</v>
      </c>
      <c r="AG1137" s="378">
        <f>'4.  2011-2014 LRAM'!AG401*AG1134</f>
        <v>0</v>
      </c>
      <c r="AH1137" s="378">
        <f>'4.  2011-2014 LRAM'!AH401*AH1134</f>
        <v>0</v>
      </c>
      <c r="AI1137" s="378">
        <f>'4.  2011-2014 LRAM'!AI401*AI1134</f>
        <v>0</v>
      </c>
      <c r="AJ1137" s="378">
        <f>'4.  2011-2014 LRAM'!AJ401*AJ1134</f>
        <v>0</v>
      </c>
      <c r="AK1137" s="378">
        <f>'4.  2011-2014 LRAM'!AK401*AK1134</f>
        <v>0</v>
      </c>
      <c r="AL1137" s="378">
        <f>'4.  2011-2014 LRAM'!AL401*AL1134</f>
        <v>0</v>
      </c>
      <c r="AM1137" s="626">
        <f t="shared" si="3293"/>
        <v>47836.128608219995</v>
      </c>
    </row>
    <row r="1138" spans="2:39" ht="18.75" customHeight="1">
      <c r="B1138" s="324" t="s">
        <v>356</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'4.  2011-2014 LRAM'!Y532*Y1134</f>
        <v>0</v>
      </c>
      <c r="Z1138" s="378">
        <f>'4.  2011-2014 LRAM'!Z533*Z1134</f>
        <v>13757.035944910174</v>
      </c>
      <c r="AA1138" s="378">
        <f>'4.  2011-2014 LRAM'!AA533*AA1134</f>
        <v>22052.433872738362</v>
      </c>
      <c r="AB1138" s="378">
        <f>'4.  2011-2014 LRAM'!AB533*AB1134</f>
        <v>0</v>
      </c>
      <c r="AC1138" s="378">
        <f>'4.  2011-2014 LRAM'!AC533*AC1134</f>
        <v>0</v>
      </c>
      <c r="AD1138" s="378">
        <f>'4.  2011-2014 LRAM'!AD533*AD1134</f>
        <v>0</v>
      </c>
      <c r="AE1138" s="378">
        <f>'4.  2011-2014 LRAM'!AE533*AE1134</f>
        <v>0</v>
      </c>
      <c r="AF1138" s="378">
        <f>'4.  2011-2014 LRAM'!AF533*AF1134</f>
        <v>0</v>
      </c>
      <c r="AG1138" s="378">
        <f>'4.  2011-2014 LRAM'!AG533*AG1134</f>
        <v>0</v>
      </c>
      <c r="AH1138" s="378">
        <f>'4.  2011-2014 LRAM'!AH533*AH1134</f>
        <v>0</v>
      </c>
      <c r="AI1138" s="378">
        <f>'4.  2011-2014 LRAM'!AI533*AI1134</f>
        <v>0</v>
      </c>
      <c r="AJ1138" s="378">
        <f>'4.  2011-2014 LRAM'!AJ533*AJ1134</f>
        <v>0</v>
      </c>
      <c r="AK1138" s="378">
        <f>'4.  2011-2014 LRAM'!AK533*AK1134</f>
        <v>0</v>
      </c>
      <c r="AL1138" s="378">
        <f>'4.  2011-2014 LRAM'!AL533*AL1134</f>
        <v>0</v>
      </c>
      <c r="AM1138" s="626">
        <f t="shared" si="3293"/>
        <v>35809.46981764854</v>
      </c>
    </row>
    <row r="1139" spans="2:39" ht="18.75" customHeight="1">
      <c r="B1139" s="324" t="s">
        <v>357</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 t="shared" ref="Y1139:AL1139" si="3294">Y216*Y1134</f>
        <v>0</v>
      </c>
      <c r="Z1139" s="378">
        <f t="shared" si="3294"/>
        <v>54534.074551565755</v>
      </c>
      <c r="AA1139" s="378">
        <f t="shared" si="3294"/>
        <v>45156.723387373262</v>
      </c>
      <c r="AB1139" s="378">
        <f t="shared" si="3294"/>
        <v>0</v>
      </c>
      <c r="AC1139" s="378">
        <f t="shared" si="3294"/>
        <v>0</v>
      </c>
      <c r="AD1139" s="378">
        <f t="shared" si="3294"/>
        <v>0</v>
      </c>
      <c r="AE1139" s="378">
        <f t="shared" si="3294"/>
        <v>0</v>
      </c>
      <c r="AF1139" s="378">
        <f t="shared" si="3294"/>
        <v>0</v>
      </c>
      <c r="AG1139" s="378">
        <f t="shared" si="3294"/>
        <v>0</v>
      </c>
      <c r="AH1139" s="378">
        <f t="shared" si="3294"/>
        <v>0</v>
      </c>
      <c r="AI1139" s="378">
        <f t="shared" si="3294"/>
        <v>0</v>
      </c>
      <c r="AJ1139" s="378">
        <f t="shared" si="3294"/>
        <v>0</v>
      </c>
      <c r="AK1139" s="378">
        <f t="shared" si="3294"/>
        <v>0</v>
      </c>
      <c r="AL1139" s="378">
        <f t="shared" si="3294"/>
        <v>0</v>
      </c>
      <c r="AM1139" s="626">
        <f t="shared" si="3293"/>
        <v>99690.797938939009</v>
      </c>
    </row>
    <row r="1140" spans="2:39" ht="18.75" customHeight="1">
      <c r="B1140" s="324" t="s">
        <v>358</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295">Y401*Y1134</f>
        <v>0</v>
      </c>
      <c r="Z1140" s="378">
        <f t="shared" si="3295"/>
        <v>30138.183217816339</v>
      </c>
      <c r="AA1140" s="378">
        <f t="shared" si="3295"/>
        <v>71457.126027994134</v>
      </c>
      <c r="AB1140" s="378">
        <f t="shared" si="3295"/>
        <v>0</v>
      </c>
      <c r="AC1140" s="378">
        <f t="shared" si="3295"/>
        <v>0</v>
      </c>
      <c r="AD1140" s="378">
        <f t="shared" si="3295"/>
        <v>0</v>
      </c>
      <c r="AE1140" s="378">
        <f t="shared" si="3295"/>
        <v>0</v>
      </c>
      <c r="AF1140" s="378">
        <f t="shared" si="3295"/>
        <v>0</v>
      </c>
      <c r="AG1140" s="378">
        <f t="shared" si="3295"/>
        <v>0</v>
      </c>
      <c r="AH1140" s="378">
        <f t="shared" si="3295"/>
        <v>0</v>
      </c>
      <c r="AI1140" s="378">
        <f t="shared" si="3295"/>
        <v>0</v>
      </c>
      <c r="AJ1140" s="378">
        <f t="shared" si="3295"/>
        <v>0</v>
      </c>
      <c r="AK1140" s="378">
        <f t="shared" si="3295"/>
        <v>0</v>
      </c>
      <c r="AL1140" s="378">
        <f t="shared" si="3295"/>
        <v>0</v>
      </c>
      <c r="AM1140" s="626">
        <f t="shared" si="3293"/>
        <v>101595.30924581047</v>
      </c>
    </row>
    <row r="1141" spans="2:39" ht="18.75" customHeight="1">
      <c r="B1141" s="324" t="s">
        <v>359</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296">Y594*Y1134</f>
        <v>0</v>
      </c>
      <c r="Z1141" s="378">
        <f t="shared" si="3296"/>
        <v>27990.630232139862</v>
      </c>
      <c r="AA1141" s="378">
        <f t="shared" si="3296"/>
        <v>51425.64077289548</v>
      </c>
      <c r="AB1141" s="378">
        <f t="shared" si="3296"/>
        <v>0</v>
      </c>
      <c r="AC1141" s="378">
        <f t="shared" si="3296"/>
        <v>29352.444240670509</v>
      </c>
      <c r="AD1141" s="378">
        <f t="shared" si="3296"/>
        <v>0</v>
      </c>
      <c r="AE1141" s="378">
        <f t="shared" si="3296"/>
        <v>0</v>
      </c>
      <c r="AF1141" s="378">
        <f t="shared" si="3296"/>
        <v>0</v>
      </c>
      <c r="AG1141" s="378">
        <f t="shared" si="3296"/>
        <v>0</v>
      </c>
      <c r="AH1141" s="378">
        <f t="shared" si="3296"/>
        <v>0</v>
      </c>
      <c r="AI1141" s="378">
        <f t="shared" si="3296"/>
        <v>0</v>
      </c>
      <c r="AJ1141" s="378">
        <f t="shared" si="3296"/>
        <v>0</v>
      </c>
      <c r="AK1141" s="378">
        <f t="shared" si="3296"/>
        <v>0</v>
      </c>
      <c r="AL1141" s="378">
        <f t="shared" si="3296"/>
        <v>0</v>
      </c>
      <c r="AM1141" s="626">
        <f t="shared" si="3293"/>
        <v>108768.71524570585</v>
      </c>
    </row>
    <row r="1142" spans="2:39" ht="18.75" customHeight="1">
      <c r="B1142" s="324" t="s">
        <v>360</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 t="shared" ref="Y1142:AL1142" si="3297">Y781*Y1134</f>
        <v>0</v>
      </c>
      <c r="Z1142" s="378">
        <f t="shared" si="3297"/>
        <v>36817.341897738457</v>
      </c>
      <c r="AA1142" s="378">
        <f t="shared" si="3297"/>
        <v>48601.269750407424</v>
      </c>
      <c r="AB1142" s="378">
        <f t="shared" si="3297"/>
        <v>0</v>
      </c>
      <c r="AC1142" s="378">
        <f t="shared" si="3297"/>
        <v>36660.986960781171</v>
      </c>
      <c r="AD1142" s="378">
        <f t="shared" si="3297"/>
        <v>0</v>
      </c>
      <c r="AE1142" s="378">
        <f t="shared" si="3297"/>
        <v>0</v>
      </c>
      <c r="AF1142" s="378">
        <f t="shared" si="3297"/>
        <v>0</v>
      </c>
      <c r="AG1142" s="378">
        <f t="shared" si="3297"/>
        <v>0</v>
      </c>
      <c r="AH1142" s="378">
        <f t="shared" si="3297"/>
        <v>0</v>
      </c>
      <c r="AI1142" s="378">
        <f t="shared" si="3297"/>
        <v>0</v>
      </c>
      <c r="AJ1142" s="378">
        <f t="shared" si="3297"/>
        <v>0</v>
      </c>
      <c r="AK1142" s="378">
        <f t="shared" si="3297"/>
        <v>0</v>
      </c>
      <c r="AL1142" s="378">
        <f t="shared" si="3297"/>
        <v>0</v>
      </c>
      <c r="AM1142" s="626">
        <f t="shared" si="3293"/>
        <v>122079.59860892706</v>
      </c>
    </row>
    <row r="1143" spans="2:39" ht="18.75" customHeight="1">
      <c r="B1143" s="324" t="s">
        <v>361</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 t="shared" ref="Y1143:AL1143" si="3298">Y965*Y1134</f>
        <v>0</v>
      </c>
      <c r="Z1143" s="378">
        <f t="shared" si="3298"/>
        <v>22556.475635806561</v>
      </c>
      <c r="AA1143" s="378">
        <f t="shared" si="3298"/>
        <v>32191.802879088136</v>
      </c>
      <c r="AB1143" s="378">
        <f t="shared" si="3298"/>
        <v>0</v>
      </c>
      <c r="AC1143" s="378">
        <f t="shared" si="3298"/>
        <v>0</v>
      </c>
      <c r="AD1143" s="378">
        <f t="shared" si="3298"/>
        <v>0</v>
      </c>
      <c r="AE1143" s="378">
        <f t="shared" si="3298"/>
        <v>0</v>
      </c>
      <c r="AF1143" s="378">
        <f t="shared" si="3298"/>
        <v>0</v>
      </c>
      <c r="AG1143" s="378">
        <f t="shared" si="3298"/>
        <v>0</v>
      </c>
      <c r="AH1143" s="378">
        <f t="shared" si="3298"/>
        <v>0</v>
      </c>
      <c r="AI1143" s="378">
        <f t="shared" si="3298"/>
        <v>0</v>
      </c>
      <c r="AJ1143" s="378">
        <f t="shared" si="3298"/>
        <v>0</v>
      </c>
      <c r="AK1143" s="378">
        <f t="shared" si="3298"/>
        <v>0</v>
      </c>
      <c r="AL1143" s="378">
        <f t="shared" si="3298"/>
        <v>0</v>
      </c>
      <c r="AM1143" s="626">
        <f t="shared" si="3293"/>
        <v>54748.2785148947</v>
      </c>
    </row>
    <row r="1144" spans="2:39" ht="18.75" customHeight="1">
      <c r="B1144" s="324" t="s">
        <v>362</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Y1131*Y1134</f>
        <v>0</v>
      </c>
      <c r="Z1144" s="378">
        <f>Z1131*Z1134</f>
        <v>0</v>
      </c>
      <c r="AA1144" s="378">
        <f t="shared" ref="AA1144:AL1144" si="3299">AA1131*AA1134</f>
        <v>0</v>
      </c>
      <c r="AB1144" s="378">
        <f t="shared" si="3299"/>
        <v>0</v>
      </c>
      <c r="AC1144" s="378">
        <f t="shared" si="3299"/>
        <v>0</v>
      </c>
      <c r="AD1144" s="378">
        <f t="shared" si="3299"/>
        <v>0</v>
      </c>
      <c r="AE1144" s="378">
        <f t="shared" si="3299"/>
        <v>0</v>
      </c>
      <c r="AF1144" s="378">
        <f t="shared" si="3299"/>
        <v>0</v>
      </c>
      <c r="AG1144" s="378">
        <f t="shared" si="3299"/>
        <v>0</v>
      </c>
      <c r="AH1144" s="378">
        <f t="shared" si="3299"/>
        <v>0</v>
      </c>
      <c r="AI1144" s="378">
        <f t="shared" si="3299"/>
        <v>0</v>
      </c>
      <c r="AJ1144" s="378">
        <f t="shared" si="3299"/>
        <v>0</v>
      </c>
      <c r="AK1144" s="378">
        <f t="shared" si="3299"/>
        <v>0</v>
      </c>
      <c r="AL1144" s="378">
        <f t="shared" si="3299"/>
        <v>0</v>
      </c>
      <c r="AM1144" s="626">
        <f t="shared" si="3293"/>
        <v>0</v>
      </c>
    </row>
    <row r="1145" spans="2:39" ht="18.75" customHeight="1">
      <c r="B1145" s="349" t="s">
        <v>352</v>
      </c>
      <c r="C1145" s="345"/>
      <c r="D1145" s="336"/>
      <c r="E1145" s="334"/>
      <c r="F1145" s="334"/>
      <c r="G1145" s="334"/>
      <c r="H1145" s="334"/>
      <c r="I1145" s="334"/>
      <c r="J1145" s="334"/>
      <c r="K1145" s="334"/>
      <c r="L1145" s="334"/>
      <c r="M1145" s="334"/>
      <c r="N1145" s="334"/>
      <c r="O1145" s="300"/>
      <c r="P1145" s="334"/>
      <c r="Q1145" s="334"/>
      <c r="R1145" s="334"/>
      <c r="S1145" s="336"/>
      <c r="T1145" s="336"/>
      <c r="U1145" s="336"/>
      <c r="V1145" s="336"/>
      <c r="W1145" s="334"/>
      <c r="X1145" s="334"/>
      <c r="Y1145" s="346">
        <f>SUM(Y1135:Y1144)</f>
        <v>0</v>
      </c>
      <c r="Z1145" s="346">
        <f t="shared" ref="Z1145:AE1145" si="3300">SUM(Z1135:Z1144)</f>
        <v>193857.65948988395</v>
      </c>
      <c r="AA1145" s="346">
        <f t="shared" si="3300"/>
        <v>310657.20728881005</v>
      </c>
      <c r="AB1145" s="346">
        <f t="shared" si="3300"/>
        <v>0</v>
      </c>
      <c r="AC1145" s="346">
        <f t="shared" si="3300"/>
        <v>66013.431201451676</v>
      </c>
      <c r="AD1145" s="346">
        <f t="shared" si="3300"/>
        <v>0</v>
      </c>
      <c r="AE1145" s="346">
        <f t="shared" si="3300"/>
        <v>0</v>
      </c>
      <c r="AF1145" s="346">
        <f>SUM(AF1135:AF1144)</f>
        <v>0</v>
      </c>
      <c r="AG1145" s="346">
        <f t="shared" ref="AG1145:AL1145" si="3301">SUM(AG1135:AG1144)</f>
        <v>0</v>
      </c>
      <c r="AH1145" s="346">
        <f t="shared" si="3301"/>
        <v>0</v>
      </c>
      <c r="AI1145" s="346">
        <f t="shared" si="3301"/>
        <v>0</v>
      </c>
      <c r="AJ1145" s="346">
        <f t="shared" si="3301"/>
        <v>0</v>
      </c>
      <c r="AK1145" s="346">
        <f t="shared" si="3301"/>
        <v>0</v>
      </c>
      <c r="AL1145" s="346">
        <f t="shared" si="3301"/>
        <v>0</v>
      </c>
      <c r="AM1145" s="407">
        <f>SUM(AM1135:AM1144)</f>
        <v>570528.29798014555</v>
      </c>
    </row>
    <row r="1146" spans="2:39" ht="18.75" customHeight="1">
      <c r="B1146" s="349" t="s">
        <v>351</v>
      </c>
      <c r="C1146" s="345"/>
      <c r="D1146" s="350"/>
      <c r="E1146" s="334"/>
      <c r="F1146" s="334"/>
      <c r="G1146" s="334"/>
      <c r="H1146" s="334"/>
      <c r="I1146" s="334"/>
      <c r="J1146" s="334"/>
      <c r="K1146" s="334"/>
      <c r="L1146" s="334"/>
      <c r="M1146" s="334"/>
      <c r="N1146" s="334"/>
      <c r="O1146" s="300"/>
      <c r="P1146" s="334"/>
      <c r="Q1146" s="334"/>
      <c r="R1146" s="334"/>
      <c r="S1146" s="336"/>
      <c r="T1146" s="336"/>
      <c r="U1146" s="336"/>
      <c r="V1146" s="336"/>
      <c r="W1146" s="334"/>
      <c r="X1146" s="334"/>
      <c r="Y1146" s="347">
        <f>Y1132*Y1134</f>
        <v>0</v>
      </c>
      <c r="Z1146" s="347">
        <f t="shared" ref="Z1146:AE1146" si="3302">Z1132*Z1134</f>
        <v>28766.232</v>
      </c>
      <c r="AA1146" s="347">
        <f>AA1132*AA1134</f>
        <v>37045.522799999999</v>
      </c>
      <c r="AB1146" s="347">
        <f t="shared" si="3302"/>
        <v>608.4624</v>
      </c>
      <c r="AC1146" s="347">
        <f t="shared" si="3302"/>
        <v>696.60480000000007</v>
      </c>
      <c r="AD1146" s="347">
        <f t="shared" si="3302"/>
        <v>0</v>
      </c>
      <c r="AE1146" s="347">
        <f t="shared" si="3302"/>
        <v>0</v>
      </c>
      <c r="AF1146" s="347">
        <f t="shared" ref="AF1146:AL1146" si="3303">AF1132*AF1134</f>
        <v>0</v>
      </c>
      <c r="AG1146" s="347">
        <f t="shared" si="3303"/>
        <v>0</v>
      </c>
      <c r="AH1146" s="347">
        <f t="shared" si="3303"/>
        <v>0</v>
      </c>
      <c r="AI1146" s="347">
        <f t="shared" si="3303"/>
        <v>0</v>
      </c>
      <c r="AJ1146" s="347">
        <f t="shared" si="3303"/>
        <v>0</v>
      </c>
      <c r="AK1146" s="347">
        <f t="shared" si="3303"/>
        <v>0</v>
      </c>
      <c r="AL1146" s="347">
        <f t="shared" si="3303"/>
        <v>0</v>
      </c>
      <c r="AM1146" s="407">
        <f>SUM(Y1146:AL1146)</f>
        <v>67116.822</v>
      </c>
    </row>
    <row r="1147" spans="2:39" ht="18.75" customHeight="1">
      <c r="B1147" s="349" t="s">
        <v>350</v>
      </c>
      <c r="C1147" s="345"/>
      <c r="D1147" s="350"/>
      <c r="E1147" s="334"/>
      <c r="F1147" s="334"/>
      <c r="G1147" s="334"/>
      <c r="H1147" s="334"/>
      <c r="I1147" s="334"/>
      <c r="J1147" s="334"/>
      <c r="K1147" s="334"/>
      <c r="L1147" s="334"/>
      <c r="M1147" s="334"/>
      <c r="N1147" s="334"/>
      <c r="O1147" s="300"/>
      <c r="P1147" s="334"/>
      <c r="Q1147" s="334"/>
      <c r="R1147" s="334"/>
      <c r="S1147" s="350"/>
      <c r="T1147" s="350"/>
      <c r="U1147" s="350"/>
      <c r="V1147" s="350"/>
      <c r="W1147" s="334"/>
      <c r="X1147" s="334"/>
      <c r="Y1147" s="351"/>
      <c r="Z1147" s="351"/>
      <c r="AA1147" s="351"/>
      <c r="AB1147" s="351"/>
      <c r="AC1147" s="351"/>
      <c r="AD1147" s="351"/>
      <c r="AE1147" s="351"/>
      <c r="AF1147" s="351"/>
      <c r="AG1147" s="351"/>
      <c r="AH1147" s="351"/>
      <c r="AI1147" s="351"/>
      <c r="AJ1147" s="351"/>
      <c r="AK1147" s="351"/>
      <c r="AL1147" s="351"/>
      <c r="AM1147" s="407">
        <f>AM1145-AM1146</f>
        <v>503411.47598014557</v>
      </c>
    </row>
    <row r="1148" spans="2:39" ht="18.75" customHeight="1">
      <c r="B1148" s="349"/>
      <c r="C1148" s="345"/>
      <c r="D1148" s="350"/>
      <c r="E1148" s="334"/>
      <c r="F1148" s="334"/>
      <c r="G1148" s="334"/>
      <c r="H1148" s="334"/>
      <c r="I1148" s="334"/>
      <c r="J1148" s="334"/>
      <c r="K1148" s="334"/>
      <c r="L1148" s="334"/>
      <c r="M1148" s="334"/>
      <c r="N1148" s="334"/>
      <c r="O1148" s="300"/>
      <c r="P1148" s="334"/>
      <c r="Q1148" s="334"/>
      <c r="R1148" s="334"/>
      <c r="S1148" s="350"/>
      <c r="T1148" s="350"/>
      <c r="U1148" s="350"/>
      <c r="V1148" s="350"/>
      <c r="W1148" s="334"/>
      <c r="X1148" s="334"/>
      <c r="Y1148" s="351"/>
      <c r="Z1148" s="351"/>
      <c r="AA1148" s="351"/>
      <c r="AB1148" s="351"/>
      <c r="AC1148" s="351"/>
      <c r="AD1148" s="351"/>
      <c r="AE1148" s="351"/>
      <c r="AF1148" s="351"/>
      <c r="AG1148" s="351"/>
      <c r="AH1148" s="351"/>
      <c r="AI1148" s="351"/>
      <c r="AJ1148" s="351"/>
      <c r="AK1148" s="351"/>
      <c r="AL1148" s="351"/>
      <c r="AM1148" s="407"/>
    </row>
    <row r="1149" spans="2:39" ht="18.75" hidden="1" customHeight="1">
      <c r="B1149" s="773" t="s">
        <v>788</v>
      </c>
      <c r="C1149" s="444"/>
      <c r="D1149" s="444"/>
      <c r="E1149" s="445"/>
      <c r="F1149" s="445"/>
      <c r="G1149" s="445"/>
      <c r="H1149" s="445"/>
      <c r="I1149" s="445"/>
      <c r="J1149" s="445"/>
      <c r="K1149" s="445"/>
      <c r="L1149" s="445"/>
      <c r="M1149" s="445"/>
      <c r="N1149" s="445"/>
      <c r="O1149" s="446"/>
      <c r="P1149" s="445"/>
      <c r="Q1149" s="445"/>
      <c r="R1149" s="445"/>
      <c r="S1149" s="444"/>
      <c r="T1149" s="447"/>
      <c r="U1149" s="444"/>
      <c r="V1149" s="444"/>
      <c r="W1149" s="445"/>
      <c r="X1149" s="445"/>
      <c r="Y1149" s="326">
        <f>SUMPRODUCT($E$974:$E$1129,Y974:Y1129)</f>
        <v>0</v>
      </c>
      <c r="Z1149" s="326">
        <f>SUMPRODUCT($E$974:$E$1129,Z974:Z1129)</f>
        <v>0</v>
      </c>
      <c r="AA1149" s="326">
        <f t="shared" ref="AA1149:AL1149" si="3304">IF(AA972="kW",SUMPRODUCT($P$974:$P$1129,$N$974:$N$1129,AA974:AA1129),SUMPRODUCT($E$974:$E$1129,AA974:AA1129))</f>
        <v>0</v>
      </c>
      <c r="AB1149" s="326">
        <f t="shared" si="3304"/>
        <v>0</v>
      </c>
      <c r="AC1149" s="326">
        <f t="shared" si="3304"/>
        <v>0</v>
      </c>
      <c r="AD1149" s="326">
        <f t="shared" si="3304"/>
        <v>0</v>
      </c>
      <c r="AE1149" s="326">
        <f t="shared" si="3304"/>
        <v>0</v>
      </c>
      <c r="AF1149" s="326">
        <f t="shared" si="3304"/>
        <v>0</v>
      </c>
      <c r="AG1149" s="326">
        <f t="shared" si="3304"/>
        <v>0</v>
      </c>
      <c r="AH1149" s="326">
        <f t="shared" si="3304"/>
        <v>0</v>
      </c>
      <c r="AI1149" s="326">
        <f t="shared" si="3304"/>
        <v>0</v>
      </c>
      <c r="AJ1149" s="326">
        <f t="shared" si="3304"/>
        <v>0</v>
      </c>
      <c r="AK1149" s="326">
        <f t="shared" si="3304"/>
        <v>0</v>
      </c>
      <c r="AL1149" s="326">
        <f t="shared" si="3304"/>
        <v>0</v>
      </c>
      <c r="AM1149" s="386"/>
    </row>
    <row r="1150" spans="2:39" ht="18.75" customHeight="1">
      <c r="B1150" s="368" t="s">
        <v>588</v>
      </c>
      <c r="C1150" s="387"/>
      <c r="D1150" s="388"/>
      <c r="E1150" s="388"/>
      <c r="F1150" s="388"/>
      <c r="G1150" s="388"/>
      <c r="H1150" s="388"/>
      <c r="I1150" s="388"/>
      <c r="J1150" s="388"/>
      <c r="K1150" s="388"/>
      <c r="L1150" s="388"/>
      <c r="M1150" s="388"/>
      <c r="N1150" s="388"/>
      <c r="O1150" s="388"/>
      <c r="P1150" s="388"/>
      <c r="Q1150" s="388"/>
      <c r="R1150" s="388"/>
      <c r="S1150" s="371"/>
      <c r="T1150" s="372"/>
      <c r="U1150" s="388"/>
      <c r="V1150" s="388"/>
      <c r="W1150" s="388"/>
      <c r="X1150" s="388"/>
      <c r="Y1150" s="409"/>
      <c r="Z1150" s="409"/>
      <c r="AA1150" s="409"/>
      <c r="AB1150" s="409"/>
      <c r="AC1150" s="409"/>
      <c r="AD1150" s="409"/>
      <c r="AE1150" s="409"/>
      <c r="AF1150" s="409"/>
      <c r="AG1150" s="409"/>
      <c r="AH1150" s="409"/>
      <c r="AI1150" s="409"/>
      <c r="AJ1150" s="409"/>
      <c r="AK1150" s="409"/>
      <c r="AL1150" s="409"/>
      <c r="AM1150" s="389"/>
    </row>
    <row r="1151" spans="2:39" ht="18.75" customHeight="1"/>
    <row r="1152" spans="2:39" ht="18.75" customHeight="1"/>
    <row r="1153" spans="1:39" ht="16" hidden="1" collapsed="1">
      <c r="B1153" s="782" t="s">
        <v>791</v>
      </c>
      <c r="C1153" s="281"/>
      <c r="D1153" s="587" t="s">
        <v>525</v>
      </c>
      <c r="E1153" s="253"/>
      <c r="F1153" s="587"/>
      <c r="G1153" s="253"/>
      <c r="H1153" s="253"/>
      <c r="I1153" s="253"/>
      <c r="J1153" s="253"/>
      <c r="K1153" s="253"/>
      <c r="L1153" s="253"/>
      <c r="M1153" s="253"/>
      <c r="N1153" s="253"/>
      <c r="O1153" s="281"/>
      <c r="P1153" s="253"/>
      <c r="Q1153" s="253"/>
      <c r="R1153" s="253"/>
      <c r="S1153" s="253"/>
      <c r="T1153" s="253"/>
      <c r="U1153" s="253"/>
      <c r="V1153" s="253"/>
      <c r="W1153" s="253"/>
      <c r="X1153" s="253"/>
      <c r="Y1153" s="270"/>
      <c r="Z1153" s="267"/>
      <c r="AA1153" s="267"/>
      <c r="AB1153" s="267"/>
      <c r="AC1153" s="267"/>
      <c r="AD1153" s="267"/>
      <c r="AE1153" s="267"/>
      <c r="AF1153" s="267"/>
      <c r="AG1153" s="267"/>
      <c r="AH1153" s="267"/>
      <c r="AI1153" s="267"/>
      <c r="AJ1153" s="267"/>
      <c r="AK1153" s="267"/>
      <c r="AL1153" s="267"/>
    </row>
    <row r="1154" spans="1:39" ht="45" hidden="1">
      <c r="B1154" s="902" t="s">
        <v>211</v>
      </c>
      <c r="C1154" s="904" t="s">
        <v>33</v>
      </c>
      <c r="D1154" s="284" t="s">
        <v>422</v>
      </c>
      <c r="E1154" s="906" t="s">
        <v>209</v>
      </c>
      <c r="F1154" s="907"/>
      <c r="G1154" s="907"/>
      <c r="H1154" s="907"/>
      <c r="I1154" s="907"/>
      <c r="J1154" s="907"/>
      <c r="K1154" s="907"/>
      <c r="L1154" s="907"/>
      <c r="M1154" s="908"/>
      <c r="N1154" s="909" t="s">
        <v>213</v>
      </c>
      <c r="O1154" s="284" t="s">
        <v>423</v>
      </c>
      <c r="P1154" s="906" t="s">
        <v>212</v>
      </c>
      <c r="Q1154" s="907"/>
      <c r="R1154" s="907"/>
      <c r="S1154" s="907"/>
      <c r="T1154" s="907"/>
      <c r="U1154" s="907"/>
      <c r="V1154" s="907"/>
      <c r="W1154" s="907"/>
      <c r="X1154" s="908"/>
      <c r="Y1154" s="899" t="s">
        <v>243</v>
      </c>
      <c r="Z1154" s="900"/>
      <c r="AA1154" s="900"/>
      <c r="AB1154" s="900"/>
      <c r="AC1154" s="900"/>
      <c r="AD1154" s="900"/>
      <c r="AE1154" s="900"/>
      <c r="AF1154" s="900"/>
      <c r="AG1154" s="900"/>
      <c r="AH1154" s="900"/>
      <c r="AI1154" s="900"/>
      <c r="AJ1154" s="900"/>
      <c r="AK1154" s="900"/>
      <c r="AL1154" s="900"/>
      <c r="AM1154" s="901"/>
    </row>
    <row r="1155" spans="1:39" ht="30" hidden="1">
      <c r="B1155" s="903"/>
      <c r="C1155" s="905"/>
      <c r="D1155" s="285">
        <v>2020</v>
      </c>
      <c r="E1155" s="285">
        <v>2021</v>
      </c>
      <c r="F1155" s="285">
        <v>2022</v>
      </c>
      <c r="G1155" s="285">
        <v>2023</v>
      </c>
      <c r="H1155" s="285">
        <v>2024</v>
      </c>
      <c r="I1155" s="285">
        <v>2025</v>
      </c>
      <c r="J1155" s="285">
        <v>2026</v>
      </c>
      <c r="K1155" s="285">
        <v>2027</v>
      </c>
      <c r="L1155" s="285">
        <v>2028</v>
      </c>
      <c r="M1155" s="285">
        <v>2029</v>
      </c>
      <c r="N1155" s="910"/>
      <c r="O1155" s="285">
        <v>2020</v>
      </c>
      <c r="P1155" s="285">
        <v>2021</v>
      </c>
      <c r="Q1155" s="285">
        <v>2022</v>
      </c>
      <c r="R1155" s="285">
        <v>2023</v>
      </c>
      <c r="S1155" s="285">
        <v>2024</v>
      </c>
      <c r="T1155" s="285">
        <v>2025</v>
      </c>
      <c r="U1155" s="285">
        <v>2026</v>
      </c>
      <c r="V1155" s="285">
        <v>2027</v>
      </c>
      <c r="W1155" s="285">
        <v>2028</v>
      </c>
      <c r="X1155" s="285">
        <v>2029</v>
      </c>
      <c r="Y1155" s="285" t="str">
        <f>'1.  LRAMVA Summary'!D$52</f>
        <v>Residential</v>
      </c>
      <c r="Z1155" s="285" t="str">
        <f>'1.  LRAMVA Summary'!E$52</f>
        <v>GS&lt;50 kW</v>
      </c>
      <c r="AA1155" s="285" t="str">
        <f>'1.  LRAMVA Summary'!F$52</f>
        <v>GS&gt;50 kW</v>
      </c>
      <c r="AB1155" s="285" t="str">
        <f>'1.  LRAMVA Summary'!G$52</f>
        <v>Unmetered Scattered Load</v>
      </c>
      <c r="AC1155" s="285" t="str">
        <f>'1.  LRAMVA Summary'!H$52</f>
        <v>Streetlighting</v>
      </c>
      <c r="AD1155" s="285" t="str">
        <f>'1.  LRAMVA Summary'!I$52</f>
        <v/>
      </c>
      <c r="AE1155" s="285" t="str">
        <f>'1.  LRAMVA Summary'!J$52</f>
        <v/>
      </c>
      <c r="AF1155" s="285" t="str">
        <f>'1.  LRAMVA Summary'!K$52</f>
        <v/>
      </c>
      <c r="AG1155" s="285" t="str">
        <f>'1.  LRAMVA Summary'!L$52</f>
        <v/>
      </c>
      <c r="AH1155" s="285" t="str">
        <f>'1.  LRAMVA Summary'!M$52</f>
        <v/>
      </c>
      <c r="AI1155" s="285" t="str">
        <f>'1.  LRAMVA Summary'!N$52</f>
        <v/>
      </c>
      <c r="AJ1155" s="285" t="str">
        <f>'1.  LRAMVA Summary'!O$52</f>
        <v/>
      </c>
      <c r="AK1155" s="285" t="str">
        <f>'1.  LRAMVA Summary'!P$52</f>
        <v/>
      </c>
      <c r="AL1155" s="285" t="str">
        <f>'1.  LRAMVA Summary'!Q$52</f>
        <v/>
      </c>
      <c r="AM1155" s="287">
        <f>'1.  LRAMVA Summary'!R236</f>
        <v>0</v>
      </c>
    </row>
    <row r="1156" spans="1:39" ht="16" hidden="1">
      <c r="B1156" s="515" t="s">
        <v>503</v>
      </c>
      <c r="C1156" s="289"/>
      <c r="D1156" s="289"/>
      <c r="E1156" s="289"/>
      <c r="F1156" s="289"/>
      <c r="G1156" s="289"/>
      <c r="H1156" s="289"/>
      <c r="I1156" s="289"/>
      <c r="J1156" s="289"/>
      <c r="K1156" s="289"/>
      <c r="L1156" s="289"/>
      <c r="M1156" s="289"/>
      <c r="N1156" s="290"/>
      <c r="O1156" s="289"/>
      <c r="P1156" s="289"/>
      <c r="Q1156" s="289"/>
      <c r="R1156" s="289"/>
      <c r="S1156" s="289"/>
      <c r="T1156" s="289"/>
      <c r="U1156" s="289"/>
      <c r="V1156" s="289"/>
      <c r="W1156" s="289"/>
      <c r="X1156" s="289"/>
      <c r="Y1156" s="291" t="str">
        <f>'1.  LRAMVA Summary'!D$53</f>
        <v>kWh</v>
      </c>
      <c r="Z1156" s="291" t="str">
        <f>'1.  LRAMVA Summary'!E$53</f>
        <v>kWh</v>
      </c>
      <c r="AA1156" s="291" t="str">
        <f>'1.  LRAMVA Summary'!F$53</f>
        <v>kW</v>
      </c>
      <c r="AB1156" s="291" t="str">
        <f>'1.  LRAMVA Summary'!G$53</f>
        <v>kWh</v>
      </c>
      <c r="AC1156" s="291" t="str">
        <f>'1.  LRAMVA Summary'!H$53</f>
        <v>kW</v>
      </c>
      <c r="AD1156" s="291">
        <f>'1.  LRAMVA Summary'!I$53</f>
        <v>0</v>
      </c>
      <c r="AE1156" s="291">
        <f>'1.  LRAMVA Summary'!J$53</f>
        <v>0</v>
      </c>
      <c r="AF1156" s="291">
        <f>'1.  LRAMVA Summary'!K$53</f>
        <v>0</v>
      </c>
      <c r="AG1156" s="291">
        <f>'1.  LRAMVA Summary'!L$53</f>
        <v>0</v>
      </c>
      <c r="AH1156" s="291">
        <f>'1.  LRAMVA Summary'!M$53</f>
        <v>0</v>
      </c>
      <c r="AI1156" s="291">
        <f>'1.  LRAMVA Summary'!N$53</f>
        <v>0</v>
      </c>
      <c r="AJ1156" s="291">
        <f>'1.  LRAMVA Summary'!O$53</f>
        <v>0</v>
      </c>
      <c r="AK1156" s="291">
        <f>'1.  LRAMVA Summary'!P$53</f>
        <v>0</v>
      </c>
      <c r="AL1156" s="291">
        <f>'1.  LRAMVA Summary'!Q$53</f>
        <v>0</v>
      </c>
      <c r="AM1156" s="292"/>
    </row>
    <row r="1157" spans="1:39" ht="16" hidden="1" outlineLevel="1">
      <c r="B1157" s="288" t="s">
        <v>496</v>
      </c>
      <c r="C1157" s="289"/>
      <c r="D1157" s="289"/>
      <c r="E1157" s="289"/>
      <c r="F1157" s="289"/>
      <c r="G1157" s="289"/>
      <c r="H1157" s="289"/>
      <c r="I1157" s="289"/>
      <c r="J1157" s="289"/>
      <c r="K1157" s="289"/>
      <c r="L1157" s="289"/>
      <c r="M1157" s="289"/>
      <c r="N1157" s="290"/>
      <c r="O1157" s="289"/>
      <c r="P1157" s="289"/>
      <c r="Q1157" s="289"/>
      <c r="R1157" s="289"/>
      <c r="S1157" s="289"/>
      <c r="T1157" s="289"/>
      <c r="U1157" s="289"/>
      <c r="V1157" s="289"/>
      <c r="W1157" s="289"/>
      <c r="X1157" s="289"/>
      <c r="Y1157" s="291"/>
      <c r="Z1157" s="291"/>
      <c r="AA1157" s="291"/>
      <c r="AB1157" s="291"/>
      <c r="AC1157" s="291"/>
      <c r="AD1157" s="291"/>
      <c r="AE1157" s="291"/>
      <c r="AF1157" s="291"/>
      <c r="AG1157" s="291"/>
      <c r="AH1157" s="291"/>
      <c r="AI1157" s="291"/>
      <c r="AJ1157" s="291"/>
      <c r="AK1157" s="291"/>
      <c r="AL1157" s="291"/>
      <c r="AM1157" s="292"/>
    </row>
    <row r="1158" spans="1:39" ht="17" hidden="1" outlineLevel="1">
      <c r="A1158" s="529">
        <v>1</v>
      </c>
      <c r="B1158" s="517" t="s">
        <v>95</v>
      </c>
      <c r="C1158" s="291" t="s">
        <v>25</v>
      </c>
      <c r="D1158" s="295"/>
      <c r="E1158" s="295"/>
      <c r="F1158" s="295"/>
      <c r="G1158" s="295"/>
      <c r="H1158" s="295"/>
      <c r="I1158" s="295"/>
      <c r="J1158" s="295"/>
      <c r="K1158" s="295"/>
      <c r="L1158" s="295"/>
      <c r="M1158" s="295"/>
      <c r="N1158" s="291"/>
      <c r="O1158" s="295"/>
      <c r="P1158" s="295"/>
      <c r="Q1158" s="295"/>
      <c r="R1158" s="295"/>
      <c r="S1158" s="295"/>
      <c r="T1158" s="295"/>
      <c r="U1158" s="295"/>
      <c r="V1158" s="295"/>
      <c r="W1158" s="295"/>
      <c r="X1158" s="295"/>
      <c r="Y1158" s="415"/>
      <c r="Z1158" s="415"/>
      <c r="AA1158" s="415"/>
      <c r="AB1158" s="415"/>
      <c r="AC1158" s="415"/>
      <c r="AD1158" s="415"/>
      <c r="AE1158" s="415"/>
      <c r="AF1158" s="410"/>
      <c r="AG1158" s="410"/>
      <c r="AH1158" s="410"/>
      <c r="AI1158" s="410"/>
      <c r="AJ1158" s="410"/>
      <c r="AK1158" s="410"/>
      <c r="AL1158" s="410"/>
      <c r="AM1158" s="296">
        <f>SUM(Y1158:AL1158)</f>
        <v>0</v>
      </c>
    </row>
    <row r="1159" spans="1:39" ht="15" hidden="1" customHeight="1" outlineLevel="1">
      <c r="A1159" s="529"/>
      <c r="B1159" s="294" t="s">
        <v>802</v>
      </c>
      <c r="C1159" s="291" t="s">
        <v>163</v>
      </c>
      <c r="D1159" s="295"/>
      <c r="E1159" s="295"/>
      <c r="F1159" s="295"/>
      <c r="G1159" s="295"/>
      <c r="H1159" s="295"/>
      <c r="I1159" s="295"/>
      <c r="J1159" s="295"/>
      <c r="K1159" s="295"/>
      <c r="L1159" s="295"/>
      <c r="M1159" s="295"/>
      <c r="N1159" s="466"/>
      <c r="O1159" s="295"/>
      <c r="P1159" s="295"/>
      <c r="Q1159" s="295"/>
      <c r="R1159" s="295"/>
      <c r="S1159" s="295"/>
      <c r="T1159" s="295"/>
      <c r="U1159" s="295"/>
      <c r="V1159" s="295"/>
      <c r="W1159" s="295"/>
      <c r="X1159" s="295"/>
      <c r="Y1159" s="411">
        <f>Y1158</f>
        <v>0</v>
      </c>
      <c r="Z1159" s="411">
        <f t="shared" ref="Z1159:AL1159" si="3305">Z1158</f>
        <v>0</v>
      </c>
      <c r="AA1159" s="411">
        <f t="shared" si="3305"/>
        <v>0</v>
      </c>
      <c r="AB1159" s="411">
        <f t="shared" si="3305"/>
        <v>0</v>
      </c>
      <c r="AC1159" s="411">
        <f t="shared" si="3305"/>
        <v>0</v>
      </c>
      <c r="AD1159" s="411">
        <f t="shared" si="3305"/>
        <v>0</v>
      </c>
      <c r="AE1159" s="411">
        <f t="shared" si="3305"/>
        <v>0</v>
      </c>
      <c r="AF1159" s="411">
        <f t="shared" si="3305"/>
        <v>0</v>
      </c>
      <c r="AG1159" s="411">
        <f t="shared" si="3305"/>
        <v>0</v>
      </c>
      <c r="AH1159" s="411">
        <f t="shared" si="3305"/>
        <v>0</v>
      </c>
      <c r="AI1159" s="411">
        <f t="shared" si="3305"/>
        <v>0</v>
      </c>
      <c r="AJ1159" s="411">
        <f t="shared" si="3305"/>
        <v>0</v>
      </c>
      <c r="AK1159" s="411">
        <f t="shared" si="3305"/>
        <v>0</v>
      </c>
      <c r="AL1159" s="411">
        <f t="shared" si="3305"/>
        <v>0</v>
      </c>
      <c r="AM1159" s="297"/>
    </row>
    <row r="1160" spans="1:39" ht="15" hidden="1" customHeight="1" outlineLevel="1">
      <c r="A1160" s="529"/>
      <c r="B1160" s="298"/>
      <c r="C1160" s="299"/>
      <c r="D1160" s="299"/>
      <c r="E1160" s="299"/>
      <c r="F1160" s="299"/>
      <c r="G1160" s="299"/>
      <c r="H1160" s="299"/>
      <c r="I1160" s="299"/>
      <c r="J1160" s="299"/>
      <c r="K1160" s="299"/>
      <c r="L1160" s="299"/>
      <c r="M1160" s="299"/>
      <c r="N1160" s="300"/>
      <c r="O1160" s="299"/>
      <c r="P1160" s="299"/>
      <c r="Q1160" s="299"/>
      <c r="R1160" s="299"/>
      <c r="S1160" s="299"/>
      <c r="T1160" s="299"/>
      <c r="U1160" s="299"/>
      <c r="V1160" s="299"/>
      <c r="W1160" s="299"/>
      <c r="X1160" s="299"/>
      <c r="Y1160" s="412"/>
      <c r="Z1160" s="413"/>
      <c r="AA1160" s="413"/>
      <c r="AB1160" s="413"/>
      <c r="AC1160" s="413"/>
      <c r="AD1160" s="413"/>
      <c r="AE1160" s="413"/>
      <c r="AF1160" s="413"/>
      <c r="AG1160" s="413"/>
      <c r="AH1160" s="413"/>
      <c r="AI1160" s="413"/>
      <c r="AJ1160" s="413"/>
      <c r="AK1160" s="413"/>
      <c r="AL1160" s="413"/>
      <c r="AM1160" s="302"/>
    </row>
    <row r="1161" spans="1:39" ht="15" hidden="1" customHeight="1" outlineLevel="1">
      <c r="A1161" s="529">
        <v>2</v>
      </c>
      <c r="B1161" s="517" t="s">
        <v>96</v>
      </c>
      <c r="C1161" s="291" t="s">
        <v>25</v>
      </c>
      <c r="D1161" s="295"/>
      <c r="E1161" s="295"/>
      <c r="F1161" s="295"/>
      <c r="G1161" s="295"/>
      <c r="H1161" s="295"/>
      <c r="I1161" s="295"/>
      <c r="J1161" s="295"/>
      <c r="K1161" s="295"/>
      <c r="L1161" s="295"/>
      <c r="M1161" s="295"/>
      <c r="N1161" s="291"/>
      <c r="O1161" s="295"/>
      <c r="P1161" s="295"/>
      <c r="Q1161" s="295"/>
      <c r="R1161" s="295"/>
      <c r="S1161" s="295"/>
      <c r="T1161" s="295"/>
      <c r="U1161" s="295"/>
      <c r="V1161" s="295"/>
      <c r="W1161" s="295"/>
      <c r="X1161" s="295"/>
      <c r="Y1161" s="415"/>
      <c r="Z1161" s="415"/>
      <c r="AA1161" s="415"/>
      <c r="AB1161" s="415"/>
      <c r="AC1161" s="415"/>
      <c r="AD1161" s="415"/>
      <c r="AE1161" s="415"/>
      <c r="AF1161" s="410"/>
      <c r="AG1161" s="410"/>
      <c r="AH1161" s="410"/>
      <c r="AI1161" s="410"/>
      <c r="AJ1161" s="410"/>
      <c r="AK1161" s="410"/>
      <c r="AL1161" s="410"/>
      <c r="AM1161" s="296">
        <f>SUM(Y1161:AL1161)</f>
        <v>0</v>
      </c>
    </row>
    <row r="1162" spans="1:39" ht="15" hidden="1" customHeight="1" outlineLevel="1">
      <c r="A1162" s="529"/>
      <c r="B1162" s="294" t="s">
        <v>802</v>
      </c>
      <c r="C1162" s="291" t="s">
        <v>163</v>
      </c>
      <c r="D1162" s="295"/>
      <c r="E1162" s="295"/>
      <c r="F1162" s="295"/>
      <c r="G1162" s="295"/>
      <c r="H1162" s="295"/>
      <c r="I1162" s="295"/>
      <c r="J1162" s="295"/>
      <c r="K1162" s="295"/>
      <c r="L1162" s="295"/>
      <c r="M1162" s="295"/>
      <c r="N1162" s="466"/>
      <c r="O1162" s="295"/>
      <c r="P1162" s="295"/>
      <c r="Q1162" s="295"/>
      <c r="R1162" s="295"/>
      <c r="S1162" s="295"/>
      <c r="T1162" s="295"/>
      <c r="U1162" s="295"/>
      <c r="V1162" s="295"/>
      <c r="W1162" s="295"/>
      <c r="X1162" s="295"/>
      <c r="Y1162" s="411">
        <f>Y1161</f>
        <v>0</v>
      </c>
      <c r="Z1162" s="411">
        <f t="shared" ref="Z1162:AL1162" si="3306">Z1161</f>
        <v>0</v>
      </c>
      <c r="AA1162" s="411">
        <f t="shared" si="3306"/>
        <v>0</v>
      </c>
      <c r="AB1162" s="411">
        <f t="shared" si="3306"/>
        <v>0</v>
      </c>
      <c r="AC1162" s="411">
        <f t="shared" si="3306"/>
        <v>0</v>
      </c>
      <c r="AD1162" s="411">
        <f t="shared" si="3306"/>
        <v>0</v>
      </c>
      <c r="AE1162" s="411">
        <f t="shared" si="3306"/>
        <v>0</v>
      </c>
      <c r="AF1162" s="411">
        <f t="shared" si="3306"/>
        <v>0</v>
      </c>
      <c r="AG1162" s="411">
        <f t="shared" si="3306"/>
        <v>0</v>
      </c>
      <c r="AH1162" s="411">
        <f t="shared" si="3306"/>
        <v>0</v>
      </c>
      <c r="AI1162" s="411">
        <f t="shared" si="3306"/>
        <v>0</v>
      </c>
      <c r="AJ1162" s="411">
        <f t="shared" si="3306"/>
        <v>0</v>
      </c>
      <c r="AK1162" s="411">
        <f t="shared" si="3306"/>
        <v>0</v>
      </c>
      <c r="AL1162" s="411">
        <f t="shared" si="3306"/>
        <v>0</v>
      </c>
      <c r="AM1162" s="297"/>
    </row>
    <row r="1163" spans="1:39" ht="15" hidden="1" customHeight="1" outlineLevel="1">
      <c r="A1163" s="529"/>
      <c r="B1163" s="298"/>
      <c r="C1163" s="299"/>
      <c r="D1163" s="304"/>
      <c r="E1163" s="304"/>
      <c r="F1163" s="304"/>
      <c r="G1163" s="304"/>
      <c r="H1163" s="304"/>
      <c r="I1163" s="304"/>
      <c r="J1163" s="304"/>
      <c r="K1163" s="304"/>
      <c r="L1163" s="304"/>
      <c r="M1163" s="304"/>
      <c r="N1163" s="300"/>
      <c r="O1163" s="304"/>
      <c r="P1163" s="304"/>
      <c r="Q1163" s="304"/>
      <c r="R1163" s="304"/>
      <c r="S1163" s="304"/>
      <c r="T1163" s="304"/>
      <c r="U1163" s="304"/>
      <c r="V1163" s="304"/>
      <c r="W1163" s="304"/>
      <c r="X1163" s="304"/>
      <c r="Y1163" s="412"/>
      <c r="Z1163" s="413"/>
      <c r="AA1163" s="413"/>
      <c r="AB1163" s="413"/>
      <c r="AC1163" s="413"/>
      <c r="AD1163" s="413"/>
      <c r="AE1163" s="413"/>
      <c r="AF1163" s="413"/>
      <c r="AG1163" s="413"/>
      <c r="AH1163" s="413"/>
      <c r="AI1163" s="413"/>
      <c r="AJ1163" s="413"/>
      <c r="AK1163" s="413"/>
      <c r="AL1163" s="413"/>
      <c r="AM1163" s="302"/>
    </row>
    <row r="1164" spans="1:39" ht="15" hidden="1" customHeight="1" outlineLevel="1">
      <c r="A1164" s="529">
        <v>3</v>
      </c>
      <c r="B1164" s="517" t="s">
        <v>97</v>
      </c>
      <c r="C1164" s="291" t="s">
        <v>25</v>
      </c>
      <c r="D1164" s="295"/>
      <c r="E1164" s="295"/>
      <c r="F1164" s="295"/>
      <c r="G1164" s="295"/>
      <c r="H1164" s="295"/>
      <c r="I1164" s="295"/>
      <c r="J1164" s="295"/>
      <c r="K1164" s="295"/>
      <c r="L1164" s="295"/>
      <c r="M1164" s="295"/>
      <c r="N1164" s="291"/>
      <c r="O1164" s="295"/>
      <c r="P1164" s="295"/>
      <c r="Q1164" s="295"/>
      <c r="R1164" s="295"/>
      <c r="S1164" s="295"/>
      <c r="T1164" s="295"/>
      <c r="U1164" s="295"/>
      <c r="V1164" s="295"/>
      <c r="W1164" s="295"/>
      <c r="X1164" s="295"/>
      <c r="Y1164" s="415"/>
      <c r="Z1164" s="415"/>
      <c r="AA1164" s="415"/>
      <c r="AB1164" s="415"/>
      <c r="AC1164" s="415"/>
      <c r="AD1164" s="415"/>
      <c r="AE1164" s="415"/>
      <c r="AF1164" s="410"/>
      <c r="AG1164" s="410"/>
      <c r="AH1164" s="410"/>
      <c r="AI1164" s="410"/>
      <c r="AJ1164" s="410"/>
      <c r="AK1164" s="410"/>
      <c r="AL1164" s="410"/>
      <c r="AM1164" s="296">
        <f>SUM(Y1164:AL1164)</f>
        <v>0</v>
      </c>
    </row>
    <row r="1165" spans="1:39" ht="15" hidden="1" customHeight="1" outlineLevel="1">
      <c r="A1165" s="529"/>
      <c r="B1165" s="294" t="s">
        <v>802</v>
      </c>
      <c r="C1165" s="291" t="s">
        <v>163</v>
      </c>
      <c r="D1165" s="295"/>
      <c r="E1165" s="295"/>
      <c r="F1165" s="295"/>
      <c r="G1165" s="295"/>
      <c r="H1165" s="295"/>
      <c r="I1165" s="295"/>
      <c r="J1165" s="295"/>
      <c r="K1165" s="295"/>
      <c r="L1165" s="295"/>
      <c r="M1165" s="295"/>
      <c r="N1165" s="466"/>
      <c r="O1165" s="295"/>
      <c r="P1165" s="295"/>
      <c r="Q1165" s="295"/>
      <c r="R1165" s="295"/>
      <c r="S1165" s="295"/>
      <c r="T1165" s="295"/>
      <c r="U1165" s="295"/>
      <c r="V1165" s="295"/>
      <c r="W1165" s="295"/>
      <c r="X1165" s="295"/>
      <c r="Y1165" s="411">
        <f>Y1164</f>
        <v>0</v>
      </c>
      <c r="Z1165" s="411">
        <f t="shared" ref="Z1165:AL1165" si="3307">Z1164</f>
        <v>0</v>
      </c>
      <c r="AA1165" s="411">
        <f t="shared" si="3307"/>
        <v>0</v>
      </c>
      <c r="AB1165" s="411">
        <f t="shared" si="3307"/>
        <v>0</v>
      </c>
      <c r="AC1165" s="411">
        <f t="shared" si="3307"/>
        <v>0</v>
      </c>
      <c r="AD1165" s="411">
        <f t="shared" si="3307"/>
        <v>0</v>
      </c>
      <c r="AE1165" s="411">
        <f t="shared" si="3307"/>
        <v>0</v>
      </c>
      <c r="AF1165" s="411">
        <f t="shared" si="3307"/>
        <v>0</v>
      </c>
      <c r="AG1165" s="411">
        <f t="shared" si="3307"/>
        <v>0</v>
      </c>
      <c r="AH1165" s="411">
        <f t="shared" si="3307"/>
        <v>0</v>
      </c>
      <c r="AI1165" s="411">
        <f t="shared" si="3307"/>
        <v>0</v>
      </c>
      <c r="AJ1165" s="411">
        <f t="shared" si="3307"/>
        <v>0</v>
      </c>
      <c r="AK1165" s="411">
        <f t="shared" si="3307"/>
        <v>0</v>
      </c>
      <c r="AL1165" s="411">
        <f t="shared" si="3307"/>
        <v>0</v>
      </c>
      <c r="AM1165" s="297"/>
    </row>
    <row r="1166" spans="1:39" ht="15" hidden="1" customHeight="1" outlineLevel="1">
      <c r="A1166" s="529"/>
      <c r="B1166" s="294"/>
      <c r="C1166" s="305"/>
      <c r="D1166" s="291"/>
      <c r="E1166" s="291"/>
      <c r="F1166" s="291"/>
      <c r="G1166" s="291"/>
      <c r="H1166" s="291"/>
      <c r="I1166" s="291"/>
      <c r="J1166" s="291"/>
      <c r="K1166" s="291"/>
      <c r="L1166" s="291"/>
      <c r="M1166" s="291"/>
      <c r="N1166" s="291"/>
      <c r="O1166" s="291"/>
      <c r="P1166" s="291"/>
      <c r="Q1166" s="291"/>
      <c r="R1166" s="291"/>
      <c r="S1166" s="291"/>
      <c r="T1166" s="291"/>
      <c r="U1166" s="291"/>
      <c r="V1166" s="291"/>
      <c r="W1166" s="291"/>
      <c r="X1166" s="291"/>
      <c r="Y1166" s="412"/>
      <c r="Z1166" s="412"/>
      <c r="AA1166" s="412"/>
      <c r="AB1166" s="412"/>
      <c r="AC1166" s="412"/>
      <c r="AD1166" s="412"/>
      <c r="AE1166" s="412"/>
      <c r="AF1166" s="412"/>
      <c r="AG1166" s="412"/>
      <c r="AH1166" s="412"/>
      <c r="AI1166" s="412"/>
      <c r="AJ1166" s="412"/>
      <c r="AK1166" s="412"/>
      <c r="AL1166" s="412"/>
      <c r="AM1166" s="306"/>
    </row>
    <row r="1167" spans="1:39" ht="15" hidden="1" customHeight="1" outlineLevel="1">
      <c r="A1167" s="529">
        <v>4</v>
      </c>
      <c r="B1167" s="517" t="s">
        <v>674</v>
      </c>
      <c r="C1167" s="291" t="s">
        <v>25</v>
      </c>
      <c r="D1167" s="295"/>
      <c r="E1167" s="295"/>
      <c r="F1167" s="295"/>
      <c r="G1167" s="295"/>
      <c r="H1167" s="295"/>
      <c r="I1167" s="295"/>
      <c r="J1167" s="295"/>
      <c r="K1167" s="295"/>
      <c r="L1167" s="295"/>
      <c r="M1167" s="295"/>
      <c r="N1167" s="291"/>
      <c r="O1167" s="295"/>
      <c r="P1167" s="295"/>
      <c r="Q1167" s="295"/>
      <c r="R1167" s="295"/>
      <c r="S1167" s="295"/>
      <c r="T1167" s="295"/>
      <c r="U1167" s="295"/>
      <c r="V1167" s="295"/>
      <c r="W1167" s="295"/>
      <c r="X1167" s="295"/>
      <c r="Y1167" s="415"/>
      <c r="Z1167" s="415"/>
      <c r="AA1167" s="415"/>
      <c r="AB1167" s="415"/>
      <c r="AC1167" s="415"/>
      <c r="AD1167" s="415"/>
      <c r="AE1167" s="415"/>
      <c r="AF1167" s="410"/>
      <c r="AG1167" s="410"/>
      <c r="AH1167" s="410"/>
      <c r="AI1167" s="410"/>
      <c r="AJ1167" s="410"/>
      <c r="AK1167" s="410"/>
      <c r="AL1167" s="410"/>
      <c r="AM1167" s="296">
        <f>SUM(Y1167:AL1167)</f>
        <v>0</v>
      </c>
    </row>
    <row r="1168" spans="1:39" ht="15" hidden="1" customHeight="1" outlineLevel="1">
      <c r="A1168" s="529"/>
      <c r="B1168" s="294" t="s">
        <v>802</v>
      </c>
      <c r="C1168" s="291" t="s">
        <v>163</v>
      </c>
      <c r="D1168" s="295"/>
      <c r="E1168" s="295"/>
      <c r="F1168" s="295"/>
      <c r="G1168" s="295"/>
      <c r="H1168" s="295"/>
      <c r="I1168" s="295"/>
      <c r="J1168" s="295"/>
      <c r="K1168" s="295"/>
      <c r="L1168" s="295"/>
      <c r="M1168" s="295"/>
      <c r="N1168" s="466"/>
      <c r="O1168" s="295"/>
      <c r="P1168" s="295"/>
      <c r="Q1168" s="295"/>
      <c r="R1168" s="295"/>
      <c r="S1168" s="295"/>
      <c r="T1168" s="295"/>
      <c r="U1168" s="295"/>
      <c r="V1168" s="295"/>
      <c r="W1168" s="295"/>
      <c r="X1168" s="295"/>
      <c r="Y1168" s="411">
        <f>Y1167</f>
        <v>0</v>
      </c>
      <c r="Z1168" s="411">
        <f t="shared" ref="Z1168:AL1168" si="3308">Z1167</f>
        <v>0</v>
      </c>
      <c r="AA1168" s="411">
        <f t="shared" si="3308"/>
        <v>0</v>
      </c>
      <c r="AB1168" s="411">
        <f t="shared" si="3308"/>
        <v>0</v>
      </c>
      <c r="AC1168" s="411">
        <f t="shared" si="3308"/>
        <v>0</v>
      </c>
      <c r="AD1168" s="411">
        <f t="shared" si="3308"/>
        <v>0</v>
      </c>
      <c r="AE1168" s="411">
        <f t="shared" si="3308"/>
        <v>0</v>
      </c>
      <c r="AF1168" s="411">
        <f t="shared" si="3308"/>
        <v>0</v>
      </c>
      <c r="AG1168" s="411">
        <f t="shared" si="3308"/>
        <v>0</v>
      </c>
      <c r="AH1168" s="411">
        <f t="shared" si="3308"/>
        <v>0</v>
      </c>
      <c r="AI1168" s="411">
        <f t="shared" si="3308"/>
        <v>0</v>
      </c>
      <c r="AJ1168" s="411">
        <f t="shared" si="3308"/>
        <v>0</v>
      </c>
      <c r="AK1168" s="411">
        <f t="shared" si="3308"/>
        <v>0</v>
      </c>
      <c r="AL1168" s="411">
        <f t="shared" si="3308"/>
        <v>0</v>
      </c>
      <c r="AM1168" s="297"/>
    </row>
    <row r="1169" spans="1:39" ht="15" hidden="1" customHeight="1" outlineLevel="1">
      <c r="A1169" s="529"/>
      <c r="B1169" s="294"/>
      <c r="C1169" s="305"/>
      <c r="D1169" s="304"/>
      <c r="E1169" s="304"/>
      <c r="F1169" s="304"/>
      <c r="G1169" s="304"/>
      <c r="H1169" s="304"/>
      <c r="I1169" s="304"/>
      <c r="J1169" s="304"/>
      <c r="K1169" s="304"/>
      <c r="L1169" s="304"/>
      <c r="M1169" s="304"/>
      <c r="N1169" s="291"/>
      <c r="O1169" s="304"/>
      <c r="P1169" s="304"/>
      <c r="Q1169" s="304"/>
      <c r="R1169" s="304"/>
      <c r="S1169" s="304"/>
      <c r="T1169" s="304"/>
      <c r="U1169" s="304"/>
      <c r="V1169" s="304"/>
      <c r="W1169" s="304"/>
      <c r="X1169" s="304"/>
      <c r="Y1169" s="412"/>
      <c r="Z1169" s="412"/>
      <c r="AA1169" s="412"/>
      <c r="AB1169" s="412"/>
      <c r="AC1169" s="412"/>
      <c r="AD1169" s="412"/>
      <c r="AE1169" s="412"/>
      <c r="AF1169" s="412"/>
      <c r="AG1169" s="412"/>
      <c r="AH1169" s="412"/>
      <c r="AI1169" s="412"/>
      <c r="AJ1169" s="412"/>
      <c r="AK1169" s="412"/>
      <c r="AL1169" s="412"/>
      <c r="AM1169" s="306"/>
    </row>
    <row r="1170" spans="1:39" ht="15" hidden="1" customHeight="1" outlineLevel="1">
      <c r="A1170" s="529">
        <v>5</v>
      </c>
      <c r="B1170" s="517" t="s">
        <v>98</v>
      </c>
      <c r="C1170" s="291" t="s">
        <v>25</v>
      </c>
      <c r="D1170" s="295"/>
      <c r="E1170" s="295"/>
      <c r="F1170" s="295"/>
      <c r="G1170" s="295"/>
      <c r="H1170" s="295"/>
      <c r="I1170" s="295"/>
      <c r="J1170" s="295"/>
      <c r="K1170" s="295"/>
      <c r="L1170" s="295"/>
      <c r="M1170" s="295"/>
      <c r="N1170" s="291"/>
      <c r="O1170" s="295"/>
      <c r="P1170" s="295"/>
      <c r="Q1170" s="295"/>
      <c r="R1170" s="295"/>
      <c r="S1170" s="295"/>
      <c r="T1170" s="295"/>
      <c r="U1170" s="295"/>
      <c r="V1170" s="295"/>
      <c r="W1170" s="295"/>
      <c r="X1170" s="295"/>
      <c r="Y1170" s="415"/>
      <c r="Z1170" s="415"/>
      <c r="AA1170" s="415"/>
      <c r="AB1170" s="415"/>
      <c r="AC1170" s="415"/>
      <c r="AD1170" s="415"/>
      <c r="AE1170" s="415"/>
      <c r="AF1170" s="410"/>
      <c r="AG1170" s="410"/>
      <c r="AH1170" s="410"/>
      <c r="AI1170" s="410"/>
      <c r="AJ1170" s="410"/>
      <c r="AK1170" s="410"/>
      <c r="AL1170" s="410"/>
      <c r="AM1170" s="296">
        <f>SUM(Y1170:AL1170)</f>
        <v>0</v>
      </c>
    </row>
    <row r="1171" spans="1:39" ht="15" hidden="1" customHeight="1" outlineLevel="1">
      <c r="A1171" s="529"/>
      <c r="B1171" s="294" t="s">
        <v>802</v>
      </c>
      <c r="C1171" s="291" t="s">
        <v>163</v>
      </c>
      <c r="D1171" s="295"/>
      <c r="E1171" s="295"/>
      <c r="F1171" s="295"/>
      <c r="G1171" s="295"/>
      <c r="H1171" s="295"/>
      <c r="I1171" s="295"/>
      <c r="J1171" s="295"/>
      <c r="K1171" s="295"/>
      <c r="L1171" s="295"/>
      <c r="M1171" s="295"/>
      <c r="N1171" s="466"/>
      <c r="O1171" s="295"/>
      <c r="P1171" s="295"/>
      <c r="Q1171" s="295"/>
      <c r="R1171" s="295"/>
      <c r="S1171" s="295"/>
      <c r="T1171" s="295"/>
      <c r="U1171" s="295"/>
      <c r="V1171" s="295"/>
      <c r="W1171" s="295"/>
      <c r="X1171" s="295"/>
      <c r="Y1171" s="411">
        <f>Y1170</f>
        <v>0</v>
      </c>
      <c r="Z1171" s="411">
        <f t="shared" ref="Z1171:AL1171" si="3309">Z1170</f>
        <v>0</v>
      </c>
      <c r="AA1171" s="411">
        <f t="shared" si="3309"/>
        <v>0</v>
      </c>
      <c r="AB1171" s="411">
        <f t="shared" si="3309"/>
        <v>0</v>
      </c>
      <c r="AC1171" s="411">
        <f t="shared" si="3309"/>
        <v>0</v>
      </c>
      <c r="AD1171" s="411">
        <f t="shared" si="3309"/>
        <v>0</v>
      </c>
      <c r="AE1171" s="411">
        <f t="shared" si="3309"/>
        <v>0</v>
      </c>
      <c r="AF1171" s="411">
        <f t="shared" si="3309"/>
        <v>0</v>
      </c>
      <c r="AG1171" s="411">
        <f t="shared" si="3309"/>
        <v>0</v>
      </c>
      <c r="AH1171" s="411">
        <f t="shared" si="3309"/>
        <v>0</v>
      </c>
      <c r="AI1171" s="411">
        <f t="shared" si="3309"/>
        <v>0</v>
      </c>
      <c r="AJ1171" s="411">
        <f t="shared" si="3309"/>
        <v>0</v>
      </c>
      <c r="AK1171" s="411">
        <f t="shared" si="3309"/>
        <v>0</v>
      </c>
      <c r="AL1171" s="411">
        <f t="shared" si="3309"/>
        <v>0</v>
      </c>
      <c r="AM1171" s="297"/>
    </row>
    <row r="1172" spans="1:39" ht="15" hidden="1" customHeight="1" outlineLevel="1">
      <c r="A1172" s="529"/>
      <c r="B1172" s="294"/>
      <c r="C1172" s="291"/>
      <c r="D1172" s="291"/>
      <c r="E1172" s="291"/>
      <c r="F1172" s="291"/>
      <c r="G1172" s="291"/>
      <c r="H1172" s="291"/>
      <c r="I1172" s="291"/>
      <c r="J1172" s="291"/>
      <c r="K1172" s="291"/>
      <c r="L1172" s="291"/>
      <c r="M1172" s="291"/>
      <c r="N1172" s="291"/>
      <c r="O1172" s="291"/>
      <c r="P1172" s="291"/>
      <c r="Q1172" s="291"/>
      <c r="R1172" s="291"/>
      <c r="S1172" s="291"/>
      <c r="T1172" s="291"/>
      <c r="U1172" s="291"/>
      <c r="V1172" s="291"/>
      <c r="W1172" s="291"/>
      <c r="X1172" s="291"/>
      <c r="Y1172" s="422"/>
      <c r="Z1172" s="423"/>
      <c r="AA1172" s="423"/>
      <c r="AB1172" s="423"/>
      <c r="AC1172" s="423"/>
      <c r="AD1172" s="423"/>
      <c r="AE1172" s="423"/>
      <c r="AF1172" s="423"/>
      <c r="AG1172" s="423"/>
      <c r="AH1172" s="423"/>
      <c r="AI1172" s="423"/>
      <c r="AJ1172" s="423"/>
      <c r="AK1172" s="423"/>
      <c r="AL1172" s="423"/>
      <c r="AM1172" s="297"/>
    </row>
    <row r="1173" spans="1:39" ht="15" hidden="1" customHeight="1" outlineLevel="1">
      <c r="A1173" s="529"/>
      <c r="B1173" s="319" t="s">
        <v>497</v>
      </c>
      <c r="C1173" s="289"/>
      <c r="D1173" s="289"/>
      <c r="E1173" s="289"/>
      <c r="F1173" s="289"/>
      <c r="G1173" s="289"/>
      <c r="H1173" s="289"/>
      <c r="I1173" s="289"/>
      <c r="J1173" s="289"/>
      <c r="K1173" s="289"/>
      <c r="L1173" s="289"/>
      <c r="M1173" s="289"/>
      <c r="N1173" s="290"/>
      <c r="O1173" s="289"/>
      <c r="P1173" s="289"/>
      <c r="Q1173" s="289"/>
      <c r="R1173" s="289"/>
      <c r="S1173" s="289"/>
      <c r="T1173" s="289"/>
      <c r="U1173" s="289"/>
      <c r="V1173" s="289"/>
      <c r="W1173" s="289"/>
      <c r="X1173" s="289"/>
      <c r="Y1173" s="414"/>
      <c r="Z1173" s="414"/>
      <c r="AA1173" s="414"/>
      <c r="AB1173" s="414"/>
      <c r="AC1173" s="414"/>
      <c r="AD1173" s="414"/>
      <c r="AE1173" s="414"/>
      <c r="AF1173" s="414"/>
      <c r="AG1173" s="414"/>
      <c r="AH1173" s="414"/>
      <c r="AI1173" s="414"/>
      <c r="AJ1173" s="414"/>
      <c r="AK1173" s="414"/>
      <c r="AL1173" s="414"/>
      <c r="AM1173" s="292"/>
    </row>
    <row r="1174" spans="1:39" ht="15" hidden="1" customHeight="1" outlineLevel="1">
      <c r="A1174" s="529">
        <v>6</v>
      </c>
      <c r="B1174" s="517" t="s">
        <v>99</v>
      </c>
      <c r="C1174" s="291" t="s">
        <v>25</v>
      </c>
      <c r="D1174" s="295"/>
      <c r="E1174" s="295"/>
      <c r="F1174" s="295"/>
      <c r="G1174" s="295"/>
      <c r="H1174" s="295"/>
      <c r="I1174" s="295"/>
      <c r="J1174" s="295"/>
      <c r="K1174" s="295"/>
      <c r="L1174" s="295"/>
      <c r="M1174" s="295"/>
      <c r="N1174" s="295">
        <v>12</v>
      </c>
      <c r="O1174" s="295"/>
      <c r="P1174" s="295"/>
      <c r="Q1174" s="295"/>
      <c r="R1174" s="295"/>
      <c r="S1174" s="295"/>
      <c r="T1174" s="295"/>
      <c r="U1174" s="295"/>
      <c r="V1174" s="295"/>
      <c r="W1174" s="295"/>
      <c r="X1174" s="295"/>
      <c r="Y1174" s="415"/>
      <c r="Z1174" s="415"/>
      <c r="AA1174" s="415"/>
      <c r="AB1174" s="415"/>
      <c r="AC1174" s="415"/>
      <c r="AD1174" s="415"/>
      <c r="AE1174" s="415"/>
      <c r="AF1174" s="415"/>
      <c r="AG1174" s="415"/>
      <c r="AH1174" s="415"/>
      <c r="AI1174" s="415"/>
      <c r="AJ1174" s="415"/>
      <c r="AK1174" s="415"/>
      <c r="AL1174" s="415"/>
      <c r="AM1174" s="296">
        <f>SUM(Y1174:AL1174)</f>
        <v>0</v>
      </c>
    </row>
    <row r="1175" spans="1:39" ht="16" hidden="1" outlineLevel="1">
      <c r="A1175" s="529"/>
      <c r="B1175" s="294" t="s">
        <v>802</v>
      </c>
      <c r="C1175" s="291" t="s">
        <v>163</v>
      </c>
      <c r="D1175" s="295"/>
      <c r="E1175" s="295"/>
      <c r="F1175" s="295"/>
      <c r="G1175" s="295"/>
      <c r="H1175" s="295"/>
      <c r="I1175" s="295"/>
      <c r="J1175" s="295"/>
      <c r="K1175" s="295"/>
      <c r="L1175" s="295"/>
      <c r="M1175" s="295"/>
      <c r="N1175" s="295">
        <f>N1174</f>
        <v>12</v>
      </c>
      <c r="O1175" s="295"/>
      <c r="P1175" s="295"/>
      <c r="Q1175" s="295"/>
      <c r="R1175" s="295"/>
      <c r="S1175" s="295"/>
      <c r="T1175" s="295"/>
      <c r="U1175" s="295"/>
      <c r="V1175" s="295"/>
      <c r="W1175" s="295"/>
      <c r="X1175" s="295"/>
      <c r="Y1175" s="411">
        <f>Y1174</f>
        <v>0</v>
      </c>
      <c r="Z1175" s="411">
        <f t="shared" ref="Z1175:AL1175" si="3310">Z1174</f>
        <v>0</v>
      </c>
      <c r="AA1175" s="411">
        <f t="shared" si="3310"/>
        <v>0</v>
      </c>
      <c r="AB1175" s="411">
        <f t="shared" si="3310"/>
        <v>0</v>
      </c>
      <c r="AC1175" s="411">
        <f t="shared" si="3310"/>
        <v>0</v>
      </c>
      <c r="AD1175" s="411">
        <f t="shared" si="3310"/>
        <v>0</v>
      </c>
      <c r="AE1175" s="411">
        <f t="shared" si="3310"/>
        <v>0</v>
      </c>
      <c r="AF1175" s="411">
        <f t="shared" si="3310"/>
        <v>0</v>
      </c>
      <c r="AG1175" s="411">
        <f t="shared" si="3310"/>
        <v>0</v>
      </c>
      <c r="AH1175" s="411">
        <f t="shared" si="3310"/>
        <v>0</v>
      </c>
      <c r="AI1175" s="411">
        <f t="shared" si="3310"/>
        <v>0</v>
      </c>
      <c r="AJ1175" s="411">
        <f t="shared" si="3310"/>
        <v>0</v>
      </c>
      <c r="AK1175" s="411">
        <f t="shared" si="3310"/>
        <v>0</v>
      </c>
      <c r="AL1175" s="411">
        <f t="shared" si="3310"/>
        <v>0</v>
      </c>
      <c r="AM1175" s="311"/>
    </row>
    <row r="1176" spans="1:39" ht="15" hidden="1" customHeight="1" outlineLevel="1">
      <c r="A1176" s="529"/>
      <c r="B1176" s="310"/>
      <c r="C1176" s="312"/>
      <c r="D1176" s="291"/>
      <c r="E1176" s="291"/>
      <c r="F1176" s="291"/>
      <c r="G1176" s="291"/>
      <c r="H1176" s="291"/>
      <c r="I1176" s="291"/>
      <c r="J1176" s="291"/>
      <c r="K1176" s="291"/>
      <c r="L1176" s="291"/>
      <c r="M1176" s="291"/>
      <c r="N1176" s="291"/>
      <c r="O1176" s="291"/>
      <c r="P1176" s="291"/>
      <c r="Q1176" s="291"/>
      <c r="R1176" s="291"/>
      <c r="S1176" s="291"/>
      <c r="T1176" s="291"/>
      <c r="U1176" s="291"/>
      <c r="V1176" s="291"/>
      <c r="W1176" s="291"/>
      <c r="X1176" s="291"/>
      <c r="Y1176" s="416"/>
      <c r="Z1176" s="416"/>
      <c r="AA1176" s="416"/>
      <c r="AB1176" s="416"/>
      <c r="AC1176" s="416"/>
      <c r="AD1176" s="416"/>
      <c r="AE1176" s="416"/>
      <c r="AF1176" s="416"/>
      <c r="AG1176" s="416"/>
      <c r="AH1176" s="416"/>
      <c r="AI1176" s="416"/>
      <c r="AJ1176" s="416"/>
      <c r="AK1176" s="416"/>
      <c r="AL1176" s="416"/>
      <c r="AM1176" s="313"/>
    </row>
    <row r="1177" spans="1:39" ht="15" hidden="1" customHeight="1" outlineLevel="1">
      <c r="A1177" s="529">
        <v>7</v>
      </c>
      <c r="B1177" s="517" t="s">
        <v>100</v>
      </c>
      <c r="C1177" s="291" t="s">
        <v>25</v>
      </c>
      <c r="D1177" s="295"/>
      <c r="E1177" s="295"/>
      <c r="F1177" s="295"/>
      <c r="G1177" s="295"/>
      <c r="H1177" s="295"/>
      <c r="I1177" s="295"/>
      <c r="J1177" s="295"/>
      <c r="K1177" s="295"/>
      <c r="L1177" s="295"/>
      <c r="M1177" s="295"/>
      <c r="N1177" s="295">
        <v>12</v>
      </c>
      <c r="O1177" s="295"/>
      <c r="P1177" s="295"/>
      <c r="Q1177" s="295"/>
      <c r="R1177" s="295"/>
      <c r="S1177" s="295"/>
      <c r="T1177" s="295"/>
      <c r="U1177" s="295"/>
      <c r="V1177" s="295"/>
      <c r="W1177" s="295"/>
      <c r="X1177" s="295"/>
      <c r="Y1177" s="415"/>
      <c r="Z1177" s="415"/>
      <c r="AA1177" s="415"/>
      <c r="AB1177" s="415"/>
      <c r="AC1177" s="415"/>
      <c r="AD1177" s="415"/>
      <c r="AE1177" s="415"/>
      <c r="AF1177" s="415"/>
      <c r="AG1177" s="415"/>
      <c r="AH1177" s="415"/>
      <c r="AI1177" s="415"/>
      <c r="AJ1177" s="415"/>
      <c r="AK1177" s="415"/>
      <c r="AL1177" s="415"/>
      <c r="AM1177" s="296">
        <f>SUM(Y1177:AL1177)</f>
        <v>0</v>
      </c>
    </row>
    <row r="1178" spans="1:39" ht="15" hidden="1" customHeight="1" outlineLevel="1">
      <c r="A1178" s="529"/>
      <c r="B1178" s="294" t="s">
        <v>802</v>
      </c>
      <c r="C1178" s="291" t="s">
        <v>163</v>
      </c>
      <c r="D1178" s="295"/>
      <c r="E1178" s="295"/>
      <c r="F1178" s="295"/>
      <c r="G1178" s="295"/>
      <c r="H1178" s="295"/>
      <c r="I1178" s="295"/>
      <c r="J1178" s="295"/>
      <c r="K1178" s="295"/>
      <c r="L1178" s="295"/>
      <c r="M1178" s="295"/>
      <c r="N1178" s="295">
        <f>N1177</f>
        <v>12</v>
      </c>
      <c r="O1178" s="295"/>
      <c r="P1178" s="295"/>
      <c r="Q1178" s="295"/>
      <c r="R1178" s="295"/>
      <c r="S1178" s="295"/>
      <c r="T1178" s="295"/>
      <c r="U1178" s="295"/>
      <c r="V1178" s="295"/>
      <c r="W1178" s="295"/>
      <c r="X1178" s="295"/>
      <c r="Y1178" s="411">
        <f>Y1177</f>
        <v>0</v>
      </c>
      <c r="Z1178" s="411">
        <f t="shared" ref="Z1178:AL1178" si="3311">Z1177</f>
        <v>0</v>
      </c>
      <c r="AA1178" s="411">
        <f t="shared" si="3311"/>
        <v>0</v>
      </c>
      <c r="AB1178" s="411">
        <f t="shared" si="3311"/>
        <v>0</v>
      </c>
      <c r="AC1178" s="411">
        <f t="shared" si="3311"/>
        <v>0</v>
      </c>
      <c r="AD1178" s="411">
        <f t="shared" si="3311"/>
        <v>0</v>
      </c>
      <c r="AE1178" s="411">
        <f t="shared" si="3311"/>
        <v>0</v>
      </c>
      <c r="AF1178" s="411">
        <f t="shared" si="3311"/>
        <v>0</v>
      </c>
      <c r="AG1178" s="411">
        <f t="shared" si="3311"/>
        <v>0</v>
      </c>
      <c r="AH1178" s="411">
        <f t="shared" si="3311"/>
        <v>0</v>
      </c>
      <c r="AI1178" s="411">
        <f t="shared" si="3311"/>
        <v>0</v>
      </c>
      <c r="AJ1178" s="411">
        <f t="shared" si="3311"/>
        <v>0</v>
      </c>
      <c r="AK1178" s="411">
        <f t="shared" si="3311"/>
        <v>0</v>
      </c>
      <c r="AL1178" s="411">
        <f t="shared" si="3311"/>
        <v>0</v>
      </c>
      <c r="AM1178" s="311"/>
    </row>
    <row r="1179" spans="1:39" ht="15" hidden="1" customHeight="1" outlineLevel="1">
      <c r="A1179" s="529"/>
      <c r="B1179" s="314"/>
      <c r="C1179" s="312"/>
      <c r="D1179" s="291"/>
      <c r="E1179" s="291"/>
      <c r="F1179" s="291"/>
      <c r="G1179" s="291"/>
      <c r="H1179" s="291"/>
      <c r="I1179" s="291"/>
      <c r="J1179" s="291"/>
      <c r="K1179" s="291"/>
      <c r="L1179" s="291"/>
      <c r="M1179" s="291"/>
      <c r="N1179" s="291"/>
      <c r="O1179" s="291"/>
      <c r="P1179" s="291"/>
      <c r="Q1179" s="291"/>
      <c r="R1179" s="291"/>
      <c r="S1179" s="291"/>
      <c r="T1179" s="291"/>
      <c r="U1179" s="291"/>
      <c r="V1179" s="291"/>
      <c r="W1179" s="291"/>
      <c r="X1179" s="291"/>
      <c r="Y1179" s="416"/>
      <c r="Z1179" s="417"/>
      <c r="AA1179" s="416"/>
      <c r="AB1179" s="416"/>
      <c r="AC1179" s="416"/>
      <c r="AD1179" s="416"/>
      <c r="AE1179" s="416"/>
      <c r="AF1179" s="416"/>
      <c r="AG1179" s="416"/>
      <c r="AH1179" s="416"/>
      <c r="AI1179" s="416"/>
      <c r="AJ1179" s="416"/>
      <c r="AK1179" s="416"/>
      <c r="AL1179" s="416"/>
      <c r="AM1179" s="313"/>
    </row>
    <row r="1180" spans="1:39" ht="15" hidden="1" customHeight="1" outlineLevel="1">
      <c r="A1180" s="529">
        <v>8</v>
      </c>
      <c r="B1180" s="517" t="s">
        <v>101</v>
      </c>
      <c r="C1180" s="291" t="s">
        <v>25</v>
      </c>
      <c r="D1180" s="295"/>
      <c r="E1180" s="295"/>
      <c r="F1180" s="295"/>
      <c r="G1180" s="295"/>
      <c r="H1180" s="295"/>
      <c r="I1180" s="295"/>
      <c r="J1180" s="295"/>
      <c r="K1180" s="295"/>
      <c r="L1180" s="295"/>
      <c r="M1180" s="295"/>
      <c r="N1180" s="295">
        <v>12</v>
      </c>
      <c r="O1180" s="295"/>
      <c r="P1180" s="295"/>
      <c r="Q1180" s="295"/>
      <c r="R1180" s="295"/>
      <c r="S1180" s="295"/>
      <c r="T1180" s="295"/>
      <c r="U1180" s="295"/>
      <c r="V1180" s="295"/>
      <c r="W1180" s="295"/>
      <c r="X1180" s="295"/>
      <c r="Y1180" s="415"/>
      <c r="Z1180" s="415"/>
      <c r="AA1180" s="415"/>
      <c r="AB1180" s="415"/>
      <c r="AC1180" s="415"/>
      <c r="AD1180" s="415"/>
      <c r="AE1180" s="415"/>
      <c r="AF1180" s="415"/>
      <c r="AG1180" s="415"/>
      <c r="AH1180" s="415"/>
      <c r="AI1180" s="415"/>
      <c r="AJ1180" s="415"/>
      <c r="AK1180" s="415"/>
      <c r="AL1180" s="415"/>
      <c r="AM1180" s="296">
        <f>SUM(Y1180:AL1180)</f>
        <v>0</v>
      </c>
    </row>
    <row r="1181" spans="1:39" ht="15" hidden="1" customHeight="1" outlineLevel="1">
      <c r="A1181" s="529"/>
      <c r="B1181" s="294" t="s">
        <v>802</v>
      </c>
      <c r="C1181" s="291" t="s">
        <v>163</v>
      </c>
      <c r="D1181" s="295"/>
      <c r="E1181" s="295"/>
      <c r="F1181" s="295"/>
      <c r="G1181" s="295"/>
      <c r="H1181" s="295"/>
      <c r="I1181" s="295"/>
      <c r="J1181" s="295"/>
      <c r="K1181" s="295"/>
      <c r="L1181" s="295"/>
      <c r="M1181" s="295"/>
      <c r="N1181" s="295">
        <f>N1180</f>
        <v>12</v>
      </c>
      <c r="O1181" s="295"/>
      <c r="P1181" s="295"/>
      <c r="Q1181" s="295"/>
      <c r="R1181" s="295"/>
      <c r="S1181" s="295"/>
      <c r="T1181" s="295"/>
      <c r="U1181" s="295"/>
      <c r="V1181" s="295"/>
      <c r="W1181" s="295"/>
      <c r="X1181" s="295"/>
      <c r="Y1181" s="411">
        <f>Y1180</f>
        <v>0</v>
      </c>
      <c r="Z1181" s="411">
        <f t="shared" ref="Z1181:AL1181" si="3312">Z1180</f>
        <v>0</v>
      </c>
      <c r="AA1181" s="411">
        <f t="shared" si="3312"/>
        <v>0</v>
      </c>
      <c r="AB1181" s="411">
        <f t="shared" si="3312"/>
        <v>0</v>
      </c>
      <c r="AC1181" s="411">
        <f t="shared" si="3312"/>
        <v>0</v>
      </c>
      <c r="AD1181" s="411">
        <f t="shared" si="3312"/>
        <v>0</v>
      </c>
      <c r="AE1181" s="411">
        <f t="shared" si="3312"/>
        <v>0</v>
      </c>
      <c r="AF1181" s="411">
        <f t="shared" si="3312"/>
        <v>0</v>
      </c>
      <c r="AG1181" s="411">
        <f t="shared" si="3312"/>
        <v>0</v>
      </c>
      <c r="AH1181" s="411">
        <f t="shared" si="3312"/>
        <v>0</v>
      </c>
      <c r="AI1181" s="411">
        <f t="shared" si="3312"/>
        <v>0</v>
      </c>
      <c r="AJ1181" s="411">
        <f t="shared" si="3312"/>
        <v>0</v>
      </c>
      <c r="AK1181" s="411">
        <f t="shared" si="3312"/>
        <v>0</v>
      </c>
      <c r="AL1181" s="411">
        <f t="shared" si="3312"/>
        <v>0</v>
      </c>
      <c r="AM1181" s="311"/>
    </row>
    <row r="1182" spans="1:39" ht="15" hidden="1" customHeight="1" outlineLevel="1">
      <c r="A1182" s="529"/>
      <c r="B1182" s="314"/>
      <c r="C1182" s="312"/>
      <c r="D1182" s="316"/>
      <c r="E1182" s="316"/>
      <c r="F1182" s="316"/>
      <c r="G1182" s="316"/>
      <c r="H1182" s="316"/>
      <c r="I1182" s="316"/>
      <c r="J1182" s="316"/>
      <c r="K1182" s="316"/>
      <c r="L1182" s="316"/>
      <c r="M1182" s="316"/>
      <c r="N1182" s="291"/>
      <c r="O1182" s="316"/>
      <c r="P1182" s="316"/>
      <c r="Q1182" s="316"/>
      <c r="R1182" s="316"/>
      <c r="S1182" s="316"/>
      <c r="T1182" s="316"/>
      <c r="U1182" s="316"/>
      <c r="V1182" s="316"/>
      <c r="W1182" s="316"/>
      <c r="X1182" s="316"/>
      <c r="Y1182" s="416"/>
      <c r="Z1182" s="417"/>
      <c r="AA1182" s="416"/>
      <c r="AB1182" s="416"/>
      <c r="AC1182" s="416"/>
      <c r="AD1182" s="416"/>
      <c r="AE1182" s="416"/>
      <c r="AF1182" s="416"/>
      <c r="AG1182" s="416"/>
      <c r="AH1182" s="416"/>
      <c r="AI1182" s="416"/>
      <c r="AJ1182" s="416"/>
      <c r="AK1182" s="416"/>
      <c r="AL1182" s="416"/>
      <c r="AM1182" s="313"/>
    </row>
    <row r="1183" spans="1:39" ht="15" hidden="1" customHeight="1" outlineLevel="1">
      <c r="A1183" s="529">
        <v>9</v>
      </c>
      <c r="B1183" s="517" t="s">
        <v>102</v>
      </c>
      <c r="C1183" s="291" t="s">
        <v>25</v>
      </c>
      <c r="D1183" s="295"/>
      <c r="E1183" s="295"/>
      <c r="F1183" s="295"/>
      <c r="G1183" s="295"/>
      <c r="H1183" s="295"/>
      <c r="I1183" s="295"/>
      <c r="J1183" s="295"/>
      <c r="K1183" s="295"/>
      <c r="L1183" s="295"/>
      <c r="M1183" s="295"/>
      <c r="N1183" s="295">
        <v>12</v>
      </c>
      <c r="O1183" s="295"/>
      <c r="P1183" s="295"/>
      <c r="Q1183" s="295"/>
      <c r="R1183" s="295"/>
      <c r="S1183" s="295"/>
      <c r="T1183" s="295"/>
      <c r="U1183" s="295"/>
      <c r="V1183" s="295"/>
      <c r="W1183" s="295"/>
      <c r="X1183" s="295"/>
      <c r="Y1183" s="415"/>
      <c r="Z1183" s="415"/>
      <c r="AA1183" s="415"/>
      <c r="AB1183" s="415"/>
      <c r="AC1183" s="415"/>
      <c r="AD1183" s="415"/>
      <c r="AE1183" s="415"/>
      <c r="AF1183" s="415"/>
      <c r="AG1183" s="415"/>
      <c r="AH1183" s="415"/>
      <c r="AI1183" s="415"/>
      <c r="AJ1183" s="415"/>
      <c r="AK1183" s="415"/>
      <c r="AL1183" s="415"/>
      <c r="AM1183" s="296">
        <f>SUM(Y1183:AL1183)</f>
        <v>0</v>
      </c>
    </row>
    <row r="1184" spans="1:39" ht="15" hidden="1" customHeight="1" outlineLevel="1">
      <c r="A1184" s="529"/>
      <c r="B1184" s="294" t="s">
        <v>802</v>
      </c>
      <c r="C1184" s="291" t="s">
        <v>163</v>
      </c>
      <c r="D1184" s="295"/>
      <c r="E1184" s="295"/>
      <c r="F1184" s="295"/>
      <c r="G1184" s="295"/>
      <c r="H1184" s="295"/>
      <c r="I1184" s="295"/>
      <c r="J1184" s="295"/>
      <c r="K1184" s="295"/>
      <c r="L1184" s="295"/>
      <c r="M1184" s="295"/>
      <c r="N1184" s="295">
        <f>N1183</f>
        <v>12</v>
      </c>
      <c r="O1184" s="295"/>
      <c r="P1184" s="295"/>
      <c r="Q1184" s="295"/>
      <c r="R1184" s="295"/>
      <c r="S1184" s="295"/>
      <c r="T1184" s="295"/>
      <c r="U1184" s="295"/>
      <c r="V1184" s="295"/>
      <c r="W1184" s="295"/>
      <c r="X1184" s="295"/>
      <c r="Y1184" s="411">
        <f>Y1183</f>
        <v>0</v>
      </c>
      <c r="Z1184" s="411">
        <f t="shared" ref="Z1184:AL1184" si="3313">Z1183</f>
        <v>0</v>
      </c>
      <c r="AA1184" s="411">
        <f t="shared" si="3313"/>
        <v>0</v>
      </c>
      <c r="AB1184" s="411">
        <f t="shared" si="3313"/>
        <v>0</v>
      </c>
      <c r="AC1184" s="411">
        <f t="shared" si="3313"/>
        <v>0</v>
      </c>
      <c r="AD1184" s="411">
        <f t="shared" si="3313"/>
        <v>0</v>
      </c>
      <c r="AE1184" s="411">
        <f t="shared" si="3313"/>
        <v>0</v>
      </c>
      <c r="AF1184" s="411">
        <f t="shared" si="3313"/>
        <v>0</v>
      </c>
      <c r="AG1184" s="411">
        <f t="shared" si="3313"/>
        <v>0</v>
      </c>
      <c r="AH1184" s="411">
        <f t="shared" si="3313"/>
        <v>0</v>
      </c>
      <c r="AI1184" s="411">
        <f t="shared" si="3313"/>
        <v>0</v>
      </c>
      <c r="AJ1184" s="411">
        <f t="shared" si="3313"/>
        <v>0</v>
      </c>
      <c r="AK1184" s="411">
        <f t="shared" si="3313"/>
        <v>0</v>
      </c>
      <c r="AL1184" s="411">
        <f t="shared" si="3313"/>
        <v>0</v>
      </c>
      <c r="AM1184" s="311"/>
    </row>
    <row r="1185" spans="1:39" ht="15" hidden="1" customHeight="1" outlineLevel="1">
      <c r="A1185" s="529"/>
      <c r="B1185" s="314"/>
      <c r="C1185" s="312"/>
      <c r="D1185" s="316"/>
      <c r="E1185" s="316"/>
      <c r="F1185" s="316"/>
      <c r="G1185" s="316"/>
      <c r="H1185" s="316"/>
      <c r="I1185" s="316"/>
      <c r="J1185" s="316"/>
      <c r="K1185" s="316"/>
      <c r="L1185" s="316"/>
      <c r="M1185" s="316"/>
      <c r="N1185" s="291"/>
      <c r="O1185" s="316"/>
      <c r="P1185" s="316"/>
      <c r="Q1185" s="316"/>
      <c r="R1185" s="316"/>
      <c r="S1185" s="316"/>
      <c r="T1185" s="316"/>
      <c r="U1185" s="316"/>
      <c r="V1185" s="316"/>
      <c r="W1185" s="316"/>
      <c r="X1185" s="316"/>
      <c r="Y1185" s="416"/>
      <c r="Z1185" s="416"/>
      <c r="AA1185" s="416"/>
      <c r="AB1185" s="416"/>
      <c r="AC1185" s="416"/>
      <c r="AD1185" s="416"/>
      <c r="AE1185" s="416"/>
      <c r="AF1185" s="416"/>
      <c r="AG1185" s="416"/>
      <c r="AH1185" s="416"/>
      <c r="AI1185" s="416"/>
      <c r="AJ1185" s="416"/>
      <c r="AK1185" s="416"/>
      <c r="AL1185" s="416"/>
      <c r="AM1185" s="313"/>
    </row>
    <row r="1186" spans="1:39" ht="15" hidden="1" customHeight="1" outlineLevel="1">
      <c r="A1186" s="529">
        <v>10</v>
      </c>
      <c r="B1186" s="517" t="s">
        <v>103</v>
      </c>
      <c r="C1186" s="291" t="s">
        <v>25</v>
      </c>
      <c r="D1186" s="295"/>
      <c r="E1186" s="295"/>
      <c r="F1186" s="295"/>
      <c r="G1186" s="295"/>
      <c r="H1186" s="295"/>
      <c r="I1186" s="295"/>
      <c r="J1186" s="295"/>
      <c r="K1186" s="295"/>
      <c r="L1186" s="295"/>
      <c r="M1186" s="295"/>
      <c r="N1186" s="295">
        <v>3</v>
      </c>
      <c r="O1186" s="295"/>
      <c r="P1186" s="295"/>
      <c r="Q1186" s="295"/>
      <c r="R1186" s="295"/>
      <c r="S1186" s="295"/>
      <c r="T1186" s="295"/>
      <c r="U1186" s="295"/>
      <c r="V1186" s="295"/>
      <c r="W1186" s="295"/>
      <c r="X1186" s="295"/>
      <c r="Y1186" s="415"/>
      <c r="Z1186" s="415"/>
      <c r="AA1186" s="415"/>
      <c r="AB1186" s="415"/>
      <c r="AC1186" s="415"/>
      <c r="AD1186" s="415"/>
      <c r="AE1186" s="415"/>
      <c r="AF1186" s="415"/>
      <c r="AG1186" s="415"/>
      <c r="AH1186" s="415"/>
      <c r="AI1186" s="415"/>
      <c r="AJ1186" s="415"/>
      <c r="AK1186" s="415"/>
      <c r="AL1186" s="415"/>
      <c r="AM1186" s="296">
        <f>SUM(Y1186:AL1186)</f>
        <v>0</v>
      </c>
    </row>
    <row r="1187" spans="1:39" ht="15" hidden="1" customHeight="1" outlineLevel="1">
      <c r="A1187" s="529"/>
      <c r="B1187" s="294" t="s">
        <v>802</v>
      </c>
      <c r="C1187" s="291" t="s">
        <v>163</v>
      </c>
      <c r="D1187" s="295"/>
      <c r="E1187" s="295"/>
      <c r="F1187" s="295"/>
      <c r="G1187" s="295"/>
      <c r="H1187" s="295"/>
      <c r="I1187" s="295"/>
      <c r="J1187" s="295"/>
      <c r="K1187" s="295"/>
      <c r="L1187" s="295"/>
      <c r="M1187" s="295"/>
      <c r="N1187" s="295">
        <f>N1186</f>
        <v>3</v>
      </c>
      <c r="O1187" s="295"/>
      <c r="P1187" s="295"/>
      <c r="Q1187" s="295"/>
      <c r="R1187" s="295"/>
      <c r="S1187" s="295"/>
      <c r="T1187" s="295"/>
      <c r="U1187" s="295"/>
      <c r="V1187" s="295"/>
      <c r="W1187" s="295"/>
      <c r="X1187" s="295"/>
      <c r="Y1187" s="411">
        <f>Y1186</f>
        <v>0</v>
      </c>
      <c r="Z1187" s="411">
        <f t="shared" ref="Z1187:AL1187" si="3314">Z1186</f>
        <v>0</v>
      </c>
      <c r="AA1187" s="411">
        <f t="shared" si="3314"/>
        <v>0</v>
      </c>
      <c r="AB1187" s="411">
        <f t="shared" si="3314"/>
        <v>0</v>
      </c>
      <c r="AC1187" s="411">
        <f t="shared" si="3314"/>
        <v>0</v>
      </c>
      <c r="AD1187" s="411">
        <f t="shared" si="3314"/>
        <v>0</v>
      </c>
      <c r="AE1187" s="411">
        <f t="shared" si="3314"/>
        <v>0</v>
      </c>
      <c r="AF1187" s="411">
        <f t="shared" si="3314"/>
        <v>0</v>
      </c>
      <c r="AG1187" s="411">
        <f t="shared" si="3314"/>
        <v>0</v>
      </c>
      <c r="AH1187" s="411">
        <f t="shared" si="3314"/>
        <v>0</v>
      </c>
      <c r="AI1187" s="411">
        <f t="shared" si="3314"/>
        <v>0</v>
      </c>
      <c r="AJ1187" s="411">
        <f t="shared" si="3314"/>
        <v>0</v>
      </c>
      <c r="AK1187" s="411">
        <f t="shared" si="3314"/>
        <v>0</v>
      </c>
      <c r="AL1187" s="411">
        <f t="shared" si="3314"/>
        <v>0</v>
      </c>
      <c r="AM1187" s="311"/>
    </row>
    <row r="1188" spans="1:39" ht="15" hidden="1" customHeight="1" outlineLevel="1">
      <c r="A1188" s="529"/>
      <c r="B1188" s="314"/>
      <c r="C1188" s="312"/>
      <c r="D1188" s="316"/>
      <c r="E1188" s="316"/>
      <c r="F1188" s="316"/>
      <c r="G1188" s="316"/>
      <c r="H1188" s="316"/>
      <c r="I1188" s="316"/>
      <c r="J1188" s="316"/>
      <c r="K1188" s="316"/>
      <c r="L1188" s="316"/>
      <c r="M1188" s="316"/>
      <c r="N1188" s="291"/>
      <c r="O1188" s="316"/>
      <c r="P1188" s="316"/>
      <c r="Q1188" s="316"/>
      <c r="R1188" s="316"/>
      <c r="S1188" s="316"/>
      <c r="T1188" s="316"/>
      <c r="U1188" s="316"/>
      <c r="V1188" s="316"/>
      <c r="W1188" s="316"/>
      <c r="X1188" s="316"/>
      <c r="Y1188" s="416"/>
      <c r="Z1188" s="417"/>
      <c r="AA1188" s="416"/>
      <c r="AB1188" s="416"/>
      <c r="AC1188" s="416"/>
      <c r="AD1188" s="416"/>
      <c r="AE1188" s="416"/>
      <c r="AF1188" s="416"/>
      <c r="AG1188" s="416"/>
      <c r="AH1188" s="416"/>
      <c r="AI1188" s="416"/>
      <c r="AJ1188" s="416"/>
      <c r="AK1188" s="416"/>
      <c r="AL1188" s="416"/>
      <c r="AM1188" s="313"/>
    </row>
    <row r="1189" spans="1:39" ht="15" hidden="1" customHeight="1" outlineLevel="1">
      <c r="A1189" s="529"/>
      <c r="B1189" s="288" t="s">
        <v>10</v>
      </c>
      <c r="C1189" s="289"/>
      <c r="D1189" s="289"/>
      <c r="E1189" s="289"/>
      <c r="F1189" s="289"/>
      <c r="G1189" s="289"/>
      <c r="H1189" s="289"/>
      <c r="I1189" s="289"/>
      <c r="J1189" s="289"/>
      <c r="K1189" s="289"/>
      <c r="L1189" s="289"/>
      <c r="M1189" s="289"/>
      <c r="N1189" s="290"/>
      <c r="O1189" s="289"/>
      <c r="P1189" s="289"/>
      <c r="Q1189" s="289"/>
      <c r="R1189" s="289"/>
      <c r="S1189" s="289"/>
      <c r="T1189" s="289"/>
      <c r="U1189" s="289"/>
      <c r="V1189" s="289"/>
      <c r="W1189" s="289"/>
      <c r="X1189" s="289"/>
      <c r="Y1189" s="414"/>
      <c r="Z1189" s="414"/>
      <c r="AA1189" s="414"/>
      <c r="AB1189" s="414"/>
      <c r="AC1189" s="414"/>
      <c r="AD1189" s="414"/>
      <c r="AE1189" s="414"/>
      <c r="AF1189" s="414"/>
      <c r="AG1189" s="414"/>
      <c r="AH1189" s="414"/>
      <c r="AI1189" s="414"/>
      <c r="AJ1189" s="414"/>
      <c r="AK1189" s="414"/>
      <c r="AL1189" s="414"/>
      <c r="AM1189" s="292"/>
    </row>
    <row r="1190" spans="1:39" ht="15" hidden="1" customHeight="1" outlineLevel="1">
      <c r="A1190" s="529">
        <v>11</v>
      </c>
      <c r="B1190" s="517" t="s">
        <v>104</v>
      </c>
      <c r="C1190" s="291" t="s">
        <v>25</v>
      </c>
      <c r="D1190" s="295"/>
      <c r="E1190" s="295"/>
      <c r="F1190" s="295"/>
      <c r="G1190" s="295"/>
      <c r="H1190" s="295"/>
      <c r="I1190" s="295"/>
      <c r="J1190" s="295"/>
      <c r="K1190" s="295"/>
      <c r="L1190" s="295"/>
      <c r="M1190" s="295"/>
      <c r="N1190" s="295">
        <v>12</v>
      </c>
      <c r="O1190" s="295"/>
      <c r="P1190" s="295"/>
      <c r="Q1190" s="295"/>
      <c r="R1190" s="295"/>
      <c r="S1190" s="295"/>
      <c r="T1190" s="295"/>
      <c r="U1190" s="295"/>
      <c r="V1190" s="295"/>
      <c r="W1190" s="295"/>
      <c r="X1190" s="295"/>
      <c r="Y1190" s="426"/>
      <c r="Z1190" s="415"/>
      <c r="AA1190" s="415"/>
      <c r="AB1190" s="415"/>
      <c r="AC1190" s="415"/>
      <c r="AD1190" s="415"/>
      <c r="AE1190" s="415"/>
      <c r="AF1190" s="415"/>
      <c r="AG1190" s="415"/>
      <c r="AH1190" s="415"/>
      <c r="AI1190" s="415"/>
      <c r="AJ1190" s="415"/>
      <c r="AK1190" s="415"/>
      <c r="AL1190" s="415"/>
      <c r="AM1190" s="296">
        <f>SUM(Y1190:AL1190)</f>
        <v>0</v>
      </c>
    </row>
    <row r="1191" spans="1:39" ht="15" hidden="1" customHeight="1" outlineLevel="1">
      <c r="A1191" s="529"/>
      <c r="B1191" s="294" t="s">
        <v>802</v>
      </c>
      <c r="C1191" s="291" t="s">
        <v>163</v>
      </c>
      <c r="D1191" s="295"/>
      <c r="E1191" s="295"/>
      <c r="F1191" s="295"/>
      <c r="G1191" s="295"/>
      <c r="H1191" s="295"/>
      <c r="I1191" s="295"/>
      <c r="J1191" s="295"/>
      <c r="K1191" s="295"/>
      <c r="L1191" s="295"/>
      <c r="M1191" s="295"/>
      <c r="N1191" s="295">
        <f>N1190</f>
        <v>12</v>
      </c>
      <c r="O1191" s="295"/>
      <c r="P1191" s="295"/>
      <c r="Q1191" s="295"/>
      <c r="R1191" s="295"/>
      <c r="S1191" s="295"/>
      <c r="T1191" s="295"/>
      <c r="U1191" s="295"/>
      <c r="V1191" s="295"/>
      <c r="W1191" s="295"/>
      <c r="X1191" s="295"/>
      <c r="Y1191" s="411">
        <f>Y1190</f>
        <v>0</v>
      </c>
      <c r="Z1191" s="411">
        <f t="shared" ref="Z1191:AL1191" si="3315">Z1190</f>
        <v>0</v>
      </c>
      <c r="AA1191" s="411">
        <f t="shared" si="3315"/>
        <v>0</v>
      </c>
      <c r="AB1191" s="411">
        <f t="shared" si="3315"/>
        <v>0</v>
      </c>
      <c r="AC1191" s="411">
        <f t="shared" si="3315"/>
        <v>0</v>
      </c>
      <c r="AD1191" s="411">
        <f t="shared" si="3315"/>
        <v>0</v>
      </c>
      <c r="AE1191" s="411">
        <f t="shared" si="3315"/>
        <v>0</v>
      </c>
      <c r="AF1191" s="411">
        <f t="shared" si="3315"/>
        <v>0</v>
      </c>
      <c r="AG1191" s="411">
        <f t="shared" si="3315"/>
        <v>0</v>
      </c>
      <c r="AH1191" s="411">
        <f t="shared" si="3315"/>
        <v>0</v>
      </c>
      <c r="AI1191" s="411">
        <f t="shared" si="3315"/>
        <v>0</v>
      </c>
      <c r="AJ1191" s="411">
        <f t="shared" si="3315"/>
        <v>0</v>
      </c>
      <c r="AK1191" s="411">
        <f t="shared" si="3315"/>
        <v>0</v>
      </c>
      <c r="AL1191" s="411">
        <f t="shared" si="3315"/>
        <v>0</v>
      </c>
      <c r="AM1191" s="297"/>
    </row>
    <row r="1192" spans="1:39" ht="15" hidden="1" customHeight="1" outlineLevel="1">
      <c r="A1192" s="529"/>
      <c r="B1192" s="315"/>
      <c r="C1192" s="305"/>
      <c r="D1192" s="291"/>
      <c r="E1192" s="291"/>
      <c r="F1192" s="291"/>
      <c r="G1192" s="291"/>
      <c r="H1192" s="291"/>
      <c r="I1192" s="291"/>
      <c r="J1192" s="291"/>
      <c r="K1192" s="291"/>
      <c r="L1192" s="291"/>
      <c r="M1192" s="291"/>
      <c r="N1192" s="291"/>
      <c r="O1192" s="291"/>
      <c r="P1192" s="291"/>
      <c r="Q1192" s="291"/>
      <c r="R1192" s="291"/>
      <c r="S1192" s="291"/>
      <c r="T1192" s="291"/>
      <c r="U1192" s="291"/>
      <c r="V1192" s="291"/>
      <c r="W1192" s="291"/>
      <c r="X1192" s="291"/>
      <c r="Y1192" s="412"/>
      <c r="Z1192" s="421"/>
      <c r="AA1192" s="421"/>
      <c r="AB1192" s="421"/>
      <c r="AC1192" s="421"/>
      <c r="AD1192" s="421"/>
      <c r="AE1192" s="421"/>
      <c r="AF1192" s="421"/>
      <c r="AG1192" s="421"/>
      <c r="AH1192" s="421"/>
      <c r="AI1192" s="421"/>
      <c r="AJ1192" s="421"/>
      <c r="AK1192" s="421"/>
      <c r="AL1192" s="421"/>
      <c r="AM1192" s="306"/>
    </row>
    <row r="1193" spans="1:39" ht="15" hidden="1" customHeight="1" outlineLevel="1">
      <c r="A1193" s="529">
        <v>12</v>
      </c>
      <c r="B1193" s="517" t="s">
        <v>105</v>
      </c>
      <c r="C1193" s="291" t="s">
        <v>25</v>
      </c>
      <c r="D1193" s="295"/>
      <c r="E1193" s="295"/>
      <c r="F1193" s="295"/>
      <c r="G1193" s="295"/>
      <c r="H1193" s="295"/>
      <c r="I1193" s="295"/>
      <c r="J1193" s="295"/>
      <c r="K1193" s="295"/>
      <c r="L1193" s="295"/>
      <c r="M1193" s="295"/>
      <c r="N1193" s="295">
        <v>12</v>
      </c>
      <c r="O1193" s="295"/>
      <c r="P1193" s="295"/>
      <c r="Q1193" s="295"/>
      <c r="R1193" s="295"/>
      <c r="S1193" s="295"/>
      <c r="T1193" s="295"/>
      <c r="U1193" s="295"/>
      <c r="V1193" s="295"/>
      <c r="W1193" s="295"/>
      <c r="X1193" s="295"/>
      <c r="Y1193" s="410"/>
      <c r="Z1193" s="415"/>
      <c r="AA1193" s="415"/>
      <c r="AB1193" s="415"/>
      <c r="AC1193" s="415"/>
      <c r="AD1193" s="415"/>
      <c r="AE1193" s="415"/>
      <c r="AF1193" s="415"/>
      <c r="AG1193" s="415"/>
      <c r="AH1193" s="415"/>
      <c r="AI1193" s="415"/>
      <c r="AJ1193" s="415"/>
      <c r="AK1193" s="415"/>
      <c r="AL1193" s="415"/>
      <c r="AM1193" s="296">
        <f>SUM(Y1193:AL1193)</f>
        <v>0</v>
      </c>
    </row>
    <row r="1194" spans="1:39" ht="15" hidden="1" customHeight="1" outlineLevel="1">
      <c r="A1194" s="529"/>
      <c r="B1194" s="294" t="s">
        <v>802</v>
      </c>
      <c r="C1194" s="291" t="s">
        <v>163</v>
      </c>
      <c r="D1194" s="295"/>
      <c r="E1194" s="295"/>
      <c r="F1194" s="295"/>
      <c r="G1194" s="295"/>
      <c r="H1194" s="295"/>
      <c r="I1194" s="295"/>
      <c r="J1194" s="295"/>
      <c r="K1194" s="295"/>
      <c r="L1194" s="295"/>
      <c r="M1194" s="295"/>
      <c r="N1194" s="295">
        <f>N1193</f>
        <v>12</v>
      </c>
      <c r="O1194" s="295"/>
      <c r="P1194" s="295"/>
      <c r="Q1194" s="295"/>
      <c r="R1194" s="295"/>
      <c r="S1194" s="295"/>
      <c r="T1194" s="295"/>
      <c r="U1194" s="295"/>
      <c r="V1194" s="295"/>
      <c r="W1194" s="295"/>
      <c r="X1194" s="295"/>
      <c r="Y1194" s="411">
        <f>Y1193</f>
        <v>0</v>
      </c>
      <c r="Z1194" s="411">
        <f t="shared" ref="Z1194:AL1194" si="3316">Z1193</f>
        <v>0</v>
      </c>
      <c r="AA1194" s="411">
        <f t="shared" si="3316"/>
        <v>0</v>
      </c>
      <c r="AB1194" s="411">
        <f t="shared" si="3316"/>
        <v>0</v>
      </c>
      <c r="AC1194" s="411">
        <f t="shared" si="3316"/>
        <v>0</v>
      </c>
      <c r="AD1194" s="411">
        <f t="shared" si="3316"/>
        <v>0</v>
      </c>
      <c r="AE1194" s="411">
        <f t="shared" si="3316"/>
        <v>0</v>
      </c>
      <c r="AF1194" s="411">
        <f t="shared" si="3316"/>
        <v>0</v>
      </c>
      <c r="AG1194" s="411">
        <f t="shared" si="3316"/>
        <v>0</v>
      </c>
      <c r="AH1194" s="411">
        <f t="shared" si="3316"/>
        <v>0</v>
      </c>
      <c r="AI1194" s="411">
        <f t="shared" si="3316"/>
        <v>0</v>
      </c>
      <c r="AJ1194" s="411">
        <f t="shared" si="3316"/>
        <v>0</v>
      </c>
      <c r="AK1194" s="411">
        <f t="shared" si="3316"/>
        <v>0</v>
      </c>
      <c r="AL1194" s="411">
        <f t="shared" si="3316"/>
        <v>0</v>
      </c>
      <c r="AM1194" s="297"/>
    </row>
    <row r="1195" spans="1:39" ht="28.5" hidden="1" customHeight="1" outlineLevel="1">
      <c r="A1195" s="529"/>
      <c r="B1195" s="315"/>
      <c r="C1195" s="305"/>
      <c r="D1195" s="291"/>
      <c r="E1195" s="291"/>
      <c r="F1195" s="291"/>
      <c r="G1195" s="291"/>
      <c r="H1195" s="291"/>
      <c r="I1195" s="291"/>
      <c r="J1195" s="291"/>
      <c r="K1195" s="291"/>
      <c r="L1195" s="291"/>
      <c r="M1195" s="291"/>
      <c r="N1195" s="291"/>
      <c r="O1195" s="291"/>
      <c r="P1195" s="291"/>
      <c r="Q1195" s="291"/>
      <c r="R1195" s="291"/>
      <c r="S1195" s="291"/>
      <c r="T1195" s="291"/>
      <c r="U1195" s="291"/>
      <c r="V1195" s="291"/>
      <c r="W1195" s="291"/>
      <c r="X1195" s="291"/>
      <c r="Y1195" s="422"/>
      <c r="Z1195" s="422"/>
      <c r="AA1195" s="412"/>
      <c r="AB1195" s="412"/>
      <c r="AC1195" s="412"/>
      <c r="AD1195" s="412"/>
      <c r="AE1195" s="412"/>
      <c r="AF1195" s="412"/>
      <c r="AG1195" s="412"/>
      <c r="AH1195" s="412"/>
      <c r="AI1195" s="412"/>
      <c r="AJ1195" s="412"/>
      <c r="AK1195" s="412"/>
      <c r="AL1195" s="412"/>
      <c r="AM1195" s="306"/>
    </row>
    <row r="1196" spans="1:39" ht="15" hidden="1" customHeight="1" outlineLevel="1">
      <c r="A1196" s="529">
        <v>13</v>
      </c>
      <c r="B1196" s="517" t="s">
        <v>106</v>
      </c>
      <c r="C1196" s="291" t="s">
        <v>25</v>
      </c>
      <c r="D1196" s="295"/>
      <c r="E1196" s="295"/>
      <c r="F1196" s="295"/>
      <c r="G1196" s="295"/>
      <c r="H1196" s="295"/>
      <c r="I1196" s="295"/>
      <c r="J1196" s="295"/>
      <c r="K1196" s="295"/>
      <c r="L1196" s="295"/>
      <c r="M1196" s="295"/>
      <c r="N1196" s="295">
        <v>12</v>
      </c>
      <c r="O1196" s="295"/>
      <c r="P1196" s="295"/>
      <c r="Q1196" s="295"/>
      <c r="R1196" s="295"/>
      <c r="S1196" s="295"/>
      <c r="T1196" s="295"/>
      <c r="U1196" s="295"/>
      <c r="V1196" s="295"/>
      <c r="W1196" s="295"/>
      <c r="X1196" s="295"/>
      <c r="Y1196" s="410"/>
      <c r="Z1196" s="415"/>
      <c r="AA1196" s="415"/>
      <c r="AB1196" s="415"/>
      <c r="AC1196" s="415"/>
      <c r="AD1196" s="415"/>
      <c r="AE1196" s="415"/>
      <c r="AF1196" s="415"/>
      <c r="AG1196" s="415"/>
      <c r="AH1196" s="415"/>
      <c r="AI1196" s="415"/>
      <c r="AJ1196" s="415"/>
      <c r="AK1196" s="415"/>
      <c r="AL1196" s="415"/>
      <c r="AM1196" s="296">
        <f>SUM(Y1196:AL1196)</f>
        <v>0</v>
      </c>
    </row>
    <row r="1197" spans="1:39" ht="15" hidden="1" customHeight="1" outlineLevel="1">
      <c r="A1197" s="529"/>
      <c r="B1197" s="294" t="s">
        <v>802</v>
      </c>
      <c r="C1197" s="291" t="s">
        <v>163</v>
      </c>
      <c r="D1197" s="295"/>
      <c r="E1197" s="295"/>
      <c r="F1197" s="295"/>
      <c r="G1197" s="295"/>
      <c r="H1197" s="295"/>
      <c r="I1197" s="295"/>
      <c r="J1197" s="295"/>
      <c r="K1197" s="295"/>
      <c r="L1197" s="295"/>
      <c r="M1197" s="295"/>
      <c r="N1197" s="295">
        <f>N1196</f>
        <v>12</v>
      </c>
      <c r="O1197" s="295"/>
      <c r="P1197" s="295"/>
      <c r="Q1197" s="295"/>
      <c r="R1197" s="295"/>
      <c r="S1197" s="295"/>
      <c r="T1197" s="295"/>
      <c r="U1197" s="295"/>
      <c r="V1197" s="295"/>
      <c r="W1197" s="295"/>
      <c r="X1197" s="295"/>
      <c r="Y1197" s="411">
        <f>Y1196</f>
        <v>0</v>
      </c>
      <c r="Z1197" s="411">
        <f t="shared" ref="Z1197:AL1197" si="3317">Z1196</f>
        <v>0</v>
      </c>
      <c r="AA1197" s="411">
        <f t="shared" si="3317"/>
        <v>0</v>
      </c>
      <c r="AB1197" s="411">
        <f t="shared" si="3317"/>
        <v>0</v>
      </c>
      <c r="AC1197" s="411">
        <f t="shared" si="3317"/>
        <v>0</v>
      </c>
      <c r="AD1197" s="411">
        <f t="shared" si="3317"/>
        <v>0</v>
      </c>
      <c r="AE1197" s="411">
        <f t="shared" si="3317"/>
        <v>0</v>
      </c>
      <c r="AF1197" s="411">
        <f t="shared" si="3317"/>
        <v>0</v>
      </c>
      <c r="AG1197" s="411">
        <f t="shared" si="3317"/>
        <v>0</v>
      </c>
      <c r="AH1197" s="411">
        <f t="shared" si="3317"/>
        <v>0</v>
      </c>
      <c r="AI1197" s="411">
        <f t="shared" si="3317"/>
        <v>0</v>
      </c>
      <c r="AJ1197" s="411">
        <f t="shared" si="3317"/>
        <v>0</v>
      </c>
      <c r="AK1197" s="411">
        <f t="shared" si="3317"/>
        <v>0</v>
      </c>
      <c r="AL1197" s="411">
        <f t="shared" si="3317"/>
        <v>0</v>
      </c>
      <c r="AM1197" s="306"/>
    </row>
    <row r="1198" spans="1:39" ht="15" hidden="1" customHeight="1" outlineLevel="1">
      <c r="A1198" s="529"/>
      <c r="B1198" s="315"/>
      <c r="C1198" s="305"/>
      <c r="D1198" s="291"/>
      <c r="E1198" s="291"/>
      <c r="F1198" s="291"/>
      <c r="G1198" s="291"/>
      <c r="H1198" s="291"/>
      <c r="I1198" s="291"/>
      <c r="J1198" s="291"/>
      <c r="K1198" s="291"/>
      <c r="L1198" s="291"/>
      <c r="M1198" s="291"/>
      <c r="N1198" s="291"/>
      <c r="O1198" s="291"/>
      <c r="P1198" s="291"/>
      <c r="Q1198" s="291"/>
      <c r="R1198" s="291"/>
      <c r="S1198" s="291"/>
      <c r="T1198" s="291"/>
      <c r="U1198" s="291"/>
      <c r="V1198" s="291"/>
      <c r="W1198" s="291"/>
      <c r="X1198" s="291"/>
      <c r="Y1198" s="412"/>
      <c r="Z1198" s="412"/>
      <c r="AA1198" s="412"/>
      <c r="AB1198" s="412"/>
      <c r="AC1198" s="412"/>
      <c r="AD1198" s="412"/>
      <c r="AE1198" s="412"/>
      <c r="AF1198" s="412"/>
      <c r="AG1198" s="412"/>
      <c r="AH1198" s="412"/>
      <c r="AI1198" s="412"/>
      <c r="AJ1198" s="412"/>
      <c r="AK1198" s="412"/>
      <c r="AL1198" s="412"/>
      <c r="AM1198" s="306"/>
    </row>
    <row r="1199" spans="1:39" ht="15" hidden="1" customHeight="1" outlineLevel="1">
      <c r="A1199" s="529"/>
      <c r="B1199" s="288" t="s">
        <v>107</v>
      </c>
      <c r="C1199" s="289"/>
      <c r="D1199" s="290"/>
      <c r="E1199" s="290"/>
      <c r="F1199" s="290"/>
      <c r="G1199" s="290"/>
      <c r="H1199" s="290"/>
      <c r="I1199" s="290"/>
      <c r="J1199" s="290"/>
      <c r="K1199" s="290"/>
      <c r="L1199" s="290"/>
      <c r="M1199" s="290"/>
      <c r="N1199" s="290"/>
      <c r="O1199" s="290"/>
      <c r="P1199" s="289"/>
      <c r="Q1199" s="289"/>
      <c r="R1199" s="289"/>
      <c r="S1199" s="289"/>
      <c r="T1199" s="289"/>
      <c r="U1199" s="289"/>
      <c r="V1199" s="289"/>
      <c r="W1199" s="289"/>
      <c r="X1199" s="289"/>
      <c r="Y1199" s="414"/>
      <c r="Z1199" s="414"/>
      <c r="AA1199" s="414"/>
      <c r="AB1199" s="414"/>
      <c r="AC1199" s="414"/>
      <c r="AD1199" s="414"/>
      <c r="AE1199" s="414"/>
      <c r="AF1199" s="414"/>
      <c r="AG1199" s="414"/>
      <c r="AH1199" s="414"/>
      <c r="AI1199" s="414"/>
      <c r="AJ1199" s="414"/>
      <c r="AK1199" s="414"/>
      <c r="AL1199" s="414"/>
      <c r="AM1199" s="292"/>
    </row>
    <row r="1200" spans="1:39" ht="15" hidden="1" customHeight="1" outlineLevel="1">
      <c r="A1200" s="529">
        <v>14</v>
      </c>
      <c r="B1200" s="315" t="s">
        <v>108</v>
      </c>
      <c r="C1200" s="291" t="s">
        <v>25</v>
      </c>
      <c r="D1200" s="295"/>
      <c r="E1200" s="295"/>
      <c r="F1200" s="295"/>
      <c r="G1200" s="295"/>
      <c r="H1200" s="295"/>
      <c r="I1200" s="295"/>
      <c r="J1200" s="295"/>
      <c r="K1200" s="295"/>
      <c r="L1200" s="295"/>
      <c r="M1200" s="295"/>
      <c r="N1200" s="295">
        <v>12</v>
      </c>
      <c r="O1200" s="295"/>
      <c r="P1200" s="295"/>
      <c r="Q1200" s="295"/>
      <c r="R1200" s="295"/>
      <c r="S1200" s="295"/>
      <c r="T1200" s="295"/>
      <c r="U1200" s="295"/>
      <c r="V1200" s="295"/>
      <c r="W1200" s="295"/>
      <c r="X1200" s="295"/>
      <c r="Y1200" s="410"/>
      <c r="Z1200" s="410"/>
      <c r="AA1200" s="410"/>
      <c r="AB1200" s="410"/>
      <c r="AC1200" s="410"/>
      <c r="AD1200" s="410"/>
      <c r="AE1200" s="410"/>
      <c r="AF1200" s="410"/>
      <c r="AG1200" s="410"/>
      <c r="AH1200" s="410"/>
      <c r="AI1200" s="410"/>
      <c r="AJ1200" s="410"/>
      <c r="AK1200" s="410"/>
      <c r="AL1200" s="410"/>
      <c r="AM1200" s="296">
        <f>SUM(Y1200:AL1200)</f>
        <v>0</v>
      </c>
    </row>
    <row r="1201" spans="1:40" ht="15" hidden="1" customHeight="1" outlineLevel="1">
      <c r="A1201" s="529"/>
      <c r="B1201" s="294" t="s">
        <v>802</v>
      </c>
      <c r="C1201" s="291" t="s">
        <v>163</v>
      </c>
      <c r="D1201" s="295"/>
      <c r="E1201" s="295"/>
      <c r="F1201" s="295"/>
      <c r="G1201" s="295"/>
      <c r="H1201" s="295"/>
      <c r="I1201" s="295"/>
      <c r="J1201" s="295"/>
      <c r="K1201" s="295"/>
      <c r="L1201" s="295"/>
      <c r="M1201" s="295"/>
      <c r="N1201" s="295">
        <f>N1200</f>
        <v>12</v>
      </c>
      <c r="O1201" s="295"/>
      <c r="P1201" s="295"/>
      <c r="Q1201" s="295"/>
      <c r="R1201" s="295"/>
      <c r="S1201" s="295"/>
      <c r="T1201" s="295"/>
      <c r="U1201" s="295"/>
      <c r="V1201" s="295"/>
      <c r="W1201" s="295"/>
      <c r="X1201" s="295"/>
      <c r="Y1201" s="411">
        <f>Y1200</f>
        <v>0</v>
      </c>
      <c r="Z1201" s="411">
        <f t="shared" ref="Z1201:AL1201" si="3318">Z1200</f>
        <v>0</v>
      </c>
      <c r="AA1201" s="411">
        <f t="shared" si="3318"/>
        <v>0</v>
      </c>
      <c r="AB1201" s="411">
        <f t="shared" si="3318"/>
        <v>0</v>
      </c>
      <c r="AC1201" s="411">
        <f t="shared" si="3318"/>
        <v>0</v>
      </c>
      <c r="AD1201" s="411">
        <f t="shared" si="3318"/>
        <v>0</v>
      </c>
      <c r="AE1201" s="411">
        <f t="shared" si="3318"/>
        <v>0</v>
      </c>
      <c r="AF1201" s="411">
        <f t="shared" si="3318"/>
        <v>0</v>
      </c>
      <c r="AG1201" s="411">
        <f t="shared" si="3318"/>
        <v>0</v>
      </c>
      <c r="AH1201" s="411">
        <f t="shared" si="3318"/>
        <v>0</v>
      </c>
      <c r="AI1201" s="411">
        <f t="shared" si="3318"/>
        <v>0</v>
      </c>
      <c r="AJ1201" s="411">
        <f t="shared" si="3318"/>
        <v>0</v>
      </c>
      <c r="AK1201" s="411">
        <f t="shared" si="3318"/>
        <v>0</v>
      </c>
      <c r="AL1201" s="411">
        <f t="shared" si="3318"/>
        <v>0</v>
      </c>
      <c r="AM1201" s="297"/>
    </row>
    <row r="1202" spans="1:40" ht="15" hidden="1" customHeight="1" outlineLevel="1">
      <c r="A1202" s="529"/>
      <c r="B1202" s="315"/>
      <c r="C1202" s="305"/>
      <c r="D1202" s="291"/>
      <c r="E1202" s="291"/>
      <c r="F1202" s="291"/>
      <c r="G1202" s="291"/>
      <c r="H1202" s="291"/>
      <c r="I1202" s="291"/>
      <c r="J1202" s="291"/>
      <c r="K1202" s="291"/>
      <c r="L1202" s="291"/>
      <c r="M1202" s="291"/>
      <c r="N1202" s="466"/>
      <c r="O1202" s="291"/>
      <c r="P1202" s="291"/>
      <c r="Q1202" s="291"/>
      <c r="R1202" s="291"/>
      <c r="S1202" s="291"/>
      <c r="T1202" s="291"/>
      <c r="U1202" s="291"/>
      <c r="V1202" s="291"/>
      <c r="W1202" s="291"/>
      <c r="X1202" s="291"/>
      <c r="Y1202" s="412"/>
      <c r="Z1202" s="412"/>
      <c r="AA1202" s="412"/>
      <c r="AB1202" s="412"/>
      <c r="AC1202" s="412"/>
      <c r="AD1202" s="412"/>
      <c r="AE1202" s="412"/>
      <c r="AF1202" s="412"/>
      <c r="AG1202" s="412"/>
      <c r="AH1202" s="412"/>
      <c r="AI1202" s="412"/>
      <c r="AJ1202" s="412"/>
      <c r="AK1202" s="412"/>
      <c r="AL1202" s="412"/>
      <c r="AM1202" s="301"/>
    </row>
    <row r="1203" spans="1:40" ht="15" hidden="1" customHeight="1" outlineLevel="1">
      <c r="A1203" s="529"/>
      <c r="B1203" s="288" t="s">
        <v>489</v>
      </c>
      <c r="C1203" s="291"/>
      <c r="D1203" s="291"/>
      <c r="E1203" s="291"/>
      <c r="F1203" s="291"/>
      <c r="G1203" s="291"/>
      <c r="H1203" s="291"/>
      <c r="I1203" s="291"/>
      <c r="J1203" s="291"/>
      <c r="K1203" s="291"/>
      <c r="L1203" s="291"/>
      <c r="M1203" s="291"/>
      <c r="N1203" s="291"/>
      <c r="O1203" s="291"/>
      <c r="P1203" s="291"/>
      <c r="Q1203" s="291"/>
      <c r="R1203" s="291"/>
      <c r="S1203" s="291"/>
      <c r="T1203" s="291"/>
      <c r="U1203" s="291"/>
      <c r="V1203" s="291"/>
      <c r="W1203" s="291"/>
      <c r="X1203" s="291"/>
      <c r="Y1203" s="412"/>
      <c r="Z1203" s="412"/>
      <c r="AA1203" s="412"/>
      <c r="AB1203" s="412"/>
      <c r="AC1203" s="412"/>
      <c r="AD1203" s="412"/>
      <c r="AE1203" s="416"/>
      <c r="AF1203" s="416"/>
      <c r="AG1203" s="416"/>
      <c r="AH1203" s="416"/>
      <c r="AI1203" s="416"/>
      <c r="AJ1203" s="416"/>
      <c r="AK1203" s="416"/>
      <c r="AL1203" s="416"/>
      <c r="AM1203" s="514"/>
    </row>
    <row r="1204" spans="1:40" ht="15" hidden="1" customHeight="1" outlineLevel="1">
      <c r="A1204" s="529">
        <v>15</v>
      </c>
      <c r="B1204" s="294" t="s">
        <v>494</v>
      </c>
      <c r="C1204" s="291" t="s">
        <v>25</v>
      </c>
      <c r="D1204" s="295"/>
      <c r="E1204" s="295"/>
      <c r="F1204" s="295"/>
      <c r="G1204" s="295"/>
      <c r="H1204" s="295"/>
      <c r="I1204" s="295"/>
      <c r="J1204" s="295"/>
      <c r="K1204" s="295"/>
      <c r="L1204" s="295"/>
      <c r="M1204" s="295"/>
      <c r="N1204" s="295">
        <v>0</v>
      </c>
      <c r="O1204" s="295"/>
      <c r="P1204" s="295"/>
      <c r="Q1204" s="295"/>
      <c r="R1204" s="295"/>
      <c r="S1204" s="295"/>
      <c r="T1204" s="295"/>
      <c r="U1204" s="295"/>
      <c r="V1204" s="295"/>
      <c r="W1204" s="295"/>
      <c r="X1204" s="295"/>
      <c r="Y1204" s="410"/>
      <c r="Z1204" s="410"/>
      <c r="AA1204" s="410"/>
      <c r="AB1204" s="410"/>
      <c r="AC1204" s="410"/>
      <c r="AD1204" s="410"/>
      <c r="AE1204" s="410"/>
      <c r="AF1204" s="410"/>
      <c r="AG1204" s="410"/>
      <c r="AH1204" s="410"/>
      <c r="AI1204" s="410"/>
      <c r="AJ1204" s="410"/>
      <c r="AK1204" s="410"/>
      <c r="AL1204" s="410"/>
      <c r="AM1204" s="629">
        <f>SUM(Y1204:AL1204)</f>
        <v>0</v>
      </c>
      <c r="AN1204" s="627"/>
    </row>
    <row r="1205" spans="1:40" s="309" customFormat="1" ht="16" hidden="1" outlineLevel="1">
      <c r="A1205" s="529"/>
      <c r="B1205" s="294" t="s">
        <v>802</v>
      </c>
      <c r="C1205" s="291" t="s">
        <v>163</v>
      </c>
      <c r="D1205" s="295"/>
      <c r="E1205" s="295"/>
      <c r="F1205" s="295"/>
      <c r="G1205" s="295"/>
      <c r="H1205" s="295"/>
      <c r="I1205" s="295"/>
      <c r="J1205" s="295"/>
      <c r="K1205" s="295"/>
      <c r="L1205" s="295"/>
      <c r="M1205" s="295"/>
      <c r="N1205" s="295">
        <f>N1204</f>
        <v>0</v>
      </c>
      <c r="O1205" s="295"/>
      <c r="P1205" s="295"/>
      <c r="Q1205" s="295"/>
      <c r="R1205" s="295"/>
      <c r="S1205" s="295"/>
      <c r="T1205" s="295"/>
      <c r="U1205" s="295"/>
      <c r="V1205" s="295"/>
      <c r="W1205" s="295"/>
      <c r="X1205" s="295"/>
      <c r="Y1205" s="411">
        <f>Y1204</f>
        <v>0</v>
      </c>
      <c r="Z1205" s="411">
        <f>Z1204</f>
        <v>0</v>
      </c>
      <c r="AA1205" s="411">
        <f t="shared" ref="AA1205:AC1205" si="3319">AA1204</f>
        <v>0</v>
      </c>
      <c r="AB1205" s="411">
        <f t="shared" si="3319"/>
        <v>0</v>
      </c>
      <c r="AC1205" s="411">
        <f t="shared" si="3319"/>
        <v>0</v>
      </c>
      <c r="AD1205" s="411">
        <f>AD1204</f>
        <v>0</v>
      </c>
      <c r="AE1205" s="411">
        <f t="shared" ref="AE1205:AL1205" si="3320">AE1204</f>
        <v>0</v>
      </c>
      <c r="AF1205" s="411">
        <f t="shared" si="3320"/>
        <v>0</v>
      </c>
      <c r="AG1205" s="411">
        <f t="shared" si="3320"/>
        <v>0</v>
      </c>
      <c r="AH1205" s="411">
        <f t="shared" si="3320"/>
        <v>0</v>
      </c>
      <c r="AI1205" s="411">
        <f t="shared" si="3320"/>
        <v>0</v>
      </c>
      <c r="AJ1205" s="411">
        <f t="shared" si="3320"/>
        <v>0</v>
      </c>
      <c r="AK1205" s="411">
        <f t="shared" si="3320"/>
        <v>0</v>
      </c>
      <c r="AL1205" s="411">
        <f t="shared" si="3320"/>
        <v>0</v>
      </c>
      <c r="AM1205" s="297"/>
      <c r="AN1205" s="628"/>
    </row>
    <row r="1206" spans="1:40" ht="16" hidden="1" outlineLevel="1">
      <c r="A1206" s="529"/>
      <c r="B1206" s="315"/>
      <c r="C1206" s="305"/>
      <c r="D1206" s="291"/>
      <c r="E1206" s="291"/>
      <c r="F1206" s="291"/>
      <c r="G1206" s="291"/>
      <c r="H1206" s="291"/>
      <c r="I1206" s="291"/>
      <c r="J1206" s="291"/>
      <c r="K1206" s="291"/>
      <c r="L1206" s="291"/>
      <c r="M1206" s="291"/>
      <c r="N1206" s="291"/>
      <c r="O1206" s="291"/>
      <c r="P1206" s="291"/>
      <c r="Q1206" s="291"/>
      <c r="R1206" s="291"/>
      <c r="S1206" s="291"/>
      <c r="T1206" s="291"/>
      <c r="U1206" s="291"/>
      <c r="V1206" s="291"/>
      <c r="W1206" s="291"/>
      <c r="X1206" s="291"/>
      <c r="Y1206" s="412"/>
      <c r="Z1206" s="412"/>
      <c r="AA1206" s="412"/>
      <c r="AB1206" s="412"/>
      <c r="AC1206" s="412"/>
      <c r="AD1206" s="412"/>
      <c r="AE1206" s="412"/>
      <c r="AF1206" s="412"/>
      <c r="AG1206" s="412"/>
      <c r="AH1206" s="412"/>
      <c r="AI1206" s="412"/>
      <c r="AJ1206" s="412"/>
      <c r="AK1206" s="412"/>
      <c r="AL1206" s="412"/>
      <c r="AM1206" s="306"/>
      <c r="AN1206" s="627"/>
    </row>
    <row r="1207" spans="1:40" ht="16" hidden="1" outlineLevel="1">
      <c r="A1207" s="529">
        <v>16</v>
      </c>
      <c r="B1207" s="324" t="s">
        <v>490</v>
      </c>
      <c r="C1207" s="291" t="s">
        <v>25</v>
      </c>
      <c r="D1207" s="295"/>
      <c r="E1207" s="295"/>
      <c r="F1207" s="295"/>
      <c r="G1207" s="295"/>
      <c r="H1207" s="295"/>
      <c r="I1207" s="295"/>
      <c r="J1207" s="295"/>
      <c r="K1207" s="295"/>
      <c r="L1207" s="295"/>
      <c r="M1207" s="295"/>
      <c r="N1207" s="295">
        <v>0</v>
      </c>
      <c r="O1207" s="295"/>
      <c r="P1207" s="295"/>
      <c r="Q1207" s="295"/>
      <c r="R1207" s="295"/>
      <c r="S1207" s="295"/>
      <c r="T1207" s="295"/>
      <c r="U1207" s="295"/>
      <c r="V1207" s="295"/>
      <c r="W1207" s="295"/>
      <c r="X1207" s="295"/>
      <c r="Y1207" s="410"/>
      <c r="Z1207" s="410"/>
      <c r="AA1207" s="410"/>
      <c r="AB1207" s="410"/>
      <c r="AC1207" s="410"/>
      <c r="AD1207" s="410"/>
      <c r="AE1207" s="410"/>
      <c r="AF1207" s="410"/>
      <c r="AG1207" s="410"/>
      <c r="AH1207" s="410"/>
      <c r="AI1207" s="410"/>
      <c r="AJ1207" s="410"/>
      <c r="AK1207" s="410"/>
      <c r="AL1207" s="410"/>
      <c r="AM1207" s="296">
        <f>SUM(Y1207:AL1207)</f>
        <v>0</v>
      </c>
    </row>
    <row r="1208" spans="1:40" ht="16" hidden="1" outlineLevel="1">
      <c r="A1208" s="529"/>
      <c r="B1208" s="294" t="s">
        <v>802</v>
      </c>
      <c r="C1208" s="291" t="s">
        <v>163</v>
      </c>
      <c r="D1208" s="295"/>
      <c r="E1208" s="295"/>
      <c r="F1208" s="295"/>
      <c r="G1208" s="295"/>
      <c r="H1208" s="295"/>
      <c r="I1208" s="295"/>
      <c r="J1208" s="295"/>
      <c r="K1208" s="295"/>
      <c r="L1208" s="295"/>
      <c r="M1208" s="295"/>
      <c r="N1208" s="295">
        <f>N1207</f>
        <v>0</v>
      </c>
      <c r="O1208" s="295"/>
      <c r="P1208" s="295"/>
      <c r="Q1208" s="295"/>
      <c r="R1208" s="295"/>
      <c r="S1208" s="295"/>
      <c r="T1208" s="295"/>
      <c r="U1208" s="295"/>
      <c r="V1208" s="295"/>
      <c r="W1208" s="295"/>
      <c r="X1208" s="295"/>
      <c r="Y1208" s="411">
        <f>Y1207</f>
        <v>0</v>
      </c>
      <c r="Z1208" s="411">
        <f t="shared" ref="Z1208:AK1208" si="3321">Z1207</f>
        <v>0</v>
      </c>
      <c r="AA1208" s="411">
        <f t="shared" si="3321"/>
        <v>0</v>
      </c>
      <c r="AB1208" s="411">
        <f t="shared" si="3321"/>
        <v>0</v>
      </c>
      <c r="AC1208" s="411">
        <f t="shared" si="3321"/>
        <v>0</v>
      </c>
      <c r="AD1208" s="411">
        <f t="shared" si="3321"/>
        <v>0</v>
      </c>
      <c r="AE1208" s="411">
        <f t="shared" si="3321"/>
        <v>0</v>
      </c>
      <c r="AF1208" s="411">
        <f t="shared" si="3321"/>
        <v>0</v>
      </c>
      <c r="AG1208" s="411">
        <f t="shared" si="3321"/>
        <v>0</v>
      </c>
      <c r="AH1208" s="411">
        <f t="shared" si="3321"/>
        <v>0</v>
      </c>
      <c r="AI1208" s="411">
        <f t="shared" si="3321"/>
        <v>0</v>
      </c>
      <c r="AJ1208" s="411">
        <f t="shared" si="3321"/>
        <v>0</v>
      </c>
      <c r="AK1208" s="411">
        <f t="shared" si="3321"/>
        <v>0</v>
      </c>
      <c r="AL1208" s="411">
        <f>AL1207</f>
        <v>0</v>
      </c>
      <c r="AM1208" s="297"/>
    </row>
    <row r="1209" spans="1:40" s="283" customFormat="1" ht="16" hidden="1" outlineLevel="1">
      <c r="A1209" s="529"/>
      <c r="B1209" s="324"/>
      <c r="C1209" s="291"/>
      <c r="D1209" s="291"/>
      <c r="E1209" s="291"/>
      <c r="F1209" s="291"/>
      <c r="G1209" s="291"/>
      <c r="H1209" s="291"/>
      <c r="I1209" s="291"/>
      <c r="J1209" s="291"/>
      <c r="K1209" s="291"/>
      <c r="L1209" s="291"/>
      <c r="M1209" s="291"/>
      <c r="N1209" s="291"/>
      <c r="O1209" s="291"/>
      <c r="P1209" s="291"/>
      <c r="Q1209" s="291"/>
      <c r="R1209" s="291"/>
      <c r="S1209" s="291"/>
      <c r="T1209" s="291"/>
      <c r="U1209" s="291"/>
      <c r="V1209" s="291"/>
      <c r="W1209" s="291"/>
      <c r="X1209" s="291"/>
      <c r="Y1209" s="412"/>
      <c r="Z1209" s="412"/>
      <c r="AA1209" s="412"/>
      <c r="AB1209" s="412"/>
      <c r="AC1209" s="412"/>
      <c r="AD1209" s="412"/>
      <c r="AE1209" s="416"/>
      <c r="AF1209" s="416"/>
      <c r="AG1209" s="416"/>
      <c r="AH1209" s="416"/>
      <c r="AI1209" s="416"/>
      <c r="AJ1209" s="416"/>
      <c r="AK1209" s="416"/>
      <c r="AL1209" s="416"/>
      <c r="AM1209" s="313"/>
    </row>
    <row r="1210" spans="1:40" s="283" customFormat="1" ht="17" hidden="1" outlineLevel="1">
      <c r="A1210" s="529"/>
      <c r="B1210" s="516" t="s">
        <v>495</v>
      </c>
      <c r="C1210" s="320"/>
      <c r="D1210" s="290"/>
      <c r="E1210" s="289"/>
      <c r="F1210" s="289"/>
      <c r="G1210" s="289"/>
      <c r="H1210" s="289"/>
      <c r="I1210" s="289"/>
      <c r="J1210" s="289"/>
      <c r="K1210" s="289"/>
      <c r="L1210" s="289"/>
      <c r="M1210" s="289"/>
      <c r="N1210" s="290"/>
      <c r="O1210" s="289"/>
      <c r="P1210" s="289"/>
      <c r="Q1210" s="289"/>
      <c r="R1210" s="289"/>
      <c r="S1210" s="289"/>
      <c r="T1210" s="289"/>
      <c r="U1210" s="289"/>
      <c r="V1210" s="289"/>
      <c r="W1210" s="289"/>
      <c r="X1210" s="289"/>
      <c r="Y1210" s="414"/>
      <c r="Z1210" s="414"/>
      <c r="AA1210" s="414"/>
      <c r="AB1210" s="414"/>
      <c r="AC1210" s="414"/>
      <c r="AD1210" s="414"/>
      <c r="AE1210" s="414"/>
      <c r="AF1210" s="414"/>
      <c r="AG1210" s="414"/>
      <c r="AH1210" s="414"/>
      <c r="AI1210" s="414"/>
      <c r="AJ1210" s="414"/>
      <c r="AK1210" s="414"/>
      <c r="AL1210" s="414"/>
      <c r="AM1210" s="292"/>
    </row>
    <row r="1211" spans="1:40" s="283" customFormat="1" ht="17" hidden="1" outlineLevel="1">
      <c r="A1211" s="529">
        <v>17</v>
      </c>
      <c r="B1211" s="517" t="s">
        <v>112</v>
      </c>
      <c r="C1211" s="291" t="s">
        <v>25</v>
      </c>
      <c r="D1211" s="295"/>
      <c r="E1211" s="295"/>
      <c r="F1211" s="295"/>
      <c r="G1211" s="295"/>
      <c r="H1211" s="295"/>
      <c r="I1211" s="295"/>
      <c r="J1211" s="295"/>
      <c r="K1211" s="295"/>
      <c r="L1211" s="295"/>
      <c r="M1211" s="295"/>
      <c r="N1211" s="295">
        <v>12</v>
      </c>
      <c r="O1211" s="295"/>
      <c r="P1211" s="295"/>
      <c r="Q1211" s="295"/>
      <c r="R1211" s="295"/>
      <c r="S1211" s="295"/>
      <c r="T1211" s="295"/>
      <c r="U1211" s="295"/>
      <c r="V1211" s="295"/>
      <c r="W1211" s="295"/>
      <c r="X1211" s="295"/>
      <c r="Y1211" s="426"/>
      <c r="Z1211" s="410"/>
      <c r="AA1211" s="410"/>
      <c r="AB1211" s="410"/>
      <c r="AC1211" s="410"/>
      <c r="AD1211" s="410"/>
      <c r="AE1211" s="410"/>
      <c r="AF1211" s="415"/>
      <c r="AG1211" s="415"/>
      <c r="AH1211" s="415"/>
      <c r="AI1211" s="415"/>
      <c r="AJ1211" s="415"/>
      <c r="AK1211" s="415"/>
      <c r="AL1211" s="415"/>
      <c r="AM1211" s="296">
        <f>SUM(Y1211:AL1211)</f>
        <v>0</v>
      </c>
    </row>
    <row r="1212" spans="1:40" ht="16" hidden="1" outlineLevel="1">
      <c r="A1212" s="529"/>
      <c r="B1212" s="294" t="s">
        <v>802</v>
      </c>
      <c r="C1212" s="291" t="s">
        <v>163</v>
      </c>
      <c r="D1212" s="295"/>
      <c r="E1212" s="295"/>
      <c r="F1212" s="295"/>
      <c r="G1212" s="295"/>
      <c r="H1212" s="295"/>
      <c r="I1212" s="295"/>
      <c r="J1212" s="295"/>
      <c r="K1212" s="295"/>
      <c r="L1212" s="295"/>
      <c r="M1212" s="295"/>
      <c r="N1212" s="295">
        <f>N1211</f>
        <v>12</v>
      </c>
      <c r="O1212" s="295"/>
      <c r="P1212" s="295"/>
      <c r="Q1212" s="295"/>
      <c r="R1212" s="295"/>
      <c r="S1212" s="295"/>
      <c r="T1212" s="295"/>
      <c r="U1212" s="295"/>
      <c r="V1212" s="295"/>
      <c r="W1212" s="295"/>
      <c r="X1212" s="295"/>
      <c r="Y1212" s="411">
        <f>Y1211</f>
        <v>0</v>
      </c>
      <c r="Z1212" s="411">
        <f t="shared" ref="Z1212:AL1212" si="3322">Z1211</f>
        <v>0</v>
      </c>
      <c r="AA1212" s="411">
        <f t="shared" si="3322"/>
        <v>0</v>
      </c>
      <c r="AB1212" s="411">
        <f t="shared" si="3322"/>
        <v>0</v>
      </c>
      <c r="AC1212" s="411">
        <f t="shared" si="3322"/>
        <v>0</v>
      </c>
      <c r="AD1212" s="411">
        <f t="shared" si="3322"/>
        <v>0</v>
      </c>
      <c r="AE1212" s="411">
        <f t="shared" si="3322"/>
        <v>0</v>
      </c>
      <c r="AF1212" s="411">
        <f t="shared" si="3322"/>
        <v>0</v>
      </c>
      <c r="AG1212" s="411">
        <f t="shared" si="3322"/>
        <v>0</v>
      </c>
      <c r="AH1212" s="411">
        <f t="shared" si="3322"/>
        <v>0</v>
      </c>
      <c r="AI1212" s="411">
        <f t="shared" si="3322"/>
        <v>0</v>
      </c>
      <c r="AJ1212" s="411">
        <f t="shared" si="3322"/>
        <v>0</v>
      </c>
      <c r="AK1212" s="411">
        <f t="shared" si="3322"/>
        <v>0</v>
      </c>
      <c r="AL1212" s="411">
        <f t="shared" si="3322"/>
        <v>0</v>
      </c>
      <c r="AM1212" s="306"/>
    </row>
    <row r="1213" spans="1:40" ht="16" hidden="1" outlineLevel="1">
      <c r="A1213" s="529"/>
      <c r="B1213" s="294"/>
      <c r="C1213" s="291"/>
      <c r="D1213" s="291"/>
      <c r="E1213" s="291"/>
      <c r="F1213" s="291"/>
      <c r="G1213" s="291"/>
      <c r="H1213" s="291"/>
      <c r="I1213" s="291"/>
      <c r="J1213" s="291"/>
      <c r="K1213" s="291"/>
      <c r="L1213" s="291"/>
      <c r="M1213" s="291"/>
      <c r="N1213" s="291"/>
      <c r="O1213" s="291"/>
      <c r="P1213" s="291"/>
      <c r="Q1213" s="291"/>
      <c r="R1213" s="291"/>
      <c r="S1213" s="291"/>
      <c r="T1213" s="291"/>
      <c r="U1213" s="291"/>
      <c r="V1213" s="291"/>
      <c r="W1213" s="291"/>
      <c r="X1213" s="291"/>
      <c r="Y1213" s="422"/>
      <c r="Z1213" s="425"/>
      <c r="AA1213" s="425"/>
      <c r="AB1213" s="425"/>
      <c r="AC1213" s="425"/>
      <c r="AD1213" s="425"/>
      <c r="AE1213" s="425"/>
      <c r="AF1213" s="425"/>
      <c r="AG1213" s="425"/>
      <c r="AH1213" s="425"/>
      <c r="AI1213" s="425"/>
      <c r="AJ1213" s="425"/>
      <c r="AK1213" s="425"/>
      <c r="AL1213" s="425"/>
      <c r="AM1213" s="306"/>
    </row>
    <row r="1214" spans="1:40" ht="17" hidden="1" outlineLevel="1">
      <c r="A1214" s="529">
        <v>18</v>
      </c>
      <c r="B1214" s="517" t="s">
        <v>109</v>
      </c>
      <c r="C1214" s="291" t="s">
        <v>25</v>
      </c>
      <c r="D1214" s="295"/>
      <c r="E1214" s="295"/>
      <c r="F1214" s="295"/>
      <c r="G1214" s="295"/>
      <c r="H1214" s="295"/>
      <c r="I1214" s="295"/>
      <c r="J1214" s="295"/>
      <c r="K1214" s="295"/>
      <c r="L1214" s="295"/>
      <c r="M1214" s="295"/>
      <c r="N1214" s="295">
        <v>12</v>
      </c>
      <c r="O1214" s="295"/>
      <c r="P1214" s="295"/>
      <c r="Q1214" s="295"/>
      <c r="R1214" s="295"/>
      <c r="S1214" s="295"/>
      <c r="T1214" s="295"/>
      <c r="U1214" s="295"/>
      <c r="V1214" s="295"/>
      <c r="W1214" s="295"/>
      <c r="X1214" s="295"/>
      <c r="Y1214" s="426"/>
      <c r="Z1214" s="410"/>
      <c r="AA1214" s="410"/>
      <c r="AB1214" s="410"/>
      <c r="AC1214" s="410"/>
      <c r="AD1214" s="410"/>
      <c r="AE1214" s="410"/>
      <c r="AF1214" s="415"/>
      <c r="AG1214" s="415"/>
      <c r="AH1214" s="415"/>
      <c r="AI1214" s="415"/>
      <c r="AJ1214" s="415"/>
      <c r="AK1214" s="415"/>
      <c r="AL1214" s="415"/>
      <c r="AM1214" s="296">
        <f>SUM(Y1214:AL1214)</f>
        <v>0</v>
      </c>
    </row>
    <row r="1215" spans="1:40" ht="16" hidden="1" outlineLevel="1">
      <c r="A1215" s="529"/>
      <c r="B1215" s="294" t="s">
        <v>802</v>
      </c>
      <c r="C1215" s="291" t="s">
        <v>163</v>
      </c>
      <c r="D1215" s="295"/>
      <c r="E1215" s="295"/>
      <c r="F1215" s="295"/>
      <c r="G1215" s="295"/>
      <c r="H1215" s="295"/>
      <c r="I1215" s="295"/>
      <c r="J1215" s="295"/>
      <c r="K1215" s="295"/>
      <c r="L1215" s="295"/>
      <c r="M1215" s="295"/>
      <c r="N1215" s="295">
        <f>N1214</f>
        <v>12</v>
      </c>
      <c r="O1215" s="295"/>
      <c r="P1215" s="295"/>
      <c r="Q1215" s="295"/>
      <c r="R1215" s="295"/>
      <c r="S1215" s="295"/>
      <c r="T1215" s="295"/>
      <c r="U1215" s="295"/>
      <c r="V1215" s="295"/>
      <c r="W1215" s="295"/>
      <c r="X1215" s="295"/>
      <c r="Y1215" s="411">
        <f>Y1214</f>
        <v>0</v>
      </c>
      <c r="Z1215" s="411">
        <f t="shared" ref="Z1215:AL1215" si="3323">Z1214</f>
        <v>0</v>
      </c>
      <c r="AA1215" s="411">
        <f t="shared" si="3323"/>
        <v>0</v>
      </c>
      <c r="AB1215" s="411">
        <f t="shared" si="3323"/>
        <v>0</v>
      </c>
      <c r="AC1215" s="411">
        <f t="shared" si="3323"/>
        <v>0</v>
      </c>
      <c r="AD1215" s="411">
        <f t="shared" si="3323"/>
        <v>0</v>
      </c>
      <c r="AE1215" s="411">
        <f t="shared" si="3323"/>
        <v>0</v>
      </c>
      <c r="AF1215" s="411">
        <f t="shared" si="3323"/>
        <v>0</v>
      </c>
      <c r="AG1215" s="411">
        <f t="shared" si="3323"/>
        <v>0</v>
      </c>
      <c r="AH1215" s="411">
        <f t="shared" si="3323"/>
        <v>0</v>
      </c>
      <c r="AI1215" s="411">
        <f t="shared" si="3323"/>
        <v>0</v>
      </c>
      <c r="AJ1215" s="411">
        <f t="shared" si="3323"/>
        <v>0</v>
      </c>
      <c r="AK1215" s="411">
        <f t="shared" si="3323"/>
        <v>0</v>
      </c>
      <c r="AL1215" s="411">
        <f t="shared" si="3323"/>
        <v>0</v>
      </c>
      <c r="AM1215" s="306"/>
    </row>
    <row r="1216" spans="1:40" ht="16" hidden="1" outlineLevel="1">
      <c r="A1216" s="529"/>
      <c r="B1216" s="322"/>
      <c r="C1216" s="291"/>
      <c r="D1216" s="291"/>
      <c r="E1216" s="291"/>
      <c r="F1216" s="291"/>
      <c r="G1216" s="291"/>
      <c r="H1216" s="291"/>
      <c r="I1216" s="291"/>
      <c r="J1216" s="291"/>
      <c r="K1216" s="291"/>
      <c r="L1216" s="291"/>
      <c r="M1216" s="291"/>
      <c r="N1216" s="291"/>
      <c r="O1216" s="291"/>
      <c r="P1216" s="291"/>
      <c r="Q1216" s="291"/>
      <c r="R1216" s="291"/>
      <c r="S1216" s="291"/>
      <c r="T1216" s="291"/>
      <c r="U1216" s="291"/>
      <c r="V1216" s="291"/>
      <c r="W1216" s="291"/>
      <c r="X1216" s="291"/>
      <c r="Y1216" s="423"/>
      <c r="Z1216" s="424"/>
      <c r="AA1216" s="424"/>
      <c r="AB1216" s="424"/>
      <c r="AC1216" s="424"/>
      <c r="AD1216" s="424"/>
      <c r="AE1216" s="424"/>
      <c r="AF1216" s="424"/>
      <c r="AG1216" s="424"/>
      <c r="AH1216" s="424"/>
      <c r="AI1216" s="424"/>
      <c r="AJ1216" s="424"/>
      <c r="AK1216" s="424"/>
      <c r="AL1216" s="424"/>
      <c r="AM1216" s="297"/>
    </row>
    <row r="1217" spans="1:39" ht="17" hidden="1" outlineLevel="1">
      <c r="A1217" s="529">
        <v>19</v>
      </c>
      <c r="B1217" s="517" t="s">
        <v>111</v>
      </c>
      <c r="C1217" s="291" t="s">
        <v>25</v>
      </c>
      <c r="D1217" s="295"/>
      <c r="E1217" s="295"/>
      <c r="F1217" s="295"/>
      <c r="G1217" s="295"/>
      <c r="H1217" s="295"/>
      <c r="I1217" s="295"/>
      <c r="J1217" s="295"/>
      <c r="K1217" s="295"/>
      <c r="L1217" s="295"/>
      <c r="M1217" s="295"/>
      <c r="N1217" s="295">
        <v>12</v>
      </c>
      <c r="O1217" s="295"/>
      <c r="P1217" s="295"/>
      <c r="Q1217" s="295"/>
      <c r="R1217" s="295"/>
      <c r="S1217" s="295"/>
      <c r="T1217" s="295"/>
      <c r="U1217" s="295"/>
      <c r="V1217" s="295"/>
      <c r="W1217" s="295"/>
      <c r="X1217" s="295"/>
      <c r="Y1217" s="426"/>
      <c r="Z1217" s="410"/>
      <c r="AA1217" s="410"/>
      <c r="AB1217" s="410"/>
      <c r="AC1217" s="410"/>
      <c r="AD1217" s="410"/>
      <c r="AE1217" s="410"/>
      <c r="AF1217" s="415"/>
      <c r="AG1217" s="415"/>
      <c r="AH1217" s="415"/>
      <c r="AI1217" s="415"/>
      <c r="AJ1217" s="415"/>
      <c r="AK1217" s="415"/>
      <c r="AL1217" s="415"/>
      <c r="AM1217" s="296">
        <f>SUM(Y1217:AL1217)</f>
        <v>0</v>
      </c>
    </row>
    <row r="1218" spans="1:39" ht="16" hidden="1" outlineLevel="1">
      <c r="A1218" s="529"/>
      <c r="B1218" s="294" t="s">
        <v>802</v>
      </c>
      <c r="C1218" s="291" t="s">
        <v>163</v>
      </c>
      <c r="D1218" s="295"/>
      <c r="E1218" s="295"/>
      <c r="F1218" s="295"/>
      <c r="G1218" s="295"/>
      <c r="H1218" s="295"/>
      <c r="I1218" s="295"/>
      <c r="J1218" s="295"/>
      <c r="K1218" s="295"/>
      <c r="L1218" s="295"/>
      <c r="M1218" s="295"/>
      <c r="N1218" s="295">
        <f>N1217</f>
        <v>12</v>
      </c>
      <c r="O1218" s="295"/>
      <c r="P1218" s="295"/>
      <c r="Q1218" s="295"/>
      <c r="R1218" s="295"/>
      <c r="S1218" s="295"/>
      <c r="T1218" s="295"/>
      <c r="U1218" s="295"/>
      <c r="V1218" s="295"/>
      <c r="W1218" s="295"/>
      <c r="X1218" s="295"/>
      <c r="Y1218" s="411">
        <f>Y1217</f>
        <v>0</v>
      </c>
      <c r="Z1218" s="411">
        <f t="shared" ref="Z1218:AL1218" si="3324">Z1217</f>
        <v>0</v>
      </c>
      <c r="AA1218" s="411">
        <f t="shared" si="3324"/>
        <v>0</v>
      </c>
      <c r="AB1218" s="411">
        <f t="shared" si="3324"/>
        <v>0</v>
      </c>
      <c r="AC1218" s="411">
        <f t="shared" si="3324"/>
        <v>0</v>
      </c>
      <c r="AD1218" s="411">
        <f t="shared" si="3324"/>
        <v>0</v>
      </c>
      <c r="AE1218" s="411">
        <f t="shared" si="3324"/>
        <v>0</v>
      </c>
      <c r="AF1218" s="411">
        <f t="shared" si="3324"/>
        <v>0</v>
      </c>
      <c r="AG1218" s="411">
        <f t="shared" si="3324"/>
        <v>0</v>
      </c>
      <c r="AH1218" s="411">
        <f t="shared" si="3324"/>
        <v>0</v>
      </c>
      <c r="AI1218" s="411">
        <f t="shared" si="3324"/>
        <v>0</v>
      </c>
      <c r="AJ1218" s="411">
        <f t="shared" si="3324"/>
        <v>0</v>
      </c>
      <c r="AK1218" s="411">
        <f t="shared" si="3324"/>
        <v>0</v>
      </c>
      <c r="AL1218" s="411">
        <f t="shared" si="3324"/>
        <v>0</v>
      </c>
      <c r="AM1218" s="297"/>
    </row>
    <row r="1219" spans="1:39" ht="16" hidden="1" outlineLevel="1">
      <c r="A1219" s="529"/>
      <c r="B1219" s="322"/>
      <c r="C1219" s="291"/>
      <c r="D1219" s="291"/>
      <c r="E1219" s="291"/>
      <c r="F1219" s="291"/>
      <c r="G1219" s="291"/>
      <c r="H1219" s="291"/>
      <c r="I1219" s="291"/>
      <c r="J1219" s="291"/>
      <c r="K1219" s="291"/>
      <c r="L1219" s="291"/>
      <c r="M1219" s="291"/>
      <c r="N1219" s="291"/>
      <c r="O1219" s="291"/>
      <c r="P1219" s="291"/>
      <c r="Q1219" s="291"/>
      <c r="R1219" s="291"/>
      <c r="S1219" s="291"/>
      <c r="T1219" s="291"/>
      <c r="U1219" s="291"/>
      <c r="V1219" s="291"/>
      <c r="W1219" s="291"/>
      <c r="X1219" s="291"/>
      <c r="Y1219" s="412"/>
      <c r="Z1219" s="412"/>
      <c r="AA1219" s="412"/>
      <c r="AB1219" s="412"/>
      <c r="AC1219" s="412"/>
      <c r="AD1219" s="412"/>
      <c r="AE1219" s="412"/>
      <c r="AF1219" s="412"/>
      <c r="AG1219" s="412"/>
      <c r="AH1219" s="412"/>
      <c r="AI1219" s="412"/>
      <c r="AJ1219" s="412"/>
      <c r="AK1219" s="412"/>
      <c r="AL1219" s="412"/>
      <c r="AM1219" s="306"/>
    </row>
    <row r="1220" spans="1:39" ht="17" hidden="1" outlineLevel="1">
      <c r="A1220" s="529">
        <v>20</v>
      </c>
      <c r="B1220" s="517" t="s">
        <v>110</v>
      </c>
      <c r="C1220" s="291" t="s">
        <v>25</v>
      </c>
      <c r="D1220" s="295"/>
      <c r="E1220" s="295"/>
      <c r="F1220" s="295"/>
      <c r="G1220" s="295"/>
      <c r="H1220" s="295"/>
      <c r="I1220" s="295"/>
      <c r="J1220" s="295"/>
      <c r="K1220" s="295"/>
      <c r="L1220" s="295"/>
      <c r="M1220" s="295"/>
      <c r="N1220" s="295">
        <v>12</v>
      </c>
      <c r="O1220" s="295"/>
      <c r="P1220" s="295"/>
      <c r="Q1220" s="295"/>
      <c r="R1220" s="295"/>
      <c r="S1220" s="295"/>
      <c r="T1220" s="295"/>
      <c r="U1220" s="295"/>
      <c r="V1220" s="295"/>
      <c r="W1220" s="295"/>
      <c r="X1220" s="295"/>
      <c r="Y1220" s="426"/>
      <c r="Z1220" s="410"/>
      <c r="AA1220" s="410"/>
      <c r="AB1220" s="410"/>
      <c r="AC1220" s="410"/>
      <c r="AD1220" s="410"/>
      <c r="AE1220" s="410"/>
      <c r="AF1220" s="415"/>
      <c r="AG1220" s="415"/>
      <c r="AH1220" s="415"/>
      <c r="AI1220" s="415"/>
      <c r="AJ1220" s="415"/>
      <c r="AK1220" s="415"/>
      <c r="AL1220" s="415"/>
      <c r="AM1220" s="296">
        <f>SUM(Y1220:AL1220)</f>
        <v>0</v>
      </c>
    </row>
    <row r="1221" spans="1:39" ht="16" hidden="1" outlineLevel="1">
      <c r="A1221" s="529"/>
      <c r="B1221" s="294" t="s">
        <v>802</v>
      </c>
      <c r="C1221" s="291" t="s">
        <v>163</v>
      </c>
      <c r="D1221" s="295"/>
      <c r="E1221" s="295"/>
      <c r="F1221" s="295"/>
      <c r="G1221" s="295"/>
      <c r="H1221" s="295"/>
      <c r="I1221" s="295"/>
      <c r="J1221" s="295"/>
      <c r="K1221" s="295"/>
      <c r="L1221" s="295"/>
      <c r="M1221" s="295"/>
      <c r="N1221" s="295">
        <f>N1220</f>
        <v>12</v>
      </c>
      <c r="O1221" s="295"/>
      <c r="P1221" s="295"/>
      <c r="Q1221" s="295"/>
      <c r="R1221" s="295"/>
      <c r="S1221" s="295"/>
      <c r="T1221" s="295"/>
      <c r="U1221" s="295"/>
      <c r="V1221" s="295"/>
      <c r="W1221" s="295"/>
      <c r="X1221" s="295"/>
      <c r="Y1221" s="411">
        <f t="shared" ref="Y1221:AL1221" si="3325">Y1220</f>
        <v>0</v>
      </c>
      <c r="Z1221" s="411">
        <f t="shared" si="3325"/>
        <v>0</v>
      </c>
      <c r="AA1221" s="411">
        <f t="shared" si="3325"/>
        <v>0</v>
      </c>
      <c r="AB1221" s="411">
        <f t="shared" si="3325"/>
        <v>0</v>
      </c>
      <c r="AC1221" s="411">
        <f t="shared" si="3325"/>
        <v>0</v>
      </c>
      <c r="AD1221" s="411">
        <f t="shared" si="3325"/>
        <v>0</v>
      </c>
      <c r="AE1221" s="411">
        <f t="shared" si="3325"/>
        <v>0</v>
      </c>
      <c r="AF1221" s="411">
        <f t="shared" si="3325"/>
        <v>0</v>
      </c>
      <c r="AG1221" s="411">
        <f t="shared" si="3325"/>
        <v>0</v>
      </c>
      <c r="AH1221" s="411">
        <f t="shared" si="3325"/>
        <v>0</v>
      </c>
      <c r="AI1221" s="411">
        <f t="shared" si="3325"/>
        <v>0</v>
      </c>
      <c r="AJ1221" s="411">
        <f t="shared" si="3325"/>
        <v>0</v>
      </c>
      <c r="AK1221" s="411">
        <f t="shared" si="3325"/>
        <v>0</v>
      </c>
      <c r="AL1221" s="411">
        <f t="shared" si="3325"/>
        <v>0</v>
      </c>
      <c r="AM1221" s="306"/>
    </row>
    <row r="1222" spans="1:39" ht="16" hidden="1" outlineLevel="1">
      <c r="A1222" s="529"/>
      <c r="B1222" s="323"/>
      <c r="C1222" s="300"/>
      <c r="D1222" s="291"/>
      <c r="E1222" s="291"/>
      <c r="F1222" s="291"/>
      <c r="G1222" s="291"/>
      <c r="H1222" s="291"/>
      <c r="I1222" s="291"/>
      <c r="J1222" s="291"/>
      <c r="K1222" s="291"/>
      <c r="L1222" s="291"/>
      <c r="M1222" s="291"/>
      <c r="N1222" s="300"/>
      <c r="O1222" s="291"/>
      <c r="P1222" s="291"/>
      <c r="Q1222" s="291"/>
      <c r="R1222" s="291"/>
      <c r="S1222" s="291"/>
      <c r="T1222" s="291"/>
      <c r="U1222" s="291"/>
      <c r="V1222" s="291"/>
      <c r="W1222" s="291"/>
      <c r="X1222" s="291"/>
      <c r="Y1222" s="412"/>
      <c r="Z1222" s="412"/>
      <c r="AA1222" s="412"/>
      <c r="AB1222" s="412"/>
      <c r="AC1222" s="412"/>
      <c r="AD1222" s="412"/>
      <c r="AE1222" s="412"/>
      <c r="AF1222" s="412"/>
      <c r="AG1222" s="412"/>
      <c r="AH1222" s="412"/>
      <c r="AI1222" s="412"/>
      <c r="AJ1222" s="412"/>
      <c r="AK1222" s="412"/>
      <c r="AL1222" s="412"/>
      <c r="AM1222" s="306"/>
    </row>
    <row r="1223" spans="1:39" ht="16" hidden="1" outlineLevel="1">
      <c r="A1223" s="529"/>
      <c r="B1223" s="515" t="s">
        <v>502</v>
      </c>
      <c r="C1223" s="291"/>
      <c r="D1223" s="291"/>
      <c r="E1223" s="291"/>
      <c r="F1223" s="291"/>
      <c r="G1223" s="291"/>
      <c r="H1223" s="291"/>
      <c r="I1223" s="291"/>
      <c r="J1223" s="291"/>
      <c r="K1223" s="291"/>
      <c r="L1223" s="291"/>
      <c r="M1223" s="291"/>
      <c r="N1223" s="291"/>
      <c r="O1223" s="291"/>
      <c r="P1223" s="291"/>
      <c r="Q1223" s="291"/>
      <c r="R1223" s="291"/>
      <c r="S1223" s="291"/>
      <c r="T1223" s="291"/>
      <c r="U1223" s="291"/>
      <c r="V1223" s="291"/>
      <c r="W1223" s="291"/>
      <c r="X1223" s="291"/>
      <c r="Y1223" s="422"/>
      <c r="Z1223" s="425"/>
      <c r="AA1223" s="425"/>
      <c r="AB1223" s="425"/>
      <c r="AC1223" s="425"/>
      <c r="AD1223" s="425"/>
      <c r="AE1223" s="425"/>
      <c r="AF1223" s="425"/>
      <c r="AG1223" s="425"/>
      <c r="AH1223" s="425"/>
      <c r="AI1223" s="425"/>
      <c r="AJ1223" s="425"/>
      <c r="AK1223" s="425"/>
      <c r="AL1223" s="425"/>
      <c r="AM1223" s="306"/>
    </row>
    <row r="1224" spans="1:39" ht="16" hidden="1" outlineLevel="1">
      <c r="A1224" s="529"/>
      <c r="B1224" s="288" t="s">
        <v>498</v>
      </c>
      <c r="C1224" s="291"/>
      <c r="D1224" s="291"/>
      <c r="E1224" s="291"/>
      <c r="F1224" s="291"/>
      <c r="G1224" s="291"/>
      <c r="H1224" s="291"/>
      <c r="I1224" s="291"/>
      <c r="J1224" s="291"/>
      <c r="K1224" s="291"/>
      <c r="L1224" s="291"/>
      <c r="M1224" s="291"/>
      <c r="N1224" s="291"/>
      <c r="O1224" s="291"/>
      <c r="P1224" s="291"/>
      <c r="Q1224" s="291"/>
      <c r="R1224" s="291"/>
      <c r="S1224" s="291"/>
      <c r="T1224" s="291"/>
      <c r="U1224" s="291"/>
      <c r="V1224" s="291"/>
      <c r="W1224" s="291"/>
      <c r="X1224" s="291"/>
      <c r="Y1224" s="422"/>
      <c r="Z1224" s="425"/>
      <c r="AA1224" s="425"/>
      <c r="AB1224" s="425"/>
      <c r="AC1224" s="425"/>
      <c r="AD1224" s="425"/>
      <c r="AE1224" s="425"/>
      <c r="AF1224" s="425"/>
      <c r="AG1224" s="425"/>
      <c r="AH1224" s="425"/>
      <c r="AI1224" s="425"/>
      <c r="AJ1224" s="425"/>
      <c r="AK1224" s="425"/>
      <c r="AL1224" s="425"/>
      <c r="AM1224" s="306"/>
    </row>
    <row r="1225" spans="1:39" ht="17" hidden="1" outlineLevel="1">
      <c r="A1225" s="529">
        <v>21</v>
      </c>
      <c r="B1225" s="517" t="s">
        <v>113</v>
      </c>
      <c r="C1225" s="291" t="s">
        <v>25</v>
      </c>
      <c r="D1225" s="295"/>
      <c r="E1225" s="295"/>
      <c r="F1225" s="295"/>
      <c r="G1225" s="295"/>
      <c r="H1225" s="295"/>
      <c r="I1225" s="295"/>
      <c r="J1225" s="295"/>
      <c r="K1225" s="295"/>
      <c r="L1225" s="295"/>
      <c r="M1225" s="295"/>
      <c r="N1225" s="291"/>
      <c r="O1225" s="295"/>
      <c r="P1225" s="295"/>
      <c r="Q1225" s="295"/>
      <c r="R1225" s="295"/>
      <c r="S1225" s="295"/>
      <c r="T1225" s="295"/>
      <c r="U1225" s="295"/>
      <c r="V1225" s="295"/>
      <c r="W1225" s="295"/>
      <c r="X1225" s="295"/>
      <c r="Y1225" s="410"/>
      <c r="Z1225" s="410"/>
      <c r="AA1225" s="410"/>
      <c r="AB1225" s="410"/>
      <c r="AC1225" s="410"/>
      <c r="AD1225" s="410"/>
      <c r="AE1225" s="410"/>
      <c r="AF1225" s="410"/>
      <c r="AG1225" s="410"/>
      <c r="AH1225" s="410"/>
      <c r="AI1225" s="410"/>
      <c r="AJ1225" s="410"/>
      <c r="AK1225" s="410"/>
      <c r="AL1225" s="410"/>
      <c r="AM1225" s="296">
        <f>SUM(Y1225:AL1225)</f>
        <v>0</v>
      </c>
    </row>
    <row r="1226" spans="1:39" ht="16" hidden="1" outlineLevel="1">
      <c r="A1226" s="529"/>
      <c r="B1226" s="294" t="s">
        <v>802</v>
      </c>
      <c r="C1226" s="291" t="s">
        <v>163</v>
      </c>
      <c r="D1226" s="295"/>
      <c r="E1226" s="295"/>
      <c r="F1226" s="295"/>
      <c r="G1226" s="295"/>
      <c r="H1226" s="295"/>
      <c r="I1226" s="295"/>
      <c r="J1226" s="295"/>
      <c r="K1226" s="295"/>
      <c r="L1226" s="295"/>
      <c r="M1226" s="295"/>
      <c r="N1226" s="291"/>
      <c r="O1226" s="295"/>
      <c r="P1226" s="295"/>
      <c r="Q1226" s="295"/>
      <c r="R1226" s="295"/>
      <c r="S1226" s="295"/>
      <c r="T1226" s="295"/>
      <c r="U1226" s="295"/>
      <c r="V1226" s="295"/>
      <c r="W1226" s="295"/>
      <c r="X1226" s="295"/>
      <c r="Y1226" s="411">
        <f>Y1225</f>
        <v>0</v>
      </c>
      <c r="Z1226" s="411">
        <f t="shared" ref="Z1226:AL1226" si="3326">Z1225</f>
        <v>0</v>
      </c>
      <c r="AA1226" s="411">
        <f t="shared" si="3326"/>
        <v>0</v>
      </c>
      <c r="AB1226" s="411">
        <f t="shared" si="3326"/>
        <v>0</v>
      </c>
      <c r="AC1226" s="411">
        <f t="shared" si="3326"/>
        <v>0</v>
      </c>
      <c r="AD1226" s="411">
        <f t="shared" si="3326"/>
        <v>0</v>
      </c>
      <c r="AE1226" s="411">
        <f t="shared" si="3326"/>
        <v>0</v>
      </c>
      <c r="AF1226" s="411">
        <f t="shared" si="3326"/>
        <v>0</v>
      </c>
      <c r="AG1226" s="411">
        <f t="shared" si="3326"/>
        <v>0</v>
      </c>
      <c r="AH1226" s="411">
        <f t="shared" si="3326"/>
        <v>0</v>
      </c>
      <c r="AI1226" s="411">
        <f t="shared" si="3326"/>
        <v>0</v>
      </c>
      <c r="AJ1226" s="411">
        <f t="shared" si="3326"/>
        <v>0</v>
      </c>
      <c r="AK1226" s="411">
        <f t="shared" si="3326"/>
        <v>0</v>
      </c>
      <c r="AL1226" s="411">
        <f t="shared" si="3326"/>
        <v>0</v>
      </c>
      <c r="AM1226" s="306"/>
    </row>
    <row r="1227" spans="1:39" ht="15" hidden="1" customHeight="1" outlineLevel="1">
      <c r="A1227" s="529"/>
      <c r="B1227" s="294"/>
      <c r="C1227" s="291"/>
      <c r="D1227" s="291"/>
      <c r="E1227" s="291"/>
      <c r="F1227" s="291"/>
      <c r="G1227" s="291"/>
      <c r="H1227" s="291"/>
      <c r="I1227" s="291"/>
      <c r="J1227" s="291"/>
      <c r="K1227" s="291"/>
      <c r="L1227" s="291"/>
      <c r="M1227" s="291"/>
      <c r="N1227" s="291"/>
      <c r="O1227" s="291"/>
      <c r="P1227" s="291"/>
      <c r="Q1227" s="291"/>
      <c r="R1227" s="291"/>
      <c r="S1227" s="291"/>
      <c r="T1227" s="291"/>
      <c r="U1227" s="291"/>
      <c r="V1227" s="291"/>
      <c r="W1227" s="291"/>
      <c r="X1227" s="291"/>
      <c r="Y1227" s="422"/>
      <c r="Z1227" s="425"/>
      <c r="AA1227" s="425"/>
      <c r="AB1227" s="425"/>
      <c r="AC1227" s="425"/>
      <c r="AD1227" s="425"/>
      <c r="AE1227" s="425"/>
      <c r="AF1227" s="425"/>
      <c r="AG1227" s="425"/>
      <c r="AH1227" s="425"/>
      <c r="AI1227" s="425"/>
      <c r="AJ1227" s="425"/>
      <c r="AK1227" s="425"/>
      <c r="AL1227" s="425"/>
      <c r="AM1227" s="306"/>
    </row>
    <row r="1228" spans="1:39" ht="15" hidden="1" customHeight="1" outlineLevel="1">
      <c r="A1228" s="529">
        <v>22</v>
      </c>
      <c r="B1228" s="517" t="s">
        <v>114</v>
      </c>
      <c r="C1228" s="291" t="s">
        <v>25</v>
      </c>
      <c r="D1228" s="295"/>
      <c r="E1228" s="295"/>
      <c r="F1228" s="295"/>
      <c r="G1228" s="295"/>
      <c r="H1228" s="295"/>
      <c r="I1228" s="295"/>
      <c r="J1228" s="295"/>
      <c r="K1228" s="295"/>
      <c r="L1228" s="295"/>
      <c r="M1228" s="295"/>
      <c r="N1228" s="291"/>
      <c r="O1228" s="295"/>
      <c r="P1228" s="295"/>
      <c r="Q1228" s="295"/>
      <c r="R1228" s="295"/>
      <c r="S1228" s="295"/>
      <c r="T1228" s="295"/>
      <c r="U1228" s="295"/>
      <c r="V1228" s="295"/>
      <c r="W1228" s="295"/>
      <c r="X1228" s="295"/>
      <c r="Y1228" s="410"/>
      <c r="Z1228" s="410"/>
      <c r="AA1228" s="410"/>
      <c r="AB1228" s="410"/>
      <c r="AC1228" s="410"/>
      <c r="AD1228" s="410"/>
      <c r="AE1228" s="410"/>
      <c r="AF1228" s="410"/>
      <c r="AG1228" s="410"/>
      <c r="AH1228" s="410"/>
      <c r="AI1228" s="410"/>
      <c r="AJ1228" s="410"/>
      <c r="AK1228" s="410"/>
      <c r="AL1228" s="410"/>
      <c r="AM1228" s="296">
        <f>SUM(Y1228:AL1228)</f>
        <v>0</v>
      </c>
    </row>
    <row r="1229" spans="1:39" ht="15" hidden="1" customHeight="1" outlineLevel="1">
      <c r="A1229" s="529"/>
      <c r="B1229" s="294" t="s">
        <v>802</v>
      </c>
      <c r="C1229" s="291" t="s">
        <v>163</v>
      </c>
      <c r="D1229" s="295"/>
      <c r="E1229" s="295"/>
      <c r="F1229" s="295"/>
      <c r="G1229" s="295"/>
      <c r="H1229" s="295"/>
      <c r="I1229" s="295"/>
      <c r="J1229" s="295"/>
      <c r="K1229" s="295"/>
      <c r="L1229" s="295"/>
      <c r="M1229" s="295"/>
      <c r="N1229" s="291"/>
      <c r="O1229" s="295"/>
      <c r="P1229" s="295"/>
      <c r="Q1229" s="295"/>
      <c r="R1229" s="295"/>
      <c r="S1229" s="295"/>
      <c r="T1229" s="295"/>
      <c r="U1229" s="295"/>
      <c r="V1229" s="295"/>
      <c r="W1229" s="295"/>
      <c r="X1229" s="295"/>
      <c r="Y1229" s="411">
        <f>Y1228</f>
        <v>0</v>
      </c>
      <c r="Z1229" s="411">
        <f t="shared" ref="Z1229:AL1229" si="3327">Z1228</f>
        <v>0</v>
      </c>
      <c r="AA1229" s="411">
        <f t="shared" si="3327"/>
        <v>0</v>
      </c>
      <c r="AB1229" s="411">
        <f t="shared" si="3327"/>
        <v>0</v>
      </c>
      <c r="AC1229" s="411">
        <f t="shared" si="3327"/>
        <v>0</v>
      </c>
      <c r="AD1229" s="411">
        <f t="shared" si="3327"/>
        <v>0</v>
      </c>
      <c r="AE1229" s="411">
        <f t="shared" si="3327"/>
        <v>0</v>
      </c>
      <c r="AF1229" s="411">
        <f t="shared" si="3327"/>
        <v>0</v>
      </c>
      <c r="AG1229" s="411">
        <f t="shared" si="3327"/>
        <v>0</v>
      </c>
      <c r="AH1229" s="411">
        <f t="shared" si="3327"/>
        <v>0</v>
      </c>
      <c r="AI1229" s="411">
        <f t="shared" si="3327"/>
        <v>0</v>
      </c>
      <c r="AJ1229" s="411">
        <f t="shared" si="3327"/>
        <v>0</v>
      </c>
      <c r="AK1229" s="411">
        <f t="shared" si="3327"/>
        <v>0</v>
      </c>
      <c r="AL1229" s="411">
        <f t="shared" si="3327"/>
        <v>0</v>
      </c>
      <c r="AM1229" s="306"/>
    </row>
    <row r="1230" spans="1:39" ht="15" hidden="1" customHeight="1" outlineLevel="1">
      <c r="A1230" s="529"/>
      <c r="B1230" s="294"/>
      <c r="C1230" s="291"/>
      <c r="D1230" s="291"/>
      <c r="E1230" s="291"/>
      <c r="F1230" s="291"/>
      <c r="G1230" s="291"/>
      <c r="H1230" s="291"/>
      <c r="I1230" s="291"/>
      <c r="J1230" s="291"/>
      <c r="K1230" s="291"/>
      <c r="L1230" s="291"/>
      <c r="M1230" s="291"/>
      <c r="N1230" s="291"/>
      <c r="O1230" s="291"/>
      <c r="P1230" s="291"/>
      <c r="Q1230" s="291"/>
      <c r="R1230" s="291"/>
      <c r="S1230" s="291"/>
      <c r="T1230" s="291"/>
      <c r="U1230" s="291"/>
      <c r="V1230" s="291"/>
      <c r="W1230" s="291"/>
      <c r="X1230" s="291"/>
      <c r="Y1230" s="422"/>
      <c r="Z1230" s="425"/>
      <c r="AA1230" s="425"/>
      <c r="AB1230" s="425"/>
      <c r="AC1230" s="425"/>
      <c r="AD1230" s="425"/>
      <c r="AE1230" s="425"/>
      <c r="AF1230" s="425"/>
      <c r="AG1230" s="425"/>
      <c r="AH1230" s="425"/>
      <c r="AI1230" s="425"/>
      <c r="AJ1230" s="425"/>
      <c r="AK1230" s="425"/>
      <c r="AL1230" s="425"/>
      <c r="AM1230" s="306"/>
    </row>
    <row r="1231" spans="1:39" ht="15" hidden="1" customHeight="1" outlineLevel="1">
      <c r="A1231" s="529">
        <v>23</v>
      </c>
      <c r="B1231" s="517" t="s">
        <v>115</v>
      </c>
      <c r="C1231" s="291" t="s">
        <v>25</v>
      </c>
      <c r="D1231" s="295"/>
      <c r="E1231" s="295"/>
      <c r="F1231" s="295"/>
      <c r="G1231" s="295"/>
      <c r="H1231" s="295"/>
      <c r="I1231" s="295"/>
      <c r="J1231" s="295"/>
      <c r="K1231" s="295"/>
      <c r="L1231" s="295"/>
      <c r="M1231" s="295"/>
      <c r="N1231" s="291"/>
      <c r="O1231" s="295"/>
      <c r="P1231" s="295"/>
      <c r="Q1231" s="295"/>
      <c r="R1231" s="295"/>
      <c r="S1231" s="295"/>
      <c r="T1231" s="295"/>
      <c r="U1231" s="295"/>
      <c r="V1231" s="295"/>
      <c r="W1231" s="295"/>
      <c r="X1231" s="295"/>
      <c r="Y1231" s="410"/>
      <c r="Z1231" s="410"/>
      <c r="AA1231" s="410"/>
      <c r="AB1231" s="410"/>
      <c r="AC1231" s="410"/>
      <c r="AD1231" s="410"/>
      <c r="AE1231" s="410"/>
      <c r="AF1231" s="410"/>
      <c r="AG1231" s="410"/>
      <c r="AH1231" s="410"/>
      <c r="AI1231" s="410"/>
      <c r="AJ1231" s="410"/>
      <c r="AK1231" s="410"/>
      <c r="AL1231" s="410"/>
      <c r="AM1231" s="296">
        <f>SUM(Y1231:AL1231)</f>
        <v>0</v>
      </c>
    </row>
    <row r="1232" spans="1:39" ht="15" hidden="1" customHeight="1" outlineLevel="1">
      <c r="A1232" s="529"/>
      <c r="B1232" s="294" t="s">
        <v>802</v>
      </c>
      <c r="C1232" s="291" t="s">
        <v>163</v>
      </c>
      <c r="D1232" s="295"/>
      <c r="E1232" s="295"/>
      <c r="F1232" s="295"/>
      <c r="G1232" s="295"/>
      <c r="H1232" s="295"/>
      <c r="I1232" s="295"/>
      <c r="J1232" s="295"/>
      <c r="K1232" s="295"/>
      <c r="L1232" s="295"/>
      <c r="M1232" s="295"/>
      <c r="N1232" s="291"/>
      <c r="O1232" s="295"/>
      <c r="P1232" s="295"/>
      <c r="Q1232" s="295"/>
      <c r="R1232" s="295"/>
      <c r="S1232" s="295"/>
      <c r="T1232" s="295"/>
      <c r="U1232" s="295"/>
      <c r="V1232" s="295"/>
      <c r="W1232" s="295"/>
      <c r="X1232" s="295"/>
      <c r="Y1232" s="411">
        <f>Y1231</f>
        <v>0</v>
      </c>
      <c r="Z1232" s="411">
        <f t="shared" ref="Z1232:AL1232" si="3328">Z1231</f>
        <v>0</v>
      </c>
      <c r="AA1232" s="411">
        <f t="shared" si="3328"/>
        <v>0</v>
      </c>
      <c r="AB1232" s="411">
        <f t="shared" si="3328"/>
        <v>0</v>
      </c>
      <c r="AC1232" s="411">
        <f t="shared" si="3328"/>
        <v>0</v>
      </c>
      <c r="AD1232" s="411">
        <f t="shared" si="3328"/>
        <v>0</v>
      </c>
      <c r="AE1232" s="411">
        <f t="shared" si="3328"/>
        <v>0</v>
      </c>
      <c r="AF1232" s="411">
        <f t="shared" si="3328"/>
        <v>0</v>
      </c>
      <c r="AG1232" s="411">
        <f t="shared" si="3328"/>
        <v>0</v>
      </c>
      <c r="AH1232" s="411">
        <f t="shared" si="3328"/>
        <v>0</v>
      </c>
      <c r="AI1232" s="411">
        <f t="shared" si="3328"/>
        <v>0</v>
      </c>
      <c r="AJ1232" s="411">
        <f t="shared" si="3328"/>
        <v>0</v>
      </c>
      <c r="AK1232" s="411">
        <f t="shared" si="3328"/>
        <v>0</v>
      </c>
      <c r="AL1232" s="411">
        <f t="shared" si="3328"/>
        <v>0</v>
      </c>
      <c r="AM1232" s="306"/>
    </row>
    <row r="1233" spans="1:39" ht="15" hidden="1" customHeight="1" outlineLevel="1">
      <c r="A1233" s="529"/>
      <c r="B1233" s="322"/>
      <c r="C1233" s="291"/>
      <c r="D1233" s="291"/>
      <c r="E1233" s="291"/>
      <c r="F1233" s="291"/>
      <c r="G1233" s="291"/>
      <c r="H1233" s="291"/>
      <c r="I1233" s="291"/>
      <c r="J1233" s="291"/>
      <c r="K1233" s="291"/>
      <c r="L1233" s="291"/>
      <c r="M1233" s="291"/>
      <c r="N1233" s="291"/>
      <c r="O1233" s="291"/>
      <c r="P1233" s="291"/>
      <c r="Q1233" s="291"/>
      <c r="R1233" s="291"/>
      <c r="S1233" s="291"/>
      <c r="T1233" s="291"/>
      <c r="U1233" s="291"/>
      <c r="V1233" s="291"/>
      <c r="W1233" s="291"/>
      <c r="X1233" s="291"/>
      <c r="Y1233" s="422"/>
      <c r="Z1233" s="425"/>
      <c r="AA1233" s="425"/>
      <c r="AB1233" s="425"/>
      <c r="AC1233" s="425"/>
      <c r="AD1233" s="425"/>
      <c r="AE1233" s="425"/>
      <c r="AF1233" s="425"/>
      <c r="AG1233" s="425"/>
      <c r="AH1233" s="425"/>
      <c r="AI1233" s="425"/>
      <c r="AJ1233" s="425"/>
      <c r="AK1233" s="425"/>
      <c r="AL1233" s="425"/>
      <c r="AM1233" s="306"/>
    </row>
    <row r="1234" spans="1:39" ht="15" hidden="1" customHeight="1" outlineLevel="1">
      <c r="A1234" s="529">
        <v>24</v>
      </c>
      <c r="B1234" s="517" t="s">
        <v>116</v>
      </c>
      <c r="C1234" s="291" t="s">
        <v>25</v>
      </c>
      <c r="D1234" s="295"/>
      <c r="E1234" s="295"/>
      <c r="F1234" s="295"/>
      <c r="G1234" s="295"/>
      <c r="H1234" s="295"/>
      <c r="I1234" s="295"/>
      <c r="J1234" s="295"/>
      <c r="K1234" s="295"/>
      <c r="L1234" s="295"/>
      <c r="M1234" s="295"/>
      <c r="N1234" s="291"/>
      <c r="O1234" s="295"/>
      <c r="P1234" s="295"/>
      <c r="Q1234" s="295"/>
      <c r="R1234" s="295"/>
      <c r="S1234" s="295"/>
      <c r="T1234" s="295"/>
      <c r="U1234" s="295"/>
      <c r="V1234" s="295"/>
      <c r="W1234" s="295"/>
      <c r="X1234" s="295"/>
      <c r="Y1234" s="410"/>
      <c r="Z1234" s="410"/>
      <c r="AA1234" s="410"/>
      <c r="AB1234" s="410"/>
      <c r="AC1234" s="410"/>
      <c r="AD1234" s="410"/>
      <c r="AE1234" s="410"/>
      <c r="AF1234" s="410"/>
      <c r="AG1234" s="410"/>
      <c r="AH1234" s="410"/>
      <c r="AI1234" s="410"/>
      <c r="AJ1234" s="410"/>
      <c r="AK1234" s="410"/>
      <c r="AL1234" s="410"/>
      <c r="AM1234" s="296">
        <f>SUM(Y1234:AL1234)</f>
        <v>0</v>
      </c>
    </row>
    <row r="1235" spans="1:39" ht="15" hidden="1" customHeight="1" outlineLevel="1">
      <c r="A1235" s="529"/>
      <c r="B1235" s="294" t="s">
        <v>802</v>
      </c>
      <c r="C1235" s="291" t="s">
        <v>163</v>
      </c>
      <c r="D1235" s="295"/>
      <c r="E1235" s="295"/>
      <c r="F1235" s="295"/>
      <c r="G1235" s="295"/>
      <c r="H1235" s="295"/>
      <c r="I1235" s="295"/>
      <c r="J1235" s="295"/>
      <c r="K1235" s="295"/>
      <c r="L1235" s="295"/>
      <c r="M1235" s="295"/>
      <c r="N1235" s="291"/>
      <c r="O1235" s="295"/>
      <c r="P1235" s="295"/>
      <c r="Q1235" s="295"/>
      <c r="R1235" s="295"/>
      <c r="S1235" s="295"/>
      <c r="T1235" s="295"/>
      <c r="U1235" s="295"/>
      <c r="V1235" s="295"/>
      <c r="W1235" s="295"/>
      <c r="X1235" s="295"/>
      <c r="Y1235" s="411">
        <f>Y1234</f>
        <v>0</v>
      </c>
      <c r="Z1235" s="411">
        <f t="shared" ref="Z1235:AL1235" si="3329">Z1234</f>
        <v>0</v>
      </c>
      <c r="AA1235" s="411">
        <f t="shared" si="3329"/>
        <v>0</v>
      </c>
      <c r="AB1235" s="411">
        <f t="shared" si="3329"/>
        <v>0</v>
      </c>
      <c r="AC1235" s="411">
        <f t="shared" si="3329"/>
        <v>0</v>
      </c>
      <c r="AD1235" s="411">
        <f t="shared" si="3329"/>
        <v>0</v>
      </c>
      <c r="AE1235" s="411">
        <f t="shared" si="3329"/>
        <v>0</v>
      </c>
      <c r="AF1235" s="411">
        <f t="shared" si="3329"/>
        <v>0</v>
      </c>
      <c r="AG1235" s="411">
        <f t="shared" si="3329"/>
        <v>0</v>
      </c>
      <c r="AH1235" s="411">
        <f t="shared" si="3329"/>
        <v>0</v>
      </c>
      <c r="AI1235" s="411">
        <f t="shared" si="3329"/>
        <v>0</v>
      </c>
      <c r="AJ1235" s="411">
        <f t="shared" si="3329"/>
        <v>0</v>
      </c>
      <c r="AK1235" s="411">
        <f t="shared" si="3329"/>
        <v>0</v>
      </c>
      <c r="AL1235" s="411">
        <f t="shared" si="3329"/>
        <v>0</v>
      </c>
      <c r="AM1235" s="306"/>
    </row>
    <row r="1236" spans="1:39" ht="15" hidden="1" customHeight="1" outlineLevel="1">
      <c r="A1236" s="529"/>
      <c r="B1236" s="294"/>
      <c r="C1236" s="291"/>
      <c r="D1236" s="291"/>
      <c r="E1236" s="291"/>
      <c r="F1236" s="291"/>
      <c r="G1236" s="291"/>
      <c r="H1236" s="291"/>
      <c r="I1236" s="291"/>
      <c r="J1236" s="291"/>
      <c r="K1236" s="291"/>
      <c r="L1236" s="291"/>
      <c r="M1236" s="291"/>
      <c r="N1236" s="291"/>
      <c r="O1236" s="291"/>
      <c r="P1236" s="291"/>
      <c r="Q1236" s="291"/>
      <c r="R1236" s="291"/>
      <c r="S1236" s="291"/>
      <c r="T1236" s="291"/>
      <c r="U1236" s="291"/>
      <c r="V1236" s="291"/>
      <c r="W1236" s="291"/>
      <c r="X1236" s="291"/>
      <c r="Y1236" s="412"/>
      <c r="Z1236" s="425"/>
      <c r="AA1236" s="425"/>
      <c r="AB1236" s="425"/>
      <c r="AC1236" s="425"/>
      <c r="AD1236" s="425"/>
      <c r="AE1236" s="425"/>
      <c r="AF1236" s="425"/>
      <c r="AG1236" s="425"/>
      <c r="AH1236" s="425"/>
      <c r="AI1236" s="425"/>
      <c r="AJ1236" s="425"/>
      <c r="AK1236" s="425"/>
      <c r="AL1236" s="425"/>
      <c r="AM1236" s="306"/>
    </row>
    <row r="1237" spans="1:39" ht="15" hidden="1" customHeight="1" outlineLevel="1">
      <c r="A1237" s="529"/>
      <c r="B1237" s="288" t="s">
        <v>499</v>
      </c>
      <c r="C1237" s="291"/>
      <c r="D1237" s="291"/>
      <c r="E1237" s="291"/>
      <c r="F1237" s="291"/>
      <c r="G1237" s="291"/>
      <c r="H1237" s="291"/>
      <c r="I1237" s="291"/>
      <c r="J1237" s="291"/>
      <c r="K1237" s="291"/>
      <c r="L1237" s="291"/>
      <c r="M1237" s="291"/>
      <c r="N1237" s="291"/>
      <c r="O1237" s="291"/>
      <c r="P1237" s="291"/>
      <c r="Q1237" s="291"/>
      <c r="R1237" s="291"/>
      <c r="S1237" s="291"/>
      <c r="T1237" s="291"/>
      <c r="U1237" s="291"/>
      <c r="V1237" s="291"/>
      <c r="W1237" s="291"/>
      <c r="X1237" s="291"/>
      <c r="Y1237" s="412"/>
      <c r="Z1237" s="425"/>
      <c r="AA1237" s="425"/>
      <c r="AB1237" s="425"/>
      <c r="AC1237" s="425"/>
      <c r="AD1237" s="425"/>
      <c r="AE1237" s="425"/>
      <c r="AF1237" s="425"/>
      <c r="AG1237" s="425"/>
      <c r="AH1237" s="425"/>
      <c r="AI1237" s="425"/>
      <c r="AJ1237" s="425"/>
      <c r="AK1237" s="425"/>
      <c r="AL1237" s="425"/>
      <c r="AM1237" s="306"/>
    </row>
    <row r="1238" spans="1:39" ht="15" hidden="1" customHeight="1" outlineLevel="1">
      <c r="A1238" s="529">
        <v>25</v>
      </c>
      <c r="B1238" s="517" t="s">
        <v>117</v>
      </c>
      <c r="C1238" s="291" t="s">
        <v>25</v>
      </c>
      <c r="D1238" s="295"/>
      <c r="E1238" s="295"/>
      <c r="F1238" s="295"/>
      <c r="G1238" s="295"/>
      <c r="H1238" s="295"/>
      <c r="I1238" s="295"/>
      <c r="J1238" s="295"/>
      <c r="K1238" s="295"/>
      <c r="L1238" s="295"/>
      <c r="M1238" s="295"/>
      <c r="N1238" s="295">
        <v>12</v>
      </c>
      <c r="O1238" s="295"/>
      <c r="P1238" s="295"/>
      <c r="Q1238" s="295"/>
      <c r="R1238" s="295"/>
      <c r="S1238" s="295"/>
      <c r="T1238" s="295"/>
      <c r="U1238" s="295"/>
      <c r="V1238" s="295"/>
      <c r="W1238" s="295"/>
      <c r="X1238" s="295"/>
      <c r="Y1238" s="426"/>
      <c r="Z1238" s="415"/>
      <c r="AA1238" s="415"/>
      <c r="AB1238" s="415"/>
      <c r="AC1238" s="415"/>
      <c r="AD1238" s="415"/>
      <c r="AE1238" s="415"/>
      <c r="AF1238" s="415"/>
      <c r="AG1238" s="415"/>
      <c r="AH1238" s="415"/>
      <c r="AI1238" s="415"/>
      <c r="AJ1238" s="415"/>
      <c r="AK1238" s="415"/>
      <c r="AL1238" s="415"/>
      <c r="AM1238" s="296">
        <f>SUM(Y1238:AL1238)</f>
        <v>0</v>
      </c>
    </row>
    <row r="1239" spans="1:39" ht="15" hidden="1" customHeight="1" outlineLevel="1">
      <c r="A1239" s="529"/>
      <c r="B1239" s="294" t="s">
        <v>802</v>
      </c>
      <c r="C1239" s="291" t="s">
        <v>163</v>
      </c>
      <c r="D1239" s="295"/>
      <c r="E1239" s="295"/>
      <c r="F1239" s="295"/>
      <c r="G1239" s="295"/>
      <c r="H1239" s="295"/>
      <c r="I1239" s="295"/>
      <c r="J1239" s="295"/>
      <c r="K1239" s="295"/>
      <c r="L1239" s="295"/>
      <c r="M1239" s="295"/>
      <c r="N1239" s="295">
        <f>N1238</f>
        <v>12</v>
      </c>
      <c r="O1239" s="295"/>
      <c r="P1239" s="295"/>
      <c r="Q1239" s="295"/>
      <c r="R1239" s="295"/>
      <c r="S1239" s="295"/>
      <c r="T1239" s="295"/>
      <c r="U1239" s="295"/>
      <c r="V1239" s="295"/>
      <c r="W1239" s="295"/>
      <c r="X1239" s="295"/>
      <c r="Y1239" s="411">
        <f>Y1238</f>
        <v>0</v>
      </c>
      <c r="Z1239" s="411">
        <f t="shared" ref="Z1239:AL1239" si="3330">Z1238</f>
        <v>0</v>
      </c>
      <c r="AA1239" s="411">
        <f t="shared" si="3330"/>
        <v>0</v>
      </c>
      <c r="AB1239" s="411">
        <f t="shared" si="3330"/>
        <v>0</v>
      </c>
      <c r="AC1239" s="411">
        <f t="shared" si="3330"/>
        <v>0</v>
      </c>
      <c r="AD1239" s="411">
        <f t="shared" si="3330"/>
        <v>0</v>
      </c>
      <c r="AE1239" s="411">
        <f t="shared" si="3330"/>
        <v>0</v>
      </c>
      <c r="AF1239" s="411">
        <f t="shared" si="3330"/>
        <v>0</v>
      </c>
      <c r="AG1239" s="411">
        <f t="shared" si="3330"/>
        <v>0</v>
      </c>
      <c r="AH1239" s="411">
        <f t="shared" si="3330"/>
        <v>0</v>
      </c>
      <c r="AI1239" s="411">
        <f t="shared" si="3330"/>
        <v>0</v>
      </c>
      <c r="AJ1239" s="411">
        <f t="shared" si="3330"/>
        <v>0</v>
      </c>
      <c r="AK1239" s="411">
        <f t="shared" si="3330"/>
        <v>0</v>
      </c>
      <c r="AL1239" s="411">
        <f t="shared" si="3330"/>
        <v>0</v>
      </c>
      <c r="AM1239" s="306"/>
    </row>
    <row r="1240" spans="1:39" ht="15" hidden="1" customHeight="1" outlineLevel="1">
      <c r="A1240" s="529"/>
      <c r="B1240" s="294"/>
      <c r="C1240" s="291"/>
      <c r="D1240" s="291"/>
      <c r="E1240" s="291"/>
      <c r="F1240" s="291"/>
      <c r="G1240" s="291"/>
      <c r="H1240" s="291"/>
      <c r="I1240" s="291"/>
      <c r="J1240" s="291"/>
      <c r="K1240" s="291"/>
      <c r="L1240" s="291"/>
      <c r="M1240" s="291"/>
      <c r="N1240" s="291"/>
      <c r="O1240" s="291"/>
      <c r="P1240" s="291"/>
      <c r="Q1240" s="291"/>
      <c r="R1240" s="291"/>
      <c r="S1240" s="291"/>
      <c r="T1240" s="291"/>
      <c r="U1240" s="291"/>
      <c r="V1240" s="291"/>
      <c r="W1240" s="291"/>
      <c r="X1240" s="291"/>
      <c r="Y1240" s="412"/>
      <c r="Z1240" s="425"/>
      <c r="AA1240" s="425"/>
      <c r="AB1240" s="425"/>
      <c r="AC1240" s="425"/>
      <c r="AD1240" s="425"/>
      <c r="AE1240" s="425"/>
      <c r="AF1240" s="425"/>
      <c r="AG1240" s="425"/>
      <c r="AH1240" s="425"/>
      <c r="AI1240" s="425"/>
      <c r="AJ1240" s="425"/>
      <c r="AK1240" s="425"/>
      <c r="AL1240" s="425"/>
      <c r="AM1240" s="306"/>
    </row>
    <row r="1241" spans="1:39" ht="15" hidden="1" customHeight="1" outlineLevel="1">
      <c r="A1241" s="529">
        <v>26</v>
      </c>
      <c r="B1241" s="517" t="s">
        <v>118</v>
      </c>
      <c r="C1241" s="291" t="s">
        <v>25</v>
      </c>
      <c r="D1241" s="295"/>
      <c r="E1241" s="295"/>
      <c r="F1241" s="295"/>
      <c r="G1241" s="295"/>
      <c r="H1241" s="295"/>
      <c r="I1241" s="295"/>
      <c r="J1241" s="295"/>
      <c r="K1241" s="295"/>
      <c r="L1241" s="295"/>
      <c r="M1241" s="295"/>
      <c r="N1241" s="295">
        <v>12</v>
      </c>
      <c r="O1241" s="295"/>
      <c r="P1241" s="295"/>
      <c r="Q1241" s="295"/>
      <c r="R1241" s="295"/>
      <c r="S1241" s="295"/>
      <c r="T1241" s="295"/>
      <c r="U1241" s="295"/>
      <c r="V1241" s="295"/>
      <c r="W1241" s="295"/>
      <c r="X1241" s="295"/>
      <c r="Y1241" s="426"/>
      <c r="Z1241" s="415"/>
      <c r="AA1241" s="415"/>
      <c r="AB1241" s="415"/>
      <c r="AC1241" s="415"/>
      <c r="AD1241" s="415"/>
      <c r="AE1241" s="415"/>
      <c r="AF1241" s="415"/>
      <c r="AG1241" s="415"/>
      <c r="AH1241" s="415"/>
      <c r="AI1241" s="415"/>
      <c r="AJ1241" s="415"/>
      <c r="AK1241" s="415"/>
      <c r="AL1241" s="415"/>
      <c r="AM1241" s="296">
        <f>SUM(Y1241:AL1241)</f>
        <v>0</v>
      </c>
    </row>
    <row r="1242" spans="1:39" ht="15" hidden="1" customHeight="1" outlineLevel="1">
      <c r="A1242" s="529"/>
      <c r="B1242" s="294" t="s">
        <v>802</v>
      </c>
      <c r="C1242" s="291" t="s">
        <v>163</v>
      </c>
      <c r="D1242" s="295"/>
      <c r="E1242" s="295"/>
      <c r="F1242" s="295"/>
      <c r="G1242" s="295"/>
      <c r="H1242" s="295"/>
      <c r="I1242" s="295"/>
      <c r="J1242" s="295"/>
      <c r="K1242" s="295"/>
      <c r="L1242" s="295"/>
      <c r="M1242" s="295"/>
      <c r="N1242" s="295">
        <f>N1241</f>
        <v>12</v>
      </c>
      <c r="O1242" s="295"/>
      <c r="P1242" s="295"/>
      <c r="Q1242" s="295"/>
      <c r="R1242" s="295"/>
      <c r="S1242" s="295"/>
      <c r="T1242" s="295"/>
      <c r="U1242" s="295"/>
      <c r="V1242" s="295"/>
      <c r="W1242" s="295"/>
      <c r="X1242" s="295"/>
      <c r="Y1242" s="411">
        <f>Y1241</f>
        <v>0</v>
      </c>
      <c r="Z1242" s="411">
        <f t="shared" ref="Z1242:AL1242" si="3331">Z1241</f>
        <v>0</v>
      </c>
      <c r="AA1242" s="411">
        <f t="shared" si="3331"/>
        <v>0</v>
      </c>
      <c r="AB1242" s="411">
        <f t="shared" si="3331"/>
        <v>0</v>
      </c>
      <c r="AC1242" s="411">
        <f t="shared" si="3331"/>
        <v>0</v>
      </c>
      <c r="AD1242" s="411">
        <f t="shared" si="3331"/>
        <v>0</v>
      </c>
      <c r="AE1242" s="411">
        <f t="shared" si="3331"/>
        <v>0</v>
      </c>
      <c r="AF1242" s="411">
        <f t="shared" si="3331"/>
        <v>0</v>
      </c>
      <c r="AG1242" s="411">
        <f t="shared" si="3331"/>
        <v>0</v>
      </c>
      <c r="AH1242" s="411">
        <f t="shared" si="3331"/>
        <v>0</v>
      </c>
      <c r="AI1242" s="411">
        <f t="shared" si="3331"/>
        <v>0</v>
      </c>
      <c r="AJ1242" s="411">
        <f t="shared" si="3331"/>
        <v>0</v>
      </c>
      <c r="AK1242" s="411">
        <f t="shared" si="3331"/>
        <v>0</v>
      </c>
      <c r="AL1242" s="411">
        <f t="shared" si="3331"/>
        <v>0</v>
      </c>
      <c r="AM1242" s="306"/>
    </row>
    <row r="1243" spans="1:39" ht="15" hidden="1" customHeight="1" outlineLevel="1">
      <c r="A1243" s="529"/>
      <c r="B1243" s="294"/>
      <c r="C1243" s="291"/>
      <c r="D1243" s="291"/>
      <c r="E1243" s="291"/>
      <c r="F1243" s="291"/>
      <c r="G1243" s="291"/>
      <c r="H1243" s="291"/>
      <c r="I1243" s="291"/>
      <c r="J1243" s="291"/>
      <c r="K1243" s="291"/>
      <c r="L1243" s="291"/>
      <c r="M1243" s="291"/>
      <c r="N1243" s="291"/>
      <c r="O1243" s="291"/>
      <c r="P1243" s="291"/>
      <c r="Q1243" s="291"/>
      <c r="R1243" s="291"/>
      <c r="S1243" s="291"/>
      <c r="T1243" s="291"/>
      <c r="U1243" s="291"/>
      <c r="V1243" s="291"/>
      <c r="W1243" s="291"/>
      <c r="X1243" s="291"/>
      <c r="Y1243" s="412"/>
      <c r="Z1243" s="425"/>
      <c r="AA1243" s="425"/>
      <c r="AB1243" s="425"/>
      <c r="AC1243" s="425"/>
      <c r="AD1243" s="425"/>
      <c r="AE1243" s="425"/>
      <c r="AF1243" s="425"/>
      <c r="AG1243" s="425"/>
      <c r="AH1243" s="425"/>
      <c r="AI1243" s="425"/>
      <c r="AJ1243" s="425"/>
      <c r="AK1243" s="425"/>
      <c r="AL1243" s="425"/>
      <c r="AM1243" s="306"/>
    </row>
    <row r="1244" spans="1:39" ht="15" hidden="1" customHeight="1" outlineLevel="1">
      <c r="A1244" s="529">
        <v>27</v>
      </c>
      <c r="B1244" s="517" t="s">
        <v>119</v>
      </c>
      <c r="C1244" s="291" t="s">
        <v>25</v>
      </c>
      <c r="D1244" s="295"/>
      <c r="E1244" s="295"/>
      <c r="F1244" s="295"/>
      <c r="G1244" s="295"/>
      <c r="H1244" s="295"/>
      <c r="I1244" s="295"/>
      <c r="J1244" s="295"/>
      <c r="K1244" s="295"/>
      <c r="L1244" s="295"/>
      <c r="M1244" s="295"/>
      <c r="N1244" s="295">
        <v>12</v>
      </c>
      <c r="O1244" s="295"/>
      <c r="P1244" s="295"/>
      <c r="Q1244" s="295"/>
      <c r="R1244" s="295"/>
      <c r="S1244" s="295"/>
      <c r="T1244" s="295"/>
      <c r="U1244" s="295"/>
      <c r="V1244" s="295"/>
      <c r="W1244" s="295"/>
      <c r="X1244" s="295"/>
      <c r="Y1244" s="426"/>
      <c r="Z1244" s="415"/>
      <c r="AA1244" s="415"/>
      <c r="AB1244" s="415"/>
      <c r="AC1244" s="415"/>
      <c r="AD1244" s="415"/>
      <c r="AE1244" s="415"/>
      <c r="AF1244" s="415"/>
      <c r="AG1244" s="415"/>
      <c r="AH1244" s="415"/>
      <c r="AI1244" s="415"/>
      <c r="AJ1244" s="415"/>
      <c r="AK1244" s="415"/>
      <c r="AL1244" s="415"/>
      <c r="AM1244" s="296">
        <f>SUM(Y1244:AL1244)</f>
        <v>0</v>
      </c>
    </row>
    <row r="1245" spans="1:39" ht="15" hidden="1" customHeight="1" outlineLevel="1">
      <c r="A1245" s="529"/>
      <c r="B1245" s="294" t="s">
        <v>802</v>
      </c>
      <c r="C1245" s="291" t="s">
        <v>163</v>
      </c>
      <c r="D1245" s="295"/>
      <c r="E1245" s="295"/>
      <c r="F1245" s="295"/>
      <c r="G1245" s="295"/>
      <c r="H1245" s="295"/>
      <c r="I1245" s="295"/>
      <c r="J1245" s="295"/>
      <c r="K1245" s="295"/>
      <c r="L1245" s="295"/>
      <c r="M1245" s="295"/>
      <c r="N1245" s="295">
        <f>N1244</f>
        <v>12</v>
      </c>
      <c r="O1245" s="295"/>
      <c r="P1245" s="295"/>
      <c r="Q1245" s="295"/>
      <c r="R1245" s="295"/>
      <c r="S1245" s="295"/>
      <c r="T1245" s="295"/>
      <c r="U1245" s="295"/>
      <c r="V1245" s="295"/>
      <c r="W1245" s="295"/>
      <c r="X1245" s="295"/>
      <c r="Y1245" s="411">
        <f>Y1244</f>
        <v>0</v>
      </c>
      <c r="Z1245" s="411">
        <f t="shared" ref="Z1245:AL1245" si="3332">Z1244</f>
        <v>0</v>
      </c>
      <c r="AA1245" s="411">
        <f t="shared" si="3332"/>
        <v>0</v>
      </c>
      <c r="AB1245" s="411">
        <f t="shared" si="3332"/>
        <v>0</v>
      </c>
      <c r="AC1245" s="411">
        <f t="shared" si="3332"/>
        <v>0</v>
      </c>
      <c r="AD1245" s="411">
        <f t="shared" si="3332"/>
        <v>0</v>
      </c>
      <c r="AE1245" s="411">
        <f t="shared" si="3332"/>
        <v>0</v>
      </c>
      <c r="AF1245" s="411">
        <f t="shared" si="3332"/>
        <v>0</v>
      </c>
      <c r="AG1245" s="411">
        <f t="shared" si="3332"/>
        <v>0</v>
      </c>
      <c r="AH1245" s="411">
        <f t="shared" si="3332"/>
        <v>0</v>
      </c>
      <c r="AI1245" s="411">
        <f t="shared" si="3332"/>
        <v>0</v>
      </c>
      <c r="AJ1245" s="411">
        <f t="shared" si="3332"/>
        <v>0</v>
      </c>
      <c r="AK1245" s="411">
        <f t="shared" si="3332"/>
        <v>0</v>
      </c>
      <c r="AL1245" s="411">
        <f t="shared" si="3332"/>
        <v>0</v>
      </c>
      <c r="AM1245" s="306"/>
    </row>
    <row r="1246" spans="1:39" ht="15" hidden="1" customHeight="1" outlineLevel="1">
      <c r="A1246" s="529"/>
      <c r="B1246" s="294"/>
      <c r="C1246" s="291"/>
      <c r="D1246" s="291"/>
      <c r="E1246" s="291"/>
      <c r="F1246" s="291"/>
      <c r="G1246" s="291"/>
      <c r="H1246" s="291"/>
      <c r="I1246" s="291"/>
      <c r="J1246" s="291"/>
      <c r="K1246" s="291"/>
      <c r="L1246" s="291"/>
      <c r="M1246" s="291"/>
      <c r="N1246" s="291"/>
      <c r="O1246" s="291"/>
      <c r="P1246" s="291"/>
      <c r="Q1246" s="291"/>
      <c r="R1246" s="291"/>
      <c r="S1246" s="291"/>
      <c r="T1246" s="291"/>
      <c r="U1246" s="291"/>
      <c r="V1246" s="291"/>
      <c r="W1246" s="291"/>
      <c r="X1246" s="291"/>
      <c r="Y1246" s="412"/>
      <c r="Z1246" s="425"/>
      <c r="AA1246" s="425"/>
      <c r="AB1246" s="425"/>
      <c r="AC1246" s="425"/>
      <c r="AD1246" s="425"/>
      <c r="AE1246" s="425"/>
      <c r="AF1246" s="425"/>
      <c r="AG1246" s="425"/>
      <c r="AH1246" s="425"/>
      <c r="AI1246" s="425"/>
      <c r="AJ1246" s="425"/>
      <c r="AK1246" s="425"/>
      <c r="AL1246" s="425"/>
      <c r="AM1246" s="306"/>
    </row>
    <row r="1247" spans="1:39" ht="15" hidden="1" customHeight="1" outlineLevel="1">
      <c r="A1247" s="529">
        <v>28</v>
      </c>
      <c r="B1247" s="517" t="s">
        <v>120</v>
      </c>
      <c r="C1247" s="291" t="s">
        <v>25</v>
      </c>
      <c r="D1247" s="295"/>
      <c r="E1247" s="295"/>
      <c r="F1247" s="295"/>
      <c r="G1247" s="295"/>
      <c r="H1247" s="295"/>
      <c r="I1247" s="295"/>
      <c r="J1247" s="295"/>
      <c r="K1247" s="295"/>
      <c r="L1247" s="295"/>
      <c r="M1247" s="295"/>
      <c r="N1247" s="295">
        <v>12</v>
      </c>
      <c r="O1247" s="295"/>
      <c r="P1247" s="295"/>
      <c r="Q1247" s="295"/>
      <c r="R1247" s="295"/>
      <c r="S1247" s="295"/>
      <c r="T1247" s="295"/>
      <c r="U1247" s="295"/>
      <c r="V1247" s="295"/>
      <c r="W1247" s="295"/>
      <c r="X1247" s="295"/>
      <c r="Y1247" s="426"/>
      <c r="Z1247" s="415"/>
      <c r="AA1247" s="415"/>
      <c r="AB1247" s="415"/>
      <c r="AC1247" s="415"/>
      <c r="AD1247" s="415"/>
      <c r="AE1247" s="415"/>
      <c r="AF1247" s="415"/>
      <c r="AG1247" s="415"/>
      <c r="AH1247" s="415"/>
      <c r="AI1247" s="415"/>
      <c r="AJ1247" s="415"/>
      <c r="AK1247" s="415"/>
      <c r="AL1247" s="415"/>
      <c r="AM1247" s="296">
        <f>SUM(Y1247:AL1247)</f>
        <v>0</v>
      </c>
    </row>
    <row r="1248" spans="1:39" ht="15" hidden="1" customHeight="1" outlineLevel="1">
      <c r="A1248" s="529"/>
      <c r="B1248" s="294" t="s">
        <v>802</v>
      </c>
      <c r="C1248" s="291" t="s">
        <v>163</v>
      </c>
      <c r="D1248" s="295"/>
      <c r="E1248" s="295"/>
      <c r="F1248" s="295"/>
      <c r="G1248" s="295"/>
      <c r="H1248" s="295"/>
      <c r="I1248" s="295"/>
      <c r="J1248" s="295"/>
      <c r="K1248" s="295"/>
      <c r="L1248" s="295"/>
      <c r="M1248" s="295"/>
      <c r="N1248" s="295">
        <f>N1247</f>
        <v>12</v>
      </c>
      <c r="O1248" s="295"/>
      <c r="P1248" s="295"/>
      <c r="Q1248" s="295"/>
      <c r="R1248" s="295"/>
      <c r="S1248" s="295"/>
      <c r="T1248" s="295"/>
      <c r="U1248" s="295"/>
      <c r="V1248" s="295"/>
      <c r="W1248" s="295"/>
      <c r="X1248" s="295"/>
      <c r="Y1248" s="411">
        <f>Y1247</f>
        <v>0</v>
      </c>
      <c r="Z1248" s="411">
        <f>Z1247</f>
        <v>0</v>
      </c>
      <c r="AA1248" s="411">
        <f t="shared" ref="AA1248:AD1248" si="3333">AA1247</f>
        <v>0</v>
      </c>
      <c r="AB1248" s="411">
        <f t="shared" si="3333"/>
        <v>0</v>
      </c>
      <c r="AC1248" s="411">
        <f t="shared" si="3333"/>
        <v>0</v>
      </c>
      <c r="AD1248" s="411">
        <f t="shared" si="3333"/>
        <v>0</v>
      </c>
      <c r="AE1248" s="411">
        <f>AE1247</f>
        <v>0</v>
      </c>
      <c r="AF1248" s="411">
        <f t="shared" ref="AF1248:AL1248" si="3334">AF1247</f>
        <v>0</v>
      </c>
      <c r="AG1248" s="411">
        <f t="shared" si="3334"/>
        <v>0</v>
      </c>
      <c r="AH1248" s="411">
        <f t="shared" si="3334"/>
        <v>0</v>
      </c>
      <c r="AI1248" s="411">
        <f t="shared" si="3334"/>
        <v>0</v>
      </c>
      <c r="AJ1248" s="411">
        <f t="shared" si="3334"/>
        <v>0</v>
      </c>
      <c r="AK1248" s="411">
        <f t="shared" si="3334"/>
        <v>0</v>
      </c>
      <c r="AL1248" s="411">
        <f t="shared" si="3334"/>
        <v>0</v>
      </c>
      <c r="AM1248" s="306"/>
    </row>
    <row r="1249" spans="1:39" ht="15" hidden="1" customHeight="1" outlineLevel="1">
      <c r="A1249" s="529"/>
      <c r="B1249" s="294"/>
      <c r="C1249" s="291"/>
      <c r="D1249" s="291"/>
      <c r="E1249" s="291"/>
      <c r="F1249" s="291"/>
      <c r="G1249" s="291"/>
      <c r="H1249" s="291"/>
      <c r="I1249" s="291"/>
      <c r="J1249" s="291"/>
      <c r="K1249" s="291"/>
      <c r="L1249" s="291"/>
      <c r="M1249" s="291"/>
      <c r="N1249" s="291"/>
      <c r="O1249" s="291"/>
      <c r="P1249" s="291"/>
      <c r="Q1249" s="291"/>
      <c r="R1249" s="291"/>
      <c r="S1249" s="291"/>
      <c r="T1249" s="291"/>
      <c r="U1249" s="291"/>
      <c r="V1249" s="291"/>
      <c r="W1249" s="291"/>
      <c r="X1249" s="291"/>
      <c r="Y1249" s="412"/>
      <c r="Z1249" s="425"/>
      <c r="AA1249" s="425"/>
      <c r="AB1249" s="425"/>
      <c r="AC1249" s="425"/>
      <c r="AD1249" s="425"/>
      <c r="AE1249" s="425"/>
      <c r="AF1249" s="425"/>
      <c r="AG1249" s="425"/>
      <c r="AH1249" s="425"/>
      <c r="AI1249" s="425"/>
      <c r="AJ1249" s="425"/>
      <c r="AK1249" s="425"/>
      <c r="AL1249" s="425"/>
      <c r="AM1249" s="306"/>
    </row>
    <row r="1250" spans="1:39" ht="15" hidden="1" customHeight="1" outlineLevel="1">
      <c r="A1250" s="529">
        <v>29</v>
      </c>
      <c r="B1250" s="517" t="s">
        <v>121</v>
      </c>
      <c r="C1250" s="291" t="s">
        <v>25</v>
      </c>
      <c r="D1250" s="295"/>
      <c r="E1250" s="295"/>
      <c r="F1250" s="295"/>
      <c r="G1250" s="295"/>
      <c r="H1250" s="295"/>
      <c r="I1250" s="295"/>
      <c r="J1250" s="295"/>
      <c r="K1250" s="295"/>
      <c r="L1250" s="295"/>
      <c r="M1250" s="295"/>
      <c r="N1250" s="295">
        <v>3</v>
      </c>
      <c r="O1250" s="295"/>
      <c r="P1250" s="295"/>
      <c r="Q1250" s="295"/>
      <c r="R1250" s="295"/>
      <c r="S1250" s="295"/>
      <c r="T1250" s="295"/>
      <c r="U1250" s="295"/>
      <c r="V1250" s="295"/>
      <c r="W1250" s="295"/>
      <c r="X1250" s="295"/>
      <c r="Y1250" s="426"/>
      <c r="Z1250" s="415"/>
      <c r="AA1250" s="415"/>
      <c r="AB1250" s="415"/>
      <c r="AC1250" s="415"/>
      <c r="AD1250" s="415"/>
      <c r="AE1250" s="415"/>
      <c r="AF1250" s="415"/>
      <c r="AG1250" s="415"/>
      <c r="AH1250" s="415"/>
      <c r="AI1250" s="415"/>
      <c r="AJ1250" s="415"/>
      <c r="AK1250" s="415"/>
      <c r="AL1250" s="415"/>
      <c r="AM1250" s="296">
        <f>SUM(Y1250:AL1250)</f>
        <v>0</v>
      </c>
    </row>
    <row r="1251" spans="1:39" ht="15" hidden="1" customHeight="1" outlineLevel="1">
      <c r="A1251" s="529"/>
      <c r="B1251" s="294" t="s">
        <v>802</v>
      </c>
      <c r="C1251" s="291" t="s">
        <v>163</v>
      </c>
      <c r="D1251" s="295"/>
      <c r="E1251" s="295"/>
      <c r="F1251" s="295"/>
      <c r="G1251" s="295"/>
      <c r="H1251" s="295"/>
      <c r="I1251" s="295"/>
      <c r="J1251" s="295"/>
      <c r="K1251" s="295"/>
      <c r="L1251" s="295"/>
      <c r="M1251" s="295"/>
      <c r="N1251" s="295">
        <f>N1250</f>
        <v>3</v>
      </c>
      <c r="O1251" s="295"/>
      <c r="P1251" s="295"/>
      <c r="Q1251" s="295"/>
      <c r="R1251" s="295"/>
      <c r="S1251" s="295"/>
      <c r="T1251" s="295"/>
      <c r="U1251" s="295"/>
      <c r="V1251" s="295"/>
      <c r="W1251" s="295"/>
      <c r="X1251" s="295"/>
      <c r="Y1251" s="411">
        <f>Y1250</f>
        <v>0</v>
      </c>
      <c r="Z1251" s="411">
        <f t="shared" ref="Z1251:AL1251" si="3335">Z1250</f>
        <v>0</v>
      </c>
      <c r="AA1251" s="411">
        <f t="shared" si="3335"/>
        <v>0</v>
      </c>
      <c r="AB1251" s="411">
        <f t="shared" si="3335"/>
        <v>0</v>
      </c>
      <c r="AC1251" s="411">
        <f t="shared" si="3335"/>
        <v>0</v>
      </c>
      <c r="AD1251" s="411">
        <f t="shared" si="3335"/>
        <v>0</v>
      </c>
      <c r="AE1251" s="411">
        <f t="shared" si="3335"/>
        <v>0</v>
      </c>
      <c r="AF1251" s="411">
        <f t="shared" si="3335"/>
        <v>0</v>
      </c>
      <c r="AG1251" s="411">
        <f t="shared" si="3335"/>
        <v>0</v>
      </c>
      <c r="AH1251" s="411">
        <f t="shared" si="3335"/>
        <v>0</v>
      </c>
      <c r="AI1251" s="411">
        <f t="shared" si="3335"/>
        <v>0</v>
      </c>
      <c r="AJ1251" s="411">
        <f t="shared" si="3335"/>
        <v>0</v>
      </c>
      <c r="AK1251" s="411">
        <f t="shared" si="3335"/>
        <v>0</v>
      </c>
      <c r="AL1251" s="411">
        <f t="shared" si="3335"/>
        <v>0</v>
      </c>
      <c r="AM1251" s="306"/>
    </row>
    <row r="1252" spans="1:39" ht="15" hidden="1" customHeight="1" outlineLevel="1">
      <c r="A1252" s="529"/>
      <c r="B1252" s="294"/>
      <c r="C1252" s="291"/>
      <c r="D1252" s="291"/>
      <c r="E1252" s="291"/>
      <c r="F1252" s="291"/>
      <c r="G1252" s="291"/>
      <c r="H1252" s="291"/>
      <c r="I1252" s="291"/>
      <c r="J1252" s="291"/>
      <c r="K1252" s="291"/>
      <c r="L1252" s="291"/>
      <c r="M1252" s="291"/>
      <c r="N1252" s="291"/>
      <c r="O1252" s="291"/>
      <c r="P1252" s="291"/>
      <c r="Q1252" s="291"/>
      <c r="R1252" s="291"/>
      <c r="S1252" s="291"/>
      <c r="T1252" s="291"/>
      <c r="U1252" s="291"/>
      <c r="V1252" s="291"/>
      <c r="W1252" s="291"/>
      <c r="X1252" s="291"/>
      <c r="Y1252" s="412"/>
      <c r="Z1252" s="425"/>
      <c r="AA1252" s="425"/>
      <c r="AB1252" s="425"/>
      <c r="AC1252" s="425"/>
      <c r="AD1252" s="425"/>
      <c r="AE1252" s="425"/>
      <c r="AF1252" s="425"/>
      <c r="AG1252" s="425"/>
      <c r="AH1252" s="425"/>
      <c r="AI1252" s="425"/>
      <c r="AJ1252" s="425"/>
      <c r="AK1252" s="425"/>
      <c r="AL1252" s="425"/>
      <c r="AM1252" s="306"/>
    </row>
    <row r="1253" spans="1:39" ht="15" hidden="1" customHeight="1" outlineLevel="1">
      <c r="A1253" s="529">
        <v>30</v>
      </c>
      <c r="B1253" s="517" t="s">
        <v>122</v>
      </c>
      <c r="C1253" s="291" t="s">
        <v>25</v>
      </c>
      <c r="D1253" s="295"/>
      <c r="E1253" s="295"/>
      <c r="F1253" s="295"/>
      <c r="G1253" s="295"/>
      <c r="H1253" s="295"/>
      <c r="I1253" s="295"/>
      <c r="J1253" s="295"/>
      <c r="K1253" s="295"/>
      <c r="L1253" s="295"/>
      <c r="M1253" s="295"/>
      <c r="N1253" s="295">
        <v>12</v>
      </c>
      <c r="O1253" s="295"/>
      <c r="P1253" s="295"/>
      <c r="Q1253" s="295"/>
      <c r="R1253" s="295"/>
      <c r="S1253" s="295"/>
      <c r="T1253" s="295"/>
      <c r="U1253" s="295"/>
      <c r="V1253" s="295"/>
      <c r="W1253" s="295"/>
      <c r="X1253" s="295"/>
      <c r="Y1253" s="426"/>
      <c r="Z1253" s="415"/>
      <c r="AA1253" s="415"/>
      <c r="AB1253" s="415"/>
      <c r="AC1253" s="415"/>
      <c r="AD1253" s="415"/>
      <c r="AE1253" s="415"/>
      <c r="AF1253" s="415"/>
      <c r="AG1253" s="415"/>
      <c r="AH1253" s="415"/>
      <c r="AI1253" s="415"/>
      <c r="AJ1253" s="415"/>
      <c r="AK1253" s="415"/>
      <c r="AL1253" s="415"/>
      <c r="AM1253" s="296">
        <f>SUM(Y1253:AL1253)</f>
        <v>0</v>
      </c>
    </row>
    <row r="1254" spans="1:39" ht="15" hidden="1" customHeight="1" outlineLevel="1">
      <c r="A1254" s="529"/>
      <c r="B1254" s="294" t="s">
        <v>802</v>
      </c>
      <c r="C1254" s="291" t="s">
        <v>163</v>
      </c>
      <c r="D1254" s="295"/>
      <c r="E1254" s="295"/>
      <c r="F1254" s="295"/>
      <c r="G1254" s="295"/>
      <c r="H1254" s="295"/>
      <c r="I1254" s="295"/>
      <c r="J1254" s="295"/>
      <c r="K1254" s="295"/>
      <c r="L1254" s="295"/>
      <c r="M1254" s="295"/>
      <c r="N1254" s="295">
        <f>N1253</f>
        <v>12</v>
      </c>
      <c r="O1254" s="295"/>
      <c r="P1254" s="295"/>
      <c r="Q1254" s="295"/>
      <c r="R1254" s="295"/>
      <c r="S1254" s="295"/>
      <c r="T1254" s="295"/>
      <c r="U1254" s="295"/>
      <c r="V1254" s="295"/>
      <c r="W1254" s="295"/>
      <c r="X1254" s="295"/>
      <c r="Y1254" s="411">
        <f>Y1253</f>
        <v>0</v>
      </c>
      <c r="Z1254" s="411">
        <f t="shared" ref="Z1254:AL1254" si="3336">Z1253</f>
        <v>0</v>
      </c>
      <c r="AA1254" s="411">
        <f t="shared" si="3336"/>
        <v>0</v>
      </c>
      <c r="AB1254" s="411">
        <f t="shared" si="3336"/>
        <v>0</v>
      </c>
      <c r="AC1254" s="411">
        <f t="shared" si="3336"/>
        <v>0</v>
      </c>
      <c r="AD1254" s="411">
        <f t="shared" si="3336"/>
        <v>0</v>
      </c>
      <c r="AE1254" s="411">
        <f t="shared" si="3336"/>
        <v>0</v>
      </c>
      <c r="AF1254" s="411">
        <f t="shared" si="3336"/>
        <v>0</v>
      </c>
      <c r="AG1254" s="411">
        <f t="shared" si="3336"/>
        <v>0</v>
      </c>
      <c r="AH1254" s="411">
        <f t="shared" si="3336"/>
        <v>0</v>
      </c>
      <c r="AI1254" s="411">
        <f t="shared" si="3336"/>
        <v>0</v>
      </c>
      <c r="AJ1254" s="411">
        <f t="shared" si="3336"/>
        <v>0</v>
      </c>
      <c r="AK1254" s="411">
        <f t="shared" si="3336"/>
        <v>0</v>
      </c>
      <c r="AL1254" s="411">
        <f t="shared" si="3336"/>
        <v>0</v>
      </c>
      <c r="AM1254" s="306"/>
    </row>
    <row r="1255" spans="1:39" ht="15" hidden="1" customHeight="1" outlineLevel="1">
      <c r="A1255" s="529"/>
      <c r="B1255" s="294"/>
      <c r="C1255" s="291"/>
      <c r="D1255" s="291"/>
      <c r="E1255" s="291"/>
      <c r="F1255" s="291"/>
      <c r="G1255" s="291"/>
      <c r="H1255" s="291"/>
      <c r="I1255" s="291"/>
      <c r="J1255" s="291"/>
      <c r="K1255" s="291"/>
      <c r="L1255" s="291"/>
      <c r="M1255" s="291"/>
      <c r="N1255" s="291"/>
      <c r="O1255" s="291"/>
      <c r="P1255" s="291"/>
      <c r="Q1255" s="291"/>
      <c r="R1255" s="291"/>
      <c r="S1255" s="291"/>
      <c r="T1255" s="291"/>
      <c r="U1255" s="291"/>
      <c r="V1255" s="291"/>
      <c r="W1255" s="291"/>
      <c r="X1255" s="291"/>
      <c r="Y1255" s="412"/>
      <c r="Z1255" s="425"/>
      <c r="AA1255" s="425"/>
      <c r="AB1255" s="425"/>
      <c r="AC1255" s="425"/>
      <c r="AD1255" s="425"/>
      <c r="AE1255" s="425"/>
      <c r="AF1255" s="425"/>
      <c r="AG1255" s="425"/>
      <c r="AH1255" s="425"/>
      <c r="AI1255" s="425"/>
      <c r="AJ1255" s="425"/>
      <c r="AK1255" s="425"/>
      <c r="AL1255" s="425"/>
      <c r="AM1255" s="306"/>
    </row>
    <row r="1256" spans="1:39" ht="15" hidden="1" customHeight="1" outlineLevel="1">
      <c r="A1256" s="529">
        <v>31</v>
      </c>
      <c r="B1256" s="517" t="s">
        <v>123</v>
      </c>
      <c r="C1256" s="291" t="s">
        <v>25</v>
      </c>
      <c r="D1256" s="295"/>
      <c r="E1256" s="295"/>
      <c r="F1256" s="295"/>
      <c r="G1256" s="295"/>
      <c r="H1256" s="295"/>
      <c r="I1256" s="295"/>
      <c r="J1256" s="295"/>
      <c r="K1256" s="295"/>
      <c r="L1256" s="295"/>
      <c r="M1256" s="295"/>
      <c r="N1256" s="295">
        <v>12</v>
      </c>
      <c r="O1256" s="295"/>
      <c r="P1256" s="295"/>
      <c r="Q1256" s="295"/>
      <c r="R1256" s="295"/>
      <c r="S1256" s="295"/>
      <c r="T1256" s="295"/>
      <c r="U1256" s="295"/>
      <c r="V1256" s="295"/>
      <c r="W1256" s="295"/>
      <c r="X1256" s="295"/>
      <c r="Y1256" s="426"/>
      <c r="Z1256" s="415"/>
      <c r="AA1256" s="415"/>
      <c r="AB1256" s="415"/>
      <c r="AC1256" s="415"/>
      <c r="AD1256" s="415"/>
      <c r="AE1256" s="415"/>
      <c r="AF1256" s="415"/>
      <c r="AG1256" s="415"/>
      <c r="AH1256" s="415"/>
      <c r="AI1256" s="415"/>
      <c r="AJ1256" s="415"/>
      <c r="AK1256" s="415"/>
      <c r="AL1256" s="415"/>
      <c r="AM1256" s="296">
        <f>SUM(Y1256:AL1256)</f>
        <v>0</v>
      </c>
    </row>
    <row r="1257" spans="1:39" ht="15" hidden="1" customHeight="1" outlineLevel="1">
      <c r="A1257" s="529"/>
      <c r="B1257" s="294" t="s">
        <v>802</v>
      </c>
      <c r="C1257" s="291" t="s">
        <v>163</v>
      </c>
      <c r="D1257" s="295"/>
      <c r="E1257" s="295"/>
      <c r="F1257" s="295"/>
      <c r="G1257" s="295"/>
      <c r="H1257" s="295"/>
      <c r="I1257" s="295"/>
      <c r="J1257" s="295"/>
      <c r="K1257" s="295"/>
      <c r="L1257" s="295"/>
      <c r="M1257" s="295"/>
      <c r="N1257" s="295">
        <f>N1256</f>
        <v>12</v>
      </c>
      <c r="O1257" s="295"/>
      <c r="P1257" s="295"/>
      <c r="Q1257" s="295"/>
      <c r="R1257" s="295"/>
      <c r="S1257" s="295"/>
      <c r="T1257" s="295"/>
      <c r="U1257" s="295"/>
      <c r="V1257" s="295"/>
      <c r="W1257" s="295"/>
      <c r="X1257" s="295"/>
      <c r="Y1257" s="411">
        <f>Y1256</f>
        <v>0</v>
      </c>
      <c r="Z1257" s="411">
        <f t="shared" ref="Z1257:AL1257" si="3337">Z1256</f>
        <v>0</v>
      </c>
      <c r="AA1257" s="411">
        <f t="shared" si="3337"/>
        <v>0</v>
      </c>
      <c r="AB1257" s="411">
        <f t="shared" si="3337"/>
        <v>0</v>
      </c>
      <c r="AC1257" s="411">
        <f t="shared" si="3337"/>
        <v>0</v>
      </c>
      <c r="AD1257" s="411">
        <f t="shared" si="3337"/>
        <v>0</v>
      </c>
      <c r="AE1257" s="411">
        <f t="shared" si="3337"/>
        <v>0</v>
      </c>
      <c r="AF1257" s="411">
        <f t="shared" si="3337"/>
        <v>0</v>
      </c>
      <c r="AG1257" s="411">
        <f t="shared" si="3337"/>
        <v>0</v>
      </c>
      <c r="AH1257" s="411">
        <f t="shared" si="3337"/>
        <v>0</v>
      </c>
      <c r="AI1257" s="411">
        <f t="shared" si="3337"/>
        <v>0</v>
      </c>
      <c r="AJ1257" s="411">
        <f t="shared" si="3337"/>
        <v>0</v>
      </c>
      <c r="AK1257" s="411">
        <f t="shared" si="3337"/>
        <v>0</v>
      </c>
      <c r="AL1257" s="411">
        <f t="shared" si="3337"/>
        <v>0</v>
      </c>
      <c r="AM1257" s="306"/>
    </row>
    <row r="1258" spans="1:39" ht="15" hidden="1" customHeight="1" outlineLevel="1">
      <c r="A1258" s="529"/>
      <c r="B1258" s="517"/>
      <c r="C1258" s="291"/>
      <c r="D1258" s="291"/>
      <c r="E1258" s="291"/>
      <c r="F1258" s="291"/>
      <c r="G1258" s="291"/>
      <c r="H1258" s="291"/>
      <c r="I1258" s="291"/>
      <c r="J1258" s="291"/>
      <c r="K1258" s="291"/>
      <c r="L1258" s="291"/>
      <c r="M1258" s="291"/>
      <c r="N1258" s="291"/>
      <c r="O1258" s="291"/>
      <c r="P1258" s="291"/>
      <c r="Q1258" s="291"/>
      <c r="R1258" s="291"/>
      <c r="S1258" s="291"/>
      <c r="T1258" s="291"/>
      <c r="U1258" s="291"/>
      <c r="V1258" s="291"/>
      <c r="W1258" s="291"/>
      <c r="X1258" s="291"/>
      <c r="Y1258" s="412"/>
      <c r="Z1258" s="425"/>
      <c r="AA1258" s="425"/>
      <c r="AB1258" s="425"/>
      <c r="AC1258" s="425"/>
      <c r="AD1258" s="425"/>
      <c r="AE1258" s="425"/>
      <c r="AF1258" s="425"/>
      <c r="AG1258" s="425"/>
      <c r="AH1258" s="425"/>
      <c r="AI1258" s="425"/>
      <c r="AJ1258" s="425"/>
      <c r="AK1258" s="425"/>
      <c r="AL1258" s="425"/>
      <c r="AM1258" s="306"/>
    </row>
    <row r="1259" spans="1:39" ht="15" hidden="1" customHeight="1" outlineLevel="1">
      <c r="A1259" s="529">
        <v>32</v>
      </c>
      <c r="B1259" s="517" t="s">
        <v>124</v>
      </c>
      <c r="C1259" s="291" t="s">
        <v>25</v>
      </c>
      <c r="D1259" s="295"/>
      <c r="E1259" s="295"/>
      <c r="F1259" s="295"/>
      <c r="G1259" s="295"/>
      <c r="H1259" s="295"/>
      <c r="I1259" s="295"/>
      <c r="J1259" s="295"/>
      <c r="K1259" s="295"/>
      <c r="L1259" s="295"/>
      <c r="M1259" s="295"/>
      <c r="N1259" s="295">
        <v>12</v>
      </c>
      <c r="O1259" s="295"/>
      <c r="P1259" s="295"/>
      <c r="Q1259" s="295"/>
      <c r="R1259" s="295"/>
      <c r="S1259" s="295"/>
      <c r="T1259" s="295"/>
      <c r="U1259" s="295"/>
      <c r="V1259" s="295"/>
      <c r="W1259" s="295"/>
      <c r="X1259" s="295"/>
      <c r="Y1259" s="426"/>
      <c r="Z1259" s="415"/>
      <c r="AA1259" s="415"/>
      <c r="AB1259" s="415"/>
      <c r="AC1259" s="415"/>
      <c r="AD1259" s="415"/>
      <c r="AE1259" s="415"/>
      <c r="AF1259" s="415"/>
      <c r="AG1259" s="415"/>
      <c r="AH1259" s="415"/>
      <c r="AI1259" s="415"/>
      <c r="AJ1259" s="415"/>
      <c r="AK1259" s="415"/>
      <c r="AL1259" s="415"/>
      <c r="AM1259" s="296">
        <f>SUM(Y1259:AL1259)</f>
        <v>0</v>
      </c>
    </row>
    <row r="1260" spans="1:39" ht="15" hidden="1" customHeight="1" outlineLevel="1">
      <c r="A1260" s="529"/>
      <c r="B1260" s="294" t="s">
        <v>802</v>
      </c>
      <c r="C1260" s="291" t="s">
        <v>163</v>
      </c>
      <c r="D1260" s="295"/>
      <c r="E1260" s="295"/>
      <c r="F1260" s="295"/>
      <c r="G1260" s="295"/>
      <c r="H1260" s="295"/>
      <c r="I1260" s="295"/>
      <c r="J1260" s="295"/>
      <c r="K1260" s="295"/>
      <c r="L1260" s="295"/>
      <c r="M1260" s="295"/>
      <c r="N1260" s="295">
        <f>N1259</f>
        <v>12</v>
      </c>
      <c r="O1260" s="295"/>
      <c r="P1260" s="295"/>
      <c r="Q1260" s="295"/>
      <c r="R1260" s="295"/>
      <c r="S1260" s="295"/>
      <c r="T1260" s="295"/>
      <c r="U1260" s="295"/>
      <c r="V1260" s="295"/>
      <c r="W1260" s="295"/>
      <c r="X1260" s="295"/>
      <c r="Y1260" s="411">
        <f>Y1259</f>
        <v>0</v>
      </c>
      <c r="Z1260" s="411">
        <f t="shared" ref="Z1260:AL1260" si="3338">Z1259</f>
        <v>0</v>
      </c>
      <c r="AA1260" s="411">
        <f t="shared" si="3338"/>
        <v>0</v>
      </c>
      <c r="AB1260" s="411">
        <f t="shared" si="3338"/>
        <v>0</v>
      </c>
      <c r="AC1260" s="411">
        <f t="shared" si="3338"/>
        <v>0</v>
      </c>
      <c r="AD1260" s="411">
        <f t="shared" si="3338"/>
        <v>0</v>
      </c>
      <c r="AE1260" s="411">
        <f t="shared" si="3338"/>
        <v>0</v>
      </c>
      <c r="AF1260" s="411">
        <f t="shared" si="3338"/>
        <v>0</v>
      </c>
      <c r="AG1260" s="411">
        <f t="shared" si="3338"/>
        <v>0</v>
      </c>
      <c r="AH1260" s="411">
        <f t="shared" si="3338"/>
        <v>0</v>
      </c>
      <c r="AI1260" s="411">
        <f t="shared" si="3338"/>
        <v>0</v>
      </c>
      <c r="AJ1260" s="411">
        <f t="shared" si="3338"/>
        <v>0</v>
      </c>
      <c r="AK1260" s="411">
        <f t="shared" si="3338"/>
        <v>0</v>
      </c>
      <c r="AL1260" s="411">
        <f t="shared" si="3338"/>
        <v>0</v>
      </c>
      <c r="AM1260" s="306"/>
    </row>
    <row r="1261" spans="1:39" ht="15" hidden="1" customHeight="1" outlineLevel="1">
      <c r="A1261" s="529"/>
      <c r="B1261" s="517"/>
      <c r="C1261" s="291"/>
      <c r="D1261" s="291"/>
      <c r="E1261" s="291"/>
      <c r="F1261" s="291"/>
      <c r="G1261" s="291"/>
      <c r="H1261" s="291"/>
      <c r="I1261" s="291"/>
      <c r="J1261" s="291"/>
      <c r="K1261" s="291"/>
      <c r="L1261" s="291"/>
      <c r="M1261" s="291"/>
      <c r="N1261" s="291"/>
      <c r="O1261" s="291"/>
      <c r="P1261" s="291"/>
      <c r="Q1261" s="291"/>
      <c r="R1261" s="291"/>
      <c r="S1261" s="291"/>
      <c r="T1261" s="291"/>
      <c r="U1261" s="291"/>
      <c r="V1261" s="291"/>
      <c r="W1261" s="291"/>
      <c r="X1261" s="291"/>
      <c r="Y1261" s="412"/>
      <c r="Z1261" s="425"/>
      <c r="AA1261" s="425"/>
      <c r="AB1261" s="425"/>
      <c r="AC1261" s="425"/>
      <c r="AD1261" s="425"/>
      <c r="AE1261" s="425"/>
      <c r="AF1261" s="425"/>
      <c r="AG1261" s="425"/>
      <c r="AH1261" s="425"/>
      <c r="AI1261" s="425"/>
      <c r="AJ1261" s="425"/>
      <c r="AK1261" s="425"/>
      <c r="AL1261" s="425"/>
      <c r="AM1261" s="306"/>
    </row>
    <row r="1262" spans="1:39" ht="15" hidden="1" customHeight="1" outlineLevel="1">
      <c r="A1262" s="529"/>
      <c r="B1262" s="288" t="s">
        <v>500</v>
      </c>
      <c r="C1262" s="291"/>
      <c r="D1262" s="291"/>
      <c r="E1262" s="291"/>
      <c r="F1262" s="291"/>
      <c r="G1262" s="291"/>
      <c r="H1262" s="291"/>
      <c r="I1262" s="291"/>
      <c r="J1262" s="291"/>
      <c r="K1262" s="291"/>
      <c r="L1262" s="291"/>
      <c r="M1262" s="291"/>
      <c r="N1262" s="291"/>
      <c r="O1262" s="291"/>
      <c r="P1262" s="291"/>
      <c r="Q1262" s="291"/>
      <c r="R1262" s="291"/>
      <c r="S1262" s="291"/>
      <c r="T1262" s="291"/>
      <c r="U1262" s="291"/>
      <c r="V1262" s="291"/>
      <c r="W1262" s="291"/>
      <c r="X1262" s="291"/>
      <c r="Y1262" s="412"/>
      <c r="Z1262" s="425"/>
      <c r="AA1262" s="425"/>
      <c r="AB1262" s="425"/>
      <c r="AC1262" s="425"/>
      <c r="AD1262" s="425"/>
      <c r="AE1262" s="425"/>
      <c r="AF1262" s="425"/>
      <c r="AG1262" s="425"/>
      <c r="AH1262" s="425"/>
      <c r="AI1262" s="425"/>
      <c r="AJ1262" s="425"/>
      <c r="AK1262" s="425"/>
      <c r="AL1262" s="425"/>
      <c r="AM1262" s="306"/>
    </row>
    <row r="1263" spans="1:39" ht="15" hidden="1" customHeight="1" outlineLevel="1">
      <c r="A1263" s="529">
        <v>33</v>
      </c>
      <c r="B1263" s="517" t="s">
        <v>125</v>
      </c>
      <c r="C1263" s="291" t="s">
        <v>25</v>
      </c>
      <c r="D1263" s="295"/>
      <c r="E1263" s="295"/>
      <c r="F1263" s="295"/>
      <c r="G1263" s="295"/>
      <c r="H1263" s="295"/>
      <c r="I1263" s="295"/>
      <c r="J1263" s="295"/>
      <c r="K1263" s="295"/>
      <c r="L1263" s="295"/>
      <c r="M1263" s="295"/>
      <c r="N1263" s="295">
        <v>0</v>
      </c>
      <c r="O1263" s="295"/>
      <c r="P1263" s="295"/>
      <c r="Q1263" s="295"/>
      <c r="R1263" s="295"/>
      <c r="S1263" s="295"/>
      <c r="T1263" s="295"/>
      <c r="U1263" s="295"/>
      <c r="V1263" s="295"/>
      <c r="W1263" s="295"/>
      <c r="X1263" s="295"/>
      <c r="Y1263" s="426"/>
      <c r="Z1263" s="415"/>
      <c r="AA1263" s="415"/>
      <c r="AB1263" s="415"/>
      <c r="AC1263" s="415"/>
      <c r="AD1263" s="415"/>
      <c r="AE1263" s="415"/>
      <c r="AF1263" s="415"/>
      <c r="AG1263" s="415"/>
      <c r="AH1263" s="415"/>
      <c r="AI1263" s="415"/>
      <c r="AJ1263" s="415"/>
      <c r="AK1263" s="415"/>
      <c r="AL1263" s="415"/>
      <c r="AM1263" s="296">
        <f>SUM(Y1263:AL1263)</f>
        <v>0</v>
      </c>
    </row>
    <row r="1264" spans="1:39" ht="15" hidden="1" customHeight="1" outlineLevel="1">
      <c r="A1264" s="529"/>
      <c r="B1264" s="294" t="s">
        <v>802</v>
      </c>
      <c r="C1264" s="291" t="s">
        <v>163</v>
      </c>
      <c r="D1264" s="295"/>
      <c r="E1264" s="295"/>
      <c r="F1264" s="295"/>
      <c r="G1264" s="295"/>
      <c r="H1264" s="295"/>
      <c r="I1264" s="295"/>
      <c r="J1264" s="295"/>
      <c r="K1264" s="295"/>
      <c r="L1264" s="295"/>
      <c r="M1264" s="295"/>
      <c r="N1264" s="295">
        <f>N1263</f>
        <v>0</v>
      </c>
      <c r="O1264" s="295"/>
      <c r="P1264" s="295"/>
      <c r="Q1264" s="295"/>
      <c r="R1264" s="295"/>
      <c r="S1264" s="295"/>
      <c r="T1264" s="295"/>
      <c r="U1264" s="295"/>
      <c r="V1264" s="295"/>
      <c r="W1264" s="295"/>
      <c r="X1264" s="295"/>
      <c r="Y1264" s="411">
        <f>Y1263</f>
        <v>0</v>
      </c>
      <c r="Z1264" s="411">
        <f t="shared" ref="Z1264:AL1264" si="3339">Z1263</f>
        <v>0</v>
      </c>
      <c r="AA1264" s="411">
        <f t="shared" si="3339"/>
        <v>0</v>
      </c>
      <c r="AB1264" s="411">
        <f t="shared" si="3339"/>
        <v>0</v>
      </c>
      <c r="AC1264" s="411">
        <f t="shared" si="3339"/>
        <v>0</v>
      </c>
      <c r="AD1264" s="411">
        <f t="shared" si="3339"/>
        <v>0</v>
      </c>
      <c r="AE1264" s="411">
        <f t="shared" si="3339"/>
        <v>0</v>
      </c>
      <c r="AF1264" s="411">
        <f t="shared" si="3339"/>
        <v>0</v>
      </c>
      <c r="AG1264" s="411">
        <f t="shared" si="3339"/>
        <v>0</v>
      </c>
      <c r="AH1264" s="411">
        <f t="shared" si="3339"/>
        <v>0</v>
      </c>
      <c r="AI1264" s="411">
        <f t="shared" si="3339"/>
        <v>0</v>
      </c>
      <c r="AJ1264" s="411">
        <f t="shared" si="3339"/>
        <v>0</v>
      </c>
      <c r="AK1264" s="411">
        <f t="shared" si="3339"/>
        <v>0</v>
      </c>
      <c r="AL1264" s="411">
        <f t="shared" si="3339"/>
        <v>0</v>
      </c>
      <c r="AM1264" s="306"/>
    </row>
    <row r="1265" spans="1:39" ht="15" hidden="1" customHeight="1" outlineLevel="1">
      <c r="A1265" s="529"/>
      <c r="B1265" s="517"/>
      <c r="C1265" s="291"/>
      <c r="D1265" s="291"/>
      <c r="E1265" s="291"/>
      <c r="F1265" s="291"/>
      <c r="G1265" s="291"/>
      <c r="H1265" s="291"/>
      <c r="I1265" s="291"/>
      <c r="J1265" s="291"/>
      <c r="K1265" s="291"/>
      <c r="L1265" s="291"/>
      <c r="M1265" s="291"/>
      <c r="N1265" s="291"/>
      <c r="O1265" s="291"/>
      <c r="P1265" s="291"/>
      <c r="Q1265" s="291"/>
      <c r="R1265" s="291"/>
      <c r="S1265" s="291"/>
      <c r="T1265" s="291"/>
      <c r="U1265" s="291"/>
      <c r="V1265" s="291"/>
      <c r="W1265" s="291"/>
      <c r="X1265" s="291"/>
      <c r="Y1265" s="412"/>
      <c r="Z1265" s="425"/>
      <c r="AA1265" s="425"/>
      <c r="AB1265" s="425"/>
      <c r="AC1265" s="425"/>
      <c r="AD1265" s="425"/>
      <c r="AE1265" s="425"/>
      <c r="AF1265" s="425"/>
      <c r="AG1265" s="425"/>
      <c r="AH1265" s="425"/>
      <c r="AI1265" s="425"/>
      <c r="AJ1265" s="425"/>
      <c r="AK1265" s="425"/>
      <c r="AL1265" s="425"/>
      <c r="AM1265" s="306"/>
    </row>
    <row r="1266" spans="1:39" ht="15" hidden="1" customHeight="1" outlineLevel="1">
      <c r="A1266" s="529">
        <v>34</v>
      </c>
      <c r="B1266" s="517" t="s">
        <v>126</v>
      </c>
      <c r="C1266" s="291" t="s">
        <v>25</v>
      </c>
      <c r="D1266" s="295"/>
      <c r="E1266" s="295"/>
      <c r="F1266" s="295"/>
      <c r="G1266" s="295"/>
      <c r="H1266" s="295"/>
      <c r="I1266" s="295"/>
      <c r="J1266" s="295"/>
      <c r="K1266" s="295"/>
      <c r="L1266" s="295"/>
      <c r="M1266" s="295"/>
      <c r="N1266" s="295">
        <v>0</v>
      </c>
      <c r="O1266" s="295"/>
      <c r="P1266" s="295"/>
      <c r="Q1266" s="295"/>
      <c r="R1266" s="295"/>
      <c r="S1266" s="295"/>
      <c r="T1266" s="295"/>
      <c r="U1266" s="295"/>
      <c r="V1266" s="295"/>
      <c r="W1266" s="295"/>
      <c r="X1266" s="295"/>
      <c r="Y1266" s="426"/>
      <c r="Z1266" s="415"/>
      <c r="AA1266" s="415"/>
      <c r="AB1266" s="415"/>
      <c r="AC1266" s="415"/>
      <c r="AD1266" s="415"/>
      <c r="AE1266" s="415"/>
      <c r="AF1266" s="415"/>
      <c r="AG1266" s="415"/>
      <c r="AH1266" s="415"/>
      <c r="AI1266" s="415"/>
      <c r="AJ1266" s="415"/>
      <c r="AK1266" s="415"/>
      <c r="AL1266" s="415"/>
      <c r="AM1266" s="296">
        <f>SUM(Y1266:AL1266)</f>
        <v>0</v>
      </c>
    </row>
    <row r="1267" spans="1:39" ht="15" hidden="1" customHeight="1" outlineLevel="1">
      <c r="A1267" s="529"/>
      <c r="B1267" s="294" t="s">
        <v>802</v>
      </c>
      <c r="C1267" s="291" t="s">
        <v>163</v>
      </c>
      <c r="D1267" s="295"/>
      <c r="E1267" s="295"/>
      <c r="F1267" s="295"/>
      <c r="G1267" s="295"/>
      <c r="H1267" s="295"/>
      <c r="I1267" s="295"/>
      <c r="J1267" s="295"/>
      <c r="K1267" s="295"/>
      <c r="L1267" s="295"/>
      <c r="M1267" s="295"/>
      <c r="N1267" s="295">
        <f>N1266</f>
        <v>0</v>
      </c>
      <c r="O1267" s="295"/>
      <c r="P1267" s="295"/>
      <c r="Q1267" s="295"/>
      <c r="R1267" s="295"/>
      <c r="S1267" s="295"/>
      <c r="T1267" s="295"/>
      <c r="U1267" s="295"/>
      <c r="V1267" s="295"/>
      <c r="W1267" s="295"/>
      <c r="X1267" s="295"/>
      <c r="Y1267" s="411">
        <f>Y1266</f>
        <v>0</v>
      </c>
      <c r="Z1267" s="411">
        <f t="shared" ref="Z1267:AL1267" si="3340">Z1266</f>
        <v>0</v>
      </c>
      <c r="AA1267" s="411">
        <f t="shared" si="3340"/>
        <v>0</v>
      </c>
      <c r="AB1267" s="411">
        <f t="shared" si="3340"/>
        <v>0</v>
      </c>
      <c r="AC1267" s="411">
        <f t="shared" si="3340"/>
        <v>0</v>
      </c>
      <c r="AD1267" s="411">
        <f t="shared" si="3340"/>
        <v>0</v>
      </c>
      <c r="AE1267" s="411">
        <f t="shared" si="3340"/>
        <v>0</v>
      </c>
      <c r="AF1267" s="411">
        <f t="shared" si="3340"/>
        <v>0</v>
      </c>
      <c r="AG1267" s="411">
        <f t="shared" si="3340"/>
        <v>0</v>
      </c>
      <c r="AH1267" s="411">
        <f t="shared" si="3340"/>
        <v>0</v>
      </c>
      <c r="AI1267" s="411">
        <f t="shared" si="3340"/>
        <v>0</v>
      </c>
      <c r="AJ1267" s="411">
        <f t="shared" si="3340"/>
        <v>0</v>
      </c>
      <c r="AK1267" s="411">
        <f t="shared" si="3340"/>
        <v>0</v>
      </c>
      <c r="AL1267" s="411">
        <f t="shared" si="3340"/>
        <v>0</v>
      </c>
      <c r="AM1267" s="306"/>
    </row>
    <row r="1268" spans="1:39" ht="15" hidden="1" customHeight="1" outlineLevel="1">
      <c r="A1268" s="529"/>
      <c r="B1268" s="517"/>
      <c r="C1268" s="291"/>
      <c r="D1268" s="291"/>
      <c r="E1268" s="291"/>
      <c r="F1268" s="291"/>
      <c r="G1268" s="291"/>
      <c r="H1268" s="291"/>
      <c r="I1268" s="291"/>
      <c r="J1268" s="291"/>
      <c r="K1268" s="291"/>
      <c r="L1268" s="291"/>
      <c r="M1268" s="291"/>
      <c r="N1268" s="291"/>
      <c r="O1268" s="291"/>
      <c r="P1268" s="291"/>
      <c r="Q1268" s="291"/>
      <c r="R1268" s="291"/>
      <c r="S1268" s="291"/>
      <c r="T1268" s="291"/>
      <c r="U1268" s="291"/>
      <c r="V1268" s="291"/>
      <c r="W1268" s="291"/>
      <c r="X1268" s="291"/>
      <c r="Y1268" s="412"/>
      <c r="Z1268" s="425"/>
      <c r="AA1268" s="425"/>
      <c r="AB1268" s="425"/>
      <c r="AC1268" s="425"/>
      <c r="AD1268" s="425"/>
      <c r="AE1268" s="425"/>
      <c r="AF1268" s="425"/>
      <c r="AG1268" s="425"/>
      <c r="AH1268" s="425"/>
      <c r="AI1268" s="425"/>
      <c r="AJ1268" s="425"/>
      <c r="AK1268" s="425"/>
      <c r="AL1268" s="425"/>
      <c r="AM1268" s="306"/>
    </row>
    <row r="1269" spans="1:39" ht="15" hidden="1" customHeight="1" outlineLevel="1">
      <c r="A1269" s="529">
        <v>35</v>
      </c>
      <c r="B1269" s="517" t="s">
        <v>127</v>
      </c>
      <c r="C1269" s="291" t="s">
        <v>25</v>
      </c>
      <c r="D1269" s="295"/>
      <c r="E1269" s="295"/>
      <c r="F1269" s="295"/>
      <c r="G1269" s="295"/>
      <c r="H1269" s="295"/>
      <c r="I1269" s="295"/>
      <c r="J1269" s="295"/>
      <c r="K1269" s="295"/>
      <c r="L1269" s="295"/>
      <c r="M1269" s="295"/>
      <c r="N1269" s="295">
        <v>0</v>
      </c>
      <c r="O1269" s="295"/>
      <c r="P1269" s="295"/>
      <c r="Q1269" s="295"/>
      <c r="R1269" s="295"/>
      <c r="S1269" s="295"/>
      <c r="T1269" s="295"/>
      <c r="U1269" s="295"/>
      <c r="V1269" s="295"/>
      <c r="W1269" s="295"/>
      <c r="X1269" s="295"/>
      <c r="Y1269" s="426"/>
      <c r="Z1269" s="415"/>
      <c r="AA1269" s="415"/>
      <c r="AB1269" s="415"/>
      <c r="AC1269" s="415"/>
      <c r="AD1269" s="415"/>
      <c r="AE1269" s="415"/>
      <c r="AF1269" s="415"/>
      <c r="AG1269" s="415"/>
      <c r="AH1269" s="415"/>
      <c r="AI1269" s="415"/>
      <c r="AJ1269" s="415"/>
      <c r="AK1269" s="415"/>
      <c r="AL1269" s="415"/>
      <c r="AM1269" s="296">
        <f>SUM(Y1269:AL1269)</f>
        <v>0</v>
      </c>
    </row>
    <row r="1270" spans="1:39" ht="15" hidden="1" customHeight="1" outlineLevel="1">
      <c r="A1270" s="529"/>
      <c r="B1270" s="294" t="s">
        <v>802</v>
      </c>
      <c r="C1270" s="291" t="s">
        <v>163</v>
      </c>
      <c r="D1270" s="295"/>
      <c r="E1270" s="295"/>
      <c r="F1270" s="295"/>
      <c r="G1270" s="295"/>
      <c r="H1270" s="295"/>
      <c r="I1270" s="295"/>
      <c r="J1270" s="295"/>
      <c r="K1270" s="295"/>
      <c r="L1270" s="295"/>
      <c r="M1270" s="295"/>
      <c r="N1270" s="295">
        <f>N1269</f>
        <v>0</v>
      </c>
      <c r="O1270" s="295"/>
      <c r="P1270" s="295"/>
      <c r="Q1270" s="295"/>
      <c r="R1270" s="295"/>
      <c r="S1270" s="295"/>
      <c r="T1270" s="295"/>
      <c r="U1270" s="295"/>
      <c r="V1270" s="295"/>
      <c r="W1270" s="295"/>
      <c r="X1270" s="295"/>
      <c r="Y1270" s="411">
        <f>Y1269</f>
        <v>0</v>
      </c>
      <c r="Z1270" s="411">
        <f t="shared" ref="Z1270:AL1270" si="3341">Z1269</f>
        <v>0</v>
      </c>
      <c r="AA1270" s="411">
        <f t="shared" si="3341"/>
        <v>0</v>
      </c>
      <c r="AB1270" s="411">
        <f t="shared" si="3341"/>
        <v>0</v>
      </c>
      <c r="AC1270" s="411">
        <f t="shared" si="3341"/>
        <v>0</v>
      </c>
      <c r="AD1270" s="411">
        <f t="shared" si="3341"/>
        <v>0</v>
      </c>
      <c r="AE1270" s="411">
        <f t="shared" si="3341"/>
        <v>0</v>
      </c>
      <c r="AF1270" s="411">
        <f t="shared" si="3341"/>
        <v>0</v>
      </c>
      <c r="AG1270" s="411">
        <f t="shared" si="3341"/>
        <v>0</v>
      </c>
      <c r="AH1270" s="411">
        <f t="shared" si="3341"/>
        <v>0</v>
      </c>
      <c r="AI1270" s="411">
        <f t="shared" si="3341"/>
        <v>0</v>
      </c>
      <c r="AJ1270" s="411">
        <f t="shared" si="3341"/>
        <v>0</v>
      </c>
      <c r="AK1270" s="411">
        <f t="shared" si="3341"/>
        <v>0</v>
      </c>
      <c r="AL1270" s="411">
        <f t="shared" si="3341"/>
        <v>0</v>
      </c>
      <c r="AM1270" s="306"/>
    </row>
    <row r="1271" spans="1:39" ht="15" hidden="1" customHeight="1" outlineLevel="1">
      <c r="A1271" s="529"/>
      <c r="B1271" s="294"/>
      <c r="C1271" s="291"/>
      <c r="D1271" s="291"/>
      <c r="E1271" s="291"/>
      <c r="F1271" s="291"/>
      <c r="G1271" s="291"/>
      <c r="H1271" s="291"/>
      <c r="I1271" s="291"/>
      <c r="J1271" s="291"/>
      <c r="K1271" s="291"/>
      <c r="L1271" s="291"/>
      <c r="M1271" s="291"/>
      <c r="N1271" s="291"/>
      <c r="O1271" s="291"/>
      <c r="P1271" s="291"/>
      <c r="Q1271" s="291"/>
      <c r="R1271" s="291"/>
      <c r="S1271" s="291"/>
      <c r="T1271" s="291"/>
      <c r="U1271" s="291"/>
      <c r="V1271" s="291"/>
      <c r="W1271" s="291"/>
      <c r="X1271" s="291"/>
      <c r="Y1271" s="412"/>
      <c r="Z1271" s="425"/>
      <c r="AA1271" s="425"/>
      <c r="AB1271" s="425"/>
      <c r="AC1271" s="425"/>
      <c r="AD1271" s="425"/>
      <c r="AE1271" s="425"/>
      <c r="AF1271" s="425"/>
      <c r="AG1271" s="425"/>
      <c r="AH1271" s="425"/>
      <c r="AI1271" s="425"/>
      <c r="AJ1271" s="425"/>
      <c r="AK1271" s="425"/>
      <c r="AL1271" s="425"/>
      <c r="AM1271" s="306"/>
    </row>
    <row r="1272" spans="1:39" ht="15" hidden="1" customHeight="1" outlineLevel="1">
      <c r="A1272" s="529"/>
      <c r="B1272" s="288" t="s">
        <v>501</v>
      </c>
      <c r="C1272" s="291"/>
      <c r="D1272" s="291"/>
      <c r="E1272" s="291"/>
      <c r="F1272" s="291"/>
      <c r="G1272" s="291"/>
      <c r="H1272" s="291"/>
      <c r="I1272" s="291"/>
      <c r="J1272" s="291"/>
      <c r="K1272" s="291"/>
      <c r="L1272" s="291"/>
      <c r="M1272" s="291"/>
      <c r="N1272" s="291"/>
      <c r="O1272" s="291"/>
      <c r="P1272" s="291"/>
      <c r="Q1272" s="291"/>
      <c r="R1272" s="291"/>
      <c r="S1272" s="291"/>
      <c r="T1272" s="291"/>
      <c r="U1272" s="291"/>
      <c r="V1272" s="291"/>
      <c r="W1272" s="291"/>
      <c r="X1272" s="291"/>
      <c r="Y1272" s="412"/>
      <c r="Z1272" s="425"/>
      <c r="AA1272" s="425"/>
      <c r="AB1272" s="425"/>
      <c r="AC1272" s="425"/>
      <c r="AD1272" s="425"/>
      <c r="AE1272" s="425"/>
      <c r="AF1272" s="425"/>
      <c r="AG1272" s="425"/>
      <c r="AH1272" s="425"/>
      <c r="AI1272" s="425"/>
      <c r="AJ1272" s="425"/>
      <c r="AK1272" s="425"/>
      <c r="AL1272" s="425"/>
      <c r="AM1272" s="306"/>
    </row>
    <row r="1273" spans="1:39" ht="15" hidden="1" customHeight="1" outlineLevel="1">
      <c r="A1273" s="529">
        <v>36</v>
      </c>
      <c r="B1273" s="517" t="s">
        <v>128</v>
      </c>
      <c r="C1273" s="291" t="s">
        <v>25</v>
      </c>
      <c r="D1273" s="295"/>
      <c r="E1273" s="295"/>
      <c r="F1273" s="295"/>
      <c r="G1273" s="295"/>
      <c r="H1273" s="295"/>
      <c r="I1273" s="295"/>
      <c r="J1273" s="295"/>
      <c r="K1273" s="295"/>
      <c r="L1273" s="295"/>
      <c r="M1273" s="295"/>
      <c r="N1273" s="295">
        <v>12</v>
      </c>
      <c r="O1273" s="295"/>
      <c r="P1273" s="295"/>
      <c r="Q1273" s="295"/>
      <c r="R1273" s="295"/>
      <c r="S1273" s="295"/>
      <c r="T1273" s="295"/>
      <c r="U1273" s="295"/>
      <c r="V1273" s="295"/>
      <c r="W1273" s="295"/>
      <c r="X1273" s="295"/>
      <c r="Y1273" s="426"/>
      <c r="Z1273" s="415"/>
      <c r="AA1273" s="415"/>
      <c r="AB1273" s="415"/>
      <c r="AC1273" s="415"/>
      <c r="AD1273" s="415"/>
      <c r="AE1273" s="415"/>
      <c r="AF1273" s="415"/>
      <c r="AG1273" s="415"/>
      <c r="AH1273" s="415"/>
      <c r="AI1273" s="415"/>
      <c r="AJ1273" s="415"/>
      <c r="AK1273" s="415"/>
      <c r="AL1273" s="415"/>
      <c r="AM1273" s="296">
        <f>SUM(Y1273:AL1273)</f>
        <v>0</v>
      </c>
    </row>
    <row r="1274" spans="1:39" ht="15" hidden="1" customHeight="1" outlineLevel="1">
      <c r="A1274" s="529"/>
      <c r="B1274" s="294" t="s">
        <v>802</v>
      </c>
      <c r="C1274" s="291" t="s">
        <v>163</v>
      </c>
      <c r="D1274" s="295"/>
      <c r="E1274" s="295"/>
      <c r="F1274" s="295"/>
      <c r="G1274" s="295"/>
      <c r="H1274" s="295"/>
      <c r="I1274" s="295"/>
      <c r="J1274" s="295"/>
      <c r="K1274" s="295"/>
      <c r="L1274" s="295"/>
      <c r="M1274" s="295"/>
      <c r="N1274" s="295">
        <f>N1273</f>
        <v>12</v>
      </c>
      <c r="O1274" s="295"/>
      <c r="P1274" s="295"/>
      <c r="Q1274" s="295"/>
      <c r="R1274" s="295"/>
      <c r="S1274" s="295"/>
      <c r="T1274" s="295"/>
      <c r="U1274" s="295"/>
      <c r="V1274" s="295"/>
      <c r="W1274" s="295"/>
      <c r="X1274" s="295"/>
      <c r="Y1274" s="411">
        <f>Y1273</f>
        <v>0</v>
      </c>
      <c r="Z1274" s="411">
        <f t="shared" ref="Z1274:AL1274" si="3342">Z1273</f>
        <v>0</v>
      </c>
      <c r="AA1274" s="411">
        <f t="shared" si="3342"/>
        <v>0</v>
      </c>
      <c r="AB1274" s="411">
        <f t="shared" si="3342"/>
        <v>0</v>
      </c>
      <c r="AC1274" s="411">
        <f t="shared" si="3342"/>
        <v>0</v>
      </c>
      <c r="AD1274" s="411">
        <f t="shared" si="3342"/>
        <v>0</v>
      </c>
      <c r="AE1274" s="411">
        <f t="shared" si="3342"/>
        <v>0</v>
      </c>
      <c r="AF1274" s="411">
        <f t="shared" si="3342"/>
        <v>0</v>
      </c>
      <c r="AG1274" s="411">
        <f t="shared" si="3342"/>
        <v>0</v>
      </c>
      <c r="AH1274" s="411">
        <f t="shared" si="3342"/>
        <v>0</v>
      </c>
      <c r="AI1274" s="411">
        <f t="shared" si="3342"/>
        <v>0</v>
      </c>
      <c r="AJ1274" s="411">
        <f t="shared" si="3342"/>
        <v>0</v>
      </c>
      <c r="AK1274" s="411">
        <f t="shared" si="3342"/>
        <v>0</v>
      </c>
      <c r="AL1274" s="411">
        <f t="shared" si="3342"/>
        <v>0</v>
      </c>
      <c r="AM1274" s="306"/>
    </row>
    <row r="1275" spans="1:39" ht="28.5" hidden="1" customHeight="1" outlineLevel="1">
      <c r="A1275" s="529"/>
      <c r="B1275" s="517"/>
      <c r="C1275" s="291"/>
      <c r="D1275" s="291"/>
      <c r="E1275" s="291"/>
      <c r="F1275" s="291"/>
      <c r="G1275" s="291"/>
      <c r="H1275" s="291"/>
      <c r="I1275" s="291"/>
      <c r="J1275" s="291"/>
      <c r="K1275" s="291"/>
      <c r="L1275" s="291"/>
      <c r="M1275" s="291"/>
      <c r="N1275" s="291"/>
      <c r="O1275" s="291"/>
      <c r="P1275" s="291"/>
      <c r="Q1275" s="291"/>
      <c r="R1275" s="291"/>
      <c r="S1275" s="291"/>
      <c r="T1275" s="291"/>
      <c r="U1275" s="291"/>
      <c r="V1275" s="291"/>
      <c r="W1275" s="291"/>
      <c r="X1275" s="291"/>
      <c r="Y1275" s="412"/>
      <c r="Z1275" s="425"/>
      <c r="AA1275" s="425"/>
      <c r="AB1275" s="425"/>
      <c r="AC1275" s="425"/>
      <c r="AD1275" s="425"/>
      <c r="AE1275" s="425"/>
      <c r="AF1275" s="425"/>
      <c r="AG1275" s="425"/>
      <c r="AH1275" s="425"/>
      <c r="AI1275" s="425"/>
      <c r="AJ1275" s="425"/>
      <c r="AK1275" s="425"/>
      <c r="AL1275" s="425"/>
      <c r="AM1275" s="306"/>
    </row>
    <row r="1276" spans="1:39" ht="15" hidden="1" customHeight="1" outlineLevel="1">
      <c r="A1276" s="529">
        <v>37</v>
      </c>
      <c r="B1276" s="517" t="s">
        <v>129</v>
      </c>
      <c r="C1276" s="291" t="s">
        <v>25</v>
      </c>
      <c r="D1276" s="295"/>
      <c r="E1276" s="295"/>
      <c r="F1276" s="295"/>
      <c r="G1276" s="295"/>
      <c r="H1276" s="295"/>
      <c r="I1276" s="295"/>
      <c r="J1276" s="295"/>
      <c r="K1276" s="295"/>
      <c r="L1276" s="295"/>
      <c r="M1276" s="295"/>
      <c r="N1276" s="295">
        <v>12</v>
      </c>
      <c r="O1276" s="295"/>
      <c r="P1276" s="295"/>
      <c r="Q1276" s="295"/>
      <c r="R1276" s="295"/>
      <c r="S1276" s="295"/>
      <c r="T1276" s="295"/>
      <c r="U1276" s="295"/>
      <c r="V1276" s="295"/>
      <c r="W1276" s="295"/>
      <c r="X1276" s="295"/>
      <c r="Y1276" s="426"/>
      <c r="Z1276" s="415"/>
      <c r="AA1276" s="415"/>
      <c r="AB1276" s="415"/>
      <c r="AC1276" s="415"/>
      <c r="AD1276" s="415"/>
      <c r="AE1276" s="415"/>
      <c r="AF1276" s="415"/>
      <c r="AG1276" s="415"/>
      <c r="AH1276" s="415"/>
      <c r="AI1276" s="415"/>
      <c r="AJ1276" s="415"/>
      <c r="AK1276" s="415"/>
      <c r="AL1276" s="415"/>
      <c r="AM1276" s="296">
        <f>SUM(Y1276:AL1276)</f>
        <v>0</v>
      </c>
    </row>
    <row r="1277" spans="1:39" ht="15" hidden="1" customHeight="1" outlineLevel="1">
      <c r="A1277" s="529"/>
      <c r="B1277" s="294" t="s">
        <v>802</v>
      </c>
      <c r="C1277" s="291" t="s">
        <v>163</v>
      </c>
      <c r="D1277" s="295"/>
      <c r="E1277" s="295"/>
      <c r="F1277" s="295"/>
      <c r="G1277" s="295"/>
      <c r="H1277" s="295"/>
      <c r="I1277" s="295"/>
      <c r="J1277" s="295"/>
      <c r="K1277" s="295"/>
      <c r="L1277" s="295"/>
      <c r="M1277" s="295"/>
      <c r="N1277" s="295">
        <f>N1276</f>
        <v>12</v>
      </c>
      <c r="O1277" s="295"/>
      <c r="P1277" s="295"/>
      <c r="Q1277" s="295"/>
      <c r="R1277" s="295"/>
      <c r="S1277" s="295"/>
      <c r="T1277" s="295"/>
      <c r="U1277" s="295"/>
      <c r="V1277" s="295"/>
      <c r="W1277" s="295"/>
      <c r="X1277" s="295"/>
      <c r="Y1277" s="411">
        <f>Y1276</f>
        <v>0</v>
      </c>
      <c r="Z1277" s="411">
        <f t="shared" ref="Z1277:AL1277" si="3343">Z1276</f>
        <v>0</v>
      </c>
      <c r="AA1277" s="411">
        <f t="shared" si="3343"/>
        <v>0</v>
      </c>
      <c r="AB1277" s="411">
        <f t="shared" si="3343"/>
        <v>0</v>
      </c>
      <c r="AC1277" s="411">
        <f t="shared" si="3343"/>
        <v>0</v>
      </c>
      <c r="AD1277" s="411">
        <f t="shared" si="3343"/>
        <v>0</v>
      </c>
      <c r="AE1277" s="411">
        <f t="shared" si="3343"/>
        <v>0</v>
      </c>
      <c r="AF1277" s="411">
        <f t="shared" si="3343"/>
        <v>0</v>
      </c>
      <c r="AG1277" s="411">
        <f t="shared" si="3343"/>
        <v>0</v>
      </c>
      <c r="AH1277" s="411">
        <f t="shared" si="3343"/>
        <v>0</v>
      </c>
      <c r="AI1277" s="411">
        <f t="shared" si="3343"/>
        <v>0</v>
      </c>
      <c r="AJ1277" s="411">
        <f t="shared" si="3343"/>
        <v>0</v>
      </c>
      <c r="AK1277" s="411">
        <f t="shared" si="3343"/>
        <v>0</v>
      </c>
      <c r="AL1277" s="411">
        <f t="shared" si="3343"/>
        <v>0</v>
      </c>
      <c r="AM1277" s="306"/>
    </row>
    <row r="1278" spans="1:39" ht="15" hidden="1" customHeight="1" outlineLevel="1">
      <c r="A1278" s="529"/>
      <c r="B1278" s="517"/>
      <c r="C1278" s="291"/>
      <c r="D1278" s="291"/>
      <c r="E1278" s="291"/>
      <c r="F1278" s="291"/>
      <c r="G1278" s="291"/>
      <c r="H1278" s="291"/>
      <c r="I1278" s="291"/>
      <c r="J1278" s="291"/>
      <c r="K1278" s="291"/>
      <c r="L1278" s="291"/>
      <c r="M1278" s="291"/>
      <c r="N1278" s="291"/>
      <c r="O1278" s="291"/>
      <c r="P1278" s="291"/>
      <c r="Q1278" s="291"/>
      <c r="R1278" s="291"/>
      <c r="S1278" s="291"/>
      <c r="T1278" s="291"/>
      <c r="U1278" s="291"/>
      <c r="V1278" s="291"/>
      <c r="W1278" s="291"/>
      <c r="X1278" s="291"/>
      <c r="Y1278" s="412"/>
      <c r="Z1278" s="425"/>
      <c r="AA1278" s="425"/>
      <c r="AB1278" s="425"/>
      <c r="AC1278" s="425"/>
      <c r="AD1278" s="425"/>
      <c r="AE1278" s="425"/>
      <c r="AF1278" s="425"/>
      <c r="AG1278" s="425"/>
      <c r="AH1278" s="425"/>
      <c r="AI1278" s="425"/>
      <c r="AJ1278" s="425"/>
      <c r="AK1278" s="425"/>
      <c r="AL1278" s="425"/>
      <c r="AM1278" s="306"/>
    </row>
    <row r="1279" spans="1:39" ht="15" hidden="1" customHeight="1" outlineLevel="1">
      <c r="A1279" s="529">
        <v>38</v>
      </c>
      <c r="B1279" s="517" t="s">
        <v>130</v>
      </c>
      <c r="C1279" s="291" t="s">
        <v>25</v>
      </c>
      <c r="D1279" s="295"/>
      <c r="E1279" s="295"/>
      <c r="F1279" s="295"/>
      <c r="G1279" s="295"/>
      <c r="H1279" s="295"/>
      <c r="I1279" s="295"/>
      <c r="J1279" s="295"/>
      <c r="K1279" s="295"/>
      <c r="L1279" s="295"/>
      <c r="M1279" s="295"/>
      <c r="N1279" s="295">
        <v>12</v>
      </c>
      <c r="O1279" s="295"/>
      <c r="P1279" s="295"/>
      <c r="Q1279" s="295"/>
      <c r="R1279" s="295"/>
      <c r="S1279" s="295"/>
      <c r="T1279" s="295"/>
      <c r="U1279" s="295"/>
      <c r="V1279" s="295"/>
      <c r="W1279" s="295"/>
      <c r="X1279" s="295"/>
      <c r="Y1279" s="426"/>
      <c r="Z1279" s="415"/>
      <c r="AA1279" s="415"/>
      <c r="AB1279" s="415"/>
      <c r="AC1279" s="415"/>
      <c r="AD1279" s="415"/>
      <c r="AE1279" s="415"/>
      <c r="AF1279" s="415"/>
      <c r="AG1279" s="415"/>
      <c r="AH1279" s="415"/>
      <c r="AI1279" s="415"/>
      <c r="AJ1279" s="415"/>
      <c r="AK1279" s="415"/>
      <c r="AL1279" s="415"/>
      <c r="AM1279" s="296">
        <f>SUM(Y1279:AL1279)</f>
        <v>0</v>
      </c>
    </row>
    <row r="1280" spans="1:39" ht="15" hidden="1" customHeight="1" outlineLevel="1">
      <c r="A1280" s="529"/>
      <c r="B1280" s="294" t="s">
        <v>802</v>
      </c>
      <c r="C1280" s="291" t="s">
        <v>163</v>
      </c>
      <c r="D1280" s="295"/>
      <c r="E1280" s="295"/>
      <c r="F1280" s="295"/>
      <c r="G1280" s="295"/>
      <c r="H1280" s="295"/>
      <c r="I1280" s="295"/>
      <c r="J1280" s="295"/>
      <c r="K1280" s="295"/>
      <c r="L1280" s="295"/>
      <c r="M1280" s="295"/>
      <c r="N1280" s="295">
        <f>N1279</f>
        <v>12</v>
      </c>
      <c r="O1280" s="295"/>
      <c r="P1280" s="295"/>
      <c r="Q1280" s="295"/>
      <c r="R1280" s="295"/>
      <c r="S1280" s="295"/>
      <c r="T1280" s="295"/>
      <c r="U1280" s="295"/>
      <c r="V1280" s="295"/>
      <c r="W1280" s="295"/>
      <c r="X1280" s="295"/>
      <c r="Y1280" s="411">
        <f>Y1279</f>
        <v>0</v>
      </c>
      <c r="Z1280" s="411">
        <f t="shared" ref="Z1280:AL1280" si="3344">Z1279</f>
        <v>0</v>
      </c>
      <c r="AA1280" s="411">
        <f t="shared" si="3344"/>
        <v>0</v>
      </c>
      <c r="AB1280" s="411">
        <f t="shared" si="3344"/>
        <v>0</v>
      </c>
      <c r="AC1280" s="411">
        <f t="shared" si="3344"/>
        <v>0</v>
      </c>
      <c r="AD1280" s="411">
        <f t="shared" si="3344"/>
        <v>0</v>
      </c>
      <c r="AE1280" s="411">
        <f t="shared" si="3344"/>
        <v>0</v>
      </c>
      <c r="AF1280" s="411">
        <f t="shared" si="3344"/>
        <v>0</v>
      </c>
      <c r="AG1280" s="411">
        <f t="shared" si="3344"/>
        <v>0</v>
      </c>
      <c r="AH1280" s="411">
        <f t="shared" si="3344"/>
        <v>0</v>
      </c>
      <c r="AI1280" s="411">
        <f t="shared" si="3344"/>
        <v>0</v>
      </c>
      <c r="AJ1280" s="411">
        <f t="shared" si="3344"/>
        <v>0</v>
      </c>
      <c r="AK1280" s="411">
        <f t="shared" si="3344"/>
        <v>0</v>
      </c>
      <c r="AL1280" s="411">
        <f t="shared" si="3344"/>
        <v>0</v>
      </c>
      <c r="AM1280" s="306"/>
    </row>
    <row r="1281" spans="1:39" ht="15" hidden="1" customHeight="1" outlineLevel="1">
      <c r="A1281" s="529"/>
      <c r="B1281" s="517"/>
      <c r="C1281" s="291"/>
      <c r="D1281" s="291"/>
      <c r="E1281" s="291"/>
      <c r="F1281" s="291"/>
      <c r="G1281" s="291"/>
      <c r="H1281" s="291"/>
      <c r="I1281" s="291"/>
      <c r="J1281" s="291"/>
      <c r="K1281" s="291"/>
      <c r="L1281" s="291"/>
      <c r="M1281" s="291"/>
      <c r="N1281" s="291"/>
      <c r="O1281" s="291"/>
      <c r="P1281" s="291"/>
      <c r="Q1281" s="291"/>
      <c r="R1281" s="291"/>
      <c r="S1281" s="291"/>
      <c r="T1281" s="291"/>
      <c r="U1281" s="291"/>
      <c r="V1281" s="291"/>
      <c r="W1281" s="291"/>
      <c r="X1281" s="291"/>
      <c r="Y1281" s="412"/>
      <c r="Z1281" s="425"/>
      <c r="AA1281" s="425"/>
      <c r="AB1281" s="425"/>
      <c r="AC1281" s="425"/>
      <c r="AD1281" s="425"/>
      <c r="AE1281" s="425"/>
      <c r="AF1281" s="425"/>
      <c r="AG1281" s="425"/>
      <c r="AH1281" s="425"/>
      <c r="AI1281" s="425"/>
      <c r="AJ1281" s="425"/>
      <c r="AK1281" s="425"/>
      <c r="AL1281" s="425"/>
      <c r="AM1281" s="306"/>
    </row>
    <row r="1282" spans="1:39" ht="15" hidden="1" customHeight="1" outlineLevel="1">
      <c r="A1282" s="529">
        <v>39</v>
      </c>
      <c r="B1282" s="517" t="s">
        <v>131</v>
      </c>
      <c r="C1282" s="291" t="s">
        <v>25</v>
      </c>
      <c r="D1282" s="295"/>
      <c r="E1282" s="295"/>
      <c r="F1282" s="295"/>
      <c r="G1282" s="295"/>
      <c r="H1282" s="295"/>
      <c r="I1282" s="295"/>
      <c r="J1282" s="295"/>
      <c r="K1282" s="295"/>
      <c r="L1282" s="295"/>
      <c r="M1282" s="295"/>
      <c r="N1282" s="295">
        <v>12</v>
      </c>
      <c r="O1282" s="295"/>
      <c r="P1282" s="295"/>
      <c r="Q1282" s="295"/>
      <c r="R1282" s="295"/>
      <c r="S1282" s="295"/>
      <c r="T1282" s="295"/>
      <c r="U1282" s="295"/>
      <c r="V1282" s="295"/>
      <c r="W1282" s="295"/>
      <c r="X1282" s="295"/>
      <c r="Y1282" s="426"/>
      <c r="Z1282" s="415"/>
      <c r="AA1282" s="415"/>
      <c r="AB1282" s="415"/>
      <c r="AC1282" s="415"/>
      <c r="AD1282" s="415"/>
      <c r="AE1282" s="415"/>
      <c r="AF1282" s="415"/>
      <c r="AG1282" s="415"/>
      <c r="AH1282" s="415"/>
      <c r="AI1282" s="415"/>
      <c r="AJ1282" s="415"/>
      <c r="AK1282" s="415"/>
      <c r="AL1282" s="415"/>
      <c r="AM1282" s="296">
        <f>SUM(Y1282:AL1282)</f>
        <v>0</v>
      </c>
    </row>
    <row r="1283" spans="1:39" ht="15" hidden="1" customHeight="1" outlineLevel="1">
      <c r="A1283" s="529"/>
      <c r="B1283" s="294" t="s">
        <v>802</v>
      </c>
      <c r="C1283" s="291" t="s">
        <v>163</v>
      </c>
      <c r="D1283" s="295"/>
      <c r="E1283" s="295"/>
      <c r="F1283" s="295"/>
      <c r="G1283" s="295"/>
      <c r="H1283" s="295"/>
      <c r="I1283" s="295"/>
      <c r="J1283" s="295"/>
      <c r="K1283" s="295"/>
      <c r="L1283" s="295"/>
      <c r="M1283" s="295"/>
      <c r="N1283" s="295">
        <f>N1282</f>
        <v>12</v>
      </c>
      <c r="O1283" s="295"/>
      <c r="P1283" s="295"/>
      <c r="Q1283" s="295"/>
      <c r="R1283" s="295"/>
      <c r="S1283" s="295"/>
      <c r="T1283" s="295"/>
      <c r="U1283" s="295"/>
      <c r="V1283" s="295"/>
      <c r="W1283" s="295"/>
      <c r="X1283" s="295"/>
      <c r="Y1283" s="411">
        <f>Y1282</f>
        <v>0</v>
      </c>
      <c r="Z1283" s="411">
        <f t="shared" ref="Z1283:AL1283" si="3345">Z1282</f>
        <v>0</v>
      </c>
      <c r="AA1283" s="411">
        <f t="shared" si="3345"/>
        <v>0</v>
      </c>
      <c r="AB1283" s="411">
        <f t="shared" si="3345"/>
        <v>0</v>
      </c>
      <c r="AC1283" s="411">
        <f t="shared" si="3345"/>
        <v>0</v>
      </c>
      <c r="AD1283" s="411">
        <f t="shared" si="3345"/>
        <v>0</v>
      </c>
      <c r="AE1283" s="411">
        <f t="shared" si="3345"/>
        <v>0</v>
      </c>
      <c r="AF1283" s="411">
        <f t="shared" si="3345"/>
        <v>0</v>
      </c>
      <c r="AG1283" s="411">
        <f t="shared" si="3345"/>
        <v>0</v>
      </c>
      <c r="AH1283" s="411">
        <f t="shared" si="3345"/>
        <v>0</v>
      </c>
      <c r="AI1283" s="411">
        <f t="shared" si="3345"/>
        <v>0</v>
      </c>
      <c r="AJ1283" s="411">
        <f t="shared" si="3345"/>
        <v>0</v>
      </c>
      <c r="AK1283" s="411">
        <f t="shared" si="3345"/>
        <v>0</v>
      </c>
      <c r="AL1283" s="411">
        <f t="shared" si="3345"/>
        <v>0</v>
      </c>
      <c r="AM1283" s="306"/>
    </row>
    <row r="1284" spans="1:39" ht="15" hidden="1" customHeight="1" outlineLevel="1">
      <c r="A1284" s="529"/>
      <c r="B1284" s="517"/>
      <c r="C1284" s="291"/>
      <c r="D1284" s="291"/>
      <c r="E1284" s="291"/>
      <c r="F1284" s="291"/>
      <c r="G1284" s="291"/>
      <c r="H1284" s="291"/>
      <c r="I1284" s="291"/>
      <c r="J1284" s="291"/>
      <c r="K1284" s="291"/>
      <c r="L1284" s="291"/>
      <c r="M1284" s="291"/>
      <c r="N1284" s="291"/>
      <c r="O1284" s="291"/>
      <c r="P1284" s="291"/>
      <c r="Q1284" s="291"/>
      <c r="R1284" s="291"/>
      <c r="S1284" s="291"/>
      <c r="T1284" s="291"/>
      <c r="U1284" s="291"/>
      <c r="V1284" s="291"/>
      <c r="W1284" s="291"/>
      <c r="X1284" s="291"/>
      <c r="Y1284" s="412"/>
      <c r="Z1284" s="425"/>
      <c r="AA1284" s="425"/>
      <c r="AB1284" s="425"/>
      <c r="AC1284" s="425"/>
      <c r="AD1284" s="425"/>
      <c r="AE1284" s="425"/>
      <c r="AF1284" s="425"/>
      <c r="AG1284" s="425"/>
      <c r="AH1284" s="425"/>
      <c r="AI1284" s="425"/>
      <c r="AJ1284" s="425"/>
      <c r="AK1284" s="425"/>
      <c r="AL1284" s="425"/>
      <c r="AM1284" s="306"/>
    </row>
    <row r="1285" spans="1:39" ht="15" hidden="1" customHeight="1" outlineLevel="1">
      <c r="A1285" s="529">
        <v>40</v>
      </c>
      <c r="B1285" s="517" t="s">
        <v>132</v>
      </c>
      <c r="C1285" s="291" t="s">
        <v>25</v>
      </c>
      <c r="D1285" s="295"/>
      <c r="E1285" s="295"/>
      <c r="F1285" s="295"/>
      <c r="G1285" s="295"/>
      <c r="H1285" s="295"/>
      <c r="I1285" s="295"/>
      <c r="J1285" s="295"/>
      <c r="K1285" s="295"/>
      <c r="L1285" s="295"/>
      <c r="M1285" s="295"/>
      <c r="N1285" s="295">
        <v>12</v>
      </c>
      <c r="O1285" s="295"/>
      <c r="P1285" s="295"/>
      <c r="Q1285" s="295"/>
      <c r="R1285" s="295"/>
      <c r="S1285" s="295"/>
      <c r="T1285" s="295"/>
      <c r="U1285" s="295"/>
      <c r="V1285" s="295"/>
      <c r="W1285" s="295"/>
      <c r="X1285" s="295"/>
      <c r="Y1285" s="426"/>
      <c r="Z1285" s="415"/>
      <c r="AA1285" s="415"/>
      <c r="AB1285" s="415"/>
      <c r="AC1285" s="415"/>
      <c r="AD1285" s="415"/>
      <c r="AE1285" s="415"/>
      <c r="AF1285" s="415"/>
      <c r="AG1285" s="415"/>
      <c r="AH1285" s="415"/>
      <c r="AI1285" s="415"/>
      <c r="AJ1285" s="415"/>
      <c r="AK1285" s="415"/>
      <c r="AL1285" s="415"/>
      <c r="AM1285" s="296">
        <f>SUM(Y1285:AL1285)</f>
        <v>0</v>
      </c>
    </row>
    <row r="1286" spans="1:39" ht="15" hidden="1" customHeight="1" outlineLevel="1">
      <c r="A1286" s="529"/>
      <c r="B1286" s="294" t="s">
        <v>802</v>
      </c>
      <c r="C1286" s="291" t="s">
        <v>163</v>
      </c>
      <c r="D1286" s="295"/>
      <c r="E1286" s="295"/>
      <c r="F1286" s="295"/>
      <c r="G1286" s="295"/>
      <c r="H1286" s="295"/>
      <c r="I1286" s="295"/>
      <c r="J1286" s="295"/>
      <c r="K1286" s="295"/>
      <c r="L1286" s="295"/>
      <c r="M1286" s="295"/>
      <c r="N1286" s="295">
        <f>N1285</f>
        <v>12</v>
      </c>
      <c r="O1286" s="295"/>
      <c r="P1286" s="295"/>
      <c r="Q1286" s="295"/>
      <c r="R1286" s="295"/>
      <c r="S1286" s="295"/>
      <c r="T1286" s="295"/>
      <c r="U1286" s="295"/>
      <c r="V1286" s="295"/>
      <c r="W1286" s="295"/>
      <c r="X1286" s="295"/>
      <c r="Y1286" s="411">
        <f>Y1285</f>
        <v>0</v>
      </c>
      <c r="Z1286" s="411">
        <f t="shared" ref="Z1286:AL1286" si="3346">Z1285</f>
        <v>0</v>
      </c>
      <c r="AA1286" s="411">
        <f t="shared" si="3346"/>
        <v>0</v>
      </c>
      <c r="AB1286" s="411">
        <f t="shared" si="3346"/>
        <v>0</v>
      </c>
      <c r="AC1286" s="411">
        <f t="shared" si="3346"/>
        <v>0</v>
      </c>
      <c r="AD1286" s="411">
        <f t="shared" si="3346"/>
        <v>0</v>
      </c>
      <c r="AE1286" s="411">
        <f t="shared" si="3346"/>
        <v>0</v>
      </c>
      <c r="AF1286" s="411">
        <f t="shared" si="3346"/>
        <v>0</v>
      </c>
      <c r="AG1286" s="411">
        <f t="shared" si="3346"/>
        <v>0</v>
      </c>
      <c r="AH1286" s="411">
        <f t="shared" si="3346"/>
        <v>0</v>
      </c>
      <c r="AI1286" s="411">
        <f t="shared" si="3346"/>
        <v>0</v>
      </c>
      <c r="AJ1286" s="411">
        <f t="shared" si="3346"/>
        <v>0</v>
      </c>
      <c r="AK1286" s="411">
        <f t="shared" si="3346"/>
        <v>0</v>
      </c>
      <c r="AL1286" s="411">
        <f t="shared" si="3346"/>
        <v>0</v>
      </c>
      <c r="AM1286" s="306"/>
    </row>
    <row r="1287" spans="1:39" ht="15" hidden="1" customHeight="1" outlineLevel="1">
      <c r="A1287" s="529"/>
      <c r="B1287" s="517"/>
      <c r="C1287" s="291"/>
      <c r="D1287" s="291"/>
      <c r="E1287" s="291"/>
      <c r="F1287" s="291"/>
      <c r="G1287" s="291"/>
      <c r="H1287" s="291"/>
      <c r="I1287" s="291"/>
      <c r="J1287" s="291"/>
      <c r="K1287" s="291"/>
      <c r="L1287" s="291"/>
      <c r="M1287" s="291"/>
      <c r="N1287" s="291"/>
      <c r="O1287" s="291"/>
      <c r="P1287" s="291"/>
      <c r="Q1287" s="291"/>
      <c r="R1287" s="291"/>
      <c r="S1287" s="291"/>
      <c r="T1287" s="291"/>
      <c r="U1287" s="291"/>
      <c r="V1287" s="291"/>
      <c r="W1287" s="291"/>
      <c r="X1287" s="291"/>
      <c r="Y1287" s="412"/>
      <c r="Z1287" s="425"/>
      <c r="AA1287" s="425"/>
      <c r="AB1287" s="425"/>
      <c r="AC1287" s="425"/>
      <c r="AD1287" s="425"/>
      <c r="AE1287" s="425"/>
      <c r="AF1287" s="425"/>
      <c r="AG1287" s="425"/>
      <c r="AH1287" s="425"/>
      <c r="AI1287" s="425"/>
      <c r="AJ1287" s="425"/>
      <c r="AK1287" s="425"/>
      <c r="AL1287" s="425"/>
      <c r="AM1287" s="306"/>
    </row>
    <row r="1288" spans="1:39" ht="15" hidden="1" customHeight="1" outlineLevel="1">
      <c r="A1288" s="529">
        <v>41</v>
      </c>
      <c r="B1288" s="517" t="s">
        <v>133</v>
      </c>
      <c r="C1288" s="291" t="s">
        <v>25</v>
      </c>
      <c r="D1288" s="295"/>
      <c r="E1288" s="295"/>
      <c r="F1288" s="295"/>
      <c r="G1288" s="295"/>
      <c r="H1288" s="295"/>
      <c r="I1288" s="295"/>
      <c r="J1288" s="295"/>
      <c r="K1288" s="295"/>
      <c r="L1288" s="295"/>
      <c r="M1288" s="295"/>
      <c r="N1288" s="295">
        <v>12</v>
      </c>
      <c r="O1288" s="295"/>
      <c r="P1288" s="295"/>
      <c r="Q1288" s="295"/>
      <c r="R1288" s="295"/>
      <c r="S1288" s="295"/>
      <c r="T1288" s="295"/>
      <c r="U1288" s="295"/>
      <c r="V1288" s="295"/>
      <c r="W1288" s="295"/>
      <c r="X1288" s="295"/>
      <c r="Y1288" s="426"/>
      <c r="Z1288" s="415"/>
      <c r="AA1288" s="415"/>
      <c r="AB1288" s="415"/>
      <c r="AC1288" s="415"/>
      <c r="AD1288" s="415"/>
      <c r="AE1288" s="415"/>
      <c r="AF1288" s="415"/>
      <c r="AG1288" s="415"/>
      <c r="AH1288" s="415"/>
      <c r="AI1288" s="415"/>
      <c r="AJ1288" s="415"/>
      <c r="AK1288" s="415"/>
      <c r="AL1288" s="415"/>
      <c r="AM1288" s="296">
        <f>SUM(Y1288:AL1288)</f>
        <v>0</v>
      </c>
    </row>
    <row r="1289" spans="1:39" ht="15" hidden="1" customHeight="1" outlineLevel="1">
      <c r="A1289" s="529"/>
      <c r="B1289" s="294" t="s">
        <v>802</v>
      </c>
      <c r="C1289" s="291" t="s">
        <v>163</v>
      </c>
      <c r="D1289" s="295"/>
      <c r="E1289" s="295"/>
      <c r="F1289" s="295"/>
      <c r="G1289" s="295"/>
      <c r="H1289" s="295"/>
      <c r="I1289" s="295"/>
      <c r="J1289" s="295"/>
      <c r="K1289" s="295"/>
      <c r="L1289" s="295"/>
      <c r="M1289" s="295"/>
      <c r="N1289" s="295">
        <f>N1288</f>
        <v>12</v>
      </c>
      <c r="O1289" s="295"/>
      <c r="P1289" s="295"/>
      <c r="Q1289" s="295"/>
      <c r="R1289" s="295"/>
      <c r="S1289" s="295"/>
      <c r="T1289" s="295"/>
      <c r="U1289" s="295"/>
      <c r="V1289" s="295"/>
      <c r="W1289" s="295"/>
      <c r="X1289" s="295"/>
      <c r="Y1289" s="411">
        <f>Y1288</f>
        <v>0</v>
      </c>
      <c r="Z1289" s="411">
        <f t="shared" ref="Z1289:AL1289" si="3347">Z1288</f>
        <v>0</v>
      </c>
      <c r="AA1289" s="411">
        <f t="shared" si="3347"/>
        <v>0</v>
      </c>
      <c r="AB1289" s="411">
        <f t="shared" si="3347"/>
        <v>0</v>
      </c>
      <c r="AC1289" s="411">
        <f t="shared" si="3347"/>
        <v>0</v>
      </c>
      <c r="AD1289" s="411">
        <f t="shared" si="3347"/>
        <v>0</v>
      </c>
      <c r="AE1289" s="411">
        <f t="shared" si="3347"/>
        <v>0</v>
      </c>
      <c r="AF1289" s="411">
        <f t="shared" si="3347"/>
        <v>0</v>
      </c>
      <c r="AG1289" s="411">
        <f t="shared" si="3347"/>
        <v>0</v>
      </c>
      <c r="AH1289" s="411">
        <f t="shared" si="3347"/>
        <v>0</v>
      </c>
      <c r="AI1289" s="411">
        <f t="shared" si="3347"/>
        <v>0</v>
      </c>
      <c r="AJ1289" s="411">
        <f t="shared" si="3347"/>
        <v>0</v>
      </c>
      <c r="AK1289" s="411">
        <f t="shared" si="3347"/>
        <v>0</v>
      </c>
      <c r="AL1289" s="411">
        <f t="shared" si="3347"/>
        <v>0</v>
      </c>
      <c r="AM1289" s="306"/>
    </row>
    <row r="1290" spans="1:39" ht="28.5" hidden="1" customHeight="1" outlineLevel="1">
      <c r="A1290" s="529"/>
      <c r="B1290" s="517"/>
      <c r="C1290" s="291"/>
      <c r="D1290" s="291"/>
      <c r="E1290" s="291"/>
      <c r="F1290" s="291"/>
      <c r="G1290" s="291"/>
      <c r="H1290" s="291"/>
      <c r="I1290" s="291"/>
      <c r="J1290" s="291"/>
      <c r="K1290" s="291"/>
      <c r="L1290" s="291"/>
      <c r="M1290" s="291"/>
      <c r="N1290" s="291"/>
      <c r="O1290" s="291"/>
      <c r="P1290" s="291"/>
      <c r="Q1290" s="291"/>
      <c r="R1290" s="291"/>
      <c r="S1290" s="291"/>
      <c r="T1290" s="291"/>
      <c r="U1290" s="291"/>
      <c r="V1290" s="291"/>
      <c r="W1290" s="291"/>
      <c r="X1290" s="291"/>
      <c r="Y1290" s="412"/>
      <c r="Z1290" s="425"/>
      <c r="AA1290" s="425"/>
      <c r="AB1290" s="425"/>
      <c r="AC1290" s="425"/>
      <c r="AD1290" s="425"/>
      <c r="AE1290" s="425"/>
      <c r="AF1290" s="425"/>
      <c r="AG1290" s="425"/>
      <c r="AH1290" s="425"/>
      <c r="AI1290" s="425"/>
      <c r="AJ1290" s="425"/>
      <c r="AK1290" s="425"/>
      <c r="AL1290" s="425"/>
      <c r="AM1290" s="306"/>
    </row>
    <row r="1291" spans="1:39" ht="15" hidden="1" customHeight="1" outlineLevel="1">
      <c r="A1291" s="529">
        <v>42</v>
      </c>
      <c r="B1291" s="517" t="s">
        <v>134</v>
      </c>
      <c r="C1291" s="291" t="s">
        <v>25</v>
      </c>
      <c r="D1291" s="295"/>
      <c r="E1291" s="295"/>
      <c r="F1291" s="295"/>
      <c r="G1291" s="295"/>
      <c r="H1291" s="295"/>
      <c r="I1291" s="295"/>
      <c r="J1291" s="295"/>
      <c r="K1291" s="295"/>
      <c r="L1291" s="295"/>
      <c r="M1291" s="295"/>
      <c r="N1291" s="291"/>
      <c r="O1291" s="295"/>
      <c r="P1291" s="295"/>
      <c r="Q1291" s="295"/>
      <c r="R1291" s="295"/>
      <c r="S1291" s="295"/>
      <c r="T1291" s="295"/>
      <c r="U1291" s="295"/>
      <c r="V1291" s="295"/>
      <c r="W1291" s="295"/>
      <c r="X1291" s="295"/>
      <c r="Y1291" s="426"/>
      <c r="Z1291" s="415"/>
      <c r="AA1291" s="415"/>
      <c r="AB1291" s="415"/>
      <c r="AC1291" s="415"/>
      <c r="AD1291" s="415"/>
      <c r="AE1291" s="415"/>
      <c r="AF1291" s="415"/>
      <c r="AG1291" s="415"/>
      <c r="AH1291" s="415"/>
      <c r="AI1291" s="415"/>
      <c r="AJ1291" s="415"/>
      <c r="AK1291" s="415"/>
      <c r="AL1291" s="415"/>
      <c r="AM1291" s="296">
        <f>SUM(Y1291:AL1291)</f>
        <v>0</v>
      </c>
    </row>
    <row r="1292" spans="1:39" ht="15" hidden="1" customHeight="1" outlineLevel="1">
      <c r="A1292" s="529"/>
      <c r="B1292" s="294" t="s">
        <v>802</v>
      </c>
      <c r="C1292" s="291" t="s">
        <v>163</v>
      </c>
      <c r="D1292" s="295"/>
      <c r="E1292" s="295"/>
      <c r="F1292" s="295"/>
      <c r="G1292" s="295"/>
      <c r="H1292" s="295"/>
      <c r="I1292" s="295"/>
      <c r="J1292" s="295"/>
      <c r="K1292" s="295"/>
      <c r="L1292" s="295"/>
      <c r="M1292" s="295"/>
      <c r="N1292" s="466"/>
      <c r="O1292" s="295"/>
      <c r="P1292" s="295"/>
      <c r="Q1292" s="295"/>
      <c r="R1292" s="295"/>
      <c r="S1292" s="295"/>
      <c r="T1292" s="295"/>
      <c r="U1292" s="295"/>
      <c r="V1292" s="295"/>
      <c r="W1292" s="295"/>
      <c r="X1292" s="295"/>
      <c r="Y1292" s="411">
        <f>Y1291</f>
        <v>0</v>
      </c>
      <c r="Z1292" s="411">
        <f t="shared" ref="Z1292:AL1292" si="3348">Z1291</f>
        <v>0</v>
      </c>
      <c r="AA1292" s="411">
        <f t="shared" si="3348"/>
        <v>0</v>
      </c>
      <c r="AB1292" s="411">
        <f t="shared" si="3348"/>
        <v>0</v>
      </c>
      <c r="AC1292" s="411">
        <f t="shared" si="3348"/>
        <v>0</v>
      </c>
      <c r="AD1292" s="411">
        <f t="shared" si="3348"/>
        <v>0</v>
      </c>
      <c r="AE1292" s="411">
        <f t="shared" si="3348"/>
        <v>0</v>
      </c>
      <c r="AF1292" s="411">
        <f t="shared" si="3348"/>
        <v>0</v>
      </c>
      <c r="AG1292" s="411">
        <f t="shared" si="3348"/>
        <v>0</v>
      </c>
      <c r="AH1292" s="411">
        <f t="shared" si="3348"/>
        <v>0</v>
      </c>
      <c r="AI1292" s="411">
        <f t="shared" si="3348"/>
        <v>0</v>
      </c>
      <c r="AJ1292" s="411">
        <f t="shared" si="3348"/>
        <v>0</v>
      </c>
      <c r="AK1292" s="411">
        <f t="shared" si="3348"/>
        <v>0</v>
      </c>
      <c r="AL1292" s="411">
        <f t="shared" si="3348"/>
        <v>0</v>
      </c>
      <c r="AM1292" s="306"/>
    </row>
    <row r="1293" spans="1:39" ht="28.5" hidden="1" customHeight="1" outlineLevel="1">
      <c r="A1293" s="529"/>
      <c r="B1293" s="517"/>
      <c r="C1293" s="291"/>
      <c r="D1293" s="291"/>
      <c r="E1293" s="291"/>
      <c r="F1293" s="291"/>
      <c r="G1293" s="291"/>
      <c r="H1293" s="291"/>
      <c r="I1293" s="291"/>
      <c r="J1293" s="291"/>
      <c r="K1293" s="291"/>
      <c r="L1293" s="291"/>
      <c r="M1293" s="291"/>
      <c r="N1293" s="291"/>
      <c r="O1293" s="291"/>
      <c r="P1293" s="291"/>
      <c r="Q1293" s="291"/>
      <c r="R1293" s="291"/>
      <c r="S1293" s="291"/>
      <c r="T1293" s="291"/>
      <c r="U1293" s="291"/>
      <c r="V1293" s="291"/>
      <c r="W1293" s="291"/>
      <c r="X1293" s="291"/>
      <c r="Y1293" s="412"/>
      <c r="Z1293" s="425"/>
      <c r="AA1293" s="425"/>
      <c r="AB1293" s="425"/>
      <c r="AC1293" s="425"/>
      <c r="AD1293" s="425"/>
      <c r="AE1293" s="425"/>
      <c r="AF1293" s="425"/>
      <c r="AG1293" s="425"/>
      <c r="AH1293" s="425"/>
      <c r="AI1293" s="425"/>
      <c r="AJ1293" s="425"/>
      <c r="AK1293" s="425"/>
      <c r="AL1293" s="425"/>
      <c r="AM1293" s="306"/>
    </row>
    <row r="1294" spans="1:39" ht="15" hidden="1" customHeight="1" outlineLevel="1">
      <c r="A1294" s="529">
        <v>43</v>
      </c>
      <c r="B1294" s="517" t="s">
        <v>135</v>
      </c>
      <c r="C1294" s="291" t="s">
        <v>25</v>
      </c>
      <c r="D1294" s="295"/>
      <c r="E1294" s="295"/>
      <c r="F1294" s="295"/>
      <c r="G1294" s="295"/>
      <c r="H1294" s="295"/>
      <c r="I1294" s="295"/>
      <c r="J1294" s="295"/>
      <c r="K1294" s="295"/>
      <c r="L1294" s="295"/>
      <c r="M1294" s="295"/>
      <c r="N1294" s="295">
        <v>12</v>
      </c>
      <c r="O1294" s="295"/>
      <c r="P1294" s="295"/>
      <c r="Q1294" s="295"/>
      <c r="R1294" s="295"/>
      <c r="S1294" s="295"/>
      <c r="T1294" s="295"/>
      <c r="U1294" s="295"/>
      <c r="V1294" s="295"/>
      <c r="W1294" s="295"/>
      <c r="X1294" s="295"/>
      <c r="Y1294" s="426"/>
      <c r="Z1294" s="415"/>
      <c r="AA1294" s="415"/>
      <c r="AB1294" s="415"/>
      <c r="AC1294" s="415"/>
      <c r="AD1294" s="415"/>
      <c r="AE1294" s="415"/>
      <c r="AF1294" s="415"/>
      <c r="AG1294" s="415"/>
      <c r="AH1294" s="415"/>
      <c r="AI1294" s="415"/>
      <c r="AJ1294" s="415"/>
      <c r="AK1294" s="415"/>
      <c r="AL1294" s="415"/>
      <c r="AM1294" s="296">
        <f>SUM(Y1294:AL1294)</f>
        <v>0</v>
      </c>
    </row>
    <row r="1295" spans="1:39" ht="15" hidden="1" customHeight="1" outlineLevel="1">
      <c r="A1295" s="529"/>
      <c r="B1295" s="294" t="s">
        <v>802</v>
      </c>
      <c r="C1295" s="291" t="s">
        <v>163</v>
      </c>
      <c r="D1295" s="295"/>
      <c r="E1295" s="295"/>
      <c r="F1295" s="295"/>
      <c r="G1295" s="295"/>
      <c r="H1295" s="295"/>
      <c r="I1295" s="295"/>
      <c r="J1295" s="295"/>
      <c r="K1295" s="295"/>
      <c r="L1295" s="295"/>
      <c r="M1295" s="295"/>
      <c r="N1295" s="295">
        <f>N1294</f>
        <v>12</v>
      </c>
      <c r="O1295" s="295"/>
      <c r="P1295" s="295"/>
      <c r="Q1295" s="295"/>
      <c r="R1295" s="295"/>
      <c r="S1295" s="295"/>
      <c r="T1295" s="295"/>
      <c r="U1295" s="295"/>
      <c r="V1295" s="295"/>
      <c r="W1295" s="295"/>
      <c r="X1295" s="295"/>
      <c r="Y1295" s="411">
        <f>Y1294</f>
        <v>0</v>
      </c>
      <c r="Z1295" s="411">
        <f t="shared" ref="Z1295:AL1295" si="3349">Z1294</f>
        <v>0</v>
      </c>
      <c r="AA1295" s="411">
        <f t="shared" si="3349"/>
        <v>0</v>
      </c>
      <c r="AB1295" s="411">
        <f t="shared" si="3349"/>
        <v>0</v>
      </c>
      <c r="AC1295" s="411">
        <f t="shared" si="3349"/>
        <v>0</v>
      </c>
      <c r="AD1295" s="411">
        <f t="shared" si="3349"/>
        <v>0</v>
      </c>
      <c r="AE1295" s="411">
        <f t="shared" si="3349"/>
        <v>0</v>
      </c>
      <c r="AF1295" s="411">
        <f t="shared" si="3349"/>
        <v>0</v>
      </c>
      <c r="AG1295" s="411">
        <f t="shared" si="3349"/>
        <v>0</v>
      </c>
      <c r="AH1295" s="411">
        <f t="shared" si="3349"/>
        <v>0</v>
      </c>
      <c r="AI1295" s="411">
        <f t="shared" si="3349"/>
        <v>0</v>
      </c>
      <c r="AJ1295" s="411">
        <f t="shared" si="3349"/>
        <v>0</v>
      </c>
      <c r="AK1295" s="411">
        <f t="shared" si="3349"/>
        <v>0</v>
      </c>
      <c r="AL1295" s="411">
        <f t="shared" si="3349"/>
        <v>0</v>
      </c>
      <c r="AM1295" s="306"/>
    </row>
    <row r="1296" spans="1:39" ht="15" hidden="1" customHeight="1" outlineLevel="1">
      <c r="A1296" s="529"/>
      <c r="B1296" s="517"/>
      <c r="C1296" s="291"/>
      <c r="D1296" s="291"/>
      <c r="E1296" s="291"/>
      <c r="F1296" s="291"/>
      <c r="G1296" s="291"/>
      <c r="H1296" s="291"/>
      <c r="I1296" s="291"/>
      <c r="J1296" s="291"/>
      <c r="K1296" s="291"/>
      <c r="L1296" s="291"/>
      <c r="M1296" s="291"/>
      <c r="N1296" s="291"/>
      <c r="O1296" s="291"/>
      <c r="P1296" s="291"/>
      <c r="Q1296" s="291"/>
      <c r="R1296" s="291"/>
      <c r="S1296" s="291"/>
      <c r="T1296" s="291"/>
      <c r="U1296" s="291"/>
      <c r="V1296" s="291"/>
      <c r="W1296" s="291"/>
      <c r="X1296" s="291"/>
      <c r="Y1296" s="412"/>
      <c r="Z1296" s="425"/>
      <c r="AA1296" s="425"/>
      <c r="AB1296" s="425"/>
      <c r="AC1296" s="425"/>
      <c r="AD1296" s="425"/>
      <c r="AE1296" s="425"/>
      <c r="AF1296" s="425"/>
      <c r="AG1296" s="425"/>
      <c r="AH1296" s="425"/>
      <c r="AI1296" s="425"/>
      <c r="AJ1296" s="425"/>
      <c r="AK1296" s="425"/>
      <c r="AL1296" s="425"/>
      <c r="AM1296" s="306"/>
    </row>
    <row r="1297" spans="1:39" ht="15" hidden="1" customHeight="1" outlineLevel="1">
      <c r="A1297" s="529">
        <v>44</v>
      </c>
      <c r="B1297" s="517" t="s">
        <v>136</v>
      </c>
      <c r="C1297" s="291" t="s">
        <v>25</v>
      </c>
      <c r="D1297" s="295"/>
      <c r="E1297" s="295"/>
      <c r="F1297" s="295"/>
      <c r="G1297" s="295"/>
      <c r="H1297" s="295"/>
      <c r="I1297" s="295"/>
      <c r="J1297" s="295"/>
      <c r="K1297" s="295"/>
      <c r="L1297" s="295"/>
      <c r="M1297" s="295"/>
      <c r="N1297" s="295">
        <v>12</v>
      </c>
      <c r="O1297" s="295"/>
      <c r="P1297" s="295"/>
      <c r="Q1297" s="295"/>
      <c r="R1297" s="295"/>
      <c r="S1297" s="295"/>
      <c r="T1297" s="295"/>
      <c r="U1297" s="295"/>
      <c r="V1297" s="295"/>
      <c r="W1297" s="295"/>
      <c r="X1297" s="295"/>
      <c r="Y1297" s="426"/>
      <c r="Z1297" s="415"/>
      <c r="AA1297" s="415"/>
      <c r="AB1297" s="415"/>
      <c r="AC1297" s="415"/>
      <c r="AD1297" s="415"/>
      <c r="AE1297" s="415"/>
      <c r="AF1297" s="415"/>
      <c r="AG1297" s="415"/>
      <c r="AH1297" s="415"/>
      <c r="AI1297" s="415"/>
      <c r="AJ1297" s="415"/>
      <c r="AK1297" s="415"/>
      <c r="AL1297" s="415"/>
      <c r="AM1297" s="296">
        <f>SUM(Y1297:AL1297)</f>
        <v>0</v>
      </c>
    </row>
    <row r="1298" spans="1:39" ht="15" hidden="1" customHeight="1" outlineLevel="1">
      <c r="A1298" s="529"/>
      <c r="B1298" s="294" t="s">
        <v>802</v>
      </c>
      <c r="C1298" s="291" t="s">
        <v>163</v>
      </c>
      <c r="D1298" s="295"/>
      <c r="E1298" s="295"/>
      <c r="F1298" s="295"/>
      <c r="G1298" s="295"/>
      <c r="H1298" s="295"/>
      <c r="I1298" s="295"/>
      <c r="J1298" s="295"/>
      <c r="K1298" s="295"/>
      <c r="L1298" s="295"/>
      <c r="M1298" s="295"/>
      <c r="N1298" s="295">
        <f>N1297</f>
        <v>12</v>
      </c>
      <c r="O1298" s="295"/>
      <c r="P1298" s="295"/>
      <c r="Q1298" s="295"/>
      <c r="R1298" s="295"/>
      <c r="S1298" s="295"/>
      <c r="T1298" s="295"/>
      <c r="U1298" s="295"/>
      <c r="V1298" s="295"/>
      <c r="W1298" s="295"/>
      <c r="X1298" s="295"/>
      <c r="Y1298" s="411">
        <f>Y1297</f>
        <v>0</v>
      </c>
      <c r="Z1298" s="411">
        <f t="shared" ref="Z1298:AL1298" si="3350">Z1297</f>
        <v>0</v>
      </c>
      <c r="AA1298" s="411">
        <f t="shared" si="3350"/>
        <v>0</v>
      </c>
      <c r="AB1298" s="411">
        <f t="shared" si="3350"/>
        <v>0</v>
      </c>
      <c r="AC1298" s="411">
        <f t="shared" si="3350"/>
        <v>0</v>
      </c>
      <c r="AD1298" s="411">
        <f t="shared" si="3350"/>
        <v>0</v>
      </c>
      <c r="AE1298" s="411">
        <f t="shared" si="3350"/>
        <v>0</v>
      </c>
      <c r="AF1298" s="411">
        <f t="shared" si="3350"/>
        <v>0</v>
      </c>
      <c r="AG1298" s="411">
        <f t="shared" si="3350"/>
        <v>0</v>
      </c>
      <c r="AH1298" s="411">
        <f t="shared" si="3350"/>
        <v>0</v>
      </c>
      <c r="AI1298" s="411">
        <f t="shared" si="3350"/>
        <v>0</v>
      </c>
      <c r="AJ1298" s="411">
        <f t="shared" si="3350"/>
        <v>0</v>
      </c>
      <c r="AK1298" s="411">
        <f t="shared" si="3350"/>
        <v>0</v>
      </c>
      <c r="AL1298" s="411">
        <f t="shared" si="3350"/>
        <v>0</v>
      </c>
      <c r="AM1298" s="306"/>
    </row>
    <row r="1299" spans="1:39" ht="28.5" hidden="1" customHeight="1" outlineLevel="1">
      <c r="A1299" s="529"/>
      <c r="B1299" s="517"/>
      <c r="C1299" s="291"/>
      <c r="D1299" s="291"/>
      <c r="E1299" s="291"/>
      <c r="F1299" s="291"/>
      <c r="G1299" s="291"/>
      <c r="H1299" s="291"/>
      <c r="I1299" s="291"/>
      <c r="J1299" s="291"/>
      <c r="K1299" s="291"/>
      <c r="L1299" s="291"/>
      <c r="M1299" s="291"/>
      <c r="N1299" s="291"/>
      <c r="O1299" s="291"/>
      <c r="P1299" s="291"/>
      <c r="Q1299" s="291"/>
      <c r="R1299" s="291"/>
      <c r="S1299" s="291"/>
      <c r="T1299" s="291"/>
      <c r="U1299" s="291"/>
      <c r="V1299" s="291"/>
      <c r="W1299" s="291"/>
      <c r="X1299" s="291"/>
      <c r="Y1299" s="412"/>
      <c r="Z1299" s="425"/>
      <c r="AA1299" s="425"/>
      <c r="AB1299" s="425"/>
      <c r="AC1299" s="425"/>
      <c r="AD1299" s="425"/>
      <c r="AE1299" s="425"/>
      <c r="AF1299" s="425"/>
      <c r="AG1299" s="425"/>
      <c r="AH1299" s="425"/>
      <c r="AI1299" s="425"/>
      <c r="AJ1299" s="425"/>
      <c r="AK1299" s="425"/>
      <c r="AL1299" s="425"/>
      <c r="AM1299" s="306"/>
    </row>
    <row r="1300" spans="1:39" ht="15" hidden="1" customHeight="1" outlineLevel="1">
      <c r="A1300" s="529">
        <v>45</v>
      </c>
      <c r="B1300" s="517" t="s">
        <v>137</v>
      </c>
      <c r="C1300" s="291" t="s">
        <v>25</v>
      </c>
      <c r="D1300" s="295"/>
      <c r="E1300" s="295"/>
      <c r="F1300" s="295"/>
      <c r="G1300" s="295"/>
      <c r="H1300" s="295"/>
      <c r="I1300" s="295"/>
      <c r="J1300" s="295"/>
      <c r="K1300" s="295"/>
      <c r="L1300" s="295"/>
      <c r="M1300" s="295"/>
      <c r="N1300" s="295">
        <v>12</v>
      </c>
      <c r="O1300" s="295"/>
      <c r="P1300" s="295"/>
      <c r="Q1300" s="295"/>
      <c r="R1300" s="295"/>
      <c r="S1300" s="295"/>
      <c r="T1300" s="295"/>
      <c r="U1300" s="295"/>
      <c r="V1300" s="295"/>
      <c r="W1300" s="295"/>
      <c r="X1300" s="295"/>
      <c r="Y1300" s="426"/>
      <c r="Z1300" s="415"/>
      <c r="AA1300" s="415"/>
      <c r="AB1300" s="415"/>
      <c r="AC1300" s="415"/>
      <c r="AD1300" s="415"/>
      <c r="AE1300" s="415"/>
      <c r="AF1300" s="415"/>
      <c r="AG1300" s="415"/>
      <c r="AH1300" s="415"/>
      <c r="AI1300" s="415"/>
      <c r="AJ1300" s="415"/>
      <c r="AK1300" s="415"/>
      <c r="AL1300" s="415"/>
      <c r="AM1300" s="296">
        <f>SUM(Y1300:AL1300)</f>
        <v>0</v>
      </c>
    </row>
    <row r="1301" spans="1:39" ht="15" hidden="1" customHeight="1" outlineLevel="1">
      <c r="A1301" s="529"/>
      <c r="B1301" s="294" t="s">
        <v>802</v>
      </c>
      <c r="C1301" s="291" t="s">
        <v>163</v>
      </c>
      <c r="D1301" s="295"/>
      <c r="E1301" s="295"/>
      <c r="F1301" s="295"/>
      <c r="G1301" s="295"/>
      <c r="H1301" s="295"/>
      <c r="I1301" s="295"/>
      <c r="J1301" s="295"/>
      <c r="K1301" s="295"/>
      <c r="L1301" s="295"/>
      <c r="M1301" s="295"/>
      <c r="N1301" s="295">
        <f>N1300</f>
        <v>12</v>
      </c>
      <c r="O1301" s="295"/>
      <c r="P1301" s="295"/>
      <c r="Q1301" s="295"/>
      <c r="R1301" s="295"/>
      <c r="S1301" s="295"/>
      <c r="T1301" s="295"/>
      <c r="U1301" s="295"/>
      <c r="V1301" s="295"/>
      <c r="W1301" s="295"/>
      <c r="X1301" s="295"/>
      <c r="Y1301" s="411">
        <f>Y1300</f>
        <v>0</v>
      </c>
      <c r="Z1301" s="411">
        <f t="shared" ref="Z1301:AL1301" si="3351">Z1300</f>
        <v>0</v>
      </c>
      <c r="AA1301" s="411">
        <f t="shared" si="3351"/>
        <v>0</v>
      </c>
      <c r="AB1301" s="411">
        <f t="shared" si="3351"/>
        <v>0</v>
      </c>
      <c r="AC1301" s="411">
        <f t="shared" si="3351"/>
        <v>0</v>
      </c>
      <c r="AD1301" s="411">
        <f t="shared" si="3351"/>
        <v>0</v>
      </c>
      <c r="AE1301" s="411">
        <f t="shared" si="3351"/>
        <v>0</v>
      </c>
      <c r="AF1301" s="411">
        <f t="shared" si="3351"/>
        <v>0</v>
      </c>
      <c r="AG1301" s="411">
        <f t="shared" si="3351"/>
        <v>0</v>
      </c>
      <c r="AH1301" s="411">
        <f t="shared" si="3351"/>
        <v>0</v>
      </c>
      <c r="AI1301" s="411">
        <f t="shared" si="3351"/>
        <v>0</v>
      </c>
      <c r="AJ1301" s="411">
        <f t="shared" si="3351"/>
        <v>0</v>
      </c>
      <c r="AK1301" s="411">
        <f t="shared" si="3351"/>
        <v>0</v>
      </c>
      <c r="AL1301" s="411">
        <f t="shared" si="3351"/>
        <v>0</v>
      </c>
      <c r="AM1301" s="306"/>
    </row>
    <row r="1302" spans="1:39" ht="32.5" hidden="1" customHeight="1" outlineLevel="1">
      <c r="A1302" s="529"/>
      <c r="B1302" s="517"/>
      <c r="C1302" s="291"/>
      <c r="D1302" s="291"/>
      <c r="E1302" s="291"/>
      <c r="F1302" s="291"/>
      <c r="G1302" s="291"/>
      <c r="H1302" s="291"/>
      <c r="I1302" s="291"/>
      <c r="J1302" s="291"/>
      <c r="K1302" s="291"/>
      <c r="L1302" s="291"/>
      <c r="M1302" s="291"/>
      <c r="N1302" s="291"/>
      <c r="O1302" s="291"/>
      <c r="P1302" s="291"/>
      <c r="Q1302" s="291"/>
      <c r="R1302" s="291"/>
      <c r="S1302" s="291"/>
      <c r="T1302" s="291"/>
      <c r="U1302" s="291"/>
      <c r="V1302" s="291"/>
      <c r="W1302" s="291"/>
      <c r="X1302" s="291"/>
      <c r="Y1302" s="412"/>
      <c r="Z1302" s="425"/>
      <c r="AA1302" s="425"/>
      <c r="AB1302" s="425"/>
      <c r="AC1302" s="425"/>
      <c r="AD1302" s="425"/>
      <c r="AE1302" s="425"/>
      <c r="AF1302" s="425"/>
      <c r="AG1302" s="425"/>
      <c r="AH1302" s="425"/>
      <c r="AI1302" s="425"/>
      <c r="AJ1302" s="425"/>
      <c r="AK1302" s="425"/>
      <c r="AL1302" s="425"/>
      <c r="AM1302" s="306"/>
    </row>
    <row r="1303" spans="1:39" ht="15" hidden="1" customHeight="1" outlineLevel="1">
      <c r="A1303" s="529">
        <v>46</v>
      </c>
      <c r="B1303" s="517" t="s">
        <v>138</v>
      </c>
      <c r="C1303" s="291" t="s">
        <v>25</v>
      </c>
      <c r="D1303" s="295"/>
      <c r="E1303" s="295"/>
      <c r="F1303" s="295"/>
      <c r="G1303" s="295"/>
      <c r="H1303" s="295"/>
      <c r="I1303" s="295"/>
      <c r="J1303" s="295"/>
      <c r="K1303" s="295"/>
      <c r="L1303" s="295"/>
      <c r="M1303" s="295"/>
      <c r="N1303" s="295">
        <v>12</v>
      </c>
      <c r="O1303" s="295"/>
      <c r="P1303" s="295"/>
      <c r="Q1303" s="295"/>
      <c r="R1303" s="295"/>
      <c r="S1303" s="295"/>
      <c r="T1303" s="295"/>
      <c r="U1303" s="295"/>
      <c r="V1303" s="295"/>
      <c r="W1303" s="295"/>
      <c r="X1303" s="295"/>
      <c r="Y1303" s="426"/>
      <c r="Z1303" s="415"/>
      <c r="AA1303" s="415"/>
      <c r="AB1303" s="415"/>
      <c r="AC1303" s="415"/>
      <c r="AD1303" s="415"/>
      <c r="AE1303" s="415"/>
      <c r="AF1303" s="415"/>
      <c r="AG1303" s="415"/>
      <c r="AH1303" s="415"/>
      <c r="AI1303" s="415"/>
      <c r="AJ1303" s="415"/>
      <c r="AK1303" s="415"/>
      <c r="AL1303" s="415"/>
      <c r="AM1303" s="296">
        <f>SUM(Y1303:AL1303)</f>
        <v>0</v>
      </c>
    </row>
    <row r="1304" spans="1:39" ht="15" hidden="1" customHeight="1" outlineLevel="1">
      <c r="A1304" s="529"/>
      <c r="B1304" s="294" t="s">
        <v>802</v>
      </c>
      <c r="C1304" s="291" t="s">
        <v>163</v>
      </c>
      <c r="D1304" s="295"/>
      <c r="E1304" s="295"/>
      <c r="F1304" s="295"/>
      <c r="G1304" s="295"/>
      <c r="H1304" s="295"/>
      <c r="I1304" s="295"/>
      <c r="J1304" s="295"/>
      <c r="K1304" s="295"/>
      <c r="L1304" s="295"/>
      <c r="M1304" s="295"/>
      <c r="N1304" s="295">
        <f>N1303</f>
        <v>12</v>
      </c>
      <c r="O1304" s="295"/>
      <c r="P1304" s="295"/>
      <c r="Q1304" s="295"/>
      <c r="R1304" s="295"/>
      <c r="S1304" s="295"/>
      <c r="T1304" s="295"/>
      <c r="U1304" s="295"/>
      <c r="V1304" s="295"/>
      <c r="W1304" s="295"/>
      <c r="X1304" s="295"/>
      <c r="Y1304" s="411">
        <f>Y1303</f>
        <v>0</v>
      </c>
      <c r="Z1304" s="411">
        <f t="shared" ref="Z1304:AL1304" si="3352">Z1303</f>
        <v>0</v>
      </c>
      <c r="AA1304" s="411">
        <f t="shared" si="3352"/>
        <v>0</v>
      </c>
      <c r="AB1304" s="411">
        <f t="shared" si="3352"/>
        <v>0</v>
      </c>
      <c r="AC1304" s="411">
        <f t="shared" si="3352"/>
        <v>0</v>
      </c>
      <c r="AD1304" s="411">
        <f t="shared" si="3352"/>
        <v>0</v>
      </c>
      <c r="AE1304" s="411">
        <f t="shared" si="3352"/>
        <v>0</v>
      </c>
      <c r="AF1304" s="411">
        <f t="shared" si="3352"/>
        <v>0</v>
      </c>
      <c r="AG1304" s="411">
        <f t="shared" si="3352"/>
        <v>0</v>
      </c>
      <c r="AH1304" s="411">
        <f t="shared" si="3352"/>
        <v>0</v>
      </c>
      <c r="AI1304" s="411">
        <f t="shared" si="3352"/>
        <v>0</v>
      </c>
      <c r="AJ1304" s="411">
        <f t="shared" si="3352"/>
        <v>0</v>
      </c>
      <c r="AK1304" s="411">
        <f t="shared" si="3352"/>
        <v>0</v>
      </c>
      <c r="AL1304" s="411">
        <f t="shared" si="3352"/>
        <v>0</v>
      </c>
      <c r="AM1304" s="306"/>
    </row>
    <row r="1305" spans="1:39" ht="32" hidden="1" customHeight="1" outlineLevel="1">
      <c r="A1305" s="529"/>
      <c r="B1305" s="517"/>
      <c r="C1305" s="291"/>
      <c r="D1305" s="291"/>
      <c r="E1305" s="291"/>
      <c r="F1305" s="291"/>
      <c r="G1305" s="291"/>
      <c r="H1305" s="291"/>
      <c r="I1305" s="291"/>
      <c r="J1305" s="291"/>
      <c r="K1305" s="291"/>
      <c r="L1305" s="291"/>
      <c r="M1305" s="291"/>
      <c r="N1305" s="291"/>
      <c r="O1305" s="291"/>
      <c r="P1305" s="291"/>
      <c r="Q1305" s="291"/>
      <c r="R1305" s="291"/>
      <c r="S1305" s="291"/>
      <c r="T1305" s="291"/>
      <c r="U1305" s="291"/>
      <c r="V1305" s="291"/>
      <c r="W1305" s="291"/>
      <c r="X1305" s="291"/>
      <c r="Y1305" s="412"/>
      <c r="Z1305" s="425"/>
      <c r="AA1305" s="425"/>
      <c r="AB1305" s="425"/>
      <c r="AC1305" s="425"/>
      <c r="AD1305" s="425"/>
      <c r="AE1305" s="425"/>
      <c r="AF1305" s="425"/>
      <c r="AG1305" s="425"/>
      <c r="AH1305" s="425"/>
      <c r="AI1305" s="425"/>
      <c r="AJ1305" s="425"/>
      <c r="AK1305" s="425"/>
      <c r="AL1305" s="425"/>
      <c r="AM1305" s="306"/>
    </row>
    <row r="1306" spans="1:39" ht="15" hidden="1" customHeight="1" outlineLevel="1">
      <c r="A1306" s="529">
        <v>47</v>
      </c>
      <c r="B1306" s="517" t="s">
        <v>139</v>
      </c>
      <c r="C1306" s="291" t="s">
        <v>25</v>
      </c>
      <c r="D1306" s="295"/>
      <c r="E1306" s="295"/>
      <c r="F1306" s="295"/>
      <c r="G1306" s="295"/>
      <c r="H1306" s="295"/>
      <c r="I1306" s="295"/>
      <c r="J1306" s="295"/>
      <c r="K1306" s="295"/>
      <c r="L1306" s="295"/>
      <c r="M1306" s="295"/>
      <c r="N1306" s="295">
        <v>12</v>
      </c>
      <c r="O1306" s="295"/>
      <c r="P1306" s="295"/>
      <c r="Q1306" s="295"/>
      <c r="R1306" s="295"/>
      <c r="S1306" s="295"/>
      <c r="T1306" s="295"/>
      <c r="U1306" s="295"/>
      <c r="V1306" s="295"/>
      <c r="W1306" s="295"/>
      <c r="X1306" s="295"/>
      <c r="Y1306" s="426"/>
      <c r="Z1306" s="415"/>
      <c r="AA1306" s="415"/>
      <c r="AB1306" s="415"/>
      <c r="AC1306" s="415"/>
      <c r="AD1306" s="415"/>
      <c r="AE1306" s="415"/>
      <c r="AF1306" s="415"/>
      <c r="AG1306" s="415"/>
      <c r="AH1306" s="415"/>
      <c r="AI1306" s="415"/>
      <c r="AJ1306" s="415"/>
      <c r="AK1306" s="415"/>
      <c r="AL1306" s="415"/>
      <c r="AM1306" s="296">
        <f>SUM(Y1306:AL1306)</f>
        <v>0</v>
      </c>
    </row>
    <row r="1307" spans="1:39" ht="15" hidden="1" customHeight="1" outlineLevel="1">
      <c r="A1307" s="529"/>
      <c r="B1307" s="294" t="s">
        <v>802</v>
      </c>
      <c r="C1307" s="291" t="s">
        <v>163</v>
      </c>
      <c r="D1307" s="295"/>
      <c r="E1307" s="295"/>
      <c r="F1307" s="295"/>
      <c r="G1307" s="295"/>
      <c r="H1307" s="295"/>
      <c r="I1307" s="295"/>
      <c r="J1307" s="295"/>
      <c r="K1307" s="295"/>
      <c r="L1307" s="295"/>
      <c r="M1307" s="295"/>
      <c r="N1307" s="295">
        <f>N1306</f>
        <v>12</v>
      </c>
      <c r="O1307" s="295"/>
      <c r="P1307" s="295"/>
      <c r="Q1307" s="295"/>
      <c r="R1307" s="295"/>
      <c r="S1307" s="295"/>
      <c r="T1307" s="295"/>
      <c r="U1307" s="295"/>
      <c r="V1307" s="295"/>
      <c r="W1307" s="295"/>
      <c r="X1307" s="295"/>
      <c r="Y1307" s="411">
        <f>Y1306</f>
        <v>0</v>
      </c>
      <c r="Z1307" s="411">
        <f t="shared" ref="Z1307:AL1307" si="3353">Z1306</f>
        <v>0</v>
      </c>
      <c r="AA1307" s="411">
        <f t="shared" si="3353"/>
        <v>0</v>
      </c>
      <c r="AB1307" s="411">
        <f t="shared" si="3353"/>
        <v>0</v>
      </c>
      <c r="AC1307" s="411">
        <f t="shared" si="3353"/>
        <v>0</v>
      </c>
      <c r="AD1307" s="411">
        <f t="shared" si="3353"/>
        <v>0</v>
      </c>
      <c r="AE1307" s="411">
        <f t="shared" si="3353"/>
        <v>0</v>
      </c>
      <c r="AF1307" s="411">
        <f t="shared" si="3353"/>
        <v>0</v>
      </c>
      <c r="AG1307" s="411">
        <f t="shared" si="3353"/>
        <v>0</v>
      </c>
      <c r="AH1307" s="411">
        <f t="shared" si="3353"/>
        <v>0</v>
      </c>
      <c r="AI1307" s="411">
        <f t="shared" si="3353"/>
        <v>0</v>
      </c>
      <c r="AJ1307" s="411">
        <f t="shared" si="3353"/>
        <v>0</v>
      </c>
      <c r="AK1307" s="411">
        <f t="shared" si="3353"/>
        <v>0</v>
      </c>
      <c r="AL1307" s="411">
        <f t="shared" si="3353"/>
        <v>0</v>
      </c>
      <c r="AM1307" s="306"/>
    </row>
    <row r="1308" spans="1:39" ht="35.5" hidden="1" customHeight="1" outlineLevel="1">
      <c r="A1308" s="529"/>
      <c r="B1308" s="517"/>
      <c r="C1308" s="291"/>
      <c r="D1308" s="291"/>
      <c r="E1308" s="291"/>
      <c r="F1308" s="291"/>
      <c r="G1308" s="291"/>
      <c r="H1308" s="291"/>
      <c r="I1308" s="291"/>
      <c r="J1308" s="291"/>
      <c r="K1308" s="291"/>
      <c r="L1308" s="291"/>
      <c r="M1308" s="291"/>
      <c r="N1308" s="291"/>
      <c r="O1308" s="291"/>
      <c r="P1308" s="291"/>
      <c r="Q1308" s="291"/>
      <c r="R1308" s="291"/>
      <c r="S1308" s="291"/>
      <c r="T1308" s="291"/>
      <c r="U1308" s="291"/>
      <c r="V1308" s="291"/>
      <c r="W1308" s="291"/>
      <c r="X1308" s="291"/>
      <c r="Y1308" s="412"/>
      <c r="Z1308" s="425"/>
      <c r="AA1308" s="425"/>
      <c r="AB1308" s="425"/>
      <c r="AC1308" s="425"/>
      <c r="AD1308" s="425"/>
      <c r="AE1308" s="425"/>
      <c r="AF1308" s="425"/>
      <c r="AG1308" s="425"/>
      <c r="AH1308" s="425"/>
      <c r="AI1308" s="425"/>
      <c r="AJ1308" s="425"/>
      <c r="AK1308" s="425"/>
      <c r="AL1308" s="425"/>
      <c r="AM1308" s="306"/>
    </row>
    <row r="1309" spans="1:39" ht="15" hidden="1" customHeight="1" outlineLevel="1">
      <c r="A1309" s="529">
        <v>48</v>
      </c>
      <c r="B1309" s="517" t="s">
        <v>140</v>
      </c>
      <c r="C1309" s="291" t="s">
        <v>25</v>
      </c>
      <c r="D1309" s="295"/>
      <c r="E1309" s="295"/>
      <c r="F1309" s="295"/>
      <c r="G1309" s="295"/>
      <c r="H1309" s="295"/>
      <c r="I1309" s="295"/>
      <c r="J1309" s="295"/>
      <c r="K1309" s="295"/>
      <c r="L1309" s="295"/>
      <c r="M1309" s="295"/>
      <c r="N1309" s="295">
        <v>12</v>
      </c>
      <c r="O1309" s="295"/>
      <c r="P1309" s="295"/>
      <c r="Q1309" s="295"/>
      <c r="R1309" s="295"/>
      <c r="S1309" s="295"/>
      <c r="T1309" s="295"/>
      <c r="U1309" s="295"/>
      <c r="V1309" s="295"/>
      <c r="W1309" s="295"/>
      <c r="X1309" s="295"/>
      <c r="Y1309" s="426"/>
      <c r="Z1309" s="415"/>
      <c r="AA1309" s="415"/>
      <c r="AB1309" s="415"/>
      <c r="AC1309" s="415"/>
      <c r="AD1309" s="415"/>
      <c r="AE1309" s="415"/>
      <c r="AF1309" s="415"/>
      <c r="AG1309" s="415"/>
      <c r="AH1309" s="415"/>
      <c r="AI1309" s="415"/>
      <c r="AJ1309" s="415"/>
      <c r="AK1309" s="415"/>
      <c r="AL1309" s="415"/>
      <c r="AM1309" s="296">
        <f>SUM(Y1309:AL1309)</f>
        <v>0</v>
      </c>
    </row>
    <row r="1310" spans="1:39" ht="15" hidden="1" customHeight="1" outlineLevel="1">
      <c r="A1310" s="529"/>
      <c r="B1310" s="294" t="s">
        <v>802</v>
      </c>
      <c r="C1310" s="291" t="s">
        <v>163</v>
      </c>
      <c r="D1310" s="295"/>
      <c r="E1310" s="295"/>
      <c r="F1310" s="295"/>
      <c r="G1310" s="295"/>
      <c r="H1310" s="295"/>
      <c r="I1310" s="295"/>
      <c r="J1310" s="295"/>
      <c r="K1310" s="295"/>
      <c r="L1310" s="295"/>
      <c r="M1310" s="295"/>
      <c r="N1310" s="295">
        <f>N1309</f>
        <v>12</v>
      </c>
      <c r="O1310" s="295"/>
      <c r="P1310" s="295"/>
      <c r="Q1310" s="295"/>
      <c r="R1310" s="295"/>
      <c r="S1310" s="295"/>
      <c r="T1310" s="295"/>
      <c r="U1310" s="295"/>
      <c r="V1310" s="295"/>
      <c r="W1310" s="295"/>
      <c r="X1310" s="295"/>
      <c r="Y1310" s="411">
        <f>Y1309</f>
        <v>0</v>
      </c>
      <c r="Z1310" s="411">
        <f t="shared" ref="Z1310:AL1310" si="3354">Z1309</f>
        <v>0</v>
      </c>
      <c r="AA1310" s="411">
        <f t="shared" si="3354"/>
        <v>0</v>
      </c>
      <c r="AB1310" s="411">
        <f t="shared" si="3354"/>
        <v>0</v>
      </c>
      <c r="AC1310" s="411">
        <f t="shared" si="3354"/>
        <v>0</v>
      </c>
      <c r="AD1310" s="411">
        <f t="shared" si="3354"/>
        <v>0</v>
      </c>
      <c r="AE1310" s="411">
        <f t="shared" si="3354"/>
        <v>0</v>
      </c>
      <c r="AF1310" s="411">
        <f t="shared" si="3354"/>
        <v>0</v>
      </c>
      <c r="AG1310" s="411">
        <f t="shared" si="3354"/>
        <v>0</v>
      </c>
      <c r="AH1310" s="411">
        <f t="shared" si="3354"/>
        <v>0</v>
      </c>
      <c r="AI1310" s="411">
        <f t="shared" si="3354"/>
        <v>0</v>
      </c>
      <c r="AJ1310" s="411">
        <f t="shared" si="3354"/>
        <v>0</v>
      </c>
      <c r="AK1310" s="411">
        <f t="shared" si="3354"/>
        <v>0</v>
      </c>
      <c r="AL1310" s="411">
        <f t="shared" si="3354"/>
        <v>0</v>
      </c>
      <c r="AM1310" s="306"/>
    </row>
    <row r="1311" spans="1:39" ht="39.75" hidden="1" customHeight="1" outlineLevel="1">
      <c r="A1311" s="529"/>
      <c r="B1311" s="517"/>
      <c r="C1311" s="291"/>
      <c r="D1311" s="291"/>
      <c r="E1311" s="291"/>
      <c r="F1311" s="291"/>
      <c r="G1311" s="291"/>
      <c r="H1311" s="291"/>
      <c r="I1311" s="291"/>
      <c r="J1311" s="291"/>
      <c r="K1311" s="291"/>
      <c r="L1311" s="291"/>
      <c r="M1311" s="291"/>
      <c r="N1311" s="291"/>
      <c r="O1311" s="291"/>
      <c r="P1311" s="291"/>
      <c r="Q1311" s="291"/>
      <c r="R1311" s="291"/>
      <c r="S1311" s="291"/>
      <c r="T1311" s="291"/>
      <c r="U1311" s="291"/>
      <c r="V1311" s="291"/>
      <c r="W1311" s="291"/>
      <c r="X1311" s="291"/>
      <c r="Y1311" s="412"/>
      <c r="Z1311" s="425"/>
      <c r="AA1311" s="425"/>
      <c r="AB1311" s="425"/>
      <c r="AC1311" s="425"/>
      <c r="AD1311" s="425"/>
      <c r="AE1311" s="425"/>
      <c r="AF1311" s="425"/>
      <c r="AG1311" s="425"/>
      <c r="AH1311" s="425"/>
      <c r="AI1311" s="425"/>
      <c r="AJ1311" s="425"/>
      <c r="AK1311" s="425"/>
      <c r="AL1311" s="425"/>
      <c r="AM1311" s="306"/>
    </row>
    <row r="1312" spans="1:39" ht="15" hidden="1" customHeight="1" outlineLevel="1">
      <c r="A1312" s="529">
        <v>49</v>
      </c>
      <c r="B1312" s="517" t="s">
        <v>141</v>
      </c>
      <c r="C1312" s="291" t="s">
        <v>25</v>
      </c>
      <c r="D1312" s="295"/>
      <c r="E1312" s="295"/>
      <c r="F1312" s="295"/>
      <c r="G1312" s="295"/>
      <c r="H1312" s="295"/>
      <c r="I1312" s="295"/>
      <c r="J1312" s="295"/>
      <c r="K1312" s="295"/>
      <c r="L1312" s="295"/>
      <c r="M1312" s="295"/>
      <c r="N1312" s="295">
        <v>12</v>
      </c>
      <c r="O1312" s="295"/>
      <c r="P1312" s="295"/>
      <c r="Q1312" s="295"/>
      <c r="R1312" s="295"/>
      <c r="S1312" s="295"/>
      <c r="T1312" s="295"/>
      <c r="U1312" s="295"/>
      <c r="V1312" s="295"/>
      <c r="W1312" s="295"/>
      <c r="X1312" s="295"/>
      <c r="Y1312" s="426"/>
      <c r="Z1312" s="415"/>
      <c r="AA1312" s="415"/>
      <c r="AB1312" s="415"/>
      <c r="AC1312" s="415"/>
      <c r="AD1312" s="415"/>
      <c r="AE1312" s="415"/>
      <c r="AF1312" s="415"/>
      <c r="AG1312" s="415"/>
      <c r="AH1312" s="415"/>
      <c r="AI1312" s="415"/>
      <c r="AJ1312" s="415"/>
      <c r="AK1312" s="415"/>
      <c r="AL1312" s="415"/>
      <c r="AM1312" s="296">
        <f>SUM(Y1312:AL1312)</f>
        <v>0</v>
      </c>
    </row>
    <row r="1313" spans="1:39" ht="15" hidden="1" customHeight="1" outlineLevel="1">
      <c r="A1313" s="427"/>
      <c r="B1313" s="294" t="s">
        <v>802</v>
      </c>
      <c r="C1313" s="291" t="s">
        <v>163</v>
      </c>
      <c r="D1313" s="295"/>
      <c r="E1313" s="295"/>
      <c r="F1313" s="295"/>
      <c r="G1313" s="295"/>
      <c r="H1313" s="295"/>
      <c r="I1313" s="295"/>
      <c r="J1313" s="295"/>
      <c r="K1313" s="295"/>
      <c r="L1313" s="295"/>
      <c r="M1313" s="295"/>
      <c r="N1313" s="295">
        <f>N1312</f>
        <v>12</v>
      </c>
      <c r="O1313" s="295"/>
      <c r="P1313" s="295"/>
      <c r="Q1313" s="295"/>
      <c r="R1313" s="295"/>
      <c r="S1313" s="295"/>
      <c r="T1313" s="295"/>
      <c r="U1313" s="295"/>
      <c r="V1313" s="295"/>
      <c r="W1313" s="295"/>
      <c r="X1313" s="295"/>
      <c r="Y1313" s="411">
        <f>Y1312</f>
        <v>0</v>
      </c>
      <c r="Z1313" s="411">
        <f t="shared" ref="Z1313:AL1313" si="3355">Z1312</f>
        <v>0</v>
      </c>
      <c r="AA1313" s="411">
        <f t="shared" si="3355"/>
        <v>0</v>
      </c>
      <c r="AB1313" s="411">
        <f t="shared" si="3355"/>
        <v>0</v>
      </c>
      <c r="AC1313" s="411">
        <f t="shared" si="3355"/>
        <v>0</v>
      </c>
      <c r="AD1313" s="411">
        <f t="shared" si="3355"/>
        <v>0</v>
      </c>
      <c r="AE1313" s="411">
        <f t="shared" si="3355"/>
        <v>0</v>
      </c>
      <c r="AF1313" s="411">
        <f t="shared" si="3355"/>
        <v>0</v>
      </c>
      <c r="AG1313" s="411">
        <f t="shared" si="3355"/>
        <v>0</v>
      </c>
      <c r="AH1313" s="411">
        <f t="shared" si="3355"/>
        <v>0</v>
      </c>
      <c r="AI1313" s="411">
        <f t="shared" si="3355"/>
        <v>0</v>
      </c>
      <c r="AJ1313" s="411">
        <f t="shared" si="3355"/>
        <v>0</v>
      </c>
      <c r="AK1313" s="411">
        <f t="shared" si="3355"/>
        <v>0</v>
      </c>
      <c r="AL1313" s="411">
        <f t="shared" si="3355"/>
        <v>0</v>
      </c>
      <c r="AM1313" s="306"/>
    </row>
    <row r="1314" spans="1:39" ht="33" hidden="1" customHeight="1" outlineLevel="1">
      <c r="A1314" s="427"/>
      <c r="B1314" s="294"/>
      <c r="C1314" s="305"/>
      <c r="D1314" s="291"/>
      <c r="E1314" s="291"/>
      <c r="F1314" s="291"/>
      <c r="G1314" s="291"/>
      <c r="H1314" s="291"/>
      <c r="I1314" s="291"/>
      <c r="J1314" s="291"/>
      <c r="K1314" s="291"/>
      <c r="L1314" s="291"/>
      <c r="M1314" s="291"/>
      <c r="N1314" s="291"/>
      <c r="O1314" s="291"/>
      <c r="P1314" s="291"/>
      <c r="Q1314" s="291"/>
      <c r="R1314" s="291"/>
      <c r="S1314" s="291"/>
      <c r="T1314" s="291"/>
      <c r="U1314" s="291"/>
      <c r="V1314" s="291"/>
      <c r="W1314" s="291"/>
      <c r="X1314" s="291"/>
      <c r="Y1314" s="301"/>
      <c r="Z1314" s="301"/>
      <c r="AA1314" s="301"/>
      <c r="AB1314" s="301"/>
      <c r="AC1314" s="301"/>
      <c r="AD1314" s="301"/>
      <c r="AE1314" s="301"/>
      <c r="AF1314" s="301"/>
      <c r="AG1314" s="301"/>
      <c r="AH1314" s="301"/>
      <c r="AI1314" s="301"/>
      <c r="AJ1314" s="301"/>
      <c r="AK1314" s="301"/>
      <c r="AL1314" s="301"/>
      <c r="AM1314" s="306"/>
    </row>
    <row r="1315" spans="1:39" ht="15" hidden="1" customHeight="1" collapsed="1">
      <c r="A1315" s="529"/>
      <c r="B1315" s="327" t="s">
        <v>803</v>
      </c>
      <c r="C1315" s="329"/>
      <c r="D1315" s="329">
        <f>SUM(D1158:D1313)</f>
        <v>0</v>
      </c>
      <c r="E1315" s="329"/>
      <c r="F1315" s="329"/>
      <c r="G1315" s="329"/>
      <c r="H1315" s="329"/>
      <c r="I1315" s="329"/>
      <c r="J1315" s="329"/>
      <c r="K1315" s="329"/>
      <c r="L1315" s="329"/>
      <c r="M1315" s="329"/>
      <c r="N1315" s="329"/>
      <c r="O1315" s="329">
        <f>SUM(O1158:O1313)</f>
        <v>0</v>
      </c>
      <c r="P1315" s="329"/>
      <c r="Q1315" s="329"/>
      <c r="R1315" s="329"/>
      <c r="S1315" s="329"/>
      <c r="T1315" s="329"/>
      <c r="U1315" s="329"/>
      <c r="V1315" s="329"/>
      <c r="W1315" s="329"/>
      <c r="X1315" s="329"/>
      <c r="Y1315" s="329">
        <f>IF(Y1156="kWh",SUMPRODUCT(D1158:D1313,Y1158:Y1313))</f>
        <v>0</v>
      </c>
      <c r="Z1315" s="329">
        <f>IF(Z1156="kWh",SUMPRODUCT(D1158:D1313,Z1158:Z1313))</f>
        <v>0</v>
      </c>
      <c r="AA1315" s="329">
        <f>IF(AA1156="kw",SUMPRODUCT(N1158:N1313,O1158:O1313,AA1158:AA1313),SUMPRODUCT(D1158:D1313,AA1158:AA1313))</f>
        <v>0</v>
      </c>
      <c r="AB1315" s="329">
        <f>IF(AB1156="kw",SUMPRODUCT(N1158:N1313,O1158:O1313,AB1158:AB1313),SUMPRODUCT(D1158:D1313,AB1158:AB1313))</f>
        <v>0</v>
      </c>
      <c r="AC1315" s="329">
        <f>IF(AC1156="kw",SUMPRODUCT(N1158:N1313,O1158:O1313,AC1158:AC1313),SUMPRODUCT(D1158:D1313,AC1158:AC1313))</f>
        <v>0</v>
      </c>
      <c r="AD1315" s="329">
        <f>IF(AD1156="kw",SUMPRODUCT(N1158:N1313,O1158:O1313,AD1158:AD1313),SUMPRODUCT(D1158:D1313,AD1158:AD1313))</f>
        <v>0</v>
      </c>
      <c r="AE1315" s="329">
        <f>IF(AE1156="kw",SUMPRODUCT(N1158:N1313,O1158:O1313,AE1158:AE1313),SUMPRODUCT(D1158:D1313,AE1158:AE1313))</f>
        <v>0</v>
      </c>
      <c r="AF1315" s="329">
        <f>IF(AF1156="kw",SUMPRODUCT(N1158:N1313,O1158:O1313,AF1158:AF1313),SUMPRODUCT(D1158:D1313,AF1158:AF1313))</f>
        <v>0</v>
      </c>
      <c r="AG1315" s="329">
        <f>IF(AG1156="kw",SUMPRODUCT(N1158:N1313,O1158:O1313,AG1158:AG1313),SUMPRODUCT(D1158:D1313,AG1158:AG1313))</f>
        <v>0</v>
      </c>
      <c r="AH1315" s="329">
        <f>IF(AH1156="kw",SUMPRODUCT(N1158:N1313,O1158:O1313,AH1158:AH1313),SUMPRODUCT(D1158:D1313,AH1158:AH1313))</f>
        <v>0</v>
      </c>
      <c r="AI1315" s="329">
        <f>IF(AI1156="kw",SUMPRODUCT(N1158:N1313,O1158:O1313,AI1158:AI1313),SUMPRODUCT(D1158:D1313,AI1158:AI1313))</f>
        <v>0</v>
      </c>
      <c r="AJ1315" s="329">
        <f>IF(AJ1156="kw",SUMPRODUCT(N1158:N1313,O1158:O1313,AJ1158:AJ1313),SUMPRODUCT(D1158:D1313,AJ1158:AJ1313))</f>
        <v>0</v>
      </c>
      <c r="AK1315" s="329">
        <f>IF(AK1156="kw",SUMPRODUCT(N1158:N1313,O1158:O1313,AK1158:AK1313),SUMPRODUCT(D1158:D1313,AK1158:AK1313))</f>
        <v>0</v>
      </c>
      <c r="AL1315" s="329">
        <f>IF(AL1156="kw",SUMPRODUCT(N1158:N1313,O1158:O1313,AL1158:AL1313),SUMPRODUCT(D1158:D1313,AL1158:AL1313))</f>
        <v>0</v>
      </c>
      <c r="AM1315" s="330"/>
    </row>
    <row r="1316" spans="1:39" ht="15" hidden="1" customHeight="1">
      <c r="A1316" s="529"/>
      <c r="B1316" s="391" t="s">
        <v>804</v>
      </c>
      <c r="C1316" s="392"/>
      <c r="D1316" s="392"/>
      <c r="E1316" s="392"/>
      <c r="F1316" s="392"/>
      <c r="G1316" s="392"/>
      <c r="H1316" s="392"/>
      <c r="I1316" s="392"/>
      <c r="J1316" s="392"/>
      <c r="K1316" s="392"/>
      <c r="L1316" s="392"/>
      <c r="M1316" s="392"/>
      <c r="N1316" s="392"/>
      <c r="O1316" s="392"/>
      <c r="P1316" s="392"/>
      <c r="Q1316" s="392"/>
      <c r="R1316" s="392"/>
      <c r="S1316" s="392"/>
      <c r="T1316" s="392"/>
      <c r="U1316" s="392"/>
      <c r="V1316" s="392"/>
      <c r="W1316" s="392"/>
      <c r="X1316" s="392"/>
      <c r="Y1316" s="392">
        <f>HLOOKUP(Y971,'2. LRAMVA Threshold'!$B$42:$Q$54,13,FALSE)</f>
        <v>6364469</v>
      </c>
      <c r="Z1316" s="392">
        <f>HLOOKUP(Z971,'2. LRAMVA Threshold'!$B$42:$Q$53,12,FALSE)</f>
        <v>1997655</v>
      </c>
      <c r="AA1316" s="392">
        <f>HLOOKUP(AA971,'2. LRAMVA Threshold'!$B$42:$Q$53,12,FALSE)</f>
        <v>11934</v>
      </c>
      <c r="AB1316" s="392">
        <f>HLOOKUP(AB971,'2. LRAMVA Threshold'!$B$42:$Q$53,12,FALSE)</f>
        <v>36218</v>
      </c>
      <c r="AC1316" s="392">
        <f>HLOOKUP(AC971,'2. LRAMVA Threshold'!$B$42:$Q$53,12,FALSE)</f>
        <v>149</v>
      </c>
      <c r="AD1316" s="392">
        <f>HLOOKUP(AD971,'2. LRAMVA Threshold'!$B$42:$Q$53,12,FALSE)</f>
        <v>0</v>
      </c>
      <c r="AE1316" s="392">
        <f>HLOOKUP(AE971,'2. LRAMVA Threshold'!$B$42:$Q$53,12,FALSE)</f>
        <v>0</v>
      </c>
      <c r="AF1316" s="392">
        <f>HLOOKUP(AF971,'2. LRAMVA Threshold'!$B$42:$Q$53,12,FALSE)</f>
        <v>0</v>
      </c>
      <c r="AG1316" s="392">
        <f>HLOOKUP(AG971,'2. LRAMVA Threshold'!$B$42:$Q$53,12,FALSE)</f>
        <v>0</v>
      </c>
      <c r="AH1316" s="392">
        <f>HLOOKUP(AH971,'2. LRAMVA Threshold'!$B$42:$Q$53,12,FALSE)</f>
        <v>0</v>
      </c>
      <c r="AI1316" s="392">
        <f>HLOOKUP(AI971,'2. LRAMVA Threshold'!$B$42:$Q$53,12,FALSE)</f>
        <v>0</v>
      </c>
      <c r="AJ1316" s="392">
        <f>HLOOKUP(AJ971,'2. LRAMVA Threshold'!$B$42:$Q$53,12,FALSE)</f>
        <v>0</v>
      </c>
      <c r="AK1316" s="392">
        <f>HLOOKUP(AK971,'2. LRAMVA Threshold'!$B$42:$Q$53,12,FALSE)</f>
        <v>0</v>
      </c>
      <c r="AL1316" s="392">
        <f>HLOOKUP(AL971,'2. LRAMVA Threshold'!$B$42:$Q$53,12,FALSE)</f>
        <v>0</v>
      </c>
      <c r="AM1316" s="441"/>
    </row>
    <row r="1317" spans="1:39" ht="16" hidden="1">
      <c r="B1317" s="518"/>
      <c r="C1317" s="432"/>
      <c r="D1317" s="433"/>
      <c r="E1317" s="433"/>
      <c r="F1317" s="433"/>
      <c r="G1317" s="433"/>
      <c r="H1317" s="433"/>
      <c r="I1317" s="433"/>
      <c r="J1317" s="433"/>
      <c r="K1317" s="433"/>
      <c r="L1317" s="433"/>
      <c r="M1317" s="433"/>
      <c r="N1317" s="433"/>
      <c r="O1317" s="434"/>
      <c r="P1317" s="433"/>
      <c r="Q1317" s="433"/>
      <c r="R1317" s="433"/>
      <c r="S1317" s="435"/>
      <c r="T1317" s="435"/>
      <c r="U1317" s="435"/>
      <c r="V1317" s="435"/>
      <c r="W1317" s="433"/>
      <c r="X1317" s="433"/>
      <c r="Y1317" s="436"/>
      <c r="Z1317" s="436"/>
      <c r="AA1317" s="436"/>
      <c r="AB1317" s="436"/>
      <c r="AC1317" s="436"/>
      <c r="AD1317" s="436"/>
      <c r="AE1317" s="436"/>
      <c r="AF1317" s="399"/>
      <c r="AG1317" s="399"/>
      <c r="AH1317" s="399"/>
      <c r="AI1317" s="399"/>
      <c r="AJ1317" s="399"/>
      <c r="AK1317" s="399"/>
      <c r="AL1317" s="399"/>
      <c r="AM1317" s="400"/>
    </row>
    <row r="1318" spans="1:39" ht="16" hidden="1">
      <c r="B1318" s="324" t="s">
        <v>805</v>
      </c>
      <c r="C1318" s="338"/>
      <c r="D1318" s="338"/>
      <c r="E1318" s="376"/>
      <c r="F1318" s="376"/>
      <c r="G1318" s="376"/>
      <c r="H1318" s="376"/>
      <c r="I1318" s="376"/>
      <c r="J1318" s="376"/>
      <c r="K1318" s="376"/>
      <c r="L1318" s="376"/>
      <c r="M1318" s="376"/>
      <c r="N1318" s="376"/>
      <c r="O1318" s="291"/>
      <c r="P1318" s="340"/>
      <c r="Q1318" s="340"/>
      <c r="R1318" s="340"/>
      <c r="S1318" s="339"/>
      <c r="T1318" s="339"/>
      <c r="U1318" s="339"/>
      <c r="V1318" s="339"/>
      <c r="W1318" s="340"/>
      <c r="X1318" s="340"/>
      <c r="Y1318" s="341">
        <f>HLOOKUP(Y$35,'3.  Distribution Rates'!$C$122:$P$134,13,FALSE)</f>
        <v>0</v>
      </c>
      <c r="Z1318" s="341">
        <f>HLOOKUP(Z$35,'3.  Distribution Rates'!$C$122:$P$134,13,FALSE)</f>
        <v>0</v>
      </c>
      <c r="AA1318" s="341">
        <f>HLOOKUP(AA$35,'3.  Distribution Rates'!$C$122:$P$134,13,FALSE)</f>
        <v>0</v>
      </c>
      <c r="AB1318" s="341">
        <f>HLOOKUP(AB$35,'3.  Distribution Rates'!$C$122:$P$134,13,FALSE)</f>
        <v>0</v>
      </c>
      <c r="AC1318" s="341">
        <f>HLOOKUP(AC$35,'3.  Distribution Rates'!$C$122:$P$134,13,FALSE)</f>
        <v>0</v>
      </c>
      <c r="AD1318" s="341">
        <f>HLOOKUP(AD$35,'3.  Distribution Rates'!$C$122:$P$134,13,FALSE)</f>
        <v>0</v>
      </c>
      <c r="AE1318" s="341">
        <f>HLOOKUP(AE$35,'3.  Distribution Rates'!$C$122:$P$134,13,FALSE)</f>
        <v>0</v>
      </c>
      <c r="AF1318" s="341">
        <f>HLOOKUP(AF$35,'3.  Distribution Rates'!$C$122:$P$134,13,FALSE)</f>
        <v>0</v>
      </c>
      <c r="AG1318" s="341">
        <f>HLOOKUP(AG$35,'3.  Distribution Rates'!$C$122:$P$134,13,FALSE)</f>
        <v>0</v>
      </c>
      <c r="AH1318" s="341">
        <f>HLOOKUP(AH$35,'3.  Distribution Rates'!$C$122:$P$134,13,FALSE)</f>
        <v>0</v>
      </c>
      <c r="AI1318" s="341">
        <f>HLOOKUP(AI$35,'3.  Distribution Rates'!$C$122:$P$134,13,FALSE)</f>
        <v>0</v>
      </c>
      <c r="AJ1318" s="341">
        <f>HLOOKUP(AJ$35,'3.  Distribution Rates'!$C$122:$P$134,13,FALSE)</f>
        <v>0</v>
      </c>
      <c r="AK1318" s="341">
        <f>HLOOKUP(AK$35,'3.  Distribution Rates'!$C$122:$P$134,13,FALSE)</f>
        <v>0</v>
      </c>
      <c r="AL1318" s="341">
        <f>HLOOKUP(AL$35,'3.  Distribution Rates'!$C$122:$P$134,13,FALSE)</f>
        <v>0</v>
      </c>
      <c r="AM1318" s="443"/>
    </row>
    <row r="1319" spans="1:39" ht="16" hidden="1">
      <c r="B1319" s="324" t="s">
        <v>806</v>
      </c>
      <c r="C1319" s="345"/>
      <c r="D1319" s="309"/>
      <c r="E1319" s="279"/>
      <c r="F1319" s="279"/>
      <c r="G1319" s="279"/>
      <c r="H1319" s="279"/>
      <c r="I1319" s="279"/>
      <c r="J1319" s="279"/>
      <c r="K1319" s="279"/>
      <c r="L1319" s="279"/>
      <c r="M1319" s="279"/>
      <c r="N1319" s="279"/>
      <c r="O1319" s="291"/>
      <c r="P1319" s="279"/>
      <c r="Q1319" s="279"/>
      <c r="R1319" s="279"/>
      <c r="S1319" s="309"/>
      <c r="T1319" s="309"/>
      <c r="U1319" s="309"/>
      <c r="V1319" s="309"/>
      <c r="W1319" s="279"/>
      <c r="X1319" s="279"/>
      <c r="Y1319" s="378">
        <f>'4.  2011-2014 LRAM'!Y583*Y1316</f>
        <v>0</v>
      </c>
      <c r="Z1319" s="378">
        <f>'4.  2011-2014 LRAM'!Z586*Z1318</f>
        <v>0</v>
      </c>
      <c r="AA1319" s="378">
        <f>'4.  2011-2014 LRAM'!AA586*AA1318</f>
        <v>0</v>
      </c>
      <c r="AB1319" s="378">
        <f>'4.  2011-2014 LRAM'!AB586*AB1318</f>
        <v>0</v>
      </c>
      <c r="AC1319" s="378">
        <f>'4.  2011-2014 LRAM'!AC586*AC1318</f>
        <v>0</v>
      </c>
      <c r="AD1319" s="378">
        <f>'4.  2011-2014 LRAM'!AD586*AD1318</f>
        <v>0</v>
      </c>
      <c r="AE1319" s="378">
        <f>'4.  2011-2014 LRAM'!AE586*AE1318</f>
        <v>0</v>
      </c>
      <c r="AF1319" s="378">
        <f>'4.  2011-2014 LRAM'!AF586*AF1318</f>
        <v>0</v>
      </c>
      <c r="AG1319" s="378">
        <f>'4.  2011-2014 LRAM'!AG586*AG1318</f>
        <v>0</v>
      </c>
      <c r="AH1319" s="378">
        <f>'4.  2011-2014 LRAM'!AH586*AH1318</f>
        <v>0</v>
      </c>
      <c r="AI1319" s="378">
        <f>'4.  2011-2014 LRAM'!AI586*AI1318</f>
        <v>0</v>
      </c>
      <c r="AJ1319" s="378">
        <f>'4.  2011-2014 LRAM'!AJ586*AJ1318</f>
        <v>0</v>
      </c>
      <c r="AK1319" s="378">
        <f>'4.  2011-2014 LRAM'!AK586*AK1318</f>
        <v>0</v>
      </c>
      <c r="AL1319" s="378">
        <f>'4.  2011-2014 LRAM'!AL586*AL1318</f>
        <v>0</v>
      </c>
      <c r="AM1319" s="626">
        <f t="shared" ref="AM1319:AM1326" si="3356">SUM(Y1319:AL1319)</f>
        <v>0</v>
      </c>
    </row>
    <row r="1320" spans="1:39" ht="16" hidden="1">
      <c r="B1320" s="324" t="s">
        <v>807</v>
      </c>
      <c r="C1320" s="345"/>
      <c r="D1320" s="309"/>
      <c r="E1320" s="279"/>
      <c r="F1320" s="279"/>
      <c r="G1320" s="279"/>
      <c r="H1320" s="279"/>
      <c r="I1320" s="279"/>
      <c r="J1320" s="279"/>
      <c r="K1320" s="279"/>
      <c r="L1320" s="279"/>
      <c r="M1320" s="279"/>
      <c r="N1320" s="279"/>
      <c r="O1320" s="291"/>
      <c r="P1320" s="279"/>
      <c r="Q1320" s="279"/>
      <c r="R1320" s="279"/>
      <c r="S1320" s="309"/>
      <c r="T1320" s="309"/>
      <c r="U1320" s="309"/>
      <c r="V1320" s="309"/>
      <c r="W1320" s="279"/>
      <c r="X1320" s="279"/>
      <c r="Y1320" s="378">
        <f>'4.  2011-2014 LRAM'!Y533*Y1318</f>
        <v>0</v>
      </c>
      <c r="Z1320" s="378">
        <f>'4.  2011-2014 LRAM'!Z717*Z1318</f>
        <v>0</v>
      </c>
      <c r="AA1320" s="378">
        <f>'4.  2011-2014 LRAM'!AA717*AA1318</f>
        <v>0</v>
      </c>
      <c r="AB1320" s="378">
        <f>'4.  2011-2014 LRAM'!AB717*AB1318</f>
        <v>0</v>
      </c>
      <c r="AC1320" s="378">
        <f>'4.  2011-2014 LRAM'!AC717*AC1318</f>
        <v>0</v>
      </c>
      <c r="AD1320" s="378">
        <f>'4.  2011-2014 LRAM'!AD717*AD1318</f>
        <v>0</v>
      </c>
      <c r="AE1320" s="378">
        <f>'4.  2011-2014 LRAM'!AE717*AE1318</f>
        <v>0</v>
      </c>
      <c r="AF1320" s="378">
        <f>'4.  2011-2014 LRAM'!AF717*AF1318</f>
        <v>0</v>
      </c>
      <c r="AG1320" s="378">
        <f>'4.  2011-2014 LRAM'!AG717*AG1318</f>
        <v>0</v>
      </c>
      <c r="AH1320" s="378">
        <f>'4.  2011-2014 LRAM'!AH717*AH1318</f>
        <v>0</v>
      </c>
      <c r="AI1320" s="378">
        <f>'4.  2011-2014 LRAM'!AI717*AI1318</f>
        <v>0</v>
      </c>
      <c r="AJ1320" s="378">
        <f>'4.  2011-2014 LRAM'!AJ717*AJ1318</f>
        <v>0</v>
      </c>
      <c r="AK1320" s="378">
        <f>'4.  2011-2014 LRAM'!AK717*AK1318</f>
        <v>0</v>
      </c>
      <c r="AL1320" s="378">
        <f>'4.  2011-2014 LRAM'!AL717*AL1318</f>
        <v>0</v>
      </c>
      <c r="AM1320" s="626">
        <f t="shared" si="3356"/>
        <v>0</v>
      </c>
    </row>
    <row r="1321" spans="1:39" ht="16" hidden="1">
      <c r="B1321" s="324" t="s">
        <v>808</v>
      </c>
      <c r="C1321" s="345"/>
      <c r="D1321" s="309"/>
      <c r="E1321" s="279"/>
      <c r="F1321" s="279"/>
      <c r="G1321" s="279"/>
      <c r="H1321" s="279"/>
      <c r="I1321" s="279"/>
      <c r="J1321" s="279"/>
      <c r="K1321" s="279"/>
      <c r="L1321" s="279"/>
      <c r="M1321" s="279"/>
      <c r="N1321" s="279"/>
      <c r="O1321" s="291"/>
      <c r="P1321" s="279"/>
      <c r="Q1321" s="279"/>
      <c r="R1321" s="279"/>
      <c r="S1321" s="309"/>
      <c r="T1321" s="309"/>
      <c r="U1321" s="309"/>
      <c r="V1321" s="309"/>
      <c r="W1321" s="279"/>
      <c r="X1321" s="279"/>
      <c r="Y1321" s="378">
        <f>Y216*Y1318</f>
        <v>0</v>
      </c>
      <c r="Z1321" s="378">
        <f t="shared" ref="Z1321:AL1321" si="3357">Z400*Z1318</f>
        <v>0</v>
      </c>
      <c r="AA1321" s="378">
        <f t="shared" si="3357"/>
        <v>0</v>
      </c>
      <c r="AB1321" s="378">
        <f t="shared" si="3357"/>
        <v>0</v>
      </c>
      <c r="AC1321" s="378">
        <f t="shared" si="3357"/>
        <v>0</v>
      </c>
      <c r="AD1321" s="378">
        <f t="shared" si="3357"/>
        <v>0</v>
      </c>
      <c r="AE1321" s="378">
        <f t="shared" si="3357"/>
        <v>0</v>
      </c>
      <c r="AF1321" s="378">
        <f t="shared" si="3357"/>
        <v>0</v>
      </c>
      <c r="AG1321" s="378">
        <f t="shared" si="3357"/>
        <v>0</v>
      </c>
      <c r="AH1321" s="378">
        <f t="shared" si="3357"/>
        <v>0</v>
      </c>
      <c r="AI1321" s="378">
        <f t="shared" si="3357"/>
        <v>0</v>
      </c>
      <c r="AJ1321" s="378">
        <f t="shared" si="3357"/>
        <v>0</v>
      </c>
      <c r="AK1321" s="378">
        <f t="shared" si="3357"/>
        <v>0</v>
      </c>
      <c r="AL1321" s="378">
        <f t="shared" si="3357"/>
        <v>0</v>
      </c>
      <c r="AM1321" s="626">
        <f t="shared" si="3356"/>
        <v>0</v>
      </c>
    </row>
    <row r="1322" spans="1:39" ht="16" hidden="1">
      <c r="B1322" s="324" t="s">
        <v>809</v>
      </c>
      <c r="C1322" s="345"/>
      <c r="D1322" s="309"/>
      <c r="E1322" s="279"/>
      <c r="F1322" s="279"/>
      <c r="G1322" s="279"/>
      <c r="H1322" s="279"/>
      <c r="I1322" s="279"/>
      <c r="J1322" s="279"/>
      <c r="K1322" s="279"/>
      <c r="L1322" s="279"/>
      <c r="M1322" s="279"/>
      <c r="N1322" s="279"/>
      <c r="O1322" s="291"/>
      <c r="P1322" s="279"/>
      <c r="Q1322" s="279"/>
      <c r="R1322" s="279"/>
      <c r="S1322" s="309"/>
      <c r="T1322" s="309"/>
      <c r="U1322" s="309"/>
      <c r="V1322" s="309"/>
      <c r="W1322" s="279"/>
      <c r="X1322" s="279"/>
      <c r="Y1322" s="378">
        <f>Y401*Y1318</f>
        <v>0</v>
      </c>
      <c r="Z1322" s="378">
        <f t="shared" ref="Z1322:AL1322" si="3358">Z587*Z1318</f>
        <v>0</v>
      </c>
      <c r="AA1322" s="378">
        <f t="shared" si="3358"/>
        <v>0</v>
      </c>
      <c r="AB1322" s="378">
        <f t="shared" si="3358"/>
        <v>0</v>
      </c>
      <c r="AC1322" s="378">
        <f t="shared" si="3358"/>
        <v>0</v>
      </c>
      <c r="AD1322" s="378">
        <f t="shared" si="3358"/>
        <v>0</v>
      </c>
      <c r="AE1322" s="378">
        <f t="shared" si="3358"/>
        <v>0</v>
      </c>
      <c r="AF1322" s="378">
        <f t="shared" si="3358"/>
        <v>0</v>
      </c>
      <c r="AG1322" s="378">
        <f t="shared" si="3358"/>
        <v>0</v>
      </c>
      <c r="AH1322" s="378">
        <f t="shared" si="3358"/>
        <v>0</v>
      </c>
      <c r="AI1322" s="378">
        <f t="shared" si="3358"/>
        <v>0</v>
      </c>
      <c r="AJ1322" s="378">
        <f t="shared" si="3358"/>
        <v>0</v>
      </c>
      <c r="AK1322" s="378">
        <f t="shared" si="3358"/>
        <v>0</v>
      </c>
      <c r="AL1322" s="378">
        <f t="shared" si="3358"/>
        <v>0</v>
      </c>
      <c r="AM1322" s="626">
        <f t="shared" si="3356"/>
        <v>0</v>
      </c>
    </row>
    <row r="1323" spans="1:39" ht="16" hidden="1">
      <c r="B1323" s="324" t="s">
        <v>810</v>
      </c>
      <c r="C1323" s="345"/>
      <c r="D1323" s="309"/>
      <c r="E1323" s="279"/>
      <c r="F1323" s="279"/>
      <c r="G1323" s="279"/>
      <c r="H1323" s="279"/>
      <c r="I1323" s="279"/>
      <c r="J1323" s="279"/>
      <c r="K1323" s="279"/>
      <c r="L1323" s="279"/>
      <c r="M1323" s="279"/>
      <c r="N1323" s="279"/>
      <c r="O1323" s="291"/>
      <c r="P1323" s="279"/>
      <c r="Q1323" s="279"/>
      <c r="R1323" s="279"/>
      <c r="S1323" s="309"/>
      <c r="T1323" s="309"/>
      <c r="U1323" s="309"/>
      <c r="V1323" s="309"/>
      <c r="W1323" s="279"/>
      <c r="X1323" s="279"/>
      <c r="Y1323" s="378">
        <f>Y594*Y1318</f>
        <v>0</v>
      </c>
      <c r="Z1323" s="378">
        <f t="shared" ref="Z1323:AL1323" si="3359">Z780*Z1318</f>
        <v>0</v>
      </c>
      <c r="AA1323" s="378">
        <f t="shared" si="3359"/>
        <v>0</v>
      </c>
      <c r="AB1323" s="378">
        <f t="shared" si="3359"/>
        <v>0</v>
      </c>
      <c r="AC1323" s="378">
        <f t="shared" si="3359"/>
        <v>0</v>
      </c>
      <c r="AD1323" s="378">
        <f t="shared" si="3359"/>
        <v>0</v>
      </c>
      <c r="AE1323" s="378">
        <f t="shared" si="3359"/>
        <v>0</v>
      </c>
      <c r="AF1323" s="378">
        <f t="shared" si="3359"/>
        <v>0</v>
      </c>
      <c r="AG1323" s="378">
        <f t="shared" si="3359"/>
        <v>0</v>
      </c>
      <c r="AH1323" s="378">
        <f t="shared" si="3359"/>
        <v>0</v>
      </c>
      <c r="AI1323" s="378">
        <f t="shared" si="3359"/>
        <v>0</v>
      </c>
      <c r="AJ1323" s="378">
        <f t="shared" si="3359"/>
        <v>0</v>
      </c>
      <c r="AK1323" s="378">
        <f t="shared" si="3359"/>
        <v>0</v>
      </c>
      <c r="AL1323" s="378">
        <f t="shared" si="3359"/>
        <v>0</v>
      </c>
      <c r="AM1323" s="626">
        <f t="shared" si="3356"/>
        <v>0</v>
      </c>
    </row>
    <row r="1324" spans="1:39" ht="16" hidden="1">
      <c r="B1324" s="324" t="s">
        <v>811</v>
      </c>
      <c r="C1324" s="345"/>
      <c r="D1324" s="309"/>
      <c r="E1324" s="279"/>
      <c r="F1324" s="279"/>
      <c r="G1324" s="279"/>
      <c r="H1324" s="279"/>
      <c r="I1324" s="279"/>
      <c r="J1324" s="279"/>
      <c r="K1324" s="279"/>
      <c r="L1324" s="279"/>
      <c r="M1324" s="279"/>
      <c r="N1324" s="279"/>
      <c r="O1324" s="291"/>
      <c r="P1324" s="279"/>
      <c r="Q1324" s="279"/>
      <c r="R1324" s="279"/>
      <c r="S1324" s="309"/>
      <c r="T1324" s="309"/>
      <c r="U1324" s="309"/>
      <c r="V1324" s="309"/>
      <c r="W1324" s="279"/>
      <c r="X1324" s="279"/>
      <c r="Y1324" s="378">
        <f>Y781*Y1318</f>
        <v>0</v>
      </c>
      <c r="Z1324" s="378">
        <f t="shared" ref="Z1324:AL1324" si="3360">Z965*Z1318</f>
        <v>0</v>
      </c>
      <c r="AA1324" s="378">
        <f t="shared" si="3360"/>
        <v>0</v>
      </c>
      <c r="AB1324" s="378">
        <f t="shared" si="3360"/>
        <v>0</v>
      </c>
      <c r="AC1324" s="378">
        <f t="shared" si="3360"/>
        <v>0</v>
      </c>
      <c r="AD1324" s="378">
        <f t="shared" si="3360"/>
        <v>0</v>
      </c>
      <c r="AE1324" s="378">
        <f t="shared" si="3360"/>
        <v>0</v>
      </c>
      <c r="AF1324" s="378">
        <f t="shared" si="3360"/>
        <v>0</v>
      </c>
      <c r="AG1324" s="378">
        <f t="shared" si="3360"/>
        <v>0</v>
      </c>
      <c r="AH1324" s="378">
        <f t="shared" si="3360"/>
        <v>0</v>
      </c>
      <c r="AI1324" s="378">
        <f t="shared" si="3360"/>
        <v>0</v>
      </c>
      <c r="AJ1324" s="378">
        <f t="shared" si="3360"/>
        <v>0</v>
      </c>
      <c r="AK1324" s="378">
        <f t="shared" si="3360"/>
        <v>0</v>
      </c>
      <c r="AL1324" s="378">
        <f t="shared" si="3360"/>
        <v>0</v>
      </c>
      <c r="AM1324" s="626">
        <f t="shared" si="3356"/>
        <v>0</v>
      </c>
    </row>
    <row r="1325" spans="1:39" ht="16" hidden="1">
      <c r="B1325" s="324" t="s">
        <v>812</v>
      </c>
      <c r="C1325" s="345"/>
      <c r="D1325" s="309"/>
      <c r="E1325" s="279"/>
      <c r="F1325" s="279"/>
      <c r="G1325" s="279"/>
      <c r="H1325" s="279"/>
      <c r="I1325" s="279"/>
      <c r="J1325" s="279"/>
      <c r="K1325" s="279"/>
      <c r="L1325" s="279"/>
      <c r="M1325" s="279"/>
      <c r="N1325" s="279"/>
      <c r="O1325" s="291"/>
      <c r="P1325" s="279"/>
      <c r="Q1325" s="279"/>
      <c r="R1325" s="279"/>
      <c r="S1325" s="309"/>
      <c r="T1325" s="309"/>
      <c r="U1325" s="309"/>
      <c r="V1325" s="309"/>
      <c r="W1325" s="279"/>
      <c r="X1325" s="279"/>
      <c r="Y1325" s="378">
        <f>Y965*Y1318</f>
        <v>0</v>
      </c>
      <c r="Z1325" s="378">
        <f t="shared" ref="Z1325:AL1325" si="3361">Z1149*Z1318</f>
        <v>0</v>
      </c>
      <c r="AA1325" s="378">
        <f t="shared" si="3361"/>
        <v>0</v>
      </c>
      <c r="AB1325" s="378">
        <f t="shared" si="3361"/>
        <v>0</v>
      </c>
      <c r="AC1325" s="378">
        <f t="shared" si="3361"/>
        <v>0</v>
      </c>
      <c r="AD1325" s="378">
        <f t="shared" si="3361"/>
        <v>0</v>
      </c>
      <c r="AE1325" s="378">
        <f t="shared" si="3361"/>
        <v>0</v>
      </c>
      <c r="AF1325" s="378">
        <f t="shared" si="3361"/>
        <v>0</v>
      </c>
      <c r="AG1325" s="378">
        <f t="shared" si="3361"/>
        <v>0</v>
      </c>
      <c r="AH1325" s="378">
        <f t="shared" si="3361"/>
        <v>0</v>
      </c>
      <c r="AI1325" s="378">
        <f t="shared" si="3361"/>
        <v>0</v>
      </c>
      <c r="AJ1325" s="378">
        <f t="shared" si="3361"/>
        <v>0</v>
      </c>
      <c r="AK1325" s="378">
        <f t="shared" si="3361"/>
        <v>0</v>
      </c>
      <c r="AL1325" s="378">
        <f t="shared" si="3361"/>
        <v>0</v>
      </c>
      <c r="AM1325" s="626">
        <f t="shared" si="3356"/>
        <v>0</v>
      </c>
    </row>
    <row r="1326" spans="1:39" ht="16" hidden="1">
      <c r="B1326" s="324" t="s">
        <v>792</v>
      </c>
      <c r="C1326" s="345"/>
      <c r="D1326" s="309"/>
      <c r="E1326" s="279"/>
      <c r="F1326" s="279"/>
      <c r="G1326" s="279"/>
      <c r="H1326" s="279"/>
      <c r="I1326" s="279"/>
      <c r="J1326" s="279"/>
      <c r="K1326" s="279"/>
      <c r="L1326" s="279"/>
      <c r="M1326" s="279"/>
      <c r="N1326" s="279"/>
      <c r="O1326" s="291"/>
      <c r="P1326" s="279"/>
      <c r="Q1326" s="279"/>
      <c r="R1326" s="279"/>
      <c r="S1326" s="309"/>
      <c r="T1326" s="309"/>
      <c r="U1326" s="309"/>
      <c r="V1326" s="309"/>
      <c r="W1326" s="279"/>
      <c r="X1326" s="279"/>
      <c r="Y1326" s="378">
        <f>Y1149*Y1318</f>
        <v>0</v>
      </c>
      <c r="Z1326" s="378">
        <f t="shared" ref="Z1326:AL1326" si="3362">Z1315*Z1318</f>
        <v>0</v>
      </c>
      <c r="AA1326" s="378">
        <f t="shared" si="3362"/>
        <v>0</v>
      </c>
      <c r="AB1326" s="378">
        <f t="shared" si="3362"/>
        <v>0</v>
      </c>
      <c r="AC1326" s="378">
        <f t="shared" si="3362"/>
        <v>0</v>
      </c>
      <c r="AD1326" s="378">
        <f t="shared" si="3362"/>
        <v>0</v>
      </c>
      <c r="AE1326" s="378">
        <f t="shared" si="3362"/>
        <v>0</v>
      </c>
      <c r="AF1326" s="378">
        <f t="shared" si="3362"/>
        <v>0</v>
      </c>
      <c r="AG1326" s="378">
        <f t="shared" si="3362"/>
        <v>0</v>
      </c>
      <c r="AH1326" s="378">
        <f t="shared" si="3362"/>
        <v>0</v>
      </c>
      <c r="AI1326" s="378">
        <f t="shared" si="3362"/>
        <v>0</v>
      </c>
      <c r="AJ1326" s="378">
        <f t="shared" si="3362"/>
        <v>0</v>
      </c>
      <c r="AK1326" s="378">
        <f t="shared" si="3362"/>
        <v>0</v>
      </c>
      <c r="AL1326" s="378">
        <f t="shared" si="3362"/>
        <v>0</v>
      </c>
      <c r="AM1326" s="626">
        <f t="shared" si="3356"/>
        <v>0</v>
      </c>
    </row>
    <row r="1327" spans="1:39" ht="16" hidden="1">
      <c r="B1327" s="324" t="s">
        <v>792</v>
      </c>
      <c r="C1327" s="345"/>
      <c r="D1327" s="309"/>
      <c r="E1327" s="279"/>
      <c r="F1327" s="279"/>
      <c r="G1327" s="279"/>
      <c r="H1327" s="279"/>
      <c r="I1327" s="279"/>
      <c r="J1327" s="279"/>
      <c r="K1327" s="279"/>
      <c r="L1327" s="279"/>
      <c r="M1327" s="279"/>
      <c r="N1327" s="279"/>
      <c r="O1327" s="291"/>
      <c r="P1327" s="279"/>
      <c r="Q1327" s="279"/>
      <c r="R1327" s="279"/>
      <c r="S1327" s="309"/>
      <c r="T1327" s="309"/>
      <c r="U1327" s="309"/>
      <c r="V1327" s="309"/>
      <c r="W1327" s="279"/>
      <c r="X1327" s="279"/>
      <c r="Y1327" s="378">
        <f>Y1315*Y1318</f>
        <v>0</v>
      </c>
      <c r="Z1327" s="378"/>
      <c r="AA1327" s="378"/>
      <c r="AB1327" s="378"/>
      <c r="AC1327" s="378"/>
      <c r="AD1327" s="378"/>
      <c r="AE1327" s="378"/>
      <c r="AF1327" s="378"/>
      <c r="AG1327" s="378"/>
      <c r="AH1327" s="378"/>
      <c r="AI1327" s="378"/>
      <c r="AJ1327" s="378"/>
      <c r="AK1327" s="378"/>
      <c r="AL1327" s="378"/>
      <c r="AM1327" s="626"/>
    </row>
    <row r="1328" spans="1:39" ht="16" hidden="1">
      <c r="B1328" s="349" t="s">
        <v>793</v>
      </c>
      <c r="C1328" s="345"/>
      <c r="D1328" s="336"/>
      <c r="E1328" s="334"/>
      <c r="F1328" s="334"/>
      <c r="G1328" s="334"/>
      <c r="H1328" s="334"/>
      <c r="I1328" s="334"/>
      <c r="J1328" s="334"/>
      <c r="K1328" s="334"/>
      <c r="L1328" s="334"/>
      <c r="M1328" s="334"/>
      <c r="N1328" s="334"/>
      <c r="O1328" s="300"/>
      <c r="P1328" s="334"/>
      <c r="Q1328" s="334"/>
      <c r="R1328" s="334"/>
      <c r="S1328" s="336"/>
      <c r="T1328" s="336"/>
      <c r="U1328" s="336"/>
      <c r="V1328" s="336"/>
      <c r="W1328" s="334"/>
      <c r="X1328" s="334"/>
      <c r="Y1328" s="346">
        <f t="shared" ref="Y1328:AM1328" si="3363">SUM(Y1319:Y1326)</f>
        <v>0</v>
      </c>
      <c r="Z1328" s="346">
        <f t="shared" si="3363"/>
        <v>0</v>
      </c>
      <c r="AA1328" s="346">
        <f t="shared" si="3363"/>
        <v>0</v>
      </c>
      <c r="AB1328" s="346">
        <f t="shared" si="3363"/>
        <v>0</v>
      </c>
      <c r="AC1328" s="346">
        <f t="shared" si="3363"/>
        <v>0</v>
      </c>
      <c r="AD1328" s="346">
        <f t="shared" si="3363"/>
        <v>0</v>
      </c>
      <c r="AE1328" s="346">
        <f t="shared" si="3363"/>
        <v>0</v>
      </c>
      <c r="AF1328" s="346">
        <f t="shared" si="3363"/>
        <v>0</v>
      </c>
      <c r="AG1328" s="346">
        <f t="shared" si="3363"/>
        <v>0</v>
      </c>
      <c r="AH1328" s="346">
        <f t="shared" si="3363"/>
        <v>0</v>
      </c>
      <c r="AI1328" s="346">
        <f t="shared" si="3363"/>
        <v>0</v>
      </c>
      <c r="AJ1328" s="346">
        <f t="shared" si="3363"/>
        <v>0</v>
      </c>
      <c r="AK1328" s="346">
        <f t="shared" si="3363"/>
        <v>0</v>
      </c>
      <c r="AL1328" s="346">
        <f t="shared" si="3363"/>
        <v>0</v>
      </c>
      <c r="AM1328" s="407">
        <f t="shared" si="3363"/>
        <v>0</v>
      </c>
    </row>
    <row r="1329" spans="2:39" ht="16" hidden="1">
      <c r="B1329" s="349" t="s">
        <v>794</v>
      </c>
      <c r="C1329" s="345"/>
      <c r="D1329" s="350"/>
      <c r="E1329" s="334"/>
      <c r="F1329" s="334"/>
      <c r="G1329" s="334"/>
      <c r="H1329" s="334"/>
      <c r="I1329" s="334"/>
      <c r="J1329" s="334"/>
      <c r="K1329" s="334"/>
      <c r="L1329" s="334"/>
      <c r="M1329" s="334"/>
      <c r="N1329" s="334"/>
      <c r="O1329" s="300"/>
      <c r="P1329" s="334"/>
      <c r="Q1329" s="334"/>
      <c r="R1329" s="334"/>
      <c r="S1329" s="336"/>
      <c r="T1329" s="336"/>
      <c r="U1329" s="336"/>
      <c r="V1329" s="336"/>
      <c r="W1329" s="334"/>
      <c r="X1329" s="334"/>
      <c r="Y1329" s="347">
        <f>Y1316*Y1318</f>
        <v>0</v>
      </c>
      <c r="Z1329" s="347">
        <f t="shared" ref="Z1329" si="3364">Z1316*Z1318</f>
        <v>0</v>
      </c>
      <c r="AA1329" s="347">
        <f>AA1316*AA1318</f>
        <v>0</v>
      </c>
      <c r="AB1329" s="347">
        <f t="shared" ref="AB1329:AL1329" si="3365">AB1316*AB1318</f>
        <v>0</v>
      </c>
      <c r="AC1329" s="347">
        <f t="shared" si="3365"/>
        <v>0</v>
      </c>
      <c r="AD1329" s="347">
        <f t="shared" si="3365"/>
        <v>0</v>
      </c>
      <c r="AE1329" s="347">
        <f t="shared" si="3365"/>
        <v>0</v>
      </c>
      <c r="AF1329" s="347">
        <f t="shared" si="3365"/>
        <v>0</v>
      </c>
      <c r="AG1329" s="347">
        <f t="shared" si="3365"/>
        <v>0</v>
      </c>
      <c r="AH1329" s="347">
        <f t="shared" si="3365"/>
        <v>0</v>
      </c>
      <c r="AI1329" s="347">
        <f t="shared" si="3365"/>
        <v>0</v>
      </c>
      <c r="AJ1329" s="347">
        <f t="shared" si="3365"/>
        <v>0</v>
      </c>
      <c r="AK1329" s="347">
        <f t="shared" si="3365"/>
        <v>0</v>
      </c>
      <c r="AL1329" s="347">
        <f t="shared" si="3365"/>
        <v>0</v>
      </c>
      <c r="AM1329" s="407">
        <f>SUM(Y1329:AL1329)</f>
        <v>0</v>
      </c>
    </row>
    <row r="1330" spans="2:39" ht="16" hidden="1">
      <c r="B1330" s="349" t="s">
        <v>795</v>
      </c>
      <c r="C1330" s="345"/>
      <c r="D1330" s="350"/>
      <c r="E1330" s="334"/>
      <c r="F1330" s="334"/>
      <c r="G1330" s="334"/>
      <c r="H1330" s="334"/>
      <c r="I1330" s="334"/>
      <c r="J1330" s="334"/>
      <c r="K1330" s="334"/>
      <c r="L1330" s="334"/>
      <c r="M1330" s="334"/>
      <c r="N1330" s="334"/>
      <c r="O1330" s="300"/>
      <c r="P1330" s="334"/>
      <c r="Q1330" s="334"/>
      <c r="R1330" s="334"/>
      <c r="S1330" s="350"/>
      <c r="T1330" s="350"/>
      <c r="U1330" s="350"/>
      <c r="V1330" s="350"/>
      <c r="W1330" s="334"/>
      <c r="X1330" s="334"/>
      <c r="Y1330" s="351"/>
      <c r="Z1330" s="351"/>
      <c r="AA1330" s="351"/>
      <c r="AB1330" s="351"/>
      <c r="AC1330" s="351"/>
      <c r="AD1330" s="351"/>
      <c r="AE1330" s="351"/>
      <c r="AF1330" s="351"/>
      <c r="AG1330" s="351"/>
      <c r="AH1330" s="351"/>
      <c r="AI1330" s="351"/>
      <c r="AJ1330" s="351"/>
      <c r="AK1330" s="351"/>
      <c r="AL1330" s="351"/>
      <c r="AM1330" s="407">
        <f>AM1328-AM1329</f>
        <v>0</v>
      </c>
    </row>
    <row r="1331" spans="2:39" ht="16" hidden="1">
      <c r="B1331" s="783"/>
      <c r="C1331" s="447"/>
      <c r="D1331" s="444"/>
      <c r="E1331" s="445"/>
      <c r="F1331" s="445"/>
      <c r="G1331" s="445"/>
      <c r="H1331" s="445"/>
      <c r="I1331" s="445"/>
      <c r="J1331" s="445"/>
      <c r="K1331" s="445"/>
      <c r="L1331" s="445"/>
      <c r="M1331" s="445"/>
      <c r="N1331" s="445"/>
      <c r="O1331" s="446"/>
      <c r="P1331" s="445"/>
      <c r="Q1331" s="445"/>
      <c r="R1331" s="445"/>
      <c r="S1331" s="444"/>
      <c r="T1331" s="444"/>
      <c r="U1331" s="444"/>
      <c r="V1331" s="444"/>
      <c r="W1331" s="445"/>
      <c r="X1331" s="445"/>
      <c r="Y1331" s="784"/>
      <c r="Z1331" s="784"/>
      <c r="AA1331" s="784"/>
      <c r="AB1331" s="784"/>
      <c r="AC1331" s="784"/>
      <c r="AD1331" s="784"/>
      <c r="AE1331" s="784"/>
      <c r="AF1331" s="784"/>
      <c r="AG1331" s="784"/>
      <c r="AH1331" s="784"/>
      <c r="AI1331" s="784"/>
      <c r="AJ1331" s="784"/>
      <c r="AK1331" s="784"/>
      <c r="AL1331" s="784"/>
      <c r="AM1331" s="785"/>
    </row>
    <row r="1332" spans="2:39" ht="16" hidden="1">
      <c r="B1332" s="368" t="s">
        <v>588</v>
      </c>
      <c r="C1332" s="387"/>
      <c r="D1332" s="388"/>
      <c r="E1332" s="388"/>
      <c r="F1332" s="388"/>
      <c r="G1332" s="388"/>
      <c r="H1332" s="388"/>
      <c r="I1332" s="388"/>
      <c r="J1332" s="388"/>
      <c r="K1332" s="388"/>
      <c r="L1332" s="388"/>
      <c r="M1332" s="388"/>
      <c r="N1332" s="388"/>
      <c r="O1332" s="388"/>
      <c r="P1332" s="388"/>
      <c r="Q1332" s="388"/>
      <c r="R1332" s="388"/>
      <c r="S1332" s="371"/>
      <c r="T1332" s="372"/>
      <c r="U1332" s="388"/>
      <c r="V1332" s="388"/>
      <c r="W1332" s="388"/>
      <c r="X1332" s="388"/>
      <c r="Y1332" s="409"/>
      <c r="Z1332" s="409"/>
      <c r="AA1332" s="409"/>
      <c r="AB1332" s="409"/>
      <c r="AC1332" s="409"/>
      <c r="AD1332" s="409"/>
      <c r="AE1332" s="409"/>
      <c r="AF1332" s="409"/>
      <c r="AG1332" s="409"/>
      <c r="AH1332" s="409"/>
      <c r="AI1332" s="409"/>
      <c r="AJ1332" s="409"/>
      <c r="AK1332" s="409"/>
      <c r="AL1332" s="409"/>
      <c r="AM1332" s="389"/>
    </row>
    <row r="1333" spans="2:39" hidden="1"/>
    <row r="1334" spans="2:39" ht="19.5" hidden="1" customHeight="1"/>
    <row r="1336" spans="2:39">
      <c r="B1336" s="587" t="s">
        <v>525</v>
      </c>
    </row>
  </sheetData>
  <sheetProtection formatCells="0" formatColumns="0" formatRows="0" insertColumns="0" insertRows="0" insertHyperlinks="0" deleteColumns="0" deleteRows="0" sort="0" autoFilter="0" pivotTables="0"/>
  <mergeCells count="51">
    <mergeCell ref="Y970:AM970"/>
    <mergeCell ref="P599:X599"/>
    <mergeCell ref="B786:B787"/>
    <mergeCell ref="C786:C787"/>
    <mergeCell ref="E786:M786"/>
    <mergeCell ref="N786:N787"/>
    <mergeCell ref="P786:X786"/>
    <mergeCell ref="Y786:AM786"/>
    <mergeCell ref="Y599:AM599"/>
    <mergeCell ref="P970:X970"/>
    <mergeCell ref="N970:N971"/>
    <mergeCell ref="B970:B971"/>
    <mergeCell ref="C970:C971"/>
    <mergeCell ref="E970:M970"/>
    <mergeCell ref="C406:C407"/>
    <mergeCell ref="E406:M406"/>
    <mergeCell ref="N406:N407"/>
    <mergeCell ref="B599:B600"/>
    <mergeCell ref="C599:C600"/>
    <mergeCell ref="E599:M599"/>
    <mergeCell ref="N599:N600"/>
    <mergeCell ref="B406:B407"/>
    <mergeCell ref="B221:B222"/>
    <mergeCell ref="C221:C222"/>
    <mergeCell ref="E221:M221"/>
    <mergeCell ref="N221:N222"/>
    <mergeCell ref="P221:X221"/>
    <mergeCell ref="Y406:AM406"/>
    <mergeCell ref="Y221:AM221"/>
    <mergeCell ref="N34:N35"/>
    <mergeCell ref="P34:X34"/>
    <mergeCell ref="Y34:AM34"/>
    <mergeCell ref="P406:X406"/>
    <mergeCell ref="B14:B16"/>
    <mergeCell ref="B34:B35"/>
    <mergeCell ref="C34:C35"/>
    <mergeCell ref="E34:M34"/>
    <mergeCell ref="B18:B19"/>
    <mergeCell ref="B24:B25"/>
    <mergeCell ref="C18:X18"/>
    <mergeCell ref="C19:X19"/>
    <mergeCell ref="C20:X20"/>
    <mergeCell ref="C21:X21"/>
    <mergeCell ref="C22:X22"/>
    <mergeCell ref="C16:D16"/>
    <mergeCell ref="Y1154:AM1154"/>
    <mergeCell ref="B1154:B1155"/>
    <mergeCell ref="C1154:C1155"/>
    <mergeCell ref="E1154:M1154"/>
    <mergeCell ref="N1154:N1155"/>
    <mergeCell ref="P1154:X1154"/>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8"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0" location="'5.  2015-2020 LRAM'!A1" display="Return to top" xr:uid="{00000000-0004-0000-0A00-000007000000}"/>
    <hyperlink ref="D405" location="'5.  2015-2020 LRAM'!A1" display="Return to top" xr:uid="{00000000-0004-0000-0A00-000008000000}"/>
    <hyperlink ref="D785" location="'5.  2015-2020 LRAM'!A1" display="Return to top" xr:uid="{00000000-0004-0000-0A00-000009000000}"/>
    <hyperlink ref="D969" location="'5.  2015-2020 LRAM'!A1" display="Return to top" xr:uid="{00000000-0004-0000-0A00-00000A000000}"/>
    <hyperlink ref="B1336" location="'5.  2015-2020 LRAM'!A1" display="Return to top" xr:uid="{00000000-0004-0000-0A00-00000B000000}"/>
    <hyperlink ref="D1153" location="'5.  2015-2020 LRAM'!A1" display="Return to top" xr:uid="{00000000-0004-0000-0A00-00000C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39" zoomScale="90" zoomScaleNormal="90" workbookViewId="0">
      <selection activeCell="C64" sqref="C64"/>
    </sheetView>
  </sheetViews>
  <sheetFormatPr baseColWidth="10" defaultColWidth="9.1640625" defaultRowHeight="15"/>
  <cols>
    <col min="1" max="1" width="4.5" style="12" customWidth="1"/>
    <col min="2" max="2" width="19.5" style="11" customWidth="1"/>
    <col min="3" max="3" width="30.83203125" style="12" customWidth="1"/>
    <col min="4" max="4" width="5" style="12" customWidth="1"/>
    <col min="5" max="5" width="14.33203125" style="12" customWidth="1"/>
    <col min="6" max="6" width="15.1640625" style="12" customWidth="1"/>
    <col min="7" max="7" width="11.5" style="12" customWidth="1"/>
    <col min="8" max="8" width="13" style="18" customWidth="1"/>
    <col min="9" max="10" width="14" style="12" customWidth="1"/>
    <col min="11" max="11" width="18" style="12" customWidth="1"/>
    <col min="12" max="12" width="19.1640625" style="12" customWidth="1"/>
    <col min="13" max="13" width="16.83203125" style="12" customWidth="1"/>
    <col min="14" max="14" width="16" style="12" customWidth="1"/>
    <col min="15" max="15" width="14.5" style="12" customWidth="1"/>
    <col min="16" max="16" width="14.6640625" style="12" customWidth="1"/>
    <col min="17" max="17" width="14" style="12" customWidth="1"/>
    <col min="18" max="18" width="15.6640625" style="12" customWidth="1"/>
    <col min="19" max="19" width="14.1640625" style="12" customWidth="1"/>
    <col min="20" max="22" width="15" style="12" customWidth="1"/>
    <col min="23" max="23" width="13.5" style="12" customWidth="1"/>
    <col min="24" max="24" width="4.1640625" style="12" customWidth="1"/>
    <col min="25" max="16384" width="9.16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14" t="s">
        <v>661</v>
      </c>
      <c r="D8" s="914"/>
      <c r="E8" s="914"/>
      <c r="F8" s="914"/>
      <c r="G8" s="914"/>
      <c r="H8" s="914"/>
      <c r="I8" s="914"/>
      <c r="J8" s="914"/>
      <c r="K8" s="914"/>
      <c r="L8" s="914"/>
      <c r="M8" s="914"/>
      <c r="N8" s="914"/>
      <c r="O8" s="914"/>
      <c r="P8" s="914"/>
      <c r="Q8" s="914"/>
      <c r="R8" s="914"/>
      <c r="S8" s="914"/>
      <c r="T8" s="105"/>
      <c r="U8" s="105"/>
      <c r="V8" s="105"/>
      <c r="W8" s="105"/>
    </row>
    <row r="9" spans="1:28" s="9" customFormat="1" ht="47" customHeight="1">
      <c r="B9" s="55"/>
      <c r="C9" s="865" t="s">
        <v>672</v>
      </c>
      <c r="D9" s="865"/>
      <c r="E9" s="865"/>
      <c r="F9" s="865"/>
      <c r="G9" s="865"/>
      <c r="H9" s="865"/>
      <c r="I9" s="865"/>
      <c r="J9" s="865"/>
      <c r="K9" s="865"/>
      <c r="L9" s="865"/>
      <c r="M9" s="865"/>
      <c r="N9" s="865"/>
      <c r="O9" s="865"/>
      <c r="P9" s="865"/>
      <c r="Q9" s="865"/>
      <c r="R9" s="865"/>
      <c r="S9" s="865"/>
      <c r="T9" s="105"/>
      <c r="U9" s="105"/>
      <c r="V9" s="105"/>
      <c r="W9" s="105"/>
    </row>
    <row r="10" spans="1:28" s="9" customFormat="1" ht="38" customHeight="1">
      <c r="B10" s="88"/>
      <c r="C10" s="887" t="s">
        <v>673</v>
      </c>
      <c r="D10" s="865"/>
      <c r="E10" s="865"/>
      <c r="F10" s="865"/>
      <c r="G10" s="865"/>
      <c r="H10" s="865"/>
      <c r="I10" s="865"/>
      <c r="J10" s="865"/>
      <c r="K10" s="865"/>
      <c r="L10" s="865"/>
      <c r="M10" s="865"/>
      <c r="N10" s="865"/>
      <c r="O10" s="865"/>
      <c r="P10" s="865"/>
      <c r="Q10" s="865"/>
      <c r="R10" s="865"/>
      <c r="S10" s="865"/>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3" t="s">
        <v>235</v>
      </c>
      <c r="C12" s="913"/>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Unmetered Scattered Load</v>
      </c>
      <c r="M14" s="204" t="str">
        <f>'1.  LRAMVA Summary'!H52</f>
        <v>Streetlighting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6"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6"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6" thickBot="1">
      <c r="B42" s="213" t="s">
        <v>80</v>
      </c>
      <c r="C42" s="724">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6"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8">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8">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8">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8">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8">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8">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24">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2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696</v>
      </c>
      <c r="C55" s="724">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697</v>
      </c>
      <c r="C56" s="233">
        <f>C55</f>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6" thickBot="1">
      <c r="B57" s="213" t="s">
        <v>698</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6" thickTop="1">
      <c r="B58" s="235" t="s">
        <v>699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6" thickBot="1">
      <c r="B72" s="213" t="s">
        <v>724</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6" thickTop="1">
      <c r="B73" s="213" t="s">
        <v>725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6"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6"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6"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6"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6"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6"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6"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6"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6.9899576805669277</v>
      </c>
      <c r="J136" s="230">
        <f>(SUM('1.  LRAMVA Summary'!E$54:E$77)+SUM('1.  LRAMVA Summary'!E$78:E$79)*(MONTH($E136)-1)/12)*$H136</f>
        <v>28.432198176357396</v>
      </c>
      <c r="K136" s="230">
        <f>(SUM('1.  LRAMVA Summary'!F$54:F$77)+SUM('1.  LRAMVA Summary'!F$78:F$79)*(MONTH($E136)-1)/12)*$H136</f>
        <v>46.243355668628517</v>
      </c>
      <c r="L136" s="230">
        <f>(SUM('1.  LRAMVA Summary'!G$54:G$77)+SUM('1.  LRAMVA Summary'!G$78:G$79)*(MONTH($E136)-1)/12)*$H136</f>
        <v>-0.10167448958333333</v>
      </c>
      <c r="M136" s="230">
        <f>(SUM('1.  LRAMVA Summary'!H$54:H$77)+SUM('1.  LRAMVA Summary'!H$78:H$79)*(MONTH($E136)-1)/12)*$H136</f>
        <v>10.928952769846696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92.492789805816187</v>
      </c>
    </row>
    <row r="137" spans="2:23" s="9" customFormat="1">
      <c r="B137" s="66"/>
      <c r="E137" s="214">
        <v>43525</v>
      </c>
      <c r="F137" s="214" t="s">
        <v>186</v>
      </c>
      <c r="G137" s="215" t="s">
        <v>65</v>
      </c>
      <c r="H137" s="240">
        <f t="shared" si="75"/>
        <v>2.0416666666666669E-3</v>
      </c>
      <c r="I137" s="230">
        <f>(SUM('1.  LRAMVA Summary'!D$54:D$77)+SUM('1.  LRAMVA Summary'!D$78:D$79)*(MONTH($E137)-1)/12)*$H137</f>
        <v>13.979915361133855</v>
      </c>
      <c r="J137" s="230">
        <f>(SUM('1.  LRAMVA Summary'!E$54:E$77)+SUM('1.  LRAMVA Summary'!E$78:E$79)*(MONTH($E137)-1)/12)*$H137</f>
        <v>56.864396352714792</v>
      </c>
      <c r="K137" s="230">
        <f>(SUM('1.  LRAMVA Summary'!F$54:F$77)+SUM('1.  LRAMVA Summary'!F$78:F$79)*(MONTH($E137)-1)/12)*$H137</f>
        <v>92.486711337257034</v>
      </c>
      <c r="L137" s="230">
        <f>(SUM('1.  LRAMVA Summary'!G$54:G$77)+SUM('1.  LRAMVA Summary'!G$78:G$79)*(MONTH($E137)-1)/12)*$H137</f>
        <v>-0.20334897916666667</v>
      </c>
      <c r="M137" s="230">
        <f>(SUM('1.  LRAMVA Summary'!H$54:H$77)+SUM('1.  LRAMVA Summary'!H$78:H$79)*(MONTH($E137)-1)/12)*$H137</f>
        <v>21.857905539693391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184.98557961163237</v>
      </c>
    </row>
    <row r="138" spans="2:23" s="8" customFormat="1">
      <c r="B138" s="239"/>
      <c r="E138" s="214">
        <v>43556</v>
      </c>
      <c r="F138" s="214" t="s">
        <v>186</v>
      </c>
      <c r="G138" s="215" t="s">
        <v>66</v>
      </c>
      <c r="H138" s="240">
        <f>$C$48/12</f>
        <v>1.8166666666666667E-3</v>
      </c>
      <c r="I138" s="230">
        <f>(SUM('1.  LRAMVA Summary'!D$54:D$77)+SUM('1.  LRAMVA Summary'!D$78:D$79)*(MONTH($E138)-1)/12)*$H138</f>
        <v>18.658907441186816</v>
      </c>
      <c r="J138" s="230">
        <f>(SUM('1.  LRAMVA Summary'!E$54:E$77)+SUM('1.  LRAMVA Summary'!E$78:E$79)*(MONTH($E138)-1)/12)*$H138</f>
        <v>75.896561662603006</v>
      </c>
      <c r="K138" s="230">
        <f>(SUM('1.  LRAMVA Summary'!F$54:F$77)+SUM('1.  LRAMVA Summary'!F$78:F$79)*(MONTH($E138)-1)/12)*$H138</f>
        <v>123.44144737666551</v>
      </c>
      <c r="L138" s="230">
        <f>(SUM('1.  LRAMVA Summary'!G$54:G$77)+SUM('1.  LRAMVA Summary'!G$78:G$79)*(MONTH($E138)-1)/12)*$H138</f>
        <v>-0.27140863749999999</v>
      </c>
      <c r="M138" s="230">
        <f>(SUM('1.  LRAMVA Summary'!H$54:H$77)+SUM('1.  LRAMVA Summary'!H$78:H$79)*(MONTH($E138)-1)/12)*$H138</f>
        <v>29.173612699917296</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246.89912054287262</v>
      </c>
    </row>
    <row r="139" spans="2:23" s="9" customFormat="1">
      <c r="B139" s="66"/>
      <c r="E139" s="214">
        <v>43586</v>
      </c>
      <c r="F139" s="214" t="s">
        <v>186</v>
      </c>
      <c r="G139" s="215" t="s">
        <v>66</v>
      </c>
      <c r="H139" s="240">
        <f>$C$48/12</f>
        <v>1.8166666666666667E-3</v>
      </c>
      <c r="I139" s="230">
        <f>(SUM('1.  LRAMVA Summary'!D$54:D$77)+SUM('1.  LRAMVA Summary'!D$78:D$79)*(MONTH($E139)-1)/12)*$H139</f>
        <v>24.878543254915758</v>
      </c>
      <c r="J139" s="230">
        <f>(SUM('1.  LRAMVA Summary'!E$54:E$77)+SUM('1.  LRAMVA Summary'!E$78:E$79)*(MONTH($E139)-1)/12)*$H139</f>
        <v>101.19541555013734</v>
      </c>
      <c r="K139" s="230">
        <f>(SUM('1.  LRAMVA Summary'!F$54:F$77)+SUM('1.  LRAMVA Summary'!F$78:F$79)*(MONTH($E139)-1)/12)*$H139</f>
        <v>164.58859650222067</v>
      </c>
      <c r="L139" s="230">
        <f>(SUM('1.  LRAMVA Summary'!G$54:G$77)+SUM('1.  LRAMVA Summary'!G$78:G$79)*(MONTH($E139)-1)/12)*$H139</f>
        <v>-0.36187818333333333</v>
      </c>
      <c r="M139" s="230">
        <f>(SUM('1.  LRAMVA Summary'!H$54:H$77)+SUM('1.  LRAMVA Summary'!H$78:H$79)*(MONTH($E139)-1)/12)*$H139</f>
        <v>38.898150266556399</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329.19882739049683</v>
      </c>
    </row>
    <row r="140" spans="2:23" s="9" customFormat="1">
      <c r="B140" s="66"/>
      <c r="E140" s="214">
        <v>43617</v>
      </c>
      <c r="F140" s="214" t="s">
        <v>186</v>
      </c>
      <c r="G140" s="215" t="s">
        <v>66</v>
      </c>
      <c r="H140" s="240">
        <f t="shared" ref="H140" si="77">$C$48/12</f>
        <v>1.8166666666666667E-3</v>
      </c>
      <c r="I140" s="230">
        <f>(SUM('1.  LRAMVA Summary'!D$54:D$77)+SUM('1.  LRAMVA Summary'!D$78:D$79)*(MONTH($E140)-1)/12)*$H140</f>
        <v>31.098179068644694</v>
      </c>
      <c r="J140" s="230">
        <f>(SUM('1.  LRAMVA Summary'!E$54:E$77)+SUM('1.  LRAMVA Summary'!E$78:E$79)*(MONTH($E140)-1)/12)*$H140</f>
        <v>126.49426943767168</v>
      </c>
      <c r="K140" s="230">
        <f>(SUM('1.  LRAMVA Summary'!F$54:F$77)+SUM('1.  LRAMVA Summary'!F$78:F$79)*(MONTH($E140)-1)/12)*$H140</f>
        <v>205.73574562777583</v>
      </c>
      <c r="L140" s="230">
        <f>(SUM('1.  LRAMVA Summary'!G$54:G$77)+SUM('1.  LRAMVA Summary'!G$78:G$79)*(MONTH($E140)-1)/12)*$H140</f>
        <v>-0.45234772916666666</v>
      </c>
      <c r="M140" s="230">
        <f>(SUM('1.  LRAMVA Summary'!H$54:H$77)+SUM('1.  LRAMVA Summary'!H$78:H$79)*(MONTH($E140)-1)/12)*$H140</f>
        <v>48.622687833195499</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411.49853423812101</v>
      </c>
    </row>
    <row r="141" spans="2:23" s="9" customFormat="1">
      <c r="B141" s="66"/>
      <c r="E141" s="214">
        <v>43647</v>
      </c>
      <c r="F141" s="214" t="s">
        <v>186</v>
      </c>
      <c r="G141" s="215" t="s">
        <v>68</v>
      </c>
      <c r="H141" s="240">
        <f>$C$49/12</f>
        <v>1.8166666666666667E-3</v>
      </c>
      <c r="I141" s="230">
        <f>(SUM('1.  LRAMVA Summary'!D$54:D$77)+SUM('1.  LRAMVA Summary'!D$78:D$79)*(MONTH($E141)-1)/12)*$H141</f>
        <v>37.317814882373632</v>
      </c>
      <c r="J141" s="230">
        <f>(SUM('1.  LRAMVA Summary'!E$54:E$77)+SUM('1.  LRAMVA Summary'!E$78:E$79)*(MONTH($E141)-1)/12)*$H141</f>
        <v>151.79312332520601</v>
      </c>
      <c r="K141" s="230">
        <f>(SUM('1.  LRAMVA Summary'!F$54:F$77)+SUM('1.  LRAMVA Summary'!F$78:F$79)*(MONTH($E141)-1)/12)*$H141</f>
        <v>246.88289475333102</v>
      </c>
      <c r="L141" s="230">
        <f>(SUM('1.  LRAMVA Summary'!G$54:G$77)+SUM('1.  LRAMVA Summary'!G$78:G$79)*(MONTH($E141)-1)/12)*$H141</f>
        <v>-0.54281727499999999</v>
      </c>
      <c r="M141" s="230">
        <f>(SUM('1.  LRAMVA Summary'!H$54:H$77)+SUM('1.  LRAMVA Summary'!H$78:H$79)*(MONTH($E141)-1)/12)*$H141</f>
        <v>58.347225399834592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493.79824108574525</v>
      </c>
    </row>
    <row r="142" spans="2:23" s="9" customFormat="1">
      <c r="B142" s="66"/>
      <c r="E142" s="214">
        <v>43678</v>
      </c>
      <c r="F142" s="214" t="s">
        <v>186</v>
      </c>
      <c r="G142" s="215" t="s">
        <v>68</v>
      </c>
      <c r="H142" s="240">
        <f t="shared" ref="H142" si="78">$C$49/12</f>
        <v>1.8166666666666667E-3</v>
      </c>
      <c r="I142" s="230">
        <f>(SUM('1.  LRAMVA Summary'!D$54:D$77)+SUM('1.  LRAMVA Summary'!D$78:D$79)*(MONTH($E142)-1)/12)*$H142</f>
        <v>43.537450696102574</v>
      </c>
      <c r="J142" s="230">
        <f>(SUM('1.  LRAMVA Summary'!E$54:E$77)+SUM('1.  LRAMVA Summary'!E$78:E$79)*(MONTH($E142)-1)/12)*$H142</f>
        <v>177.09197721274032</v>
      </c>
      <c r="K142" s="230">
        <f>(SUM('1.  LRAMVA Summary'!F$54:F$77)+SUM('1.  LRAMVA Summary'!F$78:F$79)*(MONTH($E142)-1)/12)*$H142</f>
        <v>288.03004387888615</v>
      </c>
      <c r="L142" s="230">
        <f>(SUM('1.  LRAMVA Summary'!G$54:G$77)+SUM('1.  LRAMVA Summary'!G$78:G$79)*(MONTH($E142)-1)/12)*$H142</f>
        <v>-0.63328682083333332</v>
      </c>
      <c r="M142" s="230">
        <f>(SUM('1.  LRAMVA Summary'!H$54:H$77)+SUM('1.  LRAMVA Summary'!H$78:H$79)*(MONTH($E142)-1)/12)*$H142</f>
        <v>68.071762966473685</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576.09794793336937</v>
      </c>
    </row>
    <row r="143" spans="2:23" s="9" customFormat="1">
      <c r="B143" s="66"/>
      <c r="E143" s="214">
        <v>43709</v>
      </c>
      <c r="F143" s="214" t="s">
        <v>186</v>
      </c>
      <c r="G143" s="215" t="s">
        <v>68</v>
      </c>
      <c r="H143" s="240">
        <f>$C$49/12</f>
        <v>1.8166666666666667E-3</v>
      </c>
      <c r="I143" s="230">
        <f>(SUM('1.  LRAMVA Summary'!D$54:D$77)+SUM('1.  LRAMVA Summary'!D$78:D$79)*(MONTH($E143)-1)/12)*$H143</f>
        <v>49.757086509831517</v>
      </c>
      <c r="J143" s="230">
        <f>(SUM('1.  LRAMVA Summary'!E$54:E$77)+SUM('1.  LRAMVA Summary'!E$78:E$79)*(MONTH($E143)-1)/12)*$H143</f>
        <v>202.39083110027468</v>
      </c>
      <c r="K143" s="230">
        <f>(SUM('1.  LRAMVA Summary'!F$54:F$77)+SUM('1.  LRAMVA Summary'!F$78:F$79)*(MONTH($E143)-1)/12)*$H143</f>
        <v>329.17719300444134</v>
      </c>
      <c r="L143" s="230">
        <f>(SUM('1.  LRAMVA Summary'!G$54:G$77)+SUM('1.  LRAMVA Summary'!G$78:G$79)*(MONTH($E143)-1)/12)*$H143</f>
        <v>-0.72375636666666665</v>
      </c>
      <c r="M143" s="230">
        <f>(SUM('1.  LRAMVA Summary'!H$54:H$77)+SUM('1.  LRAMVA Summary'!H$78:H$79)*(MONTH($E143)-1)/12)*$H143</f>
        <v>77.796300533112799</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658.39765478099366</v>
      </c>
    </row>
    <row r="144" spans="2:23" s="9" customFormat="1">
      <c r="B144" s="66"/>
      <c r="E144" s="214">
        <v>43739</v>
      </c>
      <c r="F144" s="214" t="s">
        <v>186</v>
      </c>
      <c r="G144" s="215" t="s">
        <v>69</v>
      </c>
      <c r="H144" s="240">
        <f>$C$50/12</f>
        <v>1.8166666666666667E-3</v>
      </c>
      <c r="I144" s="230">
        <f>(SUM('1.  LRAMVA Summary'!D$54:D$77)+SUM('1.  LRAMVA Summary'!D$78:D$79)*(MONTH($E144)-1)/12)*$H144</f>
        <v>55.976722323560459</v>
      </c>
      <c r="J144" s="230">
        <f>(SUM('1.  LRAMVA Summary'!E$54:E$77)+SUM('1.  LRAMVA Summary'!E$78:E$79)*(MONTH($E144)-1)/12)*$H144</f>
        <v>227.68968498780899</v>
      </c>
      <c r="K144" s="230">
        <f>(SUM('1.  LRAMVA Summary'!F$54:F$77)+SUM('1.  LRAMVA Summary'!F$78:F$79)*(MONTH($E144)-1)/12)*$H144</f>
        <v>370.32434212999652</v>
      </c>
      <c r="L144" s="230">
        <f>(SUM('1.  LRAMVA Summary'!G$54:G$77)+SUM('1.  LRAMVA Summary'!G$78:G$79)*(MONTH($E144)-1)/12)*$H144</f>
        <v>-0.81422591249999998</v>
      </c>
      <c r="M144" s="230">
        <f>(SUM('1.  LRAMVA Summary'!H$54:H$77)+SUM('1.  LRAMVA Summary'!H$78:H$79)*(MONTH($E144)-1)/12)*$H144</f>
        <v>87.520838099751884</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740.69736162861795</v>
      </c>
    </row>
    <row r="145" spans="2:23" s="9" customFormat="1">
      <c r="B145" s="66"/>
      <c r="E145" s="214">
        <v>43770</v>
      </c>
      <c r="F145" s="214" t="s">
        <v>186</v>
      </c>
      <c r="G145" s="215" t="s">
        <v>69</v>
      </c>
      <c r="H145" s="240">
        <f t="shared" ref="H145:H146" si="79">$C$50/12</f>
        <v>1.8166666666666667E-3</v>
      </c>
      <c r="I145" s="230">
        <f>(SUM('1.  LRAMVA Summary'!D$54:D$77)+SUM('1.  LRAMVA Summary'!D$78:D$79)*(MONTH($E145)-1)/12)*$H145</f>
        <v>62.196358137289387</v>
      </c>
      <c r="J145" s="230">
        <f>(SUM('1.  LRAMVA Summary'!E$54:E$77)+SUM('1.  LRAMVA Summary'!E$78:E$79)*(MONTH($E145)-1)/12)*$H145</f>
        <v>252.98853887534335</v>
      </c>
      <c r="K145" s="230">
        <f>(SUM('1.  LRAMVA Summary'!F$54:F$77)+SUM('1.  LRAMVA Summary'!F$78:F$79)*(MONTH($E145)-1)/12)*$H145</f>
        <v>411.47149125555165</v>
      </c>
      <c r="L145" s="230">
        <f>(SUM('1.  LRAMVA Summary'!G$54:G$77)+SUM('1.  LRAMVA Summary'!G$78:G$79)*(MONTH($E145)-1)/12)*$H145</f>
        <v>-0.90469545833333331</v>
      </c>
      <c r="M145" s="230">
        <f>(SUM('1.  LRAMVA Summary'!H$54:H$77)+SUM('1.  LRAMVA Summary'!H$78:H$79)*(MONTH($E145)-1)/12)*$H145</f>
        <v>97.245375666390999</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822.99706847624202</v>
      </c>
    </row>
    <row r="146" spans="2:23" s="9" customFormat="1">
      <c r="B146" s="66"/>
      <c r="E146" s="214">
        <v>43800</v>
      </c>
      <c r="F146" s="214" t="s">
        <v>186</v>
      </c>
      <c r="G146" s="215" t="s">
        <v>69</v>
      </c>
      <c r="H146" s="240">
        <f t="shared" si="79"/>
        <v>1.8166666666666667E-3</v>
      </c>
      <c r="I146" s="230">
        <f>(SUM('1.  LRAMVA Summary'!D$54:D$77)+SUM('1.  LRAMVA Summary'!D$78:D$79)*(MONTH($E146)-1)/12)*$H146</f>
        <v>68.415993951018322</v>
      </c>
      <c r="J146" s="230">
        <f>(SUM('1.  LRAMVA Summary'!E$54:E$77)+SUM('1.  LRAMVA Summary'!E$78:E$79)*(MONTH($E146)-1)/12)*$H146</f>
        <v>278.28739276287763</v>
      </c>
      <c r="K146" s="230">
        <f>(SUM('1.  LRAMVA Summary'!F$54:F$77)+SUM('1.  LRAMVA Summary'!F$78:F$79)*(MONTH($E146)-1)/12)*$H146</f>
        <v>452.61864038110684</v>
      </c>
      <c r="L146" s="230">
        <f>(SUM('1.  LRAMVA Summary'!G$54:G$77)+SUM('1.  LRAMVA Summary'!G$78:G$79)*(MONTH($E146)-1)/12)*$H146</f>
        <v>-0.99516500416666664</v>
      </c>
      <c r="M146" s="230">
        <f>(SUM('1.  LRAMVA Summary'!H$54:H$77)+SUM('1.  LRAMVA Summary'!H$78:H$79)*(MONTH($E146)-1)/12)*$H146</f>
        <v>106.96991323303008</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905.2967753238662</v>
      </c>
    </row>
    <row r="147" spans="2:23" s="9" customFormat="1" ht="16" thickBot="1">
      <c r="B147" s="66"/>
      <c r="E147" s="216" t="s">
        <v>468</v>
      </c>
      <c r="F147" s="216"/>
      <c r="G147" s="217"/>
      <c r="H147" s="218"/>
      <c r="I147" s="219">
        <f>SUM(I134:I146)</f>
        <v>412.80692930662394</v>
      </c>
      <c r="J147" s="219">
        <f>SUM(J134:J146)</f>
        <v>1679.1243894437353</v>
      </c>
      <c r="K147" s="219">
        <f t="shared" ref="K147:O147" si="80">SUM(K134:K146)</f>
        <v>2731.0004619158608</v>
      </c>
      <c r="L147" s="219">
        <f t="shared" si="80"/>
        <v>-6.0046048562499994</v>
      </c>
      <c r="M147" s="219">
        <f t="shared" si="80"/>
        <v>645.43272500780324</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5462.3599008177735</v>
      </c>
    </row>
    <row r="148" spans="2:23" s="9" customFormat="1" ht="16"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412.80692930662394</v>
      </c>
      <c r="J149" s="228">
        <f t="shared" ref="J149" si="82">J147+J148</f>
        <v>1679.1243894437353</v>
      </c>
      <c r="K149" s="228">
        <f t="shared" ref="K149" si="83">K147+K148</f>
        <v>2731.0004619158608</v>
      </c>
      <c r="L149" s="228">
        <f t="shared" ref="L149" si="84">L147+L148</f>
        <v>-6.0046048562499994</v>
      </c>
      <c r="M149" s="228">
        <f t="shared" ref="M149" si="85">M147+M148</f>
        <v>645.43272500780324</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5462.3599008177735</v>
      </c>
    </row>
    <row r="150" spans="2:23" s="9" customFormat="1">
      <c r="B150" s="66"/>
      <c r="E150" s="214">
        <v>43831</v>
      </c>
      <c r="F150" s="214" t="s">
        <v>187</v>
      </c>
      <c r="G150" s="215" t="s">
        <v>65</v>
      </c>
      <c r="H150" s="240">
        <f>$C$51/12</f>
        <v>1.8166666666666667E-3</v>
      </c>
      <c r="I150" s="230">
        <f>(SUM('1.  LRAMVA Summary'!D$54:D$80)+SUM('1.  LRAMVA Summary'!D$81:D$82)*(MONTH($E150)-1)/12)*$H150</f>
        <v>74.635629764747264</v>
      </c>
      <c r="J150" s="230">
        <f>(SUM('1.  LRAMVA Summary'!E$54:E$80)+SUM('1.  LRAMVA Summary'!E$81:E$82)*(MONTH($E150)-1)/12)*$H150</f>
        <v>303.58624665041202</v>
      </c>
      <c r="K150" s="230">
        <f>(SUM('1.  LRAMVA Summary'!F$54:F$80)+SUM('1.  LRAMVA Summary'!F$81:F$82)*(MONTH($E150)-1)/12)*$H150</f>
        <v>493.76578950666203</v>
      </c>
      <c r="L150" s="230">
        <f>(SUM('1.  LRAMVA Summary'!G$54:G$80)+SUM('1.  LRAMVA Summary'!G$81:G$82)*(MONTH($E150)-1)/12)*$H150</f>
        <v>-1.08563455</v>
      </c>
      <c r="M150" s="230">
        <f>(SUM('1.  LRAMVA Summary'!H$54:H$80)+SUM('1.  LRAMVA Summary'!H$81:H$82)*(MONTH($E150)-1)/12)*$H150</f>
        <v>116.69445079966918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987.59648217149049</v>
      </c>
    </row>
    <row r="151" spans="2:23" s="9" customFormat="1">
      <c r="B151" s="66"/>
      <c r="E151" s="214">
        <v>43862</v>
      </c>
      <c r="F151" s="214" t="s">
        <v>187</v>
      </c>
      <c r="G151" s="215" t="s">
        <v>65</v>
      </c>
      <c r="H151" s="240">
        <f t="shared" ref="H151:H152" si="88">$C$51/12</f>
        <v>1.8166666666666667E-3</v>
      </c>
      <c r="I151" s="230">
        <f>(SUM('1.  LRAMVA Summary'!D$54:D$80)+SUM('1.  LRAMVA Summary'!D$81:D$82)*(MONTH($E151)-1)/12)*$H151</f>
        <v>74.635629764747264</v>
      </c>
      <c r="J151" s="230">
        <f>(SUM('1.  LRAMVA Summary'!E$54:E$80)+SUM('1.  LRAMVA Summary'!E$81:E$82)*(MONTH($E151)-1)/12)*$H151</f>
        <v>328.57925442318611</v>
      </c>
      <c r="K151" s="230">
        <f>(SUM('1.  LRAMVA Summary'!F$54:F$80)+SUM('1.  LRAMVA Summary'!F$81:F$82)*(MONTH($E151)-1)/12)*$H151</f>
        <v>535.18755840844017</v>
      </c>
      <c r="L151" s="230">
        <f>(SUM('1.  LRAMVA Summary'!G$54:G$80)+SUM('1.  LRAMVA Summary'!G$81:G$82)*(MONTH($E151)-1)/12)*$H151</f>
        <v>-1.1777489966666665</v>
      </c>
      <c r="M151" s="230">
        <f>(SUM('1.  LRAMVA Summary'!H$54:H$80)+SUM('1.  LRAMVA Summary'!H$81:H$82)*(MONTH($E151)-1)/12)*$H151</f>
        <v>126.58269257433341</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1063.8073861740402</v>
      </c>
    </row>
    <row r="152" spans="2:23" s="9" customFormat="1">
      <c r="B152" s="66"/>
      <c r="E152" s="214">
        <v>43891</v>
      </c>
      <c r="F152" s="214" t="s">
        <v>187</v>
      </c>
      <c r="G152" s="215" t="s">
        <v>65</v>
      </c>
      <c r="H152" s="240">
        <f t="shared" si="88"/>
        <v>1.8166666666666667E-3</v>
      </c>
      <c r="I152" s="230">
        <f>(SUM('1.  LRAMVA Summary'!D$54:D$80)+SUM('1.  LRAMVA Summary'!D$81:D$82)*(MONTH($E152)-1)/12)*$H152</f>
        <v>74.635629764747264</v>
      </c>
      <c r="J152" s="230">
        <f>(SUM('1.  LRAMVA Summary'!E$54:E$80)+SUM('1.  LRAMVA Summary'!E$81:E$82)*(MONTH($E152)-1)/12)*$H152</f>
        <v>353.57226219596021</v>
      </c>
      <c r="K152" s="230">
        <f>(SUM('1.  LRAMVA Summary'!F$54:F$80)+SUM('1.  LRAMVA Summary'!F$81:F$82)*(MONTH($E152)-1)/12)*$H152</f>
        <v>576.60932731021842</v>
      </c>
      <c r="L152" s="230">
        <f>(SUM('1.  LRAMVA Summary'!G$54:G$80)+SUM('1.  LRAMVA Summary'!G$81:G$82)*(MONTH($E152)-1)/12)*$H152</f>
        <v>-1.2698634433333333</v>
      </c>
      <c r="M152" s="230">
        <f>(SUM('1.  LRAMVA Summary'!H$54:H$80)+SUM('1.  LRAMVA Summary'!H$81:H$82)*(MONTH($E152)-1)/12)*$H152</f>
        <v>136.47093434899762</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1140.0182901765902</v>
      </c>
    </row>
    <row r="153" spans="2:23" s="9" customFormat="1">
      <c r="B153" s="66"/>
      <c r="E153" s="214">
        <v>43922</v>
      </c>
      <c r="F153" s="214" t="s">
        <v>187</v>
      </c>
      <c r="G153" s="215" t="s">
        <v>66</v>
      </c>
      <c r="H153" s="240">
        <f>$C$52/12</f>
        <v>1.8166666666666667E-3</v>
      </c>
      <c r="I153" s="230">
        <f>(SUM('1.  LRAMVA Summary'!D$54:D$80)+SUM('1.  LRAMVA Summary'!D$81:D$82)*(MONTH($E153)-1)/12)*$H153</f>
        <v>74.635629764747264</v>
      </c>
      <c r="J153" s="230">
        <f>(SUM('1.  LRAMVA Summary'!E$54:E$80)+SUM('1.  LRAMVA Summary'!E$81:E$82)*(MONTH($E153)-1)/12)*$H153</f>
        <v>378.5652699687343</v>
      </c>
      <c r="K153" s="230">
        <f>(SUM('1.  LRAMVA Summary'!F$54:F$80)+SUM('1.  LRAMVA Summary'!F$81:F$82)*(MONTH($E153)-1)/12)*$H153</f>
        <v>618.03109621199667</v>
      </c>
      <c r="L153" s="230">
        <f>(SUM('1.  LRAMVA Summary'!G$54:G$80)+SUM('1.  LRAMVA Summary'!G$81:G$82)*(MONTH($E153)-1)/12)*$H153</f>
        <v>-1.3619778899999999</v>
      </c>
      <c r="M153" s="230">
        <f>(SUM('1.  LRAMVA Summary'!H$54:H$80)+SUM('1.  LRAMVA Summary'!H$81:H$82)*(MONTH($E153)-1)/12)*$H153</f>
        <v>146.35917612366183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1216.2291941791402</v>
      </c>
    </row>
    <row r="154" spans="2:23" s="9" customFormat="1">
      <c r="B154" s="66"/>
      <c r="E154" s="214">
        <v>43952</v>
      </c>
      <c r="F154" s="214" t="s">
        <v>187</v>
      </c>
      <c r="G154" s="215" t="s">
        <v>66</v>
      </c>
      <c r="H154" s="240">
        <f t="shared" ref="H154:H155" si="90">$C$52/12</f>
        <v>1.8166666666666667E-3</v>
      </c>
      <c r="I154" s="230">
        <f>(SUM('1.  LRAMVA Summary'!D$54:D$80)+SUM('1.  LRAMVA Summary'!D$81:D$82)*(MONTH($E154)-1)/12)*$H154</f>
        <v>74.635629764747264</v>
      </c>
      <c r="J154" s="230">
        <f>(SUM('1.  LRAMVA Summary'!E$54:E$80)+SUM('1.  LRAMVA Summary'!E$81:E$82)*(MONTH($E154)-1)/12)*$H154</f>
        <v>403.55827774150839</v>
      </c>
      <c r="K154" s="230">
        <f>(SUM('1.  LRAMVA Summary'!F$54:F$80)+SUM('1.  LRAMVA Summary'!F$81:F$82)*(MONTH($E154)-1)/12)*$H154</f>
        <v>659.45286511377481</v>
      </c>
      <c r="L154" s="230">
        <f>(SUM('1.  LRAMVA Summary'!G$54:G$80)+SUM('1.  LRAMVA Summary'!G$81:G$82)*(MONTH($E154)-1)/12)*$H154</f>
        <v>-1.4540923366666667</v>
      </c>
      <c r="M154" s="230">
        <f>(SUM('1.  LRAMVA Summary'!H$54:H$80)+SUM('1.  LRAMVA Summary'!H$81:H$82)*(MONTH($E154)-1)/12)*$H154</f>
        <v>156.24741789832603</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1292.4400981816898</v>
      </c>
    </row>
    <row r="155" spans="2:23" s="9" customFormat="1">
      <c r="B155" s="66"/>
      <c r="E155" s="214">
        <v>43983</v>
      </c>
      <c r="F155" s="214" t="s">
        <v>187</v>
      </c>
      <c r="G155" s="215" t="s">
        <v>66</v>
      </c>
      <c r="H155" s="240">
        <f t="shared" si="90"/>
        <v>1.8166666666666667E-3</v>
      </c>
      <c r="I155" s="230">
        <f>(SUM('1.  LRAMVA Summary'!D$54:D$80)+SUM('1.  LRAMVA Summary'!D$81:D$82)*(MONTH($E155)-1)/12)*$H155</f>
        <v>74.635629764747264</v>
      </c>
      <c r="J155" s="230">
        <f>(SUM('1.  LRAMVA Summary'!E$54:E$80)+SUM('1.  LRAMVA Summary'!E$81:E$82)*(MONTH($E155)-1)/12)*$H155</f>
        <v>428.55128551428254</v>
      </c>
      <c r="K155" s="230">
        <f>(SUM('1.  LRAMVA Summary'!F$54:F$80)+SUM('1.  LRAMVA Summary'!F$81:F$82)*(MONTH($E155)-1)/12)*$H155</f>
        <v>700.87463401555306</v>
      </c>
      <c r="L155" s="230">
        <f>(SUM('1.  LRAMVA Summary'!G$54:G$80)+SUM('1.  LRAMVA Summary'!G$81:G$82)*(MONTH($E155)-1)/12)*$H155</f>
        <v>-1.5462067833333333</v>
      </c>
      <c r="M155" s="230">
        <f>(SUM('1.  LRAMVA Summary'!H$54:H$80)+SUM('1.  LRAMVA Summary'!H$81:H$82)*(MONTH($E155)-1)/12)*$H155</f>
        <v>166.13565967299024</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1368.6510021842396</v>
      </c>
    </row>
    <row r="156" spans="2:23" s="9" customFormat="1">
      <c r="B156" s="66"/>
      <c r="E156" s="214">
        <v>44013</v>
      </c>
      <c r="F156" s="214" t="s">
        <v>187</v>
      </c>
      <c r="G156" s="215" t="s">
        <v>68</v>
      </c>
      <c r="H156" s="240">
        <f>$C$53/12</f>
        <v>4.75E-4</v>
      </c>
      <c r="I156" s="230">
        <f>(SUM('1.  LRAMVA Summary'!D$54:D$80)+SUM('1.  LRAMVA Summary'!D$81:D$82)*(MONTH($E156)-1)/12)*$H156</f>
        <v>19.514820626562358</v>
      </c>
      <c r="J156" s="230">
        <f>(SUM('1.  LRAMVA Summary'!E$54:E$80)+SUM('1.  LRAMVA Summary'!E$81:E$82)*(MONTH($E156)-1)/12)*$H156</f>
        <v>118.58726934569827</v>
      </c>
      <c r="K156" s="230">
        <f>(SUM('1.  LRAMVA Summary'!F$54:F$80)+SUM('1.  LRAMVA Summary'!F$81:F$82)*(MONTH($E156)-1)/12)*$H156</f>
        <v>194.08667415728385</v>
      </c>
      <c r="L156" s="230">
        <f>(SUM('1.  LRAMVA Summary'!G$54:G$80)+SUM('1.  LRAMVA Summary'!G$81:G$82)*(MONTH($E156)-1)/12)*$H156</f>
        <v>-0.42836839499999996</v>
      </c>
      <c r="M156" s="230">
        <f>(SUM('1.  LRAMVA Summary'!H$54:H$80)+SUM('1.  LRAMVA Summary'!H$81:H$82)*(MONTH($E156)-1)/12)*$H156</f>
        <v>46.024598084937175</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377.78499381948166</v>
      </c>
    </row>
    <row r="157" spans="2:23" s="9" customFormat="1">
      <c r="B157" s="66"/>
      <c r="E157" s="214">
        <v>44044</v>
      </c>
      <c r="F157" s="214" t="s">
        <v>187</v>
      </c>
      <c r="G157" s="215" t="s">
        <v>68</v>
      </c>
      <c r="H157" s="240">
        <f t="shared" ref="H157:H158" si="91">$C$53/12</f>
        <v>4.75E-4</v>
      </c>
      <c r="I157" s="230">
        <f>(SUM('1.  LRAMVA Summary'!D$54:D$80)+SUM('1.  LRAMVA Summary'!D$81:D$82)*(MONTH($E157)-1)/12)*$H157</f>
        <v>19.514820626562358</v>
      </c>
      <c r="J157" s="230">
        <f>(SUM('1.  LRAMVA Summary'!E$54:E$80)+SUM('1.  LRAMVA Summary'!E$81:E$82)*(MONTH($E157)-1)/12)*$H157</f>
        <v>125.12213835050618</v>
      </c>
      <c r="K157" s="230">
        <f>(SUM('1.  LRAMVA Summary'!F$54:F$80)+SUM('1.  LRAMVA Summary'!F$81:F$82)*(MONTH($E157)-1)/12)*$H157</f>
        <v>204.91713666829924</v>
      </c>
      <c r="L157" s="230">
        <f>(SUM('1.  LRAMVA Summary'!G$54:G$80)+SUM('1.  LRAMVA Summary'!G$81:G$82)*(MONTH($E157)-1)/12)*$H157</f>
        <v>-0.452453365</v>
      </c>
      <c r="M157" s="230">
        <f>(SUM('1.  LRAMVA Summary'!H$54:H$80)+SUM('1.  LRAMVA Summary'!H$81:H$82)*(MONTH($E157)-1)/12)*$H157</f>
        <v>48.6100557966613</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397.71169807702904</v>
      </c>
    </row>
    <row r="158" spans="2:23" s="9" customFormat="1">
      <c r="B158" s="66"/>
      <c r="E158" s="214">
        <v>44075</v>
      </c>
      <c r="F158" s="214" t="s">
        <v>187</v>
      </c>
      <c r="G158" s="215" t="s">
        <v>68</v>
      </c>
      <c r="H158" s="240">
        <f t="shared" si="91"/>
        <v>4.75E-4</v>
      </c>
      <c r="I158" s="230">
        <f>(SUM('1.  LRAMVA Summary'!D$54:D$80)+SUM('1.  LRAMVA Summary'!D$81:D$82)*(MONTH($E158)-1)/12)*$H158</f>
        <v>19.514820626562358</v>
      </c>
      <c r="J158" s="230">
        <f>(SUM('1.  LRAMVA Summary'!E$54:E$80)+SUM('1.  LRAMVA Summary'!E$81:E$82)*(MONTH($E158)-1)/12)*$H158</f>
        <v>131.65700735531411</v>
      </c>
      <c r="K158" s="230">
        <f>(SUM('1.  LRAMVA Summary'!F$54:F$80)+SUM('1.  LRAMVA Summary'!F$81:F$82)*(MONTH($E158)-1)/12)*$H158</f>
        <v>215.74759917931465</v>
      </c>
      <c r="L158" s="230">
        <f>(SUM('1.  LRAMVA Summary'!G$54:G$80)+SUM('1.  LRAMVA Summary'!G$81:G$82)*(MONTH($E158)-1)/12)*$H158</f>
        <v>-0.47653833499999998</v>
      </c>
      <c r="M158" s="230">
        <f>(SUM('1.  LRAMVA Summary'!H$54:H$80)+SUM('1.  LRAMVA Summary'!H$81:H$82)*(MONTH($E158)-1)/12)*$H158</f>
        <v>51.195513508385432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417.6384023345766</v>
      </c>
    </row>
    <row r="159" spans="2:23" s="9" customFormat="1">
      <c r="B159" s="66"/>
      <c r="E159" s="214">
        <v>44105</v>
      </c>
      <c r="F159" s="214" t="s">
        <v>187</v>
      </c>
      <c r="G159" s="215" t="s">
        <v>69</v>
      </c>
      <c r="H159" s="240">
        <f>$C$54/12</f>
        <v>4.75E-4</v>
      </c>
      <c r="I159" s="230">
        <f>(SUM('1.  LRAMVA Summary'!D$54:D$80)+SUM('1.  LRAMVA Summary'!D$81:D$82)*(MONTH($E159)-1)/12)*$H159</f>
        <v>19.514820626562358</v>
      </c>
      <c r="J159" s="230">
        <f>(SUM('1.  LRAMVA Summary'!E$54:E$80)+SUM('1.  LRAMVA Summary'!E$81:E$82)*(MONTH($E159)-1)/12)*$H159</f>
        <v>138.191876360122</v>
      </c>
      <c r="K159" s="230">
        <f>(SUM('1.  LRAMVA Summary'!F$54:F$80)+SUM('1.  LRAMVA Summary'!F$81:F$82)*(MONTH($E159)-1)/12)*$H159</f>
        <v>226.57806169033006</v>
      </c>
      <c r="L159" s="230">
        <f>(SUM('1.  LRAMVA Summary'!G$54:G$80)+SUM('1.  LRAMVA Summary'!G$81:G$82)*(MONTH($E159)-1)/12)*$H159</f>
        <v>-0.50062330499999996</v>
      </c>
      <c r="M159" s="230">
        <f>(SUM('1.  LRAMVA Summary'!H$54:H$80)+SUM('1.  LRAMVA Summary'!H$81:H$82)*(MONTH($E159)-1)/12)*$H159</f>
        <v>53.780971220109556</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437.56510659212404</v>
      </c>
    </row>
    <row r="160" spans="2:23" s="9" customFormat="1">
      <c r="B160" s="66"/>
      <c r="E160" s="214">
        <v>44136</v>
      </c>
      <c r="F160" s="214" t="s">
        <v>187</v>
      </c>
      <c r="G160" s="215" t="s">
        <v>69</v>
      </c>
      <c r="H160" s="240">
        <f t="shared" ref="H160:H161" si="92">$C$54/12</f>
        <v>4.75E-4</v>
      </c>
      <c r="I160" s="230">
        <f>(SUM('1.  LRAMVA Summary'!D$54:D$80)+SUM('1.  LRAMVA Summary'!D$81:D$82)*(MONTH($E160)-1)/12)*$H160</f>
        <v>19.514820626562358</v>
      </c>
      <c r="J160" s="230">
        <f>(SUM('1.  LRAMVA Summary'!E$54:E$80)+SUM('1.  LRAMVA Summary'!E$81:E$82)*(MONTH($E160)-1)/12)*$H160</f>
        <v>144.72674536492994</v>
      </c>
      <c r="K160" s="230">
        <f>(SUM('1.  LRAMVA Summary'!F$54:F$80)+SUM('1.  LRAMVA Summary'!F$81:F$82)*(MONTH($E160)-1)/12)*$H160</f>
        <v>237.40852420134544</v>
      </c>
      <c r="L160" s="230">
        <f>(SUM('1.  LRAMVA Summary'!G$54:G$80)+SUM('1.  LRAMVA Summary'!G$81:G$82)*(MONTH($E160)-1)/12)*$H160</f>
        <v>-0.52470827499999995</v>
      </c>
      <c r="M160" s="230">
        <f>(SUM('1.  LRAMVA Summary'!H$54:H$80)+SUM('1.  LRAMVA Summary'!H$81:H$82)*(MONTH($E160)-1)/12)*$H160</f>
        <v>56.366428931833688</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457.49181084967142</v>
      </c>
    </row>
    <row r="161" spans="2:23" s="9" customFormat="1">
      <c r="B161" s="66"/>
      <c r="E161" s="214">
        <v>44166</v>
      </c>
      <c r="F161" s="214" t="s">
        <v>187</v>
      </c>
      <c r="G161" s="215" t="s">
        <v>69</v>
      </c>
      <c r="H161" s="240">
        <f t="shared" si="92"/>
        <v>4.75E-4</v>
      </c>
      <c r="I161" s="230">
        <f>(SUM('1.  LRAMVA Summary'!D$54:D$80)+SUM('1.  LRAMVA Summary'!D$81:D$82)*(MONTH($E161)-1)/12)*$H161</f>
        <v>19.514820626562358</v>
      </c>
      <c r="J161" s="230">
        <f>(SUM('1.  LRAMVA Summary'!E$54:E$80)+SUM('1.  LRAMVA Summary'!E$81:E$82)*(MONTH($E161)-1)/12)*$H161</f>
        <v>151.26161436973783</v>
      </c>
      <c r="K161" s="230">
        <f>(SUM('1.  LRAMVA Summary'!F$54:F$80)+SUM('1.  LRAMVA Summary'!F$81:F$82)*(MONTH($E161)-1)/12)*$H161</f>
        <v>248.23898671236086</v>
      </c>
      <c r="L161" s="230">
        <f>(SUM('1.  LRAMVA Summary'!G$54:G$80)+SUM('1.  LRAMVA Summary'!G$81:G$82)*(MONTH($E161)-1)/12)*$H161</f>
        <v>-0.54879324500000004</v>
      </c>
      <c r="M161" s="230">
        <f>(SUM('1.  LRAMVA Summary'!H$54:H$80)+SUM('1.  LRAMVA Summary'!H$81:H$82)*(MONTH($E161)-1)/12)*$H161</f>
        <v>58.951886643557813</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477.41851510721887</v>
      </c>
    </row>
    <row r="162" spans="2:23" s="9" customFormat="1" ht="16" thickBot="1">
      <c r="B162" s="66"/>
      <c r="E162" s="216" t="s">
        <v>469</v>
      </c>
      <c r="F162" s="216"/>
      <c r="G162" s="217"/>
      <c r="H162" s="218"/>
      <c r="I162" s="219">
        <f>SUM(I149:I161)</f>
        <v>977.70963165448165</v>
      </c>
      <c r="J162" s="219">
        <f>SUM(J149:J161)</f>
        <v>4685.0836370841262</v>
      </c>
      <c r="K162" s="219">
        <f t="shared" ref="K162:O162" si="93">SUM(K149:K161)</f>
        <v>7641.8987150914409</v>
      </c>
      <c r="L162" s="219">
        <f t="shared" si="93"/>
        <v>-16.831613776249998</v>
      </c>
      <c r="M162" s="219">
        <f t="shared" si="93"/>
        <v>1808.8525106112663</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15096.712880665069</v>
      </c>
    </row>
    <row r="163" spans="2:23" s="9" customFormat="1" ht="16"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704</v>
      </c>
      <c r="F164" s="225"/>
      <c r="G164" s="226"/>
      <c r="H164" s="227"/>
      <c r="I164" s="228">
        <f>I162+I163</f>
        <v>977.70963165448165</v>
      </c>
      <c r="J164" s="228">
        <f t="shared" ref="J164:U164" si="95">J162+J163</f>
        <v>4685.0836370841262</v>
      </c>
      <c r="K164" s="228">
        <f t="shared" si="95"/>
        <v>7641.8987150914409</v>
      </c>
      <c r="L164" s="228">
        <f t="shared" si="95"/>
        <v>-16.831613776249998</v>
      </c>
      <c r="M164" s="228">
        <f t="shared" si="95"/>
        <v>1808.8525106112663</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15096.712880665069</v>
      </c>
    </row>
    <row r="165" spans="2:23">
      <c r="E165" s="214">
        <v>44197</v>
      </c>
      <c r="F165" s="214" t="s">
        <v>710</v>
      </c>
      <c r="G165" s="215" t="s">
        <v>65</v>
      </c>
      <c r="H165" s="771">
        <f>$C$55/12</f>
        <v>4.75E-4</v>
      </c>
      <c r="I165" s="230">
        <f>(SUM('1.  LRAMVA Summary'!D$54:D$80)+SUM('1.  LRAMVA Summary'!D$81:D$82)*(MONTH($E165)-1)/12)*$H165</f>
        <v>19.514820626562358</v>
      </c>
      <c r="J165" s="230">
        <f>(SUM('1.  LRAMVA Summary'!E$54:E$80)+SUM('1.  LRAMVA Summary'!E$81:E$82)*(MONTH($E165)-1)/12)*$H165</f>
        <v>79.378055316850833</v>
      </c>
      <c r="K165" s="230">
        <f>(SUM('1.  LRAMVA Summary'!F$54:F$80)+SUM('1.  LRAMVA Summary'!F$81:F$82)*(MONTH($E165)-1)/12)*$H165</f>
        <v>129.10389909119144</v>
      </c>
      <c r="L165" s="230">
        <f>(SUM('1.  LRAMVA Summary'!G$54:G$80)+SUM('1.  LRAMVA Summary'!G$81:G$82)*(MONTH($E165)-1)/12)*$H165</f>
        <v>-0.283858575</v>
      </c>
      <c r="M165" s="230">
        <f>(SUM('1.  LRAMVA Summary'!H$54:H$80)+SUM('1.  LRAMVA Summary'!H$81:H$82)*(MONTH($E165)-1)/12)*$H165</f>
        <v>30.511851814592401</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258.224768274197</v>
      </c>
    </row>
    <row r="166" spans="2:23">
      <c r="E166" s="214">
        <v>44228</v>
      </c>
      <c r="F166" s="214" t="s">
        <v>710</v>
      </c>
      <c r="G166" s="215" t="s">
        <v>65</v>
      </c>
      <c r="H166" s="771">
        <f>$C$55/12</f>
        <v>4.75E-4</v>
      </c>
      <c r="I166" s="230">
        <f>(SUM('1.  LRAMVA Summary'!D$54:D$80)+SUM('1.  LRAMVA Summary'!D$81:D$82)*(MONTH($E166)-1)/12)*$H166</f>
        <v>19.514820626562358</v>
      </c>
      <c r="J166" s="230">
        <f>(SUM('1.  LRAMVA Summary'!E$54:E$80)+SUM('1.  LRAMVA Summary'!E$81:E$82)*(MONTH($E166)-1)/12)*$H166</f>
        <v>85.91292432165875</v>
      </c>
      <c r="K166" s="230">
        <f>(SUM('1.  LRAMVA Summary'!F$54:F$80)+SUM('1.  LRAMVA Summary'!F$81:F$82)*(MONTH($E166)-1)/12)*$H166</f>
        <v>139.93436160220685</v>
      </c>
      <c r="L166" s="230">
        <f>(SUM('1.  LRAMVA Summary'!G$54:G$80)+SUM('1.  LRAMVA Summary'!G$81:G$82)*(MONTH($E166)-1)/12)*$H166</f>
        <v>-0.30794354499999999</v>
      </c>
      <c r="M166" s="230">
        <f>(SUM('1.  LRAMVA Summary'!H$54:H$80)+SUM('1.  LRAMVA Summary'!H$81:H$82)*(MONTH($E166)-1)/12)*$H166</f>
        <v>33.097309526316529</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278.15147253174445</v>
      </c>
    </row>
    <row r="167" spans="2:23">
      <c r="E167" s="214">
        <v>44256</v>
      </c>
      <c r="F167" s="214" t="s">
        <v>710</v>
      </c>
      <c r="G167" s="215" t="s">
        <v>65</v>
      </c>
      <c r="H167" s="771">
        <f>$C$55/12</f>
        <v>4.75E-4</v>
      </c>
      <c r="I167" s="230">
        <f>(SUM('1.  LRAMVA Summary'!D$54:D$80)+SUM('1.  LRAMVA Summary'!D$81:D$82)*(MONTH($E167)-1)/12)*$H167</f>
        <v>19.514820626562358</v>
      </c>
      <c r="J167" s="230">
        <f>(SUM('1.  LRAMVA Summary'!E$54:E$80)+SUM('1.  LRAMVA Summary'!E$81:E$82)*(MONTH($E167)-1)/12)*$H167</f>
        <v>92.447793326466652</v>
      </c>
      <c r="K167" s="230">
        <f>(SUM('1.  LRAMVA Summary'!F$54:F$80)+SUM('1.  LRAMVA Summary'!F$81:F$82)*(MONTH($E167)-1)/12)*$H167</f>
        <v>150.76482411322223</v>
      </c>
      <c r="L167" s="230">
        <f>(SUM('1.  LRAMVA Summary'!G$54:G$80)+SUM('1.  LRAMVA Summary'!G$81:G$82)*(MONTH($E167)-1)/12)*$H167</f>
        <v>-0.33202851499999997</v>
      </c>
      <c r="M167" s="230">
        <f>(SUM('1.  LRAMVA Summary'!H$54:H$80)+SUM('1.  LRAMVA Summary'!H$81:H$82)*(MONTH($E167)-1)/12)*$H167</f>
        <v>35.682767238040661</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298.07817678929189</v>
      </c>
    </row>
    <row r="168" spans="2:23">
      <c r="E168" s="214">
        <v>44287</v>
      </c>
      <c r="F168" s="214" t="s">
        <v>710</v>
      </c>
      <c r="G168" s="215" t="s">
        <v>66</v>
      </c>
      <c r="H168" s="771">
        <f>$C$56/12</f>
        <v>4.75E-4</v>
      </c>
      <c r="I168" s="230">
        <f>(SUM('1.  LRAMVA Summary'!D$54:D$80)+SUM('1.  LRAMVA Summary'!D$81:D$82)*(MONTH($E168)-1)/12)*$H168</f>
        <v>19.514820626562358</v>
      </c>
      <c r="J168" s="230">
        <f>(SUM('1.  LRAMVA Summary'!E$54:E$80)+SUM('1.  LRAMVA Summary'!E$81:E$82)*(MONTH($E168)-1)/12)*$H168</f>
        <v>98.982662331274554</v>
      </c>
      <c r="K168" s="230">
        <f>(SUM('1.  LRAMVA Summary'!F$54:F$80)+SUM('1.  LRAMVA Summary'!F$81:F$82)*(MONTH($E168)-1)/12)*$H168</f>
        <v>161.59528662423764</v>
      </c>
      <c r="L168" s="230">
        <f>(SUM('1.  LRAMVA Summary'!G$54:G$80)+SUM('1.  LRAMVA Summary'!G$81:G$82)*(MONTH($E168)-1)/12)*$H168</f>
        <v>-0.35611348499999995</v>
      </c>
      <c r="M168" s="230">
        <f>(SUM('1.  LRAMVA Summary'!H$54:H$80)+SUM('1.  LRAMVA Summary'!H$81:H$82)*(MONTH($E168)-1)/12)*$H168</f>
        <v>38.268224949764786</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318.00488104683933</v>
      </c>
    </row>
    <row r="169" spans="2:23">
      <c r="E169" s="214">
        <v>44317</v>
      </c>
      <c r="F169" s="214" t="s">
        <v>710</v>
      </c>
      <c r="G169" s="215" t="s">
        <v>66</v>
      </c>
      <c r="H169" s="771">
        <v>0</v>
      </c>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710</v>
      </c>
      <c r="G170" s="215" t="s">
        <v>66</v>
      </c>
      <c r="H170" s="771">
        <v>0</v>
      </c>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710</v>
      </c>
      <c r="G171" s="215" t="s">
        <v>68</v>
      </c>
      <c r="H171" s="240">
        <f>$C$57/12</f>
        <v>0</v>
      </c>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710</v>
      </c>
      <c r="G172" s="215" t="s">
        <v>68</v>
      </c>
      <c r="H172" s="240">
        <f>$C$57/12</f>
        <v>0</v>
      </c>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710</v>
      </c>
      <c r="G173" s="215" t="s">
        <v>68</v>
      </c>
      <c r="H173" s="240">
        <f>$C$57/12</f>
        <v>0</v>
      </c>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710</v>
      </c>
      <c r="G174" s="215" t="s">
        <v>69</v>
      </c>
      <c r="H174" s="240">
        <f>$C$58/12</f>
        <v>0</v>
      </c>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710</v>
      </c>
      <c r="G175" s="215" t="s">
        <v>69</v>
      </c>
      <c r="H175" s="240">
        <f>$C$58/12</f>
        <v>0</v>
      </c>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710</v>
      </c>
      <c r="G176" s="215" t="s">
        <v>69</v>
      </c>
      <c r="H176" s="240">
        <f>$C$58/12</f>
        <v>0</v>
      </c>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6" thickBot="1">
      <c r="E177" s="216" t="s">
        <v>705</v>
      </c>
      <c r="F177" s="216"/>
      <c r="G177" s="217"/>
      <c r="H177" s="218"/>
      <c r="I177" s="219">
        <f>SUM(I164:I176)</f>
        <v>1055.7689141607311</v>
      </c>
      <c r="J177" s="219">
        <f>SUM(J164:J176)</f>
        <v>5041.8050723803772</v>
      </c>
      <c r="K177" s="219">
        <f t="shared" ref="K177:V177" si="97">SUM(K164:K176)</f>
        <v>8223.2970865222978</v>
      </c>
      <c r="L177" s="219">
        <f t="shared" si="97"/>
        <v>-18.111557896250002</v>
      </c>
      <c r="M177" s="219">
        <f t="shared" si="97"/>
        <v>1946.4126641399807</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16249.172179307141</v>
      </c>
    </row>
    <row r="178" spans="5:23" ht="16"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706</v>
      </c>
      <c r="F179" s="225"/>
      <c r="G179" s="226"/>
      <c r="H179" s="227"/>
      <c r="I179" s="228">
        <f>I177+I178</f>
        <v>1055.7689141607311</v>
      </c>
      <c r="J179" s="228">
        <f t="shared" ref="J179:U179" si="98">J177+J178</f>
        <v>5041.8050723803772</v>
      </c>
      <c r="K179" s="228">
        <f t="shared" si="98"/>
        <v>8223.2970865222978</v>
      </c>
      <c r="L179" s="228">
        <f t="shared" si="98"/>
        <v>-18.111557896250002</v>
      </c>
      <c r="M179" s="228">
        <f t="shared" si="98"/>
        <v>1946.4126641399807</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16249.172179307141</v>
      </c>
    </row>
    <row r="180" spans="5:23">
      <c r="E180" s="214">
        <v>44562</v>
      </c>
      <c r="F180" s="214" t="s">
        <v>711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711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711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711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711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711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711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711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711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711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711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6" thickBot="1">
      <c r="E192" s="216" t="s">
        <v>707</v>
      </c>
      <c r="F192" s="216"/>
      <c r="G192" s="217"/>
      <c r="H192" s="218"/>
      <c r="I192" s="219">
        <f>SUM(I179:I191)</f>
        <v>1055.7689141607311</v>
      </c>
      <c r="J192" s="219">
        <f>SUM(J179:J191)</f>
        <v>5041.8050723803772</v>
      </c>
      <c r="K192" s="219">
        <f t="shared" ref="K192:V192" si="100">SUM(K179:K191)</f>
        <v>8223.2970865222978</v>
      </c>
      <c r="L192" s="219">
        <f t="shared" si="100"/>
        <v>-18.111557896250002</v>
      </c>
      <c r="M192" s="219">
        <f t="shared" si="100"/>
        <v>1946.4126641399807</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16249.172179307141</v>
      </c>
    </row>
    <row r="193" spans="5:23" ht="16"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708</v>
      </c>
      <c r="F194" s="225"/>
      <c r="G194" s="226"/>
      <c r="H194" s="227"/>
      <c r="I194" s="228">
        <f>I192+I193</f>
        <v>1055.7689141607311</v>
      </c>
      <c r="J194" s="228">
        <f t="shared" ref="J194:U194" si="101">J192+J193</f>
        <v>5041.8050723803772</v>
      </c>
      <c r="K194" s="228">
        <f t="shared" si="101"/>
        <v>8223.2970865222978</v>
      </c>
      <c r="L194" s="228">
        <f t="shared" si="101"/>
        <v>-18.111557896250002</v>
      </c>
      <c r="M194" s="228">
        <f t="shared" si="101"/>
        <v>1946.4126641399807</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16249.172179307141</v>
      </c>
    </row>
    <row r="195" spans="5:23">
      <c r="E195" s="214">
        <v>44927</v>
      </c>
      <c r="F195" s="214" t="s">
        <v>712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712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712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712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712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712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712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712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712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712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712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6" thickBot="1">
      <c r="E207" s="216" t="s">
        <v>709</v>
      </c>
      <c r="F207" s="216"/>
      <c r="G207" s="217"/>
      <c r="H207" s="218"/>
      <c r="I207" s="219">
        <f>SUM(I194:I206)</f>
        <v>1055.7689141607311</v>
      </c>
      <c r="J207" s="219">
        <f>SUM(J194:J206)</f>
        <v>5041.8050723803772</v>
      </c>
      <c r="K207" s="219">
        <f t="shared" ref="K207:V207" si="103">SUM(K194:K206)</f>
        <v>8223.2970865222978</v>
      </c>
      <c r="L207" s="219">
        <f t="shared" si="103"/>
        <v>-18.111557896250002</v>
      </c>
      <c r="M207" s="219">
        <f t="shared" si="103"/>
        <v>1946.4126641399807</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16249.172179307141</v>
      </c>
    </row>
    <row r="208" spans="5:23" ht="16"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727</v>
      </c>
      <c r="F209" s="225"/>
      <c r="G209" s="226"/>
      <c r="H209" s="227"/>
      <c r="I209" s="228">
        <f>I207+I208</f>
        <v>1055.7689141607311</v>
      </c>
      <c r="J209" s="228">
        <f t="shared" ref="J209:U209" si="104">J207+J208</f>
        <v>5041.8050723803772</v>
      </c>
      <c r="K209" s="228">
        <f t="shared" si="104"/>
        <v>8223.2970865222978</v>
      </c>
      <c r="L209" s="228">
        <f t="shared" si="104"/>
        <v>-18.111557896250002</v>
      </c>
      <c r="M209" s="228">
        <f t="shared" si="104"/>
        <v>1946.4126641399807</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16249.172179307141</v>
      </c>
    </row>
    <row r="210" spans="5:23">
      <c r="E210" s="214">
        <v>45292</v>
      </c>
      <c r="F210" s="214" t="s">
        <v>731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731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731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731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731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731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731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731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731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731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731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6" thickBot="1">
      <c r="E222" s="216" t="s">
        <v>729</v>
      </c>
      <c r="F222" s="216"/>
      <c r="G222" s="217"/>
      <c r="H222" s="218"/>
      <c r="I222" s="219">
        <f>SUM(I209:I221)</f>
        <v>1055.7689141607311</v>
      </c>
      <c r="J222" s="219">
        <f>SUM(J209:J221)</f>
        <v>5041.8050723803772</v>
      </c>
      <c r="K222" s="219">
        <f t="shared" ref="K222:V222" si="106">SUM(K209:K221)</f>
        <v>8223.2970865222978</v>
      </c>
      <c r="L222" s="219">
        <f t="shared" si="106"/>
        <v>-18.111557896250002</v>
      </c>
      <c r="M222" s="219">
        <f t="shared" si="106"/>
        <v>1946.4126641399807</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16249.172179307141</v>
      </c>
    </row>
    <row r="223" spans="5:23" ht="16"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728</v>
      </c>
      <c r="F224" s="225"/>
      <c r="G224" s="226"/>
      <c r="H224" s="227"/>
      <c r="I224" s="228">
        <f>I222+I223</f>
        <v>1055.7689141607311</v>
      </c>
      <c r="J224" s="228">
        <f t="shared" ref="J224:U224" si="107">J222+J223</f>
        <v>5041.8050723803772</v>
      </c>
      <c r="K224" s="228">
        <f t="shared" si="107"/>
        <v>8223.2970865222978</v>
      </c>
      <c r="L224" s="228">
        <f t="shared" si="107"/>
        <v>-18.111557896250002</v>
      </c>
      <c r="M224" s="228">
        <f t="shared" si="107"/>
        <v>1946.4126641399807</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16249.172179307141</v>
      </c>
    </row>
    <row r="225" spans="5:23">
      <c r="E225" s="214">
        <v>45658</v>
      </c>
      <c r="F225" s="214" t="s">
        <v>732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732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732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732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732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732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732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732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732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732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732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6" thickBot="1">
      <c r="E237" s="216" t="s">
        <v>730</v>
      </c>
      <c r="F237" s="216"/>
      <c r="G237" s="217"/>
      <c r="H237" s="218"/>
      <c r="I237" s="219">
        <f>SUM(I224:I236)</f>
        <v>1055.7689141607311</v>
      </c>
      <c r="J237" s="219">
        <f>SUM(J224:J236)</f>
        <v>5041.8050723803772</v>
      </c>
      <c r="K237" s="219">
        <f t="shared" ref="K237:U237" si="109">SUM(K224:K236)</f>
        <v>8223.2970865222978</v>
      </c>
      <c r="L237" s="219">
        <f t="shared" si="109"/>
        <v>-18.111557896250002</v>
      </c>
      <c r="M237" s="219">
        <f>SUM(M224:M236)</f>
        <v>1946.4126641399807</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16249.172179307141</v>
      </c>
    </row>
    <row r="238" spans="5:23" ht="16"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5" zoomScale="90" zoomScaleNormal="90" workbookViewId="0">
      <selection activeCell="F23" sqref="F23"/>
    </sheetView>
  </sheetViews>
  <sheetFormatPr baseColWidth="10" defaultColWidth="9.1640625" defaultRowHeight="15" outlineLevelRow="1"/>
  <cols>
    <col min="1" max="1" width="5.83203125" style="12" customWidth="1"/>
    <col min="2" max="2" width="24.33203125" style="12" customWidth="1"/>
    <col min="3" max="3" width="11.5" style="12" customWidth="1"/>
    <col min="4" max="4" width="37.6640625" style="12" customWidth="1"/>
    <col min="5" max="5" width="35.1640625" style="12" bestFit="1" customWidth="1"/>
    <col min="6" max="6" width="26.6640625" style="12" customWidth="1"/>
    <col min="7" max="7" width="17" style="12" customWidth="1"/>
    <col min="8" max="8" width="19.5" style="12" customWidth="1"/>
    <col min="9" max="10" width="23" style="632" customWidth="1"/>
    <col min="11" max="11" width="2" style="16" customWidth="1"/>
    <col min="12" max="41" width="9.1640625" style="12"/>
    <col min="42" max="42" width="2.1640625" style="12" customWidth="1"/>
    <col min="43" max="43" width="12.5" style="12" customWidth="1"/>
    <col min="44" max="64" width="12" style="12" bestFit="1" customWidth="1"/>
    <col min="65" max="72" width="9.1640625" style="12"/>
    <col min="73" max="73" width="9.1640625" style="16"/>
    <col min="74" max="16384" width="9.16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6"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614</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4" t="s">
        <v>608</v>
      </c>
      <c r="C17" s="90"/>
      <c r="D17" s="608" t="s">
        <v>587</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621</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620</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622</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7" t="s">
        <v>631</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6">
      <c r="B23" s="182" t="s">
        <v>592</v>
      </c>
      <c r="H23" s="10"/>
      <c r="I23" s="10"/>
      <c r="J23" s="10"/>
    </row>
    <row r="24" spans="2:73" s="667" customFormat="1" ht="21" customHeight="1">
      <c r="B24" s="696" t="s">
        <v>596</v>
      </c>
      <c r="C24" s="915" t="s">
        <v>597</v>
      </c>
      <c r="D24" s="915"/>
      <c r="E24" s="915"/>
      <c r="F24" s="915"/>
      <c r="G24" s="915"/>
      <c r="H24" s="675" t="s">
        <v>594</v>
      </c>
      <c r="I24" s="675" t="s">
        <v>593</v>
      </c>
      <c r="J24" s="675" t="s">
        <v>595</v>
      </c>
      <c r="K24" s="666"/>
      <c r="L24" s="667" t="s">
        <v>597</v>
      </c>
      <c r="AQ24" s="667" t="s">
        <v>597</v>
      </c>
      <c r="BU24" s="666"/>
    </row>
    <row r="25" spans="2:73" s="250" customFormat="1" ht="49.5" customHeight="1">
      <c r="B25" s="245" t="s">
        <v>472</v>
      </c>
      <c r="C25" s="245" t="s">
        <v>211</v>
      </c>
      <c r="D25" s="625" t="s">
        <v>473</v>
      </c>
      <c r="E25" s="245" t="s">
        <v>208</v>
      </c>
      <c r="F25" s="245" t="s">
        <v>474</v>
      </c>
      <c r="G25" s="245" t="s">
        <v>475</v>
      </c>
      <c r="H25" s="625" t="s">
        <v>476</v>
      </c>
      <c r="I25" s="633" t="s">
        <v>585</v>
      </c>
      <c r="J25" s="640" t="s">
        <v>586</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5"/>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6">
      <c r="B27" s="686"/>
      <c r="C27" s="686"/>
      <c r="D27" s="686"/>
      <c r="E27" s="686"/>
      <c r="F27" s="686"/>
      <c r="G27" s="686"/>
      <c r="H27" s="686"/>
      <c r="I27" s="641"/>
      <c r="J27" s="641"/>
      <c r="K27" s="630"/>
      <c r="L27" s="690"/>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1"/>
      <c r="AM27" s="691"/>
      <c r="AN27" s="691"/>
      <c r="AO27" s="692"/>
      <c r="AP27" s="630"/>
      <c r="AQ27" s="690"/>
      <c r="AR27" s="691"/>
      <c r="AS27" s="691"/>
      <c r="AT27" s="691"/>
      <c r="AU27" s="691"/>
      <c r="AV27" s="691"/>
      <c r="AW27" s="691"/>
      <c r="AX27" s="691"/>
      <c r="AY27" s="691"/>
      <c r="AZ27" s="691"/>
      <c r="BA27" s="691"/>
      <c r="BB27" s="691"/>
      <c r="BC27" s="691"/>
      <c r="BD27" s="691"/>
      <c r="BE27" s="691"/>
      <c r="BF27" s="691"/>
      <c r="BG27" s="691"/>
      <c r="BH27" s="691"/>
      <c r="BI27" s="691"/>
      <c r="BJ27" s="691"/>
      <c r="BK27" s="691"/>
      <c r="BL27" s="691"/>
      <c r="BM27" s="691"/>
      <c r="BN27" s="691"/>
      <c r="BO27" s="691"/>
      <c r="BP27" s="691"/>
      <c r="BQ27" s="691"/>
      <c r="BR27" s="691"/>
      <c r="BS27" s="691"/>
      <c r="BT27" s="692"/>
      <c r="BU27" s="16"/>
    </row>
    <row r="28" spans="2:73" s="17" customFormat="1" ht="16">
      <c r="B28" s="686"/>
      <c r="C28" s="686"/>
      <c r="D28" s="686"/>
      <c r="E28" s="686"/>
      <c r="F28" s="686"/>
      <c r="G28" s="686"/>
      <c r="H28" s="686"/>
      <c r="I28" s="641"/>
      <c r="J28" s="641"/>
      <c r="K28" s="630"/>
      <c r="L28" s="690"/>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1"/>
      <c r="AO28" s="692"/>
      <c r="AP28" s="630"/>
      <c r="AQ28" s="690"/>
      <c r="AR28" s="691"/>
      <c r="AS28" s="691"/>
      <c r="AT28" s="691"/>
      <c r="AU28" s="691"/>
      <c r="AV28" s="691"/>
      <c r="AW28" s="691"/>
      <c r="AX28" s="691"/>
      <c r="AY28" s="691"/>
      <c r="AZ28" s="691"/>
      <c r="BA28" s="691"/>
      <c r="BB28" s="691"/>
      <c r="BC28" s="691"/>
      <c r="BD28" s="691"/>
      <c r="BE28" s="691"/>
      <c r="BF28" s="691"/>
      <c r="BG28" s="691"/>
      <c r="BH28" s="691"/>
      <c r="BI28" s="691"/>
      <c r="BJ28" s="691"/>
      <c r="BK28" s="691"/>
      <c r="BL28" s="691"/>
      <c r="BM28" s="691"/>
      <c r="BN28" s="691"/>
      <c r="BO28" s="691"/>
      <c r="BP28" s="691"/>
      <c r="BQ28" s="691"/>
      <c r="BR28" s="691"/>
      <c r="BS28" s="691"/>
      <c r="BT28" s="692"/>
      <c r="BU28" s="16"/>
    </row>
    <row r="29" spans="2:73" s="17" customFormat="1" ht="16.5" customHeight="1">
      <c r="B29" s="686"/>
      <c r="C29" s="686"/>
      <c r="D29" s="686"/>
      <c r="E29" s="686"/>
      <c r="F29" s="686"/>
      <c r="G29" s="686"/>
      <c r="H29" s="686"/>
      <c r="I29" s="641"/>
      <c r="J29" s="641"/>
      <c r="K29" s="630"/>
      <c r="L29" s="690"/>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2"/>
      <c r="AP29" s="630"/>
      <c r="AQ29" s="690"/>
      <c r="AR29" s="691"/>
      <c r="AS29" s="691"/>
      <c r="AT29" s="691"/>
      <c r="AU29" s="691"/>
      <c r="AV29" s="691"/>
      <c r="AW29" s="691"/>
      <c r="AX29" s="691"/>
      <c r="AY29" s="691"/>
      <c r="AZ29" s="691"/>
      <c r="BA29" s="691"/>
      <c r="BB29" s="691"/>
      <c r="BC29" s="691"/>
      <c r="BD29" s="691"/>
      <c r="BE29" s="691"/>
      <c r="BF29" s="691"/>
      <c r="BG29" s="691"/>
      <c r="BH29" s="691"/>
      <c r="BI29" s="691"/>
      <c r="BJ29" s="691"/>
      <c r="BK29" s="691"/>
      <c r="BL29" s="691"/>
      <c r="BM29" s="691"/>
      <c r="BN29" s="691"/>
      <c r="BO29" s="691"/>
      <c r="BP29" s="691"/>
      <c r="BQ29" s="691"/>
      <c r="BR29" s="691"/>
      <c r="BS29" s="691"/>
      <c r="BT29" s="692"/>
      <c r="BU29" s="16"/>
    </row>
    <row r="30" spans="2:73" s="17" customFormat="1" ht="16">
      <c r="B30" s="686"/>
      <c r="C30" s="686"/>
      <c r="D30" s="686"/>
      <c r="E30" s="686"/>
      <c r="F30" s="686"/>
      <c r="G30" s="686"/>
      <c r="H30" s="686"/>
      <c r="I30" s="641"/>
      <c r="J30" s="641"/>
      <c r="K30" s="630"/>
      <c r="L30" s="690"/>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2"/>
      <c r="AP30" s="630"/>
      <c r="AQ30" s="690"/>
      <c r="AR30" s="691"/>
      <c r="AS30" s="691"/>
      <c r="AT30" s="691"/>
      <c r="AU30" s="691"/>
      <c r="AV30" s="691"/>
      <c r="AW30" s="691"/>
      <c r="AX30" s="691"/>
      <c r="AY30" s="691"/>
      <c r="AZ30" s="691"/>
      <c r="BA30" s="691"/>
      <c r="BB30" s="691"/>
      <c r="BC30" s="691"/>
      <c r="BD30" s="691"/>
      <c r="BE30" s="691"/>
      <c r="BF30" s="691"/>
      <c r="BG30" s="691"/>
      <c r="BH30" s="691"/>
      <c r="BI30" s="691"/>
      <c r="BJ30" s="691"/>
      <c r="BK30" s="691"/>
      <c r="BL30" s="691"/>
      <c r="BM30" s="691"/>
      <c r="BN30" s="691"/>
      <c r="BO30" s="691"/>
      <c r="BP30" s="691"/>
      <c r="BQ30" s="691"/>
      <c r="BR30" s="691"/>
      <c r="BS30" s="691"/>
      <c r="BT30" s="692"/>
      <c r="BU30" s="16"/>
    </row>
    <row r="31" spans="2:73" s="17" customFormat="1" ht="16">
      <c r="B31" s="686"/>
      <c r="C31" s="686"/>
      <c r="D31" s="686"/>
      <c r="E31" s="686"/>
      <c r="F31" s="686"/>
      <c r="G31" s="686"/>
      <c r="H31" s="686"/>
      <c r="I31" s="641"/>
      <c r="J31" s="641"/>
      <c r="K31" s="630"/>
      <c r="L31" s="690"/>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2"/>
      <c r="AP31" s="630"/>
      <c r="AQ31" s="690"/>
      <c r="AR31" s="691"/>
      <c r="AS31" s="691"/>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c r="BR31" s="691"/>
      <c r="BS31" s="691"/>
      <c r="BT31" s="692"/>
      <c r="BU31" s="16"/>
    </row>
    <row r="32" spans="2:73" s="17" customFormat="1" ht="16">
      <c r="B32" s="686"/>
      <c r="C32" s="686"/>
      <c r="D32" s="686"/>
      <c r="E32" s="686"/>
      <c r="F32" s="686"/>
      <c r="G32" s="686"/>
      <c r="H32" s="686"/>
      <c r="I32" s="641"/>
      <c r="J32" s="641"/>
      <c r="K32" s="630"/>
      <c r="L32" s="690"/>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2"/>
      <c r="AP32" s="630"/>
      <c r="AQ32" s="690"/>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2"/>
      <c r="BU32" s="16"/>
    </row>
    <row r="33" spans="2:73" s="17" customFormat="1" ht="16">
      <c r="B33" s="686"/>
      <c r="C33" s="686"/>
      <c r="D33" s="686"/>
      <c r="E33" s="686"/>
      <c r="F33" s="686"/>
      <c r="G33" s="686"/>
      <c r="H33" s="686"/>
      <c r="I33" s="641"/>
      <c r="J33" s="641"/>
      <c r="K33" s="630"/>
      <c r="L33" s="690"/>
      <c r="M33" s="691"/>
      <c r="N33" s="691"/>
      <c r="O33" s="691"/>
      <c r="P33" s="691"/>
      <c r="Q33" s="691"/>
      <c r="R33" s="691"/>
      <c r="S33" s="691"/>
      <c r="T33" s="691"/>
      <c r="U33" s="691"/>
      <c r="V33" s="691"/>
      <c r="W33" s="691"/>
      <c r="X33" s="691"/>
      <c r="Y33" s="691"/>
      <c r="Z33" s="691"/>
      <c r="AA33" s="691"/>
      <c r="AB33" s="691"/>
      <c r="AC33" s="691"/>
      <c r="AD33" s="691"/>
      <c r="AE33" s="691"/>
      <c r="AF33" s="691"/>
      <c r="AG33" s="691"/>
      <c r="AH33" s="691"/>
      <c r="AI33" s="691"/>
      <c r="AJ33" s="691"/>
      <c r="AK33" s="691"/>
      <c r="AL33" s="691"/>
      <c r="AM33" s="691"/>
      <c r="AN33" s="691"/>
      <c r="AO33" s="692"/>
      <c r="AP33" s="630"/>
      <c r="AQ33" s="690"/>
      <c r="AR33" s="69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c r="BS33" s="691"/>
      <c r="BT33" s="692"/>
      <c r="BU33" s="16"/>
    </row>
    <row r="34" spans="2:73" s="17" customFormat="1" ht="16">
      <c r="B34" s="686"/>
      <c r="C34" s="686"/>
      <c r="D34" s="686"/>
      <c r="E34" s="686"/>
      <c r="F34" s="686"/>
      <c r="G34" s="686"/>
      <c r="H34" s="686"/>
      <c r="I34" s="641"/>
      <c r="J34" s="641"/>
      <c r="K34" s="630"/>
      <c r="L34" s="690"/>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1"/>
      <c r="AM34" s="691"/>
      <c r="AN34" s="691"/>
      <c r="AO34" s="692"/>
      <c r="AP34" s="630"/>
      <c r="AQ34" s="690"/>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2"/>
      <c r="BU34" s="16"/>
    </row>
    <row r="35" spans="2:73" s="17" customFormat="1" ht="16">
      <c r="B35" s="686"/>
      <c r="C35" s="686"/>
      <c r="D35" s="686"/>
      <c r="E35" s="686"/>
      <c r="F35" s="686"/>
      <c r="G35" s="686"/>
      <c r="H35" s="686"/>
      <c r="I35" s="641"/>
      <c r="J35" s="641"/>
      <c r="K35" s="630"/>
      <c r="L35" s="690"/>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2"/>
      <c r="AP35" s="630"/>
      <c r="AQ35" s="690"/>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2"/>
      <c r="BU35" s="16"/>
    </row>
    <row r="36" spans="2:73" s="17" customFormat="1" ht="16">
      <c r="B36" s="686"/>
      <c r="C36" s="686"/>
      <c r="D36" s="686"/>
      <c r="E36" s="686"/>
      <c r="F36" s="686"/>
      <c r="G36" s="686"/>
      <c r="H36" s="686"/>
      <c r="I36" s="641"/>
      <c r="J36" s="641"/>
      <c r="K36" s="630"/>
      <c r="L36" s="690"/>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1"/>
      <c r="AM36" s="691"/>
      <c r="AN36" s="691"/>
      <c r="AO36" s="692"/>
      <c r="AP36" s="630"/>
      <c r="AQ36" s="690"/>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2"/>
      <c r="BU36" s="16"/>
    </row>
    <row r="37" spans="2:73" s="17" customFormat="1" ht="16">
      <c r="B37" s="686"/>
      <c r="C37" s="686"/>
      <c r="D37" s="686"/>
      <c r="E37" s="686"/>
      <c r="F37" s="686"/>
      <c r="G37" s="686"/>
      <c r="H37" s="686"/>
      <c r="I37" s="641"/>
      <c r="J37" s="641"/>
      <c r="K37" s="630"/>
      <c r="L37" s="690"/>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1"/>
      <c r="AM37" s="691"/>
      <c r="AN37" s="691"/>
      <c r="AO37" s="692"/>
      <c r="AP37" s="630"/>
      <c r="AQ37" s="690"/>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2"/>
      <c r="BU37" s="16"/>
    </row>
    <row r="38" spans="2:73" s="17" customFormat="1" ht="16">
      <c r="B38" s="686"/>
      <c r="C38" s="686"/>
      <c r="D38" s="686"/>
      <c r="E38" s="686"/>
      <c r="F38" s="686"/>
      <c r="G38" s="686"/>
      <c r="H38" s="686"/>
      <c r="I38" s="641"/>
      <c r="J38" s="641"/>
      <c r="K38" s="630"/>
      <c r="L38" s="690"/>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2"/>
      <c r="AP38" s="630"/>
      <c r="AQ38" s="690"/>
      <c r="AR38" s="691"/>
      <c r="AS38" s="691"/>
      <c r="AT38" s="691"/>
      <c r="AU38" s="691"/>
      <c r="AV38" s="691"/>
      <c r="AW38" s="691"/>
      <c r="AX38" s="691"/>
      <c r="AY38" s="691"/>
      <c r="AZ38" s="691"/>
      <c r="BA38" s="691"/>
      <c r="BB38" s="691"/>
      <c r="BC38" s="691"/>
      <c r="BD38" s="691"/>
      <c r="BE38" s="691"/>
      <c r="BF38" s="691"/>
      <c r="BG38" s="691"/>
      <c r="BH38" s="691"/>
      <c r="BI38" s="691"/>
      <c r="BJ38" s="691"/>
      <c r="BK38" s="691"/>
      <c r="BL38" s="691"/>
      <c r="BM38" s="691"/>
      <c r="BN38" s="691"/>
      <c r="BO38" s="691"/>
      <c r="BP38" s="691"/>
      <c r="BQ38" s="691"/>
      <c r="BR38" s="691"/>
      <c r="BS38" s="691"/>
      <c r="BT38" s="692"/>
      <c r="BU38" s="16"/>
    </row>
    <row r="39" spans="2:73" s="17" customFormat="1" ht="16">
      <c r="B39" s="686"/>
      <c r="C39" s="686"/>
      <c r="D39" s="686"/>
      <c r="E39" s="686"/>
      <c r="F39" s="686"/>
      <c r="G39" s="686"/>
      <c r="H39" s="686"/>
      <c r="I39" s="641"/>
      <c r="J39" s="641"/>
      <c r="K39" s="630"/>
      <c r="L39" s="690"/>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2"/>
      <c r="AP39" s="630"/>
      <c r="AQ39" s="690"/>
      <c r="AR39" s="691"/>
      <c r="AS39" s="691"/>
      <c r="AT39" s="691"/>
      <c r="AU39" s="691"/>
      <c r="AV39" s="691"/>
      <c r="AW39" s="691"/>
      <c r="AX39" s="691"/>
      <c r="AY39" s="691"/>
      <c r="AZ39" s="691"/>
      <c r="BA39" s="691"/>
      <c r="BB39" s="691"/>
      <c r="BC39" s="691"/>
      <c r="BD39" s="691"/>
      <c r="BE39" s="691"/>
      <c r="BF39" s="691"/>
      <c r="BG39" s="691"/>
      <c r="BH39" s="691"/>
      <c r="BI39" s="691"/>
      <c r="BJ39" s="691"/>
      <c r="BK39" s="691"/>
      <c r="BL39" s="691"/>
      <c r="BM39" s="691"/>
      <c r="BN39" s="691"/>
      <c r="BO39" s="691"/>
      <c r="BP39" s="691"/>
      <c r="BQ39" s="691"/>
      <c r="BR39" s="691"/>
      <c r="BS39" s="691"/>
      <c r="BT39" s="692"/>
      <c r="BU39" s="16"/>
    </row>
    <row r="40" spans="2:73" s="17" customFormat="1" ht="16">
      <c r="B40" s="686"/>
      <c r="C40" s="686"/>
      <c r="D40" s="686"/>
      <c r="E40" s="686"/>
      <c r="F40" s="686"/>
      <c r="G40" s="686"/>
      <c r="H40" s="686"/>
      <c r="I40" s="641"/>
      <c r="J40" s="641"/>
      <c r="K40" s="630"/>
      <c r="L40" s="690"/>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2"/>
      <c r="AP40" s="630"/>
      <c r="AQ40" s="690"/>
      <c r="AR40" s="691"/>
      <c r="AS40" s="691"/>
      <c r="AT40" s="691"/>
      <c r="AU40" s="691"/>
      <c r="AV40" s="691"/>
      <c r="AW40" s="691"/>
      <c r="AX40" s="691"/>
      <c r="AY40" s="691"/>
      <c r="AZ40" s="691"/>
      <c r="BA40" s="691"/>
      <c r="BB40" s="691"/>
      <c r="BC40" s="691"/>
      <c r="BD40" s="691"/>
      <c r="BE40" s="691"/>
      <c r="BF40" s="691"/>
      <c r="BG40" s="691"/>
      <c r="BH40" s="691"/>
      <c r="BI40" s="691"/>
      <c r="BJ40" s="691"/>
      <c r="BK40" s="691"/>
      <c r="BL40" s="691"/>
      <c r="BM40" s="691"/>
      <c r="BN40" s="691"/>
      <c r="BO40" s="691"/>
      <c r="BP40" s="691"/>
      <c r="BQ40" s="691"/>
      <c r="BR40" s="691"/>
      <c r="BS40" s="691"/>
      <c r="BT40" s="692"/>
      <c r="BU40" s="16"/>
    </row>
    <row r="41" spans="2:73" s="17" customFormat="1" ht="16">
      <c r="B41" s="686"/>
      <c r="C41" s="686"/>
      <c r="D41" s="686"/>
      <c r="E41" s="686"/>
      <c r="F41" s="686"/>
      <c r="G41" s="686"/>
      <c r="H41" s="686"/>
      <c r="I41" s="641"/>
      <c r="J41" s="641"/>
      <c r="K41" s="630"/>
      <c r="L41" s="690"/>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1"/>
      <c r="AL41" s="691"/>
      <c r="AM41" s="691"/>
      <c r="AN41" s="691"/>
      <c r="AO41" s="692"/>
      <c r="AP41" s="630"/>
      <c r="AQ41" s="690"/>
      <c r="AR41" s="691"/>
      <c r="AS41" s="691"/>
      <c r="AT41" s="691"/>
      <c r="AU41" s="691"/>
      <c r="AV41" s="691"/>
      <c r="AW41" s="691"/>
      <c r="AX41" s="691"/>
      <c r="AY41" s="691"/>
      <c r="AZ41" s="691"/>
      <c r="BA41" s="691"/>
      <c r="BB41" s="691"/>
      <c r="BC41" s="691"/>
      <c r="BD41" s="691"/>
      <c r="BE41" s="691"/>
      <c r="BF41" s="691"/>
      <c r="BG41" s="691"/>
      <c r="BH41" s="691"/>
      <c r="BI41" s="691"/>
      <c r="BJ41" s="691"/>
      <c r="BK41" s="691"/>
      <c r="BL41" s="691"/>
      <c r="BM41" s="691"/>
      <c r="BN41" s="691"/>
      <c r="BO41" s="691"/>
      <c r="BP41" s="691"/>
      <c r="BQ41" s="691"/>
      <c r="BR41" s="691"/>
      <c r="BS41" s="691"/>
      <c r="BT41" s="692"/>
      <c r="BU41" s="16"/>
    </row>
    <row r="42" spans="2:73" s="17" customFormat="1" ht="16">
      <c r="B42" s="686"/>
      <c r="C42" s="686"/>
      <c r="D42" s="686"/>
      <c r="E42" s="686"/>
      <c r="F42" s="686"/>
      <c r="G42" s="686"/>
      <c r="H42" s="686"/>
      <c r="I42" s="641"/>
      <c r="J42" s="641"/>
      <c r="K42" s="630"/>
      <c r="L42" s="690"/>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691"/>
      <c r="AK42" s="691"/>
      <c r="AL42" s="691"/>
      <c r="AM42" s="691"/>
      <c r="AN42" s="691"/>
      <c r="AO42" s="692"/>
      <c r="AP42" s="630"/>
      <c r="AQ42" s="690"/>
      <c r="AR42" s="691"/>
      <c r="AS42" s="691"/>
      <c r="AT42" s="691"/>
      <c r="AU42" s="691"/>
      <c r="AV42" s="691"/>
      <c r="AW42" s="691"/>
      <c r="AX42" s="691"/>
      <c r="AY42" s="691"/>
      <c r="AZ42" s="691"/>
      <c r="BA42" s="691"/>
      <c r="BB42" s="691"/>
      <c r="BC42" s="691"/>
      <c r="BD42" s="691"/>
      <c r="BE42" s="691"/>
      <c r="BF42" s="691"/>
      <c r="BG42" s="691"/>
      <c r="BH42" s="691"/>
      <c r="BI42" s="691"/>
      <c r="BJ42" s="691"/>
      <c r="BK42" s="691"/>
      <c r="BL42" s="691"/>
      <c r="BM42" s="691"/>
      <c r="BN42" s="691"/>
      <c r="BO42" s="691"/>
      <c r="BP42" s="691"/>
      <c r="BQ42" s="691"/>
      <c r="BR42" s="691"/>
      <c r="BS42" s="691"/>
      <c r="BT42" s="692"/>
      <c r="BU42" s="16"/>
    </row>
    <row r="43" spans="2:73" s="17" customFormat="1" ht="16">
      <c r="B43" s="686"/>
      <c r="C43" s="686"/>
      <c r="D43" s="686"/>
      <c r="E43" s="686"/>
      <c r="F43" s="686"/>
      <c r="G43" s="686"/>
      <c r="H43" s="686"/>
      <c r="I43" s="641"/>
      <c r="J43" s="641"/>
      <c r="K43" s="630"/>
      <c r="L43" s="690"/>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2"/>
      <c r="AP43" s="630"/>
      <c r="AQ43" s="690"/>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2"/>
      <c r="BU43" s="16"/>
    </row>
    <row r="44" spans="2:73" s="17" customFormat="1" ht="16">
      <c r="B44" s="686"/>
      <c r="C44" s="686"/>
      <c r="D44" s="686"/>
      <c r="E44" s="686"/>
      <c r="F44" s="686"/>
      <c r="G44" s="686"/>
      <c r="H44" s="686"/>
      <c r="I44" s="641"/>
      <c r="J44" s="641"/>
      <c r="K44" s="630"/>
      <c r="L44" s="690"/>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2"/>
      <c r="AP44" s="630"/>
      <c r="AQ44" s="690"/>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2"/>
      <c r="BU44" s="16"/>
    </row>
    <row r="45" spans="2:73" s="17" customFormat="1" ht="16">
      <c r="B45" s="686"/>
      <c r="C45" s="686"/>
      <c r="D45" s="686"/>
      <c r="E45" s="686"/>
      <c r="F45" s="686"/>
      <c r="G45" s="686"/>
      <c r="H45" s="686"/>
      <c r="I45" s="641"/>
      <c r="J45" s="641"/>
      <c r="K45" s="630"/>
      <c r="L45" s="690"/>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2"/>
      <c r="AP45" s="630"/>
      <c r="AQ45" s="690"/>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2"/>
      <c r="BU45" s="16"/>
    </row>
    <row r="46" spans="2:73" s="17" customFormat="1" ht="16">
      <c r="B46" s="686"/>
      <c r="C46" s="686"/>
      <c r="D46" s="686"/>
      <c r="E46" s="686"/>
      <c r="F46" s="686"/>
      <c r="G46" s="686"/>
      <c r="H46" s="686"/>
      <c r="I46" s="641"/>
      <c r="J46" s="641"/>
      <c r="K46" s="630"/>
      <c r="L46" s="690"/>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2"/>
      <c r="AP46" s="630"/>
      <c r="AQ46" s="690"/>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2"/>
      <c r="BU46" s="16"/>
    </row>
    <row r="47" spans="2:73" s="17" customFormat="1" ht="16">
      <c r="B47" s="686"/>
      <c r="C47" s="686"/>
      <c r="D47" s="686"/>
      <c r="E47" s="686"/>
      <c r="F47" s="686"/>
      <c r="G47" s="686"/>
      <c r="H47" s="686"/>
      <c r="I47" s="641"/>
      <c r="J47" s="641"/>
      <c r="K47" s="630"/>
      <c r="L47" s="690"/>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2"/>
      <c r="AP47" s="630"/>
      <c r="AQ47" s="690"/>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2"/>
      <c r="BU47" s="16"/>
    </row>
    <row r="48" spans="2:73" s="17" customFormat="1" ht="16">
      <c r="B48" s="686"/>
      <c r="C48" s="686"/>
      <c r="D48" s="686"/>
      <c r="E48" s="686"/>
      <c r="F48" s="686"/>
      <c r="G48" s="686"/>
      <c r="H48" s="686"/>
      <c r="I48" s="641"/>
      <c r="J48" s="641"/>
      <c r="K48" s="630"/>
      <c r="L48" s="690"/>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2"/>
      <c r="AP48" s="630"/>
      <c r="AQ48" s="690"/>
      <c r="AR48" s="691"/>
      <c r="AS48" s="691"/>
      <c r="AT48" s="691"/>
      <c r="AU48" s="691"/>
      <c r="AV48" s="691"/>
      <c r="AW48" s="691"/>
      <c r="AX48" s="691"/>
      <c r="AY48" s="691"/>
      <c r="AZ48" s="691"/>
      <c r="BA48" s="691"/>
      <c r="BB48" s="691"/>
      <c r="BC48" s="691"/>
      <c r="BD48" s="691"/>
      <c r="BE48" s="691"/>
      <c r="BF48" s="691"/>
      <c r="BG48" s="691"/>
      <c r="BH48" s="691"/>
      <c r="BI48" s="691"/>
      <c r="BJ48" s="691"/>
      <c r="BK48" s="691"/>
      <c r="BL48" s="691"/>
      <c r="BM48" s="691"/>
      <c r="BN48" s="691"/>
      <c r="BO48" s="691"/>
      <c r="BP48" s="691"/>
      <c r="BQ48" s="691"/>
      <c r="BR48" s="691"/>
      <c r="BS48" s="691"/>
      <c r="BT48" s="692"/>
      <c r="BU48" s="16"/>
    </row>
    <row r="49" spans="2:73" s="17" customFormat="1" ht="16">
      <c r="B49" s="686"/>
      <c r="C49" s="686"/>
      <c r="D49" s="686"/>
      <c r="E49" s="686"/>
      <c r="F49" s="686"/>
      <c r="G49" s="686"/>
      <c r="H49" s="686"/>
      <c r="I49" s="641"/>
      <c r="J49" s="641"/>
      <c r="K49" s="630"/>
      <c r="L49" s="690"/>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692"/>
      <c r="AP49" s="630"/>
      <c r="AQ49" s="690"/>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2"/>
      <c r="BU49" s="16"/>
    </row>
    <row r="50" spans="2:73" s="17" customFormat="1" ht="16">
      <c r="B50" s="686"/>
      <c r="C50" s="686"/>
      <c r="D50" s="686"/>
      <c r="E50" s="686"/>
      <c r="F50" s="686"/>
      <c r="G50" s="686"/>
      <c r="H50" s="686"/>
      <c r="I50" s="641"/>
      <c r="J50" s="641"/>
      <c r="K50" s="630"/>
      <c r="L50" s="690"/>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2"/>
      <c r="AP50" s="630"/>
      <c r="AQ50" s="690"/>
      <c r="AR50" s="691"/>
      <c r="AS50" s="691"/>
      <c r="AT50" s="691"/>
      <c r="AU50" s="691"/>
      <c r="AV50" s="691"/>
      <c r="AW50" s="691"/>
      <c r="AX50" s="691"/>
      <c r="AY50" s="691"/>
      <c r="AZ50" s="691"/>
      <c r="BA50" s="691"/>
      <c r="BB50" s="691"/>
      <c r="BC50" s="691"/>
      <c r="BD50" s="691"/>
      <c r="BE50" s="691"/>
      <c r="BF50" s="691"/>
      <c r="BG50" s="691"/>
      <c r="BH50" s="691"/>
      <c r="BI50" s="691"/>
      <c r="BJ50" s="691"/>
      <c r="BK50" s="691"/>
      <c r="BL50" s="691"/>
      <c r="BM50" s="691"/>
      <c r="BN50" s="691"/>
      <c r="BO50" s="691"/>
      <c r="BP50" s="691"/>
      <c r="BQ50" s="691"/>
      <c r="BR50" s="691"/>
      <c r="BS50" s="691"/>
      <c r="BT50" s="692"/>
      <c r="BU50" s="16"/>
    </row>
    <row r="51" spans="2:73" s="17" customFormat="1" ht="16">
      <c r="B51" s="686"/>
      <c r="C51" s="686"/>
      <c r="D51" s="686"/>
      <c r="E51" s="686"/>
      <c r="F51" s="686"/>
      <c r="G51" s="686"/>
      <c r="H51" s="686"/>
      <c r="I51" s="641"/>
      <c r="J51" s="641"/>
      <c r="K51" s="630"/>
      <c r="L51" s="690"/>
      <c r="M51" s="691"/>
      <c r="N51" s="691"/>
      <c r="O51" s="691"/>
      <c r="P51" s="691"/>
      <c r="Q51" s="691"/>
      <c r="R51" s="691"/>
      <c r="S51" s="691"/>
      <c r="T51" s="691"/>
      <c r="U51" s="691"/>
      <c r="V51" s="691"/>
      <c r="W51" s="691"/>
      <c r="X51" s="691"/>
      <c r="Y51" s="691"/>
      <c r="Z51" s="691"/>
      <c r="AA51" s="691"/>
      <c r="AB51" s="691"/>
      <c r="AC51" s="691"/>
      <c r="AD51" s="691"/>
      <c r="AE51" s="691"/>
      <c r="AF51" s="691"/>
      <c r="AG51" s="691"/>
      <c r="AH51" s="691"/>
      <c r="AI51" s="691"/>
      <c r="AJ51" s="691"/>
      <c r="AK51" s="691"/>
      <c r="AL51" s="691"/>
      <c r="AM51" s="691"/>
      <c r="AN51" s="691"/>
      <c r="AO51" s="692"/>
      <c r="AP51" s="630"/>
      <c r="AQ51" s="690"/>
      <c r="AR51" s="691"/>
      <c r="AS51" s="691"/>
      <c r="AT51" s="691"/>
      <c r="AU51" s="691"/>
      <c r="AV51" s="691"/>
      <c r="AW51" s="691"/>
      <c r="AX51" s="691"/>
      <c r="AY51" s="691"/>
      <c r="AZ51" s="691"/>
      <c r="BA51" s="691"/>
      <c r="BB51" s="691"/>
      <c r="BC51" s="691"/>
      <c r="BD51" s="691"/>
      <c r="BE51" s="691"/>
      <c r="BF51" s="691"/>
      <c r="BG51" s="691"/>
      <c r="BH51" s="691"/>
      <c r="BI51" s="691"/>
      <c r="BJ51" s="691"/>
      <c r="BK51" s="691"/>
      <c r="BL51" s="691"/>
      <c r="BM51" s="691"/>
      <c r="BN51" s="691"/>
      <c r="BO51" s="691"/>
      <c r="BP51" s="691"/>
      <c r="BQ51" s="691"/>
      <c r="BR51" s="691"/>
      <c r="BS51" s="691"/>
      <c r="BT51" s="692"/>
      <c r="BU51" s="16"/>
    </row>
    <row r="52" spans="2:73" s="17" customFormat="1" ht="16">
      <c r="B52" s="686"/>
      <c r="C52" s="686"/>
      <c r="D52" s="686"/>
      <c r="E52" s="686"/>
      <c r="F52" s="686"/>
      <c r="G52" s="686"/>
      <c r="H52" s="686"/>
      <c r="I52" s="641"/>
      <c r="J52" s="641"/>
      <c r="K52" s="630"/>
      <c r="L52" s="690"/>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1"/>
      <c r="AM52" s="691"/>
      <c r="AN52" s="691"/>
      <c r="AO52" s="692"/>
      <c r="AP52" s="630"/>
      <c r="AQ52" s="690"/>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2"/>
      <c r="BU52" s="16"/>
    </row>
    <row r="53" spans="2:73">
      <c r="B53" s="686"/>
      <c r="C53" s="686"/>
      <c r="D53" s="686"/>
      <c r="E53" s="686"/>
      <c r="F53" s="686"/>
      <c r="G53" s="686"/>
      <c r="H53" s="686"/>
      <c r="I53" s="641"/>
      <c r="J53" s="641"/>
      <c r="K53" s="630"/>
      <c r="L53" s="690"/>
      <c r="M53" s="691"/>
      <c r="N53" s="691"/>
      <c r="O53" s="691"/>
      <c r="P53" s="691"/>
      <c r="Q53" s="691"/>
      <c r="R53" s="691"/>
      <c r="S53" s="691"/>
      <c r="T53" s="691"/>
      <c r="U53" s="691"/>
      <c r="V53" s="691"/>
      <c r="W53" s="691"/>
      <c r="X53" s="691"/>
      <c r="Y53" s="691"/>
      <c r="Z53" s="691"/>
      <c r="AA53" s="691"/>
      <c r="AB53" s="691"/>
      <c r="AC53" s="691"/>
      <c r="AD53" s="691"/>
      <c r="AE53" s="691"/>
      <c r="AF53" s="691"/>
      <c r="AG53" s="691"/>
      <c r="AH53" s="691"/>
      <c r="AI53" s="691"/>
      <c r="AJ53" s="691"/>
      <c r="AK53" s="691"/>
      <c r="AL53" s="691"/>
      <c r="AM53" s="691"/>
      <c r="AN53" s="691"/>
      <c r="AO53" s="692"/>
      <c r="AP53" s="630"/>
      <c r="AQ53" s="690"/>
      <c r="AR53" s="691"/>
      <c r="AS53" s="691"/>
      <c r="AT53" s="691"/>
      <c r="AU53" s="691"/>
      <c r="AV53" s="691"/>
      <c r="AW53" s="691"/>
      <c r="AX53" s="691"/>
      <c r="AY53" s="691"/>
      <c r="AZ53" s="691"/>
      <c r="BA53" s="691"/>
      <c r="BB53" s="691"/>
      <c r="BC53" s="691"/>
      <c r="BD53" s="691"/>
      <c r="BE53" s="691"/>
      <c r="BF53" s="691"/>
      <c r="BG53" s="691"/>
      <c r="BH53" s="691"/>
      <c r="BI53" s="691"/>
      <c r="BJ53" s="691"/>
      <c r="BK53" s="691"/>
      <c r="BL53" s="691"/>
      <c r="BM53" s="691"/>
      <c r="BN53" s="691"/>
      <c r="BO53" s="691"/>
      <c r="BP53" s="691"/>
      <c r="BQ53" s="691"/>
      <c r="BR53" s="691"/>
      <c r="BS53" s="691"/>
      <c r="BT53" s="692"/>
    </row>
    <row r="54" spans="2:73">
      <c r="B54" s="686"/>
      <c r="C54" s="686"/>
      <c r="D54" s="686"/>
      <c r="E54" s="686"/>
      <c r="F54" s="686"/>
      <c r="G54" s="686"/>
      <c r="H54" s="686"/>
      <c r="I54" s="641"/>
      <c r="J54" s="641"/>
      <c r="K54" s="630"/>
      <c r="L54" s="690"/>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2"/>
      <c r="AP54" s="630"/>
      <c r="AQ54" s="690"/>
      <c r="AR54" s="691"/>
      <c r="AS54" s="691"/>
      <c r="AT54" s="691"/>
      <c r="AU54" s="691"/>
      <c r="AV54" s="691"/>
      <c r="AW54" s="691"/>
      <c r="AX54" s="691"/>
      <c r="AY54" s="691"/>
      <c r="AZ54" s="691"/>
      <c r="BA54" s="691"/>
      <c r="BB54" s="691"/>
      <c r="BC54" s="691"/>
      <c r="BD54" s="691"/>
      <c r="BE54" s="691"/>
      <c r="BF54" s="691"/>
      <c r="BG54" s="691"/>
      <c r="BH54" s="691"/>
      <c r="BI54" s="691"/>
      <c r="BJ54" s="691"/>
      <c r="BK54" s="691"/>
      <c r="BL54" s="691"/>
      <c r="BM54" s="691"/>
      <c r="BN54" s="691"/>
      <c r="BO54" s="691"/>
      <c r="BP54" s="691"/>
      <c r="BQ54" s="691"/>
      <c r="BR54" s="691"/>
      <c r="BS54" s="691"/>
      <c r="BT54" s="692"/>
    </row>
    <row r="55" spans="2:73">
      <c r="B55" s="686"/>
      <c r="C55" s="686"/>
      <c r="D55" s="686"/>
      <c r="E55" s="686"/>
      <c r="F55" s="686"/>
      <c r="G55" s="686"/>
      <c r="H55" s="686"/>
      <c r="I55" s="641"/>
      <c r="J55" s="641"/>
      <c r="K55" s="630"/>
      <c r="L55" s="690"/>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2"/>
      <c r="AP55" s="630"/>
      <c r="AQ55" s="690"/>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2"/>
    </row>
    <row r="56" spans="2:73">
      <c r="B56" s="686"/>
      <c r="C56" s="686"/>
      <c r="D56" s="686"/>
      <c r="E56" s="686"/>
      <c r="F56" s="686"/>
      <c r="G56" s="686"/>
      <c r="H56" s="686"/>
      <c r="I56" s="641"/>
      <c r="J56" s="641"/>
      <c r="K56" s="630"/>
      <c r="L56" s="690"/>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2"/>
      <c r="AP56" s="630"/>
      <c r="AQ56" s="690"/>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2"/>
    </row>
    <row r="57" spans="2:73">
      <c r="B57" s="686"/>
      <c r="C57" s="686"/>
      <c r="D57" s="686"/>
      <c r="E57" s="686"/>
      <c r="F57" s="686"/>
      <c r="G57" s="686"/>
      <c r="H57" s="686"/>
      <c r="I57" s="641"/>
      <c r="J57" s="641"/>
      <c r="K57" s="630"/>
      <c r="L57" s="690"/>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2"/>
      <c r="AP57" s="630"/>
      <c r="AQ57" s="690"/>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2"/>
    </row>
    <row r="58" spans="2:73">
      <c r="B58" s="686"/>
      <c r="C58" s="686"/>
      <c r="D58" s="686"/>
      <c r="E58" s="686"/>
      <c r="F58" s="686"/>
      <c r="G58" s="686"/>
      <c r="H58" s="686"/>
      <c r="I58" s="641"/>
      <c r="J58" s="641"/>
      <c r="K58" s="630"/>
      <c r="L58" s="690"/>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M58" s="691"/>
      <c r="AN58" s="691"/>
      <c r="AO58" s="692"/>
      <c r="AP58" s="630"/>
      <c r="AQ58" s="690"/>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2"/>
    </row>
    <row r="59" spans="2:73">
      <c r="B59" s="686"/>
      <c r="C59" s="686"/>
      <c r="D59" s="686"/>
      <c r="E59" s="686"/>
      <c r="F59" s="686"/>
      <c r="G59" s="686"/>
      <c r="H59" s="686"/>
      <c r="I59" s="641"/>
      <c r="J59" s="641"/>
      <c r="K59" s="630"/>
      <c r="L59" s="690"/>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691"/>
      <c r="AJ59" s="691"/>
      <c r="AK59" s="691"/>
      <c r="AL59" s="691"/>
      <c r="AM59" s="691"/>
      <c r="AN59" s="691"/>
      <c r="AO59" s="692"/>
      <c r="AP59" s="630"/>
      <c r="AQ59" s="690"/>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2"/>
    </row>
    <row r="60" spans="2:73" ht="16">
      <c r="B60" s="686"/>
      <c r="C60" s="686"/>
      <c r="D60" s="686"/>
      <c r="E60" s="686"/>
      <c r="F60" s="686"/>
      <c r="G60" s="686"/>
      <c r="H60" s="686"/>
      <c r="I60" s="641"/>
      <c r="J60" s="641"/>
      <c r="K60" s="630"/>
      <c r="L60" s="690"/>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692"/>
      <c r="AP60" s="630"/>
      <c r="AQ60" s="690"/>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2"/>
      <c r="BU60" s="163"/>
    </row>
    <row r="61" spans="2:73">
      <c r="B61" s="686"/>
      <c r="C61" s="686"/>
      <c r="D61" s="686"/>
      <c r="E61" s="686"/>
      <c r="F61" s="686"/>
      <c r="G61" s="686"/>
      <c r="H61" s="686"/>
      <c r="I61" s="641"/>
      <c r="J61" s="641"/>
      <c r="K61" s="630"/>
      <c r="L61" s="690"/>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2"/>
      <c r="AP61" s="630"/>
      <c r="AQ61" s="690"/>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2"/>
    </row>
    <row r="62" spans="2:73">
      <c r="B62" s="686"/>
      <c r="C62" s="686"/>
      <c r="D62" s="686"/>
      <c r="E62" s="686"/>
      <c r="F62" s="686"/>
      <c r="G62" s="686"/>
      <c r="H62" s="686"/>
      <c r="I62" s="641"/>
      <c r="J62" s="641"/>
      <c r="K62" s="630"/>
      <c r="L62" s="690"/>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2"/>
      <c r="AP62" s="630"/>
      <c r="AQ62" s="690"/>
      <c r="AR62" s="691"/>
      <c r="AS62" s="691"/>
      <c r="AT62" s="691"/>
      <c r="AU62" s="691"/>
      <c r="AV62" s="691"/>
      <c r="AW62" s="691"/>
      <c r="AX62" s="691"/>
      <c r="AY62" s="691"/>
      <c r="AZ62" s="691"/>
      <c r="BA62" s="691"/>
      <c r="BB62" s="691"/>
      <c r="BC62" s="691"/>
      <c r="BD62" s="691"/>
      <c r="BE62" s="691"/>
      <c r="BF62" s="691"/>
      <c r="BG62" s="691"/>
      <c r="BH62" s="691"/>
      <c r="BI62" s="691"/>
      <c r="BJ62" s="691"/>
      <c r="BK62" s="691"/>
      <c r="BL62" s="691"/>
      <c r="BM62" s="691"/>
      <c r="BN62" s="691"/>
      <c r="BO62" s="691"/>
      <c r="BP62" s="691"/>
      <c r="BQ62" s="691"/>
      <c r="BR62" s="691"/>
      <c r="BS62" s="691"/>
      <c r="BT62" s="692"/>
    </row>
    <row r="63" spans="2:73">
      <c r="B63" s="686"/>
      <c r="C63" s="686"/>
      <c r="D63" s="686"/>
      <c r="E63" s="686"/>
      <c r="F63" s="686"/>
      <c r="G63" s="686"/>
      <c r="H63" s="686"/>
      <c r="I63" s="641"/>
      <c r="J63" s="641"/>
      <c r="K63" s="630"/>
      <c r="L63" s="690"/>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2"/>
      <c r="AP63" s="630"/>
      <c r="AQ63" s="690"/>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2"/>
    </row>
    <row r="64" spans="2:73">
      <c r="B64" s="686"/>
      <c r="C64" s="686"/>
      <c r="D64" s="686"/>
      <c r="E64" s="686"/>
      <c r="F64" s="686"/>
      <c r="G64" s="686"/>
      <c r="H64" s="686"/>
      <c r="I64" s="641"/>
      <c r="J64" s="641"/>
      <c r="K64" s="630"/>
      <c r="L64" s="690"/>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c r="AM64" s="691"/>
      <c r="AN64" s="691"/>
      <c r="AO64" s="692"/>
      <c r="AP64" s="630"/>
      <c r="AQ64" s="690"/>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2"/>
    </row>
    <row r="65" spans="2:73">
      <c r="B65" s="686"/>
      <c r="C65" s="686"/>
      <c r="D65" s="686"/>
      <c r="E65" s="686"/>
      <c r="F65" s="686"/>
      <c r="G65" s="686"/>
      <c r="H65" s="686"/>
      <c r="I65" s="641"/>
      <c r="J65" s="641"/>
      <c r="K65" s="630"/>
      <c r="L65" s="690"/>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2"/>
      <c r="AP65" s="630"/>
      <c r="AQ65" s="690"/>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1"/>
      <c r="BR65" s="691"/>
      <c r="BS65" s="691"/>
      <c r="BT65" s="692"/>
    </row>
    <row r="66" spans="2:73">
      <c r="B66" s="686"/>
      <c r="C66" s="686"/>
      <c r="D66" s="686"/>
      <c r="E66" s="686"/>
      <c r="F66" s="686"/>
      <c r="G66" s="686"/>
      <c r="H66" s="686"/>
      <c r="I66" s="641"/>
      <c r="J66" s="641"/>
      <c r="K66" s="630"/>
      <c r="L66" s="690"/>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1"/>
      <c r="AO66" s="692"/>
      <c r="AP66" s="630"/>
      <c r="AQ66" s="690"/>
      <c r="AR66" s="691"/>
      <c r="AS66" s="691"/>
      <c r="AT66" s="691"/>
      <c r="AU66" s="691"/>
      <c r="AV66" s="691"/>
      <c r="AW66" s="691"/>
      <c r="AX66" s="691"/>
      <c r="AY66" s="691"/>
      <c r="AZ66" s="691"/>
      <c r="BA66" s="691"/>
      <c r="BB66" s="691"/>
      <c r="BC66" s="691"/>
      <c r="BD66" s="691"/>
      <c r="BE66" s="691"/>
      <c r="BF66" s="691"/>
      <c r="BG66" s="691"/>
      <c r="BH66" s="691"/>
      <c r="BI66" s="691"/>
      <c r="BJ66" s="691"/>
      <c r="BK66" s="691"/>
      <c r="BL66" s="691"/>
      <c r="BM66" s="691"/>
      <c r="BN66" s="691"/>
      <c r="BO66" s="691"/>
      <c r="BP66" s="691"/>
      <c r="BQ66" s="691"/>
      <c r="BR66" s="691"/>
      <c r="BS66" s="691"/>
      <c r="BT66" s="692"/>
    </row>
    <row r="67" spans="2:73">
      <c r="B67" s="686"/>
      <c r="C67" s="686"/>
      <c r="D67" s="686"/>
      <c r="E67" s="686"/>
      <c r="F67" s="686"/>
      <c r="G67" s="686"/>
      <c r="H67" s="686"/>
      <c r="I67" s="641"/>
      <c r="J67" s="641"/>
      <c r="K67" s="630"/>
      <c r="L67" s="690"/>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2"/>
      <c r="AP67" s="630"/>
      <c r="AQ67" s="690"/>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2"/>
    </row>
    <row r="68" spans="2:73">
      <c r="B68" s="686"/>
      <c r="C68" s="686"/>
      <c r="D68" s="686"/>
      <c r="E68" s="686"/>
      <c r="F68" s="686"/>
      <c r="G68" s="686"/>
      <c r="H68" s="686"/>
      <c r="I68" s="641"/>
      <c r="J68" s="641"/>
      <c r="K68" s="630"/>
      <c r="L68" s="690"/>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1"/>
      <c r="AO68" s="692"/>
      <c r="AP68" s="630"/>
      <c r="AQ68" s="690"/>
      <c r="AR68" s="691"/>
      <c r="AS68" s="691"/>
      <c r="AT68" s="691"/>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2"/>
    </row>
    <row r="69" spans="2:73">
      <c r="B69" s="686"/>
      <c r="C69" s="686"/>
      <c r="D69" s="686"/>
      <c r="E69" s="686"/>
      <c r="F69" s="686"/>
      <c r="G69" s="686"/>
      <c r="H69" s="686"/>
      <c r="I69" s="641"/>
      <c r="J69" s="641"/>
      <c r="K69" s="630"/>
      <c r="L69" s="690"/>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1"/>
      <c r="AM69" s="691"/>
      <c r="AN69" s="691"/>
      <c r="AO69" s="692"/>
      <c r="AP69" s="630"/>
      <c r="AQ69" s="690"/>
      <c r="AR69" s="691"/>
      <c r="AS69" s="691"/>
      <c r="AT69" s="691"/>
      <c r="AU69" s="691"/>
      <c r="AV69" s="691"/>
      <c r="AW69" s="691"/>
      <c r="AX69" s="691"/>
      <c r="AY69" s="691"/>
      <c r="AZ69" s="691"/>
      <c r="BA69" s="691"/>
      <c r="BB69" s="691"/>
      <c r="BC69" s="691"/>
      <c r="BD69" s="691"/>
      <c r="BE69" s="691"/>
      <c r="BF69" s="691"/>
      <c r="BG69" s="691"/>
      <c r="BH69" s="691"/>
      <c r="BI69" s="691"/>
      <c r="BJ69" s="691"/>
      <c r="BK69" s="691"/>
      <c r="BL69" s="691"/>
      <c r="BM69" s="691"/>
      <c r="BN69" s="691"/>
      <c r="BO69" s="691"/>
      <c r="BP69" s="691"/>
      <c r="BQ69" s="691"/>
      <c r="BR69" s="691"/>
      <c r="BS69" s="691"/>
      <c r="BT69" s="692"/>
    </row>
    <row r="70" spans="2:73">
      <c r="B70" s="686"/>
      <c r="C70" s="686"/>
      <c r="D70" s="686"/>
      <c r="E70" s="686"/>
      <c r="F70" s="686"/>
      <c r="G70" s="686"/>
      <c r="H70" s="686"/>
      <c r="I70" s="641"/>
      <c r="J70" s="641"/>
      <c r="K70" s="630"/>
      <c r="L70" s="690"/>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2"/>
      <c r="AP70" s="630"/>
      <c r="AQ70" s="690"/>
      <c r="AR70" s="691"/>
      <c r="AS70" s="691"/>
      <c r="AT70" s="691"/>
      <c r="AU70" s="691"/>
      <c r="AV70" s="691"/>
      <c r="AW70" s="691"/>
      <c r="AX70" s="691"/>
      <c r="AY70" s="691"/>
      <c r="AZ70" s="691"/>
      <c r="BA70" s="691"/>
      <c r="BB70" s="691"/>
      <c r="BC70" s="691"/>
      <c r="BD70" s="691"/>
      <c r="BE70" s="691"/>
      <c r="BF70" s="691"/>
      <c r="BG70" s="691"/>
      <c r="BH70" s="691"/>
      <c r="BI70" s="691"/>
      <c r="BJ70" s="691"/>
      <c r="BK70" s="691"/>
      <c r="BL70" s="691"/>
      <c r="BM70" s="691"/>
      <c r="BN70" s="691"/>
      <c r="BO70" s="691"/>
      <c r="BP70" s="691"/>
      <c r="BQ70" s="691"/>
      <c r="BR70" s="691"/>
      <c r="BS70" s="691"/>
      <c r="BT70" s="692"/>
    </row>
    <row r="71" spans="2:73">
      <c r="B71" s="686"/>
      <c r="C71" s="686"/>
      <c r="D71" s="686"/>
      <c r="E71" s="686"/>
      <c r="F71" s="686"/>
      <c r="G71" s="686"/>
      <c r="H71" s="686"/>
      <c r="I71" s="641"/>
      <c r="J71" s="641"/>
      <c r="K71" s="630"/>
      <c r="L71" s="690"/>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2"/>
      <c r="AP71" s="630"/>
      <c r="AQ71" s="693"/>
      <c r="AR71" s="694"/>
      <c r="AS71" s="694"/>
      <c r="AT71" s="694"/>
      <c r="AU71" s="694"/>
      <c r="AV71" s="694"/>
      <c r="AW71" s="694"/>
      <c r="AX71" s="694"/>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5"/>
    </row>
    <row r="72" spans="2:73">
      <c r="B72" s="686"/>
      <c r="C72" s="686"/>
      <c r="D72" s="686"/>
      <c r="E72" s="686"/>
      <c r="F72" s="686"/>
      <c r="G72" s="686"/>
      <c r="H72" s="686"/>
      <c r="I72" s="641"/>
      <c r="J72" s="641"/>
      <c r="K72" s="630"/>
      <c r="L72" s="690"/>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1"/>
      <c r="AM72" s="691"/>
      <c r="AN72" s="691"/>
      <c r="AO72" s="692"/>
      <c r="AP72" s="630"/>
      <c r="AQ72" s="687"/>
      <c r="AR72" s="688"/>
      <c r="AS72" s="688"/>
      <c r="AT72" s="688"/>
      <c r="AU72" s="688"/>
      <c r="AV72" s="688"/>
      <c r="AW72" s="688"/>
      <c r="AX72" s="688"/>
      <c r="AY72" s="688"/>
      <c r="AZ72" s="688"/>
      <c r="BA72" s="688"/>
      <c r="BB72" s="688"/>
      <c r="BC72" s="688"/>
      <c r="BD72" s="688"/>
      <c r="BE72" s="688"/>
      <c r="BF72" s="688"/>
      <c r="BG72" s="688"/>
      <c r="BH72" s="688"/>
      <c r="BI72" s="688"/>
      <c r="BJ72" s="688"/>
      <c r="BK72" s="688"/>
      <c r="BL72" s="688"/>
      <c r="BM72" s="688"/>
      <c r="BN72" s="688"/>
      <c r="BO72" s="688"/>
      <c r="BP72" s="688"/>
      <c r="BQ72" s="688"/>
      <c r="BR72" s="688"/>
      <c r="BS72" s="688"/>
      <c r="BT72" s="689"/>
    </row>
    <row r="73" spans="2:73">
      <c r="B73" s="686"/>
      <c r="C73" s="686"/>
      <c r="D73" s="686"/>
      <c r="E73" s="686"/>
      <c r="F73" s="686"/>
      <c r="G73" s="686"/>
      <c r="H73" s="686"/>
      <c r="I73" s="641"/>
      <c r="J73" s="641"/>
      <c r="K73" s="630"/>
      <c r="L73" s="690"/>
      <c r="M73" s="691"/>
      <c r="N73" s="691"/>
      <c r="O73" s="691"/>
      <c r="P73" s="691"/>
      <c r="Q73" s="691"/>
      <c r="R73" s="691"/>
      <c r="S73" s="691"/>
      <c r="T73" s="691"/>
      <c r="U73" s="691"/>
      <c r="V73" s="691"/>
      <c r="W73" s="691"/>
      <c r="X73" s="691"/>
      <c r="Y73" s="691"/>
      <c r="Z73" s="691"/>
      <c r="AA73" s="691"/>
      <c r="AB73" s="691"/>
      <c r="AC73" s="691"/>
      <c r="AD73" s="691"/>
      <c r="AE73" s="691"/>
      <c r="AF73" s="691"/>
      <c r="AG73" s="691"/>
      <c r="AH73" s="691"/>
      <c r="AI73" s="691"/>
      <c r="AJ73" s="691"/>
      <c r="AK73" s="691"/>
      <c r="AL73" s="691"/>
      <c r="AM73" s="691"/>
      <c r="AN73" s="691"/>
      <c r="AO73" s="692"/>
      <c r="AP73" s="630"/>
      <c r="AQ73" s="690"/>
      <c r="AR73" s="691"/>
      <c r="AS73" s="691"/>
      <c r="AT73" s="691"/>
      <c r="AU73" s="691"/>
      <c r="AV73" s="691"/>
      <c r="AW73" s="691"/>
      <c r="AX73" s="691"/>
      <c r="AY73" s="691"/>
      <c r="AZ73" s="691"/>
      <c r="BA73" s="691"/>
      <c r="BB73" s="691"/>
      <c r="BC73" s="691"/>
      <c r="BD73" s="691"/>
      <c r="BE73" s="691"/>
      <c r="BF73" s="691"/>
      <c r="BG73" s="691"/>
      <c r="BH73" s="691"/>
      <c r="BI73" s="691"/>
      <c r="BJ73" s="691"/>
      <c r="BK73" s="691"/>
      <c r="BL73" s="691"/>
      <c r="BM73" s="691"/>
      <c r="BN73" s="691"/>
      <c r="BO73" s="691"/>
      <c r="BP73" s="691"/>
      <c r="BQ73" s="691"/>
      <c r="BR73" s="691"/>
      <c r="BS73" s="691"/>
      <c r="BT73" s="692"/>
    </row>
    <row r="74" spans="2:73">
      <c r="B74" s="686"/>
      <c r="C74" s="686"/>
      <c r="D74" s="686"/>
      <c r="E74" s="686"/>
      <c r="F74" s="686"/>
      <c r="G74" s="686"/>
      <c r="H74" s="686"/>
      <c r="I74" s="641"/>
      <c r="J74" s="641"/>
      <c r="K74" s="630"/>
      <c r="L74" s="690"/>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2"/>
      <c r="AP74" s="630"/>
      <c r="AQ74" s="690"/>
      <c r="AR74" s="691"/>
      <c r="AS74" s="691"/>
      <c r="AT74" s="691"/>
      <c r="AU74" s="691"/>
      <c r="AV74" s="691"/>
      <c r="AW74" s="691"/>
      <c r="AX74" s="691"/>
      <c r="AY74" s="691"/>
      <c r="AZ74" s="691"/>
      <c r="BA74" s="691"/>
      <c r="BB74" s="691"/>
      <c r="BC74" s="691"/>
      <c r="BD74" s="691"/>
      <c r="BE74" s="691"/>
      <c r="BF74" s="691"/>
      <c r="BG74" s="691"/>
      <c r="BH74" s="691"/>
      <c r="BI74" s="691"/>
      <c r="BJ74" s="691"/>
      <c r="BK74" s="691"/>
      <c r="BL74" s="691"/>
      <c r="BM74" s="691"/>
      <c r="BN74" s="691"/>
      <c r="BO74" s="691"/>
      <c r="BP74" s="691"/>
      <c r="BQ74" s="691"/>
      <c r="BR74" s="691"/>
      <c r="BS74" s="691"/>
      <c r="BT74" s="692"/>
    </row>
    <row r="75" spans="2:73">
      <c r="B75" s="686"/>
      <c r="C75" s="686"/>
      <c r="D75" s="686"/>
      <c r="E75" s="686"/>
      <c r="F75" s="686"/>
      <c r="G75" s="686"/>
      <c r="H75" s="686"/>
      <c r="I75" s="641"/>
      <c r="J75" s="641"/>
      <c r="K75" s="630"/>
      <c r="L75" s="690"/>
      <c r="M75" s="691"/>
      <c r="N75" s="691"/>
      <c r="O75" s="691"/>
      <c r="P75" s="691"/>
      <c r="Q75" s="691"/>
      <c r="R75" s="691"/>
      <c r="S75" s="691"/>
      <c r="T75" s="691"/>
      <c r="U75" s="691"/>
      <c r="V75" s="691"/>
      <c r="W75" s="691"/>
      <c r="X75" s="691"/>
      <c r="Y75" s="691"/>
      <c r="Z75" s="691"/>
      <c r="AA75" s="691"/>
      <c r="AB75" s="691"/>
      <c r="AC75" s="691"/>
      <c r="AD75" s="691"/>
      <c r="AE75" s="691"/>
      <c r="AF75" s="691"/>
      <c r="AG75" s="691"/>
      <c r="AH75" s="691"/>
      <c r="AI75" s="691"/>
      <c r="AJ75" s="691"/>
      <c r="AK75" s="691"/>
      <c r="AL75" s="691"/>
      <c r="AM75" s="691"/>
      <c r="AN75" s="691"/>
      <c r="AO75" s="692"/>
      <c r="AP75" s="630"/>
      <c r="AQ75" s="690"/>
      <c r="AR75" s="691"/>
      <c r="AS75" s="691"/>
      <c r="AT75" s="691"/>
      <c r="AU75" s="691"/>
      <c r="AV75" s="691"/>
      <c r="AW75" s="691"/>
      <c r="AX75" s="691"/>
      <c r="AY75" s="691"/>
      <c r="AZ75" s="691"/>
      <c r="BA75" s="691"/>
      <c r="BB75" s="691"/>
      <c r="BC75" s="691"/>
      <c r="BD75" s="691"/>
      <c r="BE75" s="691"/>
      <c r="BF75" s="691"/>
      <c r="BG75" s="691"/>
      <c r="BH75" s="691"/>
      <c r="BI75" s="691"/>
      <c r="BJ75" s="691"/>
      <c r="BK75" s="691"/>
      <c r="BL75" s="691"/>
      <c r="BM75" s="691"/>
      <c r="BN75" s="691"/>
      <c r="BO75" s="691"/>
      <c r="BP75" s="691"/>
      <c r="BQ75" s="691"/>
      <c r="BR75" s="691"/>
      <c r="BS75" s="691"/>
      <c r="BT75" s="692"/>
    </row>
    <row r="76" spans="2:73">
      <c r="B76" s="686"/>
      <c r="C76" s="686"/>
      <c r="D76" s="686"/>
      <c r="E76" s="686"/>
      <c r="F76" s="686"/>
      <c r="G76" s="686"/>
      <c r="H76" s="686"/>
      <c r="I76" s="641"/>
      <c r="J76" s="641"/>
      <c r="K76" s="630"/>
      <c r="L76" s="690"/>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1"/>
      <c r="AM76" s="691"/>
      <c r="AN76" s="691"/>
      <c r="AO76" s="692"/>
      <c r="AP76" s="630"/>
      <c r="AQ76" s="690"/>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2"/>
    </row>
    <row r="77" spans="2:73">
      <c r="B77" s="686"/>
      <c r="C77" s="686"/>
      <c r="D77" s="686"/>
      <c r="E77" s="686"/>
      <c r="F77" s="686"/>
      <c r="G77" s="686"/>
      <c r="H77" s="686"/>
      <c r="I77" s="641"/>
      <c r="J77" s="641"/>
      <c r="K77" s="630"/>
      <c r="L77" s="690"/>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1"/>
      <c r="AM77" s="691"/>
      <c r="AN77" s="691"/>
      <c r="AO77" s="692"/>
      <c r="AP77" s="630"/>
      <c r="AQ77" s="690"/>
      <c r="AR77" s="691"/>
      <c r="AS77" s="691"/>
      <c r="AT77" s="691"/>
      <c r="AU77" s="691"/>
      <c r="AV77" s="691"/>
      <c r="AW77" s="691"/>
      <c r="AX77" s="691"/>
      <c r="AY77" s="691"/>
      <c r="AZ77" s="691"/>
      <c r="BA77" s="691"/>
      <c r="BB77" s="691"/>
      <c r="BC77" s="691"/>
      <c r="BD77" s="691"/>
      <c r="BE77" s="691"/>
      <c r="BF77" s="691"/>
      <c r="BG77" s="691"/>
      <c r="BH77" s="691"/>
      <c r="BI77" s="691"/>
      <c r="BJ77" s="691"/>
      <c r="BK77" s="691"/>
      <c r="BL77" s="691"/>
      <c r="BM77" s="691"/>
      <c r="BN77" s="691"/>
      <c r="BO77" s="691"/>
      <c r="BP77" s="691"/>
      <c r="BQ77" s="691"/>
      <c r="BR77" s="691"/>
      <c r="BS77" s="691"/>
      <c r="BT77" s="692"/>
    </row>
    <row r="78" spans="2:73">
      <c r="B78" s="686"/>
      <c r="C78" s="686"/>
      <c r="D78" s="686"/>
      <c r="E78" s="686"/>
      <c r="F78" s="686"/>
      <c r="G78" s="686"/>
      <c r="H78" s="686"/>
      <c r="I78" s="641"/>
      <c r="J78" s="641"/>
      <c r="K78" s="630"/>
      <c r="L78" s="690"/>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2"/>
      <c r="AP78" s="630"/>
      <c r="AQ78" s="690"/>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2"/>
    </row>
    <row r="79" spans="2:73" ht="16">
      <c r="B79" s="686"/>
      <c r="C79" s="686"/>
      <c r="D79" s="686"/>
      <c r="E79" s="686"/>
      <c r="F79" s="686"/>
      <c r="G79" s="686"/>
      <c r="H79" s="686"/>
      <c r="I79" s="641"/>
      <c r="J79" s="641"/>
      <c r="K79" s="630"/>
      <c r="L79" s="690"/>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1"/>
      <c r="AM79" s="691"/>
      <c r="AN79" s="691"/>
      <c r="AO79" s="692"/>
      <c r="AP79" s="630"/>
      <c r="AQ79" s="690"/>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2"/>
      <c r="BU79" s="163"/>
    </row>
    <row r="80" spans="2:73" ht="16">
      <c r="B80" s="686"/>
      <c r="C80" s="686"/>
      <c r="D80" s="686"/>
      <c r="E80" s="686"/>
      <c r="F80" s="686"/>
      <c r="G80" s="686"/>
      <c r="H80" s="686"/>
      <c r="I80" s="641"/>
      <c r="J80" s="641"/>
      <c r="K80" s="630"/>
      <c r="L80" s="690"/>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1"/>
      <c r="AM80" s="691"/>
      <c r="AN80" s="691"/>
      <c r="AO80" s="692"/>
      <c r="AP80" s="630"/>
      <c r="AQ80" s="690"/>
      <c r="AR80" s="691"/>
      <c r="AS80" s="691"/>
      <c r="AT80" s="691"/>
      <c r="AU80" s="691"/>
      <c r="AV80" s="691"/>
      <c r="AW80" s="691"/>
      <c r="AX80" s="691"/>
      <c r="AY80" s="691"/>
      <c r="AZ80" s="691"/>
      <c r="BA80" s="691"/>
      <c r="BB80" s="691"/>
      <c r="BC80" s="691"/>
      <c r="BD80" s="691"/>
      <c r="BE80" s="691"/>
      <c r="BF80" s="691"/>
      <c r="BG80" s="691"/>
      <c r="BH80" s="691"/>
      <c r="BI80" s="691"/>
      <c r="BJ80" s="691"/>
      <c r="BK80" s="691"/>
      <c r="BL80" s="691"/>
      <c r="BM80" s="691"/>
      <c r="BN80" s="691"/>
      <c r="BO80" s="691"/>
      <c r="BP80" s="691"/>
      <c r="BQ80" s="691"/>
      <c r="BR80" s="691"/>
      <c r="BS80" s="691"/>
      <c r="BT80" s="692"/>
      <c r="BU80" s="163"/>
    </row>
    <row r="81" spans="2:73">
      <c r="B81" s="686"/>
      <c r="C81" s="686"/>
      <c r="D81" s="686"/>
      <c r="E81" s="686"/>
      <c r="F81" s="686"/>
      <c r="G81" s="686"/>
      <c r="H81" s="686"/>
      <c r="I81" s="641"/>
      <c r="J81" s="641"/>
      <c r="K81" s="630"/>
      <c r="L81" s="690"/>
      <c r="M81" s="691"/>
      <c r="N81" s="691"/>
      <c r="O81" s="691"/>
      <c r="P81" s="691"/>
      <c r="Q81" s="691"/>
      <c r="R81" s="691"/>
      <c r="S81" s="691"/>
      <c r="T81" s="691"/>
      <c r="U81" s="691"/>
      <c r="V81" s="691"/>
      <c r="W81" s="691"/>
      <c r="X81" s="691"/>
      <c r="Y81" s="691"/>
      <c r="Z81" s="691"/>
      <c r="AA81" s="691"/>
      <c r="AB81" s="691"/>
      <c r="AC81" s="691"/>
      <c r="AD81" s="691"/>
      <c r="AE81" s="691"/>
      <c r="AF81" s="691"/>
      <c r="AG81" s="691"/>
      <c r="AH81" s="691"/>
      <c r="AI81" s="691"/>
      <c r="AJ81" s="691"/>
      <c r="AK81" s="691"/>
      <c r="AL81" s="691"/>
      <c r="AM81" s="691"/>
      <c r="AN81" s="691"/>
      <c r="AO81" s="692"/>
      <c r="AP81" s="630"/>
      <c r="AQ81" s="690"/>
      <c r="AR81" s="691"/>
      <c r="AS81" s="691"/>
      <c r="AT81" s="691"/>
      <c r="AU81" s="691"/>
      <c r="AV81" s="691"/>
      <c r="AW81" s="691"/>
      <c r="AX81" s="691"/>
      <c r="AY81" s="691"/>
      <c r="AZ81" s="691"/>
      <c r="BA81" s="691"/>
      <c r="BB81" s="691"/>
      <c r="BC81" s="691"/>
      <c r="BD81" s="691"/>
      <c r="BE81" s="691"/>
      <c r="BF81" s="691"/>
      <c r="BG81" s="691"/>
      <c r="BH81" s="691"/>
      <c r="BI81" s="691"/>
      <c r="BJ81" s="691"/>
      <c r="BK81" s="691"/>
      <c r="BL81" s="691"/>
      <c r="BM81" s="691"/>
      <c r="BN81" s="691"/>
      <c r="BO81" s="691"/>
      <c r="BP81" s="691"/>
      <c r="BQ81" s="691"/>
      <c r="BR81" s="691"/>
      <c r="BS81" s="691"/>
      <c r="BT81" s="692"/>
    </row>
    <row r="82" spans="2:73" ht="16">
      <c r="B82" s="686"/>
      <c r="C82" s="686"/>
      <c r="D82" s="686"/>
      <c r="E82" s="686"/>
      <c r="F82" s="686"/>
      <c r="G82" s="686"/>
      <c r="H82" s="686"/>
      <c r="I82" s="641"/>
      <c r="J82" s="641"/>
      <c r="K82" s="630"/>
      <c r="L82" s="690"/>
      <c r="M82" s="691"/>
      <c r="N82" s="691"/>
      <c r="O82" s="691"/>
      <c r="P82" s="691"/>
      <c r="Q82" s="691"/>
      <c r="R82" s="691"/>
      <c r="S82" s="691"/>
      <c r="T82" s="691"/>
      <c r="U82" s="691"/>
      <c r="V82" s="691"/>
      <c r="W82" s="691"/>
      <c r="X82" s="691"/>
      <c r="Y82" s="691"/>
      <c r="Z82" s="691"/>
      <c r="AA82" s="691"/>
      <c r="AB82" s="691"/>
      <c r="AC82" s="691"/>
      <c r="AD82" s="691"/>
      <c r="AE82" s="691"/>
      <c r="AF82" s="691"/>
      <c r="AG82" s="691"/>
      <c r="AH82" s="691"/>
      <c r="AI82" s="691"/>
      <c r="AJ82" s="691"/>
      <c r="AK82" s="691"/>
      <c r="AL82" s="691"/>
      <c r="AM82" s="691"/>
      <c r="AN82" s="691"/>
      <c r="AO82" s="692"/>
      <c r="AP82" s="630"/>
      <c r="AQ82" s="690"/>
      <c r="AR82" s="691"/>
      <c r="AS82" s="691"/>
      <c r="AT82" s="691"/>
      <c r="AU82" s="691"/>
      <c r="AV82" s="691"/>
      <c r="AW82" s="691"/>
      <c r="AX82" s="691"/>
      <c r="AY82" s="691"/>
      <c r="AZ82" s="691"/>
      <c r="BA82" s="691"/>
      <c r="BB82" s="691"/>
      <c r="BC82" s="691"/>
      <c r="BD82" s="691"/>
      <c r="BE82" s="691"/>
      <c r="BF82" s="691"/>
      <c r="BG82" s="691"/>
      <c r="BH82" s="691"/>
      <c r="BI82" s="691"/>
      <c r="BJ82" s="691"/>
      <c r="BK82" s="691"/>
      <c r="BL82" s="691"/>
      <c r="BM82" s="691"/>
      <c r="BN82" s="691"/>
      <c r="BO82" s="691"/>
      <c r="BP82" s="691"/>
      <c r="BQ82" s="691"/>
      <c r="BR82" s="691"/>
      <c r="BS82" s="691"/>
      <c r="BT82" s="692"/>
      <c r="BU82" s="163"/>
    </row>
    <row r="83" spans="2:73" ht="16">
      <c r="B83" s="686"/>
      <c r="C83" s="686"/>
      <c r="D83" s="686"/>
      <c r="E83" s="686"/>
      <c r="F83" s="686"/>
      <c r="G83" s="686"/>
      <c r="H83" s="686"/>
      <c r="I83" s="641"/>
      <c r="J83" s="641"/>
      <c r="K83" s="630"/>
      <c r="L83" s="690"/>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1"/>
      <c r="AM83" s="691"/>
      <c r="AN83" s="691"/>
      <c r="AO83" s="692"/>
      <c r="AP83" s="630"/>
      <c r="AQ83" s="690"/>
      <c r="AR83" s="691"/>
      <c r="AS83" s="691"/>
      <c r="AT83" s="691"/>
      <c r="AU83" s="691"/>
      <c r="AV83" s="691"/>
      <c r="AW83" s="691"/>
      <c r="AX83" s="691"/>
      <c r="AY83" s="691"/>
      <c r="AZ83" s="691"/>
      <c r="BA83" s="691"/>
      <c r="BB83" s="691"/>
      <c r="BC83" s="691"/>
      <c r="BD83" s="691"/>
      <c r="BE83" s="691"/>
      <c r="BF83" s="691"/>
      <c r="BG83" s="691"/>
      <c r="BH83" s="691"/>
      <c r="BI83" s="691"/>
      <c r="BJ83" s="691"/>
      <c r="BK83" s="691"/>
      <c r="BL83" s="691"/>
      <c r="BM83" s="691"/>
      <c r="BN83" s="691"/>
      <c r="BO83" s="691"/>
      <c r="BP83" s="691"/>
      <c r="BQ83" s="691"/>
      <c r="BR83" s="691"/>
      <c r="BS83" s="691"/>
      <c r="BT83" s="692"/>
      <c r="BU83" s="163"/>
    </row>
    <row r="84" spans="2:73" ht="16">
      <c r="B84" s="686"/>
      <c r="C84" s="686"/>
      <c r="D84" s="686"/>
      <c r="E84" s="686"/>
      <c r="F84" s="686"/>
      <c r="G84" s="686"/>
      <c r="H84" s="686"/>
      <c r="I84" s="641"/>
      <c r="J84" s="641"/>
      <c r="K84" s="630"/>
      <c r="L84" s="690"/>
      <c r="M84" s="691"/>
      <c r="N84" s="691"/>
      <c r="O84" s="691"/>
      <c r="P84" s="691"/>
      <c r="Q84" s="691"/>
      <c r="R84" s="691"/>
      <c r="S84" s="691"/>
      <c r="T84" s="691"/>
      <c r="U84" s="691"/>
      <c r="V84" s="691"/>
      <c r="W84" s="691"/>
      <c r="X84" s="691"/>
      <c r="Y84" s="691"/>
      <c r="Z84" s="691"/>
      <c r="AA84" s="691"/>
      <c r="AB84" s="691"/>
      <c r="AC84" s="691"/>
      <c r="AD84" s="691"/>
      <c r="AE84" s="691"/>
      <c r="AF84" s="691"/>
      <c r="AG84" s="691"/>
      <c r="AH84" s="691"/>
      <c r="AI84" s="691"/>
      <c r="AJ84" s="691"/>
      <c r="AK84" s="691"/>
      <c r="AL84" s="691"/>
      <c r="AM84" s="691"/>
      <c r="AN84" s="691"/>
      <c r="AO84" s="692"/>
      <c r="AP84" s="630"/>
      <c r="AQ84" s="690"/>
      <c r="AR84" s="691"/>
      <c r="AS84" s="691"/>
      <c r="AT84" s="691"/>
      <c r="AU84" s="691"/>
      <c r="AV84" s="691"/>
      <c r="AW84" s="691"/>
      <c r="AX84" s="691"/>
      <c r="AY84" s="691"/>
      <c r="AZ84" s="691"/>
      <c r="BA84" s="691"/>
      <c r="BB84" s="691"/>
      <c r="BC84" s="691"/>
      <c r="BD84" s="691"/>
      <c r="BE84" s="691"/>
      <c r="BF84" s="691"/>
      <c r="BG84" s="691"/>
      <c r="BH84" s="691"/>
      <c r="BI84" s="691"/>
      <c r="BJ84" s="691"/>
      <c r="BK84" s="691"/>
      <c r="BL84" s="691"/>
      <c r="BM84" s="691"/>
      <c r="BN84" s="691"/>
      <c r="BO84" s="691"/>
      <c r="BP84" s="691"/>
      <c r="BQ84" s="691"/>
      <c r="BR84" s="691"/>
      <c r="BS84" s="691"/>
      <c r="BT84" s="692"/>
      <c r="BU84" s="163"/>
    </row>
    <row r="85" spans="2:73">
      <c r="B85" s="686"/>
      <c r="C85" s="686"/>
      <c r="D85" s="686"/>
      <c r="E85" s="686"/>
      <c r="F85" s="686"/>
      <c r="G85" s="686"/>
      <c r="H85" s="686"/>
      <c r="I85" s="641"/>
      <c r="J85" s="641"/>
      <c r="K85" s="630"/>
      <c r="L85" s="690"/>
      <c r="M85" s="691"/>
      <c r="N85" s="691"/>
      <c r="O85" s="691"/>
      <c r="P85" s="691"/>
      <c r="Q85" s="691"/>
      <c r="R85" s="691"/>
      <c r="S85" s="691"/>
      <c r="T85" s="691"/>
      <c r="U85" s="691"/>
      <c r="V85" s="691"/>
      <c r="W85" s="691"/>
      <c r="X85" s="691"/>
      <c r="Y85" s="691"/>
      <c r="Z85" s="691"/>
      <c r="AA85" s="691"/>
      <c r="AB85" s="691"/>
      <c r="AC85" s="691"/>
      <c r="AD85" s="691"/>
      <c r="AE85" s="691"/>
      <c r="AF85" s="691"/>
      <c r="AG85" s="691"/>
      <c r="AH85" s="691"/>
      <c r="AI85" s="691"/>
      <c r="AJ85" s="691"/>
      <c r="AK85" s="691"/>
      <c r="AL85" s="691"/>
      <c r="AM85" s="691"/>
      <c r="AN85" s="691"/>
      <c r="AO85" s="692"/>
      <c r="AP85" s="630"/>
      <c r="AQ85" s="690"/>
      <c r="AR85" s="691"/>
      <c r="AS85" s="691"/>
      <c r="AT85" s="691"/>
      <c r="AU85" s="691"/>
      <c r="AV85" s="691"/>
      <c r="AW85" s="691"/>
      <c r="AX85" s="691"/>
      <c r="AY85" s="691"/>
      <c r="AZ85" s="691"/>
      <c r="BA85" s="691"/>
      <c r="BB85" s="691"/>
      <c r="BC85" s="691"/>
      <c r="BD85" s="691"/>
      <c r="BE85" s="691"/>
      <c r="BF85" s="691"/>
      <c r="BG85" s="691"/>
      <c r="BH85" s="691"/>
      <c r="BI85" s="691"/>
      <c r="BJ85" s="691"/>
      <c r="BK85" s="691"/>
      <c r="BL85" s="691"/>
      <c r="BM85" s="691"/>
      <c r="BN85" s="691"/>
      <c r="BO85" s="691"/>
      <c r="BP85" s="691"/>
      <c r="BQ85" s="691"/>
      <c r="BR85" s="691"/>
      <c r="BS85" s="691"/>
      <c r="BT85" s="692"/>
    </row>
    <row r="86" spans="2:73">
      <c r="B86" s="686"/>
      <c r="C86" s="686"/>
      <c r="D86" s="686"/>
      <c r="E86" s="686"/>
      <c r="F86" s="686"/>
      <c r="G86" s="686"/>
      <c r="H86" s="686"/>
      <c r="I86" s="641"/>
      <c r="J86" s="641"/>
      <c r="K86" s="630"/>
      <c r="L86" s="690"/>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2"/>
      <c r="AP86" s="630"/>
      <c r="AQ86" s="690"/>
      <c r="AR86" s="691"/>
      <c r="AS86" s="691"/>
      <c r="AT86" s="691"/>
      <c r="AU86" s="691"/>
      <c r="AV86" s="691"/>
      <c r="AW86" s="691"/>
      <c r="AX86" s="691"/>
      <c r="AY86" s="691"/>
      <c r="AZ86" s="691"/>
      <c r="BA86" s="691"/>
      <c r="BB86" s="691"/>
      <c r="BC86" s="691"/>
      <c r="BD86" s="691"/>
      <c r="BE86" s="691"/>
      <c r="BF86" s="691"/>
      <c r="BG86" s="691"/>
      <c r="BH86" s="691"/>
      <c r="BI86" s="691"/>
      <c r="BJ86" s="691"/>
      <c r="BK86" s="691"/>
      <c r="BL86" s="691"/>
      <c r="BM86" s="691"/>
      <c r="BN86" s="691"/>
      <c r="BO86" s="691"/>
      <c r="BP86" s="691"/>
      <c r="BQ86" s="691"/>
      <c r="BR86" s="691"/>
      <c r="BS86" s="691"/>
      <c r="BT86" s="692"/>
    </row>
    <row r="87" spans="2:73">
      <c r="B87" s="686"/>
      <c r="C87" s="686"/>
      <c r="D87" s="686"/>
      <c r="E87" s="686"/>
      <c r="F87" s="686"/>
      <c r="G87" s="686"/>
      <c r="H87" s="686"/>
      <c r="I87" s="641"/>
      <c r="J87" s="641"/>
      <c r="K87" s="630"/>
      <c r="L87" s="690"/>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2"/>
      <c r="AP87" s="630"/>
      <c r="AQ87" s="690"/>
      <c r="AR87" s="691"/>
      <c r="AS87" s="691"/>
      <c r="AT87" s="691"/>
      <c r="AU87" s="691"/>
      <c r="AV87" s="691"/>
      <c r="AW87" s="691"/>
      <c r="AX87" s="691"/>
      <c r="AY87" s="691"/>
      <c r="AZ87" s="691"/>
      <c r="BA87" s="691"/>
      <c r="BB87" s="691"/>
      <c r="BC87" s="691"/>
      <c r="BD87" s="691"/>
      <c r="BE87" s="691"/>
      <c r="BF87" s="691"/>
      <c r="BG87" s="691"/>
      <c r="BH87" s="691"/>
      <c r="BI87" s="691"/>
      <c r="BJ87" s="691"/>
      <c r="BK87" s="691"/>
      <c r="BL87" s="691"/>
      <c r="BM87" s="691"/>
      <c r="BN87" s="691"/>
      <c r="BO87" s="691"/>
      <c r="BP87" s="691"/>
      <c r="BQ87" s="691"/>
      <c r="BR87" s="691"/>
      <c r="BS87" s="691"/>
      <c r="BT87" s="692"/>
    </row>
    <row r="88" spans="2:73">
      <c r="B88" s="686"/>
      <c r="C88" s="686"/>
      <c r="D88" s="686"/>
      <c r="E88" s="686"/>
      <c r="F88" s="686"/>
      <c r="G88" s="686"/>
      <c r="H88" s="686"/>
      <c r="I88" s="641"/>
      <c r="J88" s="641"/>
      <c r="K88" s="630"/>
      <c r="L88" s="690"/>
      <c r="M88" s="691"/>
      <c r="N88" s="691"/>
      <c r="O88" s="691"/>
      <c r="P88" s="691"/>
      <c r="Q88" s="691"/>
      <c r="R88" s="691"/>
      <c r="S88" s="691"/>
      <c r="T88" s="691"/>
      <c r="U88" s="691"/>
      <c r="V88" s="691"/>
      <c r="W88" s="691"/>
      <c r="X88" s="691"/>
      <c r="Y88" s="691"/>
      <c r="Z88" s="691"/>
      <c r="AA88" s="691"/>
      <c r="AB88" s="691"/>
      <c r="AC88" s="691"/>
      <c r="AD88" s="691"/>
      <c r="AE88" s="691"/>
      <c r="AF88" s="691"/>
      <c r="AG88" s="691"/>
      <c r="AH88" s="691"/>
      <c r="AI88" s="691"/>
      <c r="AJ88" s="691"/>
      <c r="AK88" s="691"/>
      <c r="AL88" s="691"/>
      <c r="AM88" s="691"/>
      <c r="AN88" s="691"/>
      <c r="AO88" s="692"/>
      <c r="AP88" s="630"/>
      <c r="AQ88" s="693"/>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5"/>
    </row>
    <row r="89" spans="2:73">
      <c r="B89" s="686"/>
      <c r="C89" s="686"/>
      <c r="D89" s="686"/>
      <c r="E89" s="686"/>
      <c r="F89" s="686"/>
      <c r="G89" s="686"/>
      <c r="H89" s="686"/>
      <c r="I89" s="641"/>
      <c r="J89" s="641"/>
      <c r="K89" s="630"/>
      <c r="L89" s="690"/>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1"/>
      <c r="AM89" s="691"/>
      <c r="AN89" s="691"/>
      <c r="AO89" s="692"/>
      <c r="AP89" s="630"/>
      <c r="AQ89" s="687"/>
      <c r="AR89" s="688"/>
      <c r="AS89" s="688"/>
      <c r="AT89" s="688"/>
      <c r="AU89" s="688"/>
      <c r="AV89" s="688"/>
      <c r="AW89" s="688"/>
      <c r="AX89" s="688"/>
      <c r="AY89" s="688"/>
      <c r="AZ89" s="688"/>
      <c r="BA89" s="688"/>
      <c r="BB89" s="688"/>
      <c r="BC89" s="688"/>
      <c r="BD89" s="688"/>
      <c r="BE89" s="688"/>
      <c r="BF89" s="688"/>
      <c r="BG89" s="688"/>
      <c r="BH89" s="688"/>
      <c r="BI89" s="688"/>
      <c r="BJ89" s="688"/>
      <c r="BK89" s="688"/>
      <c r="BL89" s="688"/>
      <c r="BM89" s="688"/>
      <c r="BN89" s="688"/>
      <c r="BO89" s="688"/>
      <c r="BP89" s="688"/>
      <c r="BQ89" s="688"/>
      <c r="BR89" s="688"/>
      <c r="BS89" s="688"/>
      <c r="BT89" s="689"/>
    </row>
    <row r="90" spans="2:73">
      <c r="B90" s="686"/>
      <c r="C90" s="686"/>
      <c r="D90" s="686"/>
      <c r="E90" s="686"/>
      <c r="F90" s="686"/>
      <c r="G90" s="686"/>
      <c r="H90" s="686"/>
      <c r="I90" s="641"/>
      <c r="J90" s="641"/>
      <c r="K90" s="630"/>
      <c r="L90" s="690"/>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1"/>
      <c r="AM90" s="691"/>
      <c r="AN90" s="691"/>
      <c r="AO90" s="692"/>
      <c r="AP90" s="630"/>
      <c r="AQ90" s="690"/>
      <c r="AR90" s="691"/>
      <c r="AS90" s="691"/>
      <c r="AT90" s="691"/>
      <c r="AU90" s="691"/>
      <c r="AV90" s="691"/>
      <c r="AW90" s="691"/>
      <c r="AX90" s="691"/>
      <c r="AY90" s="691"/>
      <c r="AZ90" s="691"/>
      <c r="BA90" s="691"/>
      <c r="BB90" s="691"/>
      <c r="BC90" s="691"/>
      <c r="BD90" s="691"/>
      <c r="BE90" s="691"/>
      <c r="BF90" s="691"/>
      <c r="BG90" s="691"/>
      <c r="BH90" s="691"/>
      <c r="BI90" s="691"/>
      <c r="BJ90" s="691"/>
      <c r="BK90" s="691"/>
      <c r="BL90" s="691"/>
      <c r="BM90" s="691"/>
      <c r="BN90" s="691"/>
      <c r="BO90" s="691"/>
      <c r="BP90" s="691"/>
      <c r="BQ90" s="691"/>
      <c r="BR90" s="691"/>
      <c r="BS90" s="691"/>
      <c r="BT90" s="692"/>
    </row>
    <row r="91" spans="2:73">
      <c r="B91" s="686"/>
      <c r="C91" s="686"/>
      <c r="D91" s="686"/>
      <c r="E91" s="686"/>
      <c r="F91" s="686"/>
      <c r="G91" s="686"/>
      <c r="H91" s="686"/>
      <c r="I91" s="641"/>
      <c r="J91" s="641"/>
      <c r="K91" s="630"/>
      <c r="L91" s="690"/>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1"/>
      <c r="AM91" s="691"/>
      <c r="AN91" s="691"/>
      <c r="AO91" s="692"/>
      <c r="AP91" s="630"/>
      <c r="AQ91" s="690"/>
      <c r="AR91" s="691"/>
      <c r="AS91" s="691"/>
      <c r="AT91" s="691"/>
      <c r="AU91" s="691"/>
      <c r="AV91" s="691"/>
      <c r="AW91" s="691"/>
      <c r="AX91" s="691"/>
      <c r="AY91" s="691"/>
      <c r="AZ91" s="691"/>
      <c r="BA91" s="691"/>
      <c r="BB91" s="691"/>
      <c r="BC91" s="691"/>
      <c r="BD91" s="691"/>
      <c r="BE91" s="691"/>
      <c r="BF91" s="691"/>
      <c r="BG91" s="691"/>
      <c r="BH91" s="691"/>
      <c r="BI91" s="691"/>
      <c r="BJ91" s="691"/>
      <c r="BK91" s="691"/>
      <c r="BL91" s="691"/>
      <c r="BM91" s="691"/>
      <c r="BN91" s="691"/>
      <c r="BO91" s="691"/>
      <c r="BP91" s="691"/>
      <c r="BQ91" s="691"/>
      <c r="BR91" s="691"/>
      <c r="BS91" s="691"/>
      <c r="BT91" s="692"/>
    </row>
    <row r="92" spans="2:73">
      <c r="B92" s="686"/>
      <c r="C92" s="686"/>
      <c r="D92" s="686"/>
      <c r="E92" s="686"/>
      <c r="F92" s="686"/>
      <c r="G92" s="686"/>
      <c r="H92" s="686"/>
      <c r="I92" s="641"/>
      <c r="J92" s="641"/>
      <c r="K92" s="630"/>
      <c r="L92" s="690"/>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1"/>
      <c r="AM92" s="691"/>
      <c r="AN92" s="691"/>
      <c r="AO92" s="692"/>
      <c r="AP92" s="630"/>
      <c r="AQ92" s="690"/>
      <c r="AR92" s="691"/>
      <c r="AS92" s="691"/>
      <c r="AT92" s="691"/>
      <c r="AU92" s="691"/>
      <c r="AV92" s="691"/>
      <c r="AW92" s="691"/>
      <c r="AX92" s="691"/>
      <c r="AY92" s="691"/>
      <c r="AZ92" s="691"/>
      <c r="BA92" s="691"/>
      <c r="BB92" s="691"/>
      <c r="BC92" s="691"/>
      <c r="BD92" s="691"/>
      <c r="BE92" s="691"/>
      <c r="BF92" s="691"/>
      <c r="BG92" s="691"/>
      <c r="BH92" s="691"/>
      <c r="BI92" s="691"/>
      <c r="BJ92" s="691"/>
      <c r="BK92" s="691"/>
      <c r="BL92" s="691"/>
      <c r="BM92" s="691"/>
      <c r="BN92" s="691"/>
      <c r="BO92" s="691"/>
      <c r="BP92" s="691"/>
      <c r="BQ92" s="691"/>
      <c r="BR92" s="691"/>
      <c r="BS92" s="691"/>
      <c r="BT92" s="692"/>
    </row>
    <row r="93" spans="2:73">
      <c r="B93" s="686"/>
      <c r="C93" s="686"/>
      <c r="D93" s="686"/>
      <c r="E93" s="686"/>
      <c r="F93" s="686"/>
      <c r="G93" s="686"/>
      <c r="H93" s="686"/>
      <c r="I93" s="641"/>
      <c r="J93" s="641"/>
      <c r="K93" s="630"/>
      <c r="L93" s="690"/>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1"/>
      <c r="AM93" s="691"/>
      <c r="AN93" s="691"/>
      <c r="AO93" s="692"/>
      <c r="AP93" s="630"/>
      <c r="AQ93" s="690"/>
      <c r="AR93" s="691"/>
      <c r="AS93" s="691"/>
      <c r="AT93" s="691"/>
      <c r="AU93" s="691"/>
      <c r="AV93" s="691"/>
      <c r="AW93" s="691"/>
      <c r="AX93" s="691"/>
      <c r="AY93" s="691"/>
      <c r="AZ93" s="691"/>
      <c r="BA93" s="691"/>
      <c r="BB93" s="691"/>
      <c r="BC93" s="691"/>
      <c r="BD93" s="691"/>
      <c r="BE93" s="691"/>
      <c r="BF93" s="691"/>
      <c r="BG93" s="691"/>
      <c r="BH93" s="691"/>
      <c r="BI93" s="691"/>
      <c r="BJ93" s="691"/>
      <c r="BK93" s="691"/>
      <c r="BL93" s="691"/>
      <c r="BM93" s="691"/>
      <c r="BN93" s="691"/>
      <c r="BO93" s="691"/>
      <c r="BP93" s="691"/>
      <c r="BQ93" s="691"/>
      <c r="BR93" s="691"/>
      <c r="BS93" s="691"/>
      <c r="BT93" s="692"/>
    </row>
    <row r="94" spans="2:73">
      <c r="B94" s="686"/>
      <c r="C94" s="686"/>
      <c r="D94" s="686"/>
      <c r="E94" s="686"/>
      <c r="F94" s="686"/>
      <c r="G94" s="686"/>
      <c r="H94" s="686"/>
      <c r="I94" s="641"/>
      <c r="J94" s="641"/>
      <c r="K94" s="630"/>
      <c r="L94" s="690"/>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1"/>
      <c r="AM94" s="691"/>
      <c r="AN94" s="691"/>
      <c r="AO94" s="692"/>
      <c r="AP94" s="630"/>
      <c r="AQ94" s="690"/>
      <c r="AR94" s="691"/>
      <c r="AS94" s="691"/>
      <c r="AT94" s="691"/>
      <c r="AU94" s="691"/>
      <c r="AV94" s="691"/>
      <c r="AW94" s="691"/>
      <c r="AX94" s="691"/>
      <c r="AY94" s="691"/>
      <c r="AZ94" s="691"/>
      <c r="BA94" s="691"/>
      <c r="BB94" s="691"/>
      <c r="BC94" s="691"/>
      <c r="BD94" s="691"/>
      <c r="BE94" s="691"/>
      <c r="BF94" s="691"/>
      <c r="BG94" s="691"/>
      <c r="BH94" s="691"/>
      <c r="BI94" s="691"/>
      <c r="BJ94" s="691"/>
      <c r="BK94" s="691"/>
      <c r="BL94" s="691"/>
      <c r="BM94" s="691"/>
      <c r="BN94" s="691"/>
      <c r="BO94" s="691"/>
      <c r="BP94" s="691"/>
      <c r="BQ94" s="691"/>
      <c r="BR94" s="691"/>
      <c r="BS94" s="691"/>
      <c r="BT94" s="692"/>
    </row>
    <row r="95" spans="2:73">
      <c r="B95" s="686"/>
      <c r="C95" s="686"/>
      <c r="D95" s="686"/>
      <c r="E95" s="686"/>
      <c r="F95" s="686"/>
      <c r="G95" s="686"/>
      <c r="H95" s="686"/>
      <c r="I95" s="641"/>
      <c r="J95" s="641"/>
      <c r="K95" s="630"/>
      <c r="L95" s="690"/>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1"/>
      <c r="AM95" s="691"/>
      <c r="AN95" s="691"/>
      <c r="AO95" s="692"/>
      <c r="AP95" s="630"/>
      <c r="AQ95" s="690"/>
      <c r="AR95" s="691"/>
      <c r="AS95" s="691"/>
      <c r="AT95" s="691"/>
      <c r="AU95" s="691"/>
      <c r="AV95" s="691"/>
      <c r="AW95" s="691"/>
      <c r="AX95" s="691"/>
      <c r="AY95" s="691"/>
      <c r="AZ95" s="691"/>
      <c r="BA95" s="691"/>
      <c r="BB95" s="691"/>
      <c r="BC95" s="691"/>
      <c r="BD95" s="691"/>
      <c r="BE95" s="691"/>
      <c r="BF95" s="691"/>
      <c r="BG95" s="691"/>
      <c r="BH95" s="691"/>
      <c r="BI95" s="691"/>
      <c r="BJ95" s="691"/>
      <c r="BK95" s="691"/>
      <c r="BL95" s="691"/>
      <c r="BM95" s="691"/>
      <c r="BN95" s="691"/>
      <c r="BO95" s="691"/>
      <c r="BP95" s="691"/>
      <c r="BQ95" s="691"/>
      <c r="BR95" s="691"/>
      <c r="BS95" s="691"/>
      <c r="BT95" s="692"/>
    </row>
    <row r="96" spans="2:73">
      <c r="B96" s="686"/>
      <c r="C96" s="686"/>
      <c r="D96" s="686"/>
      <c r="E96" s="686"/>
      <c r="F96" s="686"/>
      <c r="G96" s="686"/>
      <c r="H96" s="686"/>
      <c r="I96" s="641"/>
      <c r="J96" s="641"/>
      <c r="K96" s="630"/>
      <c r="L96" s="690"/>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1"/>
      <c r="AM96" s="691"/>
      <c r="AN96" s="691"/>
      <c r="AO96" s="692"/>
      <c r="AP96" s="630"/>
      <c r="AQ96" s="690"/>
      <c r="AR96" s="691"/>
      <c r="AS96" s="691"/>
      <c r="AT96" s="691"/>
      <c r="AU96" s="691"/>
      <c r="AV96" s="691"/>
      <c r="AW96" s="691"/>
      <c r="AX96" s="691"/>
      <c r="AY96" s="691"/>
      <c r="AZ96" s="691"/>
      <c r="BA96" s="691"/>
      <c r="BB96" s="691"/>
      <c r="BC96" s="691"/>
      <c r="BD96" s="691"/>
      <c r="BE96" s="691"/>
      <c r="BF96" s="691"/>
      <c r="BG96" s="691"/>
      <c r="BH96" s="691"/>
      <c r="BI96" s="691"/>
      <c r="BJ96" s="691"/>
      <c r="BK96" s="691"/>
      <c r="BL96" s="691"/>
      <c r="BM96" s="691"/>
      <c r="BN96" s="691"/>
      <c r="BO96" s="691"/>
      <c r="BP96" s="691"/>
      <c r="BQ96" s="691"/>
      <c r="BR96" s="691"/>
      <c r="BS96" s="691"/>
      <c r="BT96" s="692"/>
    </row>
    <row r="97" spans="2:73">
      <c r="B97" s="686"/>
      <c r="C97" s="686"/>
      <c r="D97" s="686"/>
      <c r="E97" s="686"/>
      <c r="F97" s="686"/>
      <c r="G97" s="686"/>
      <c r="H97" s="686"/>
      <c r="I97" s="641"/>
      <c r="J97" s="641"/>
      <c r="K97" s="630"/>
      <c r="L97" s="690"/>
      <c r="M97" s="691"/>
      <c r="N97" s="691"/>
      <c r="O97" s="691"/>
      <c r="P97" s="691"/>
      <c r="Q97" s="691"/>
      <c r="R97" s="691"/>
      <c r="S97" s="691"/>
      <c r="T97" s="691"/>
      <c r="U97" s="691"/>
      <c r="V97" s="691"/>
      <c r="W97" s="691"/>
      <c r="X97" s="691"/>
      <c r="Y97" s="691"/>
      <c r="Z97" s="691"/>
      <c r="AA97" s="691"/>
      <c r="AB97" s="691"/>
      <c r="AC97" s="691"/>
      <c r="AD97" s="691"/>
      <c r="AE97" s="691"/>
      <c r="AF97" s="691"/>
      <c r="AG97" s="691"/>
      <c r="AH97" s="691"/>
      <c r="AI97" s="691"/>
      <c r="AJ97" s="691"/>
      <c r="AK97" s="691"/>
      <c r="AL97" s="691"/>
      <c r="AM97" s="691"/>
      <c r="AN97" s="691"/>
      <c r="AO97" s="692"/>
      <c r="AP97" s="630"/>
      <c r="AQ97" s="690"/>
      <c r="AR97" s="691"/>
      <c r="AS97" s="691"/>
      <c r="AT97" s="691"/>
      <c r="AU97" s="691"/>
      <c r="AV97" s="691"/>
      <c r="AW97" s="691"/>
      <c r="AX97" s="691"/>
      <c r="AY97" s="691"/>
      <c r="AZ97" s="691"/>
      <c r="BA97" s="691"/>
      <c r="BB97" s="691"/>
      <c r="BC97" s="691"/>
      <c r="BD97" s="691"/>
      <c r="BE97" s="691"/>
      <c r="BF97" s="691"/>
      <c r="BG97" s="691"/>
      <c r="BH97" s="691"/>
      <c r="BI97" s="691"/>
      <c r="BJ97" s="691"/>
      <c r="BK97" s="691"/>
      <c r="BL97" s="691"/>
      <c r="BM97" s="691"/>
      <c r="BN97" s="691"/>
      <c r="BO97" s="691"/>
      <c r="BP97" s="691"/>
      <c r="BQ97" s="691"/>
      <c r="BR97" s="691"/>
      <c r="BS97" s="691"/>
      <c r="BT97" s="692"/>
    </row>
    <row r="98" spans="2:73" ht="16">
      <c r="B98" s="686"/>
      <c r="C98" s="686"/>
      <c r="D98" s="686"/>
      <c r="E98" s="686"/>
      <c r="F98" s="686"/>
      <c r="G98" s="686"/>
      <c r="H98" s="686"/>
      <c r="I98" s="641"/>
      <c r="J98" s="641"/>
      <c r="K98" s="630"/>
      <c r="L98" s="690"/>
      <c r="M98" s="691"/>
      <c r="N98" s="691"/>
      <c r="O98" s="691"/>
      <c r="P98" s="691"/>
      <c r="Q98" s="691"/>
      <c r="R98" s="691"/>
      <c r="S98" s="691"/>
      <c r="T98" s="691"/>
      <c r="U98" s="691"/>
      <c r="V98" s="691"/>
      <c r="W98" s="691"/>
      <c r="X98" s="691"/>
      <c r="Y98" s="691"/>
      <c r="Z98" s="691"/>
      <c r="AA98" s="691"/>
      <c r="AB98" s="691"/>
      <c r="AC98" s="691"/>
      <c r="AD98" s="691"/>
      <c r="AE98" s="691"/>
      <c r="AF98" s="691"/>
      <c r="AG98" s="691"/>
      <c r="AH98" s="691"/>
      <c r="AI98" s="691"/>
      <c r="AJ98" s="691"/>
      <c r="AK98" s="691"/>
      <c r="AL98" s="691"/>
      <c r="AM98" s="691"/>
      <c r="AN98" s="691"/>
      <c r="AO98" s="692"/>
      <c r="AP98" s="630"/>
      <c r="AQ98" s="690"/>
      <c r="AR98" s="691"/>
      <c r="AS98" s="691"/>
      <c r="AT98" s="691"/>
      <c r="AU98" s="691"/>
      <c r="AV98" s="691"/>
      <c r="AW98" s="691"/>
      <c r="AX98" s="691"/>
      <c r="AY98" s="691"/>
      <c r="AZ98" s="691"/>
      <c r="BA98" s="691"/>
      <c r="BB98" s="691"/>
      <c r="BC98" s="691"/>
      <c r="BD98" s="691"/>
      <c r="BE98" s="691"/>
      <c r="BF98" s="691"/>
      <c r="BG98" s="691"/>
      <c r="BH98" s="691"/>
      <c r="BI98" s="691"/>
      <c r="BJ98" s="691"/>
      <c r="BK98" s="691"/>
      <c r="BL98" s="691"/>
      <c r="BM98" s="691"/>
      <c r="BN98" s="691"/>
      <c r="BO98" s="691"/>
      <c r="BP98" s="691"/>
      <c r="BQ98" s="691"/>
      <c r="BR98" s="691"/>
      <c r="BS98" s="691"/>
      <c r="BT98" s="692"/>
      <c r="BU98" s="163"/>
    </row>
    <row r="99" spans="2:73" ht="16">
      <c r="B99" s="686"/>
      <c r="C99" s="686"/>
      <c r="D99" s="686"/>
      <c r="E99" s="686"/>
      <c r="F99" s="686"/>
      <c r="G99" s="686"/>
      <c r="H99" s="686"/>
      <c r="I99" s="641"/>
      <c r="J99" s="641"/>
      <c r="K99" s="630"/>
      <c r="L99" s="690"/>
      <c r="M99" s="691"/>
      <c r="N99" s="691"/>
      <c r="O99" s="691"/>
      <c r="P99" s="691"/>
      <c r="Q99" s="691"/>
      <c r="R99" s="691"/>
      <c r="S99" s="691"/>
      <c r="T99" s="691"/>
      <c r="U99" s="691"/>
      <c r="V99" s="691"/>
      <c r="W99" s="691"/>
      <c r="X99" s="691"/>
      <c r="Y99" s="691"/>
      <c r="Z99" s="691"/>
      <c r="AA99" s="691"/>
      <c r="AB99" s="691"/>
      <c r="AC99" s="691"/>
      <c r="AD99" s="691"/>
      <c r="AE99" s="691"/>
      <c r="AF99" s="691"/>
      <c r="AG99" s="691"/>
      <c r="AH99" s="691"/>
      <c r="AI99" s="691"/>
      <c r="AJ99" s="691"/>
      <c r="AK99" s="691"/>
      <c r="AL99" s="691"/>
      <c r="AM99" s="691"/>
      <c r="AN99" s="691"/>
      <c r="AO99" s="692"/>
      <c r="AP99" s="630"/>
      <c r="AQ99" s="690"/>
      <c r="AR99" s="691"/>
      <c r="AS99" s="691"/>
      <c r="AT99" s="691"/>
      <c r="AU99" s="691"/>
      <c r="AV99" s="691"/>
      <c r="AW99" s="691"/>
      <c r="AX99" s="691"/>
      <c r="AY99" s="691"/>
      <c r="AZ99" s="691"/>
      <c r="BA99" s="691"/>
      <c r="BB99" s="691"/>
      <c r="BC99" s="691"/>
      <c r="BD99" s="691"/>
      <c r="BE99" s="691"/>
      <c r="BF99" s="691"/>
      <c r="BG99" s="691"/>
      <c r="BH99" s="691"/>
      <c r="BI99" s="691"/>
      <c r="BJ99" s="691"/>
      <c r="BK99" s="691"/>
      <c r="BL99" s="691"/>
      <c r="BM99" s="691"/>
      <c r="BN99" s="691"/>
      <c r="BO99" s="691"/>
      <c r="BP99" s="691"/>
      <c r="BQ99" s="691"/>
      <c r="BR99" s="691"/>
      <c r="BS99" s="691"/>
      <c r="BT99" s="692"/>
      <c r="BU99" s="163"/>
    </row>
    <row r="100" spans="2:73" ht="16">
      <c r="B100" s="686"/>
      <c r="C100" s="686"/>
      <c r="D100" s="686"/>
      <c r="E100" s="686"/>
      <c r="F100" s="686"/>
      <c r="G100" s="686"/>
      <c r="H100" s="686"/>
      <c r="I100" s="641"/>
      <c r="J100" s="641"/>
      <c r="K100" s="630"/>
      <c r="L100" s="690"/>
      <c r="M100" s="691"/>
      <c r="N100" s="691"/>
      <c r="O100" s="691"/>
      <c r="P100" s="691"/>
      <c r="Q100" s="691"/>
      <c r="R100" s="691"/>
      <c r="S100" s="691"/>
      <c r="T100" s="691"/>
      <c r="U100" s="691"/>
      <c r="V100" s="691"/>
      <c r="W100" s="691"/>
      <c r="X100" s="691"/>
      <c r="Y100" s="691"/>
      <c r="Z100" s="691"/>
      <c r="AA100" s="691"/>
      <c r="AB100" s="691"/>
      <c r="AC100" s="691"/>
      <c r="AD100" s="691"/>
      <c r="AE100" s="691"/>
      <c r="AF100" s="691"/>
      <c r="AG100" s="691"/>
      <c r="AH100" s="691"/>
      <c r="AI100" s="691"/>
      <c r="AJ100" s="691"/>
      <c r="AK100" s="691"/>
      <c r="AL100" s="691"/>
      <c r="AM100" s="691"/>
      <c r="AN100" s="691"/>
      <c r="AO100" s="692"/>
      <c r="AP100" s="630"/>
      <c r="AQ100" s="690"/>
      <c r="AR100" s="691"/>
      <c r="AS100" s="691"/>
      <c r="AT100" s="691"/>
      <c r="AU100" s="691"/>
      <c r="AV100" s="691"/>
      <c r="AW100" s="691"/>
      <c r="AX100" s="691"/>
      <c r="AY100" s="691"/>
      <c r="AZ100" s="691"/>
      <c r="BA100" s="691"/>
      <c r="BB100" s="691"/>
      <c r="BC100" s="691"/>
      <c r="BD100" s="691"/>
      <c r="BE100" s="691"/>
      <c r="BF100" s="691"/>
      <c r="BG100" s="691"/>
      <c r="BH100" s="691"/>
      <c r="BI100" s="691"/>
      <c r="BJ100" s="691"/>
      <c r="BK100" s="691"/>
      <c r="BL100" s="691"/>
      <c r="BM100" s="691"/>
      <c r="BN100" s="691"/>
      <c r="BO100" s="691"/>
      <c r="BP100" s="691"/>
      <c r="BQ100" s="691"/>
      <c r="BR100" s="691"/>
      <c r="BS100" s="691"/>
      <c r="BT100" s="692"/>
      <c r="BU100" s="163"/>
    </row>
    <row r="101" spans="2:73">
      <c r="B101" s="686"/>
      <c r="C101" s="686"/>
      <c r="D101" s="686"/>
      <c r="E101" s="686"/>
      <c r="F101" s="686"/>
      <c r="G101" s="686"/>
      <c r="H101" s="686"/>
      <c r="I101" s="641"/>
      <c r="J101" s="641"/>
      <c r="K101" s="630"/>
      <c r="L101" s="690"/>
      <c r="M101" s="691"/>
      <c r="N101" s="691"/>
      <c r="O101" s="691"/>
      <c r="P101" s="691"/>
      <c r="Q101" s="691"/>
      <c r="R101" s="691"/>
      <c r="S101" s="691"/>
      <c r="T101" s="691"/>
      <c r="U101" s="691"/>
      <c r="V101" s="691"/>
      <c r="W101" s="691"/>
      <c r="X101" s="691"/>
      <c r="Y101" s="691"/>
      <c r="Z101" s="691"/>
      <c r="AA101" s="691"/>
      <c r="AB101" s="691"/>
      <c r="AC101" s="691"/>
      <c r="AD101" s="691"/>
      <c r="AE101" s="691"/>
      <c r="AF101" s="691"/>
      <c r="AG101" s="691"/>
      <c r="AH101" s="691"/>
      <c r="AI101" s="691"/>
      <c r="AJ101" s="691"/>
      <c r="AK101" s="691"/>
      <c r="AL101" s="691"/>
      <c r="AM101" s="691"/>
      <c r="AN101" s="691"/>
      <c r="AO101" s="692"/>
      <c r="AP101" s="630"/>
      <c r="AQ101" s="690"/>
      <c r="AR101" s="691"/>
      <c r="AS101" s="691"/>
      <c r="AT101" s="691"/>
      <c r="AU101" s="691"/>
      <c r="AV101" s="691"/>
      <c r="AW101" s="691"/>
      <c r="AX101" s="691"/>
      <c r="AY101" s="691"/>
      <c r="AZ101" s="691"/>
      <c r="BA101" s="691"/>
      <c r="BB101" s="691"/>
      <c r="BC101" s="691"/>
      <c r="BD101" s="691"/>
      <c r="BE101" s="691"/>
      <c r="BF101" s="691"/>
      <c r="BG101" s="691"/>
      <c r="BH101" s="691"/>
      <c r="BI101" s="691"/>
      <c r="BJ101" s="691"/>
      <c r="BK101" s="691"/>
      <c r="BL101" s="691"/>
      <c r="BM101" s="691"/>
      <c r="BN101" s="691"/>
      <c r="BO101" s="691"/>
      <c r="BP101" s="691"/>
      <c r="BQ101" s="691"/>
      <c r="BR101" s="691"/>
      <c r="BS101" s="691"/>
      <c r="BT101" s="692"/>
    </row>
    <row r="102" spans="2:73" ht="16">
      <c r="B102" s="686"/>
      <c r="C102" s="686"/>
      <c r="D102" s="686"/>
      <c r="E102" s="686"/>
      <c r="F102" s="686"/>
      <c r="G102" s="686"/>
      <c r="H102" s="686"/>
      <c r="I102" s="641"/>
      <c r="J102" s="641"/>
      <c r="K102" s="630"/>
      <c r="L102" s="690"/>
      <c r="M102" s="691"/>
      <c r="N102" s="691"/>
      <c r="O102" s="691"/>
      <c r="P102" s="691"/>
      <c r="Q102" s="691"/>
      <c r="R102" s="691"/>
      <c r="S102" s="691"/>
      <c r="T102" s="691"/>
      <c r="U102" s="691"/>
      <c r="V102" s="691"/>
      <c r="W102" s="691"/>
      <c r="X102" s="691"/>
      <c r="Y102" s="691"/>
      <c r="Z102" s="691"/>
      <c r="AA102" s="691"/>
      <c r="AB102" s="691"/>
      <c r="AC102" s="691"/>
      <c r="AD102" s="691"/>
      <c r="AE102" s="691"/>
      <c r="AF102" s="691"/>
      <c r="AG102" s="691"/>
      <c r="AH102" s="691"/>
      <c r="AI102" s="691"/>
      <c r="AJ102" s="691"/>
      <c r="AK102" s="691"/>
      <c r="AL102" s="691"/>
      <c r="AM102" s="691"/>
      <c r="AN102" s="691"/>
      <c r="AO102" s="692"/>
      <c r="AP102" s="630"/>
      <c r="AQ102" s="690"/>
      <c r="AR102" s="691"/>
      <c r="AS102" s="691"/>
      <c r="AT102" s="691"/>
      <c r="AU102" s="691"/>
      <c r="AV102" s="691"/>
      <c r="AW102" s="691"/>
      <c r="AX102" s="691"/>
      <c r="AY102" s="691"/>
      <c r="AZ102" s="691"/>
      <c r="BA102" s="691"/>
      <c r="BB102" s="691"/>
      <c r="BC102" s="691"/>
      <c r="BD102" s="691"/>
      <c r="BE102" s="691"/>
      <c r="BF102" s="691"/>
      <c r="BG102" s="691"/>
      <c r="BH102" s="691"/>
      <c r="BI102" s="691"/>
      <c r="BJ102" s="691"/>
      <c r="BK102" s="691"/>
      <c r="BL102" s="691"/>
      <c r="BM102" s="691"/>
      <c r="BN102" s="691"/>
      <c r="BO102" s="691"/>
      <c r="BP102" s="691"/>
      <c r="BQ102" s="691"/>
      <c r="BR102" s="691"/>
      <c r="BS102" s="691"/>
      <c r="BT102" s="692"/>
      <c r="BU102" s="163"/>
    </row>
    <row r="103" spans="2:73" ht="16">
      <c r="B103" s="686"/>
      <c r="C103" s="686"/>
      <c r="D103" s="686"/>
      <c r="E103" s="686"/>
      <c r="F103" s="686"/>
      <c r="G103" s="686"/>
      <c r="H103" s="686"/>
      <c r="I103" s="641"/>
      <c r="J103" s="641"/>
      <c r="K103" s="630"/>
      <c r="L103" s="690"/>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c r="AM103" s="691"/>
      <c r="AN103" s="691"/>
      <c r="AO103" s="692"/>
      <c r="AP103" s="630"/>
      <c r="AQ103" s="690"/>
      <c r="AR103" s="691"/>
      <c r="AS103" s="691"/>
      <c r="AT103" s="691"/>
      <c r="AU103" s="691"/>
      <c r="AV103" s="691"/>
      <c r="AW103" s="691"/>
      <c r="AX103" s="691"/>
      <c r="AY103" s="691"/>
      <c r="AZ103" s="691"/>
      <c r="BA103" s="691"/>
      <c r="BB103" s="691"/>
      <c r="BC103" s="691"/>
      <c r="BD103" s="691"/>
      <c r="BE103" s="691"/>
      <c r="BF103" s="691"/>
      <c r="BG103" s="691"/>
      <c r="BH103" s="691"/>
      <c r="BI103" s="691"/>
      <c r="BJ103" s="691"/>
      <c r="BK103" s="691"/>
      <c r="BL103" s="691"/>
      <c r="BM103" s="691"/>
      <c r="BN103" s="691"/>
      <c r="BO103" s="691"/>
      <c r="BP103" s="691"/>
      <c r="BQ103" s="691"/>
      <c r="BR103" s="691"/>
      <c r="BS103" s="691"/>
      <c r="BT103" s="692"/>
      <c r="BU103" s="163"/>
    </row>
    <row r="104" spans="2:73" ht="16">
      <c r="B104" s="686"/>
      <c r="C104" s="686"/>
      <c r="D104" s="686"/>
      <c r="E104" s="686"/>
      <c r="F104" s="686"/>
      <c r="G104" s="686"/>
      <c r="H104" s="686"/>
      <c r="I104" s="641"/>
      <c r="J104" s="641"/>
      <c r="K104" s="630"/>
      <c r="L104" s="690"/>
      <c r="M104" s="691"/>
      <c r="N104" s="691"/>
      <c r="O104" s="691"/>
      <c r="P104" s="691"/>
      <c r="Q104" s="691"/>
      <c r="R104" s="691"/>
      <c r="S104" s="691"/>
      <c r="T104" s="691"/>
      <c r="U104" s="691"/>
      <c r="V104" s="691"/>
      <c r="W104" s="691"/>
      <c r="X104" s="691"/>
      <c r="Y104" s="691"/>
      <c r="Z104" s="691"/>
      <c r="AA104" s="691"/>
      <c r="AB104" s="691"/>
      <c r="AC104" s="691"/>
      <c r="AD104" s="691"/>
      <c r="AE104" s="691"/>
      <c r="AF104" s="691"/>
      <c r="AG104" s="691"/>
      <c r="AH104" s="691"/>
      <c r="AI104" s="691"/>
      <c r="AJ104" s="691"/>
      <c r="AK104" s="691"/>
      <c r="AL104" s="691"/>
      <c r="AM104" s="691"/>
      <c r="AN104" s="691"/>
      <c r="AO104" s="692"/>
      <c r="AP104" s="630"/>
      <c r="AQ104" s="690"/>
      <c r="AR104" s="691"/>
      <c r="AS104" s="691"/>
      <c r="AT104" s="691"/>
      <c r="AU104" s="691"/>
      <c r="AV104" s="691"/>
      <c r="AW104" s="691"/>
      <c r="AX104" s="691"/>
      <c r="AY104" s="691"/>
      <c r="AZ104" s="691"/>
      <c r="BA104" s="691"/>
      <c r="BB104" s="691"/>
      <c r="BC104" s="691"/>
      <c r="BD104" s="691"/>
      <c r="BE104" s="691"/>
      <c r="BF104" s="691"/>
      <c r="BG104" s="691"/>
      <c r="BH104" s="691"/>
      <c r="BI104" s="691"/>
      <c r="BJ104" s="691"/>
      <c r="BK104" s="691"/>
      <c r="BL104" s="691"/>
      <c r="BM104" s="691"/>
      <c r="BN104" s="691"/>
      <c r="BO104" s="691"/>
      <c r="BP104" s="691"/>
      <c r="BQ104" s="691"/>
      <c r="BR104" s="691"/>
      <c r="BS104" s="691"/>
      <c r="BT104" s="692"/>
      <c r="BU104" s="163"/>
    </row>
    <row r="105" spans="2:73" ht="16">
      <c r="B105" s="686"/>
      <c r="C105" s="686"/>
      <c r="D105" s="686"/>
      <c r="E105" s="686"/>
      <c r="F105" s="686"/>
      <c r="G105" s="686"/>
      <c r="H105" s="686"/>
      <c r="I105" s="641"/>
      <c r="J105" s="641"/>
      <c r="K105" s="630"/>
      <c r="L105" s="690"/>
      <c r="M105" s="691"/>
      <c r="N105" s="691"/>
      <c r="O105" s="691"/>
      <c r="P105" s="691"/>
      <c r="Q105" s="691"/>
      <c r="R105" s="691"/>
      <c r="S105" s="691"/>
      <c r="T105" s="691"/>
      <c r="U105" s="691"/>
      <c r="V105" s="691"/>
      <c r="W105" s="691"/>
      <c r="X105" s="691"/>
      <c r="Y105" s="691"/>
      <c r="Z105" s="691"/>
      <c r="AA105" s="691"/>
      <c r="AB105" s="691"/>
      <c r="AC105" s="691"/>
      <c r="AD105" s="691"/>
      <c r="AE105" s="691"/>
      <c r="AF105" s="691"/>
      <c r="AG105" s="691"/>
      <c r="AH105" s="691"/>
      <c r="AI105" s="691"/>
      <c r="AJ105" s="691"/>
      <c r="AK105" s="691"/>
      <c r="AL105" s="691"/>
      <c r="AM105" s="691"/>
      <c r="AN105" s="691"/>
      <c r="AO105" s="692"/>
      <c r="AP105" s="630"/>
      <c r="AQ105" s="690"/>
      <c r="AR105" s="691"/>
      <c r="AS105" s="691"/>
      <c r="AT105" s="691"/>
      <c r="AU105" s="691"/>
      <c r="AV105" s="691"/>
      <c r="AW105" s="691"/>
      <c r="AX105" s="691"/>
      <c r="AY105" s="691"/>
      <c r="AZ105" s="691"/>
      <c r="BA105" s="691"/>
      <c r="BB105" s="691"/>
      <c r="BC105" s="691"/>
      <c r="BD105" s="691"/>
      <c r="BE105" s="691"/>
      <c r="BF105" s="691"/>
      <c r="BG105" s="691"/>
      <c r="BH105" s="691"/>
      <c r="BI105" s="691"/>
      <c r="BJ105" s="691"/>
      <c r="BK105" s="691"/>
      <c r="BL105" s="691"/>
      <c r="BM105" s="691"/>
      <c r="BN105" s="691"/>
      <c r="BO105" s="691"/>
      <c r="BP105" s="691"/>
      <c r="BQ105" s="691"/>
      <c r="BR105" s="691"/>
      <c r="BS105" s="691"/>
      <c r="BT105" s="692"/>
      <c r="BU105" s="163"/>
    </row>
    <row r="106" spans="2:73" ht="16">
      <c r="B106" s="686"/>
      <c r="C106" s="686"/>
      <c r="D106" s="686"/>
      <c r="E106" s="686"/>
      <c r="F106" s="686"/>
      <c r="G106" s="686"/>
      <c r="H106" s="686"/>
      <c r="I106" s="641"/>
      <c r="J106" s="641"/>
      <c r="K106" s="630"/>
      <c r="L106" s="690"/>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2"/>
      <c r="AP106" s="630"/>
      <c r="AQ106" s="690"/>
      <c r="AR106" s="691"/>
      <c r="AS106" s="691"/>
      <c r="AT106" s="691"/>
      <c r="AU106" s="691"/>
      <c r="AV106" s="691"/>
      <c r="AW106" s="691"/>
      <c r="AX106" s="691"/>
      <c r="AY106" s="691"/>
      <c r="AZ106" s="691"/>
      <c r="BA106" s="691"/>
      <c r="BB106" s="691"/>
      <c r="BC106" s="691"/>
      <c r="BD106" s="691"/>
      <c r="BE106" s="691"/>
      <c r="BF106" s="691"/>
      <c r="BG106" s="691"/>
      <c r="BH106" s="691"/>
      <c r="BI106" s="691"/>
      <c r="BJ106" s="691"/>
      <c r="BK106" s="691"/>
      <c r="BL106" s="691"/>
      <c r="BM106" s="691"/>
      <c r="BN106" s="691"/>
      <c r="BO106" s="691"/>
      <c r="BP106" s="691"/>
      <c r="BQ106" s="691"/>
      <c r="BR106" s="691"/>
      <c r="BS106" s="691"/>
      <c r="BT106" s="692"/>
      <c r="BU106" s="163"/>
    </row>
    <row r="107" spans="2:73" ht="16">
      <c r="B107" s="686"/>
      <c r="C107" s="686"/>
      <c r="D107" s="686"/>
      <c r="E107" s="686"/>
      <c r="F107" s="686"/>
      <c r="G107" s="686"/>
      <c r="H107" s="686"/>
      <c r="I107" s="641"/>
      <c r="J107" s="641"/>
      <c r="K107" s="630"/>
      <c r="L107" s="690"/>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1"/>
      <c r="AL107" s="691"/>
      <c r="AM107" s="691"/>
      <c r="AN107" s="691"/>
      <c r="AO107" s="692"/>
      <c r="AP107" s="630"/>
      <c r="AQ107" s="693"/>
      <c r="AR107" s="694"/>
      <c r="AS107" s="694"/>
      <c r="AT107" s="694"/>
      <c r="AU107" s="694"/>
      <c r="AV107" s="694"/>
      <c r="AW107" s="694"/>
      <c r="AX107" s="694"/>
      <c r="AY107" s="694"/>
      <c r="AZ107" s="694"/>
      <c r="BA107" s="694"/>
      <c r="BB107" s="694"/>
      <c r="BC107" s="694"/>
      <c r="BD107" s="694"/>
      <c r="BE107" s="694"/>
      <c r="BF107" s="694"/>
      <c r="BG107" s="694"/>
      <c r="BH107" s="694"/>
      <c r="BI107" s="694"/>
      <c r="BJ107" s="694"/>
      <c r="BK107" s="694"/>
      <c r="BL107" s="694"/>
      <c r="BM107" s="694"/>
      <c r="BN107" s="694"/>
      <c r="BO107" s="694"/>
      <c r="BP107" s="694"/>
      <c r="BQ107" s="694"/>
      <c r="BR107" s="694"/>
      <c r="BS107" s="694"/>
      <c r="BT107" s="695"/>
      <c r="BU107" s="163"/>
    </row>
    <row r="108" spans="2:73" ht="16">
      <c r="B108" s="686"/>
      <c r="C108" s="686"/>
      <c r="D108" s="686"/>
      <c r="E108" s="686"/>
      <c r="F108" s="686"/>
      <c r="G108" s="686"/>
      <c r="H108" s="686"/>
      <c r="I108" s="641"/>
      <c r="J108" s="641"/>
      <c r="K108" s="630"/>
      <c r="L108" s="690"/>
      <c r="M108" s="691"/>
      <c r="N108" s="691"/>
      <c r="O108" s="691"/>
      <c r="P108" s="691"/>
      <c r="Q108" s="691"/>
      <c r="R108" s="691"/>
      <c r="S108" s="691"/>
      <c r="T108" s="691"/>
      <c r="U108" s="691"/>
      <c r="V108" s="691"/>
      <c r="W108" s="691"/>
      <c r="X108" s="691"/>
      <c r="Y108" s="691"/>
      <c r="Z108" s="691"/>
      <c r="AA108" s="691"/>
      <c r="AB108" s="691"/>
      <c r="AC108" s="691"/>
      <c r="AD108" s="691"/>
      <c r="AE108" s="691"/>
      <c r="AF108" s="691"/>
      <c r="AG108" s="691"/>
      <c r="AH108" s="691"/>
      <c r="AI108" s="691"/>
      <c r="AJ108" s="691"/>
      <c r="AK108" s="691"/>
      <c r="AL108" s="691"/>
      <c r="AM108" s="691"/>
      <c r="AN108" s="691"/>
      <c r="AO108" s="692"/>
      <c r="AP108" s="630"/>
      <c r="AQ108" s="687"/>
      <c r="AR108" s="688"/>
      <c r="AS108" s="688"/>
      <c r="AT108" s="688"/>
      <c r="AU108" s="688"/>
      <c r="AV108" s="688"/>
      <c r="AW108" s="688"/>
      <c r="AX108" s="688"/>
      <c r="AY108" s="688"/>
      <c r="AZ108" s="688"/>
      <c r="BA108" s="688"/>
      <c r="BB108" s="688"/>
      <c r="BC108" s="688"/>
      <c r="BD108" s="688"/>
      <c r="BE108" s="688"/>
      <c r="BF108" s="688"/>
      <c r="BG108" s="688"/>
      <c r="BH108" s="688"/>
      <c r="BI108" s="688"/>
      <c r="BJ108" s="688"/>
      <c r="BK108" s="688"/>
      <c r="BL108" s="688"/>
      <c r="BM108" s="688"/>
      <c r="BN108" s="688"/>
      <c r="BO108" s="688"/>
      <c r="BP108" s="688"/>
      <c r="BQ108" s="688"/>
      <c r="BR108" s="688"/>
      <c r="BS108" s="688"/>
      <c r="BT108" s="689"/>
      <c r="BU108" s="163"/>
    </row>
    <row r="109" spans="2:73" ht="16">
      <c r="B109" s="686"/>
      <c r="C109" s="686"/>
      <c r="D109" s="686"/>
      <c r="E109" s="686"/>
      <c r="F109" s="686"/>
      <c r="G109" s="686"/>
      <c r="H109" s="686"/>
      <c r="I109" s="641"/>
      <c r="J109" s="641"/>
      <c r="K109" s="630"/>
      <c r="L109" s="690"/>
      <c r="M109" s="691"/>
      <c r="N109" s="691"/>
      <c r="O109" s="691"/>
      <c r="P109" s="691"/>
      <c r="Q109" s="691"/>
      <c r="R109" s="691"/>
      <c r="S109" s="691"/>
      <c r="T109" s="691"/>
      <c r="U109" s="691"/>
      <c r="V109" s="691"/>
      <c r="W109" s="691"/>
      <c r="X109" s="691"/>
      <c r="Y109" s="691"/>
      <c r="Z109" s="691"/>
      <c r="AA109" s="691"/>
      <c r="AB109" s="691"/>
      <c r="AC109" s="691"/>
      <c r="AD109" s="691"/>
      <c r="AE109" s="691"/>
      <c r="AF109" s="691"/>
      <c r="AG109" s="691"/>
      <c r="AH109" s="691"/>
      <c r="AI109" s="691"/>
      <c r="AJ109" s="691"/>
      <c r="AK109" s="691"/>
      <c r="AL109" s="691"/>
      <c r="AM109" s="691"/>
      <c r="AN109" s="691"/>
      <c r="AO109" s="692"/>
      <c r="AP109" s="630"/>
      <c r="AQ109" s="690"/>
      <c r="AR109" s="691"/>
      <c r="AS109" s="691"/>
      <c r="AT109" s="691"/>
      <c r="AU109" s="691"/>
      <c r="AV109" s="691"/>
      <c r="AW109" s="691"/>
      <c r="AX109" s="691"/>
      <c r="AY109" s="691"/>
      <c r="AZ109" s="691"/>
      <c r="BA109" s="691"/>
      <c r="BB109" s="691"/>
      <c r="BC109" s="691"/>
      <c r="BD109" s="691"/>
      <c r="BE109" s="691"/>
      <c r="BF109" s="691"/>
      <c r="BG109" s="691"/>
      <c r="BH109" s="691"/>
      <c r="BI109" s="691"/>
      <c r="BJ109" s="691"/>
      <c r="BK109" s="691"/>
      <c r="BL109" s="691"/>
      <c r="BM109" s="691"/>
      <c r="BN109" s="691"/>
      <c r="BO109" s="691"/>
      <c r="BP109" s="691"/>
      <c r="BQ109" s="691"/>
      <c r="BR109" s="691"/>
      <c r="BS109" s="691"/>
      <c r="BT109" s="692"/>
      <c r="BU109" s="163"/>
    </row>
    <row r="110" spans="2:73" ht="16">
      <c r="B110" s="686"/>
      <c r="C110" s="686"/>
      <c r="D110" s="686"/>
      <c r="E110" s="686"/>
      <c r="F110" s="686"/>
      <c r="G110" s="686"/>
      <c r="H110" s="686"/>
      <c r="I110" s="641"/>
      <c r="J110" s="641"/>
      <c r="K110" s="630"/>
      <c r="L110" s="690"/>
      <c r="M110" s="691"/>
      <c r="N110" s="691"/>
      <c r="O110" s="691"/>
      <c r="P110" s="691"/>
      <c r="Q110" s="691"/>
      <c r="R110" s="691"/>
      <c r="S110" s="691"/>
      <c r="T110" s="691"/>
      <c r="U110" s="691"/>
      <c r="V110" s="691"/>
      <c r="W110" s="691"/>
      <c r="X110" s="691"/>
      <c r="Y110" s="691"/>
      <c r="Z110" s="691"/>
      <c r="AA110" s="691"/>
      <c r="AB110" s="691"/>
      <c r="AC110" s="691"/>
      <c r="AD110" s="691"/>
      <c r="AE110" s="691"/>
      <c r="AF110" s="691"/>
      <c r="AG110" s="691"/>
      <c r="AH110" s="691"/>
      <c r="AI110" s="691"/>
      <c r="AJ110" s="691"/>
      <c r="AK110" s="691"/>
      <c r="AL110" s="691"/>
      <c r="AM110" s="691"/>
      <c r="AN110" s="691"/>
      <c r="AO110" s="692"/>
      <c r="AP110" s="630"/>
      <c r="AQ110" s="690"/>
      <c r="AR110" s="691"/>
      <c r="AS110" s="691"/>
      <c r="AT110" s="691"/>
      <c r="AU110" s="691"/>
      <c r="AV110" s="691"/>
      <c r="AW110" s="691"/>
      <c r="AX110" s="691"/>
      <c r="AY110" s="691"/>
      <c r="AZ110" s="691"/>
      <c r="BA110" s="691"/>
      <c r="BB110" s="691"/>
      <c r="BC110" s="691"/>
      <c r="BD110" s="691"/>
      <c r="BE110" s="691"/>
      <c r="BF110" s="691"/>
      <c r="BG110" s="691"/>
      <c r="BH110" s="691"/>
      <c r="BI110" s="691"/>
      <c r="BJ110" s="691"/>
      <c r="BK110" s="691"/>
      <c r="BL110" s="691"/>
      <c r="BM110" s="691"/>
      <c r="BN110" s="691"/>
      <c r="BO110" s="691"/>
      <c r="BP110" s="691"/>
      <c r="BQ110" s="691"/>
      <c r="BR110" s="691"/>
      <c r="BS110" s="691"/>
      <c r="BT110" s="692"/>
      <c r="BU110" s="163"/>
    </row>
    <row r="111" spans="2:73" ht="16">
      <c r="B111" s="686"/>
      <c r="C111" s="686"/>
      <c r="D111" s="686"/>
      <c r="E111" s="686"/>
      <c r="F111" s="686"/>
      <c r="G111" s="686"/>
      <c r="H111" s="686"/>
      <c r="I111" s="641"/>
      <c r="J111" s="641"/>
      <c r="K111" s="630"/>
      <c r="L111" s="690"/>
      <c r="M111" s="691"/>
      <c r="N111" s="691"/>
      <c r="O111" s="691"/>
      <c r="P111" s="691"/>
      <c r="Q111" s="691"/>
      <c r="R111" s="691"/>
      <c r="S111" s="691"/>
      <c r="T111" s="691"/>
      <c r="U111" s="691"/>
      <c r="V111" s="691"/>
      <c r="W111" s="691"/>
      <c r="X111" s="691"/>
      <c r="Y111" s="691"/>
      <c r="Z111" s="691"/>
      <c r="AA111" s="691"/>
      <c r="AB111" s="691"/>
      <c r="AC111" s="691"/>
      <c r="AD111" s="691"/>
      <c r="AE111" s="691"/>
      <c r="AF111" s="691"/>
      <c r="AG111" s="691"/>
      <c r="AH111" s="691"/>
      <c r="AI111" s="691"/>
      <c r="AJ111" s="691"/>
      <c r="AK111" s="691"/>
      <c r="AL111" s="691"/>
      <c r="AM111" s="691"/>
      <c r="AN111" s="691"/>
      <c r="AO111" s="692"/>
      <c r="AP111" s="630"/>
      <c r="AQ111" s="690"/>
      <c r="AR111" s="691"/>
      <c r="AS111" s="691"/>
      <c r="AT111" s="691"/>
      <c r="AU111" s="691"/>
      <c r="AV111" s="691"/>
      <c r="AW111" s="691"/>
      <c r="AX111" s="691"/>
      <c r="AY111" s="691"/>
      <c r="AZ111" s="691"/>
      <c r="BA111" s="691"/>
      <c r="BB111" s="691"/>
      <c r="BC111" s="691"/>
      <c r="BD111" s="691"/>
      <c r="BE111" s="691"/>
      <c r="BF111" s="691"/>
      <c r="BG111" s="691"/>
      <c r="BH111" s="691"/>
      <c r="BI111" s="691"/>
      <c r="BJ111" s="691"/>
      <c r="BK111" s="691"/>
      <c r="BL111" s="691"/>
      <c r="BM111" s="691"/>
      <c r="BN111" s="691"/>
      <c r="BO111" s="691"/>
      <c r="BP111" s="691"/>
      <c r="BQ111" s="691"/>
      <c r="BR111" s="691"/>
      <c r="BS111" s="691"/>
      <c r="BT111" s="692"/>
      <c r="BU111" s="163"/>
    </row>
    <row r="112" spans="2:73">
      <c r="B112" s="686"/>
      <c r="C112" s="686"/>
      <c r="D112" s="686"/>
      <c r="E112" s="686"/>
      <c r="F112" s="686"/>
      <c r="G112" s="686"/>
      <c r="H112" s="686"/>
      <c r="I112" s="641"/>
      <c r="J112" s="641"/>
      <c r="K112" s="630"/>
      <c r="L112" s="690"/>
      <c r="M112" s="691"/>
      <c r="N112" s="691"/>
      <c r="O112" s="691"/>
      <c r="P112" s="691"/>
      <c r="Q112" s="691"/>
      <c r="R112" s="691"/>
      <c r="S112" s="691"/>
      <c r="T112" s="691"/>
      <c r="U112" s="691"/>
      <c r="V112" s="691"/>
      <c r="W112" s="691"/>
      <c r="X112" s="691"/>
      <c r="Y112" s="691"/>
      <c r="Z112" s="691"/>
      <c r="AA112" s="691"/>
      <c r="AB112" s="691"/>
      <c r="AC112" s="691"/>
      <c r="AD112" s="691"/>
      <c r="AE112" s="691"/>
      <c r="AF112" s="691"/>
      <c r="AG112" s="691"/>
      <c r="AH112" s="691"/>
      <c r="AI112" s="691"/>
      <c r="AJ112" s="691"/>
      <c r="AK112" s="691"/>
      <c r="AL112" s="691"/>
      <c r="AM112" s="691"/>
      <c r="AN112" s="691"/>
      <c r="AO112" s="692"/>
      <c r="AP112" s="630"/>
      <c r="AQ112" s="690"/>
      <c r="AR112" s="691"/>
      <c r="AS112" s="691"/>
      <c r="AT112" s="691"/>
      <c r="AU112" s="691"/>
      <c r="AV112" s="691"/>
      <c r="AW112" s="691"/>
      <c r="AX112" s="691"/>
      <c r="AY112" s="691"/>
      <c r="AZ112" s="691"/>
      <c r="BA112" s="691"/>
      <c r="BB112" s="691"/>
      <c r="BC112" s="691"/>
      <c r="BD112" s="691"/>
      <c r="BE112" s="691"/>
      <c r="BF112" s="691"/>
      <c r="BG112" s="691"/>
      <c r="BH112" s="691"/>
      <c r="BI112" s="691"/>
      <c r="BJ112" s="691"/>
      <c r="BK112" s="691"/>
      <c r="BL112" s="691"/>
      <c r="BM112" s="691"/>
      <c r="BN112" s="691"/>
      <c r="BO112" s="691"/>
      <c r="BP112" s="691"/>
      <c r="BQ112" s="691"/>
      <c r="BR112" s="691"/>
      <c r="BS112" s="691"/>
      <c r="BT112" s="692"/>
    </row>
    <row r="113" spans="2:73">
      <c r="B113" s="686"/>
      <c r="C113" s="686"/>
      <c r="D113" s="686"/>
      <c r="E113" s="686"/>
      <c r="F113" s="686"/>
      <c r="G113" s="686"/>
      <c r="H113" s="686"/>
      <c r="I113" s="641"/>
      <c r="J113" s="641"/>
      <c r="K113" s="630"/>
      <c r="L113" s="690"/>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2"/>
      <c r="AP113" s="630"/>
      <c r="AQ113" s="690"/>
      <c r="AR113" s="691"/>
      <c r="AS113" s="691"/>
      <c r="AT113" s="691"/>
      <c r="AU113" s="691"/>
      <c r="AV113" s="691"/>
      <c r="AW113" s="691"/>
      <c r="AX113" s="691"/>
      <c r="AY113" s="691"/>
      <c r="AZ113" s="691"/>
      <c r="BA113" s="691"/>
      <c r="BB113" s="691"/>
      <c r="BC113" s="691"/>
      <c r="BD113" s="691"/>
      <c r="BE113" s="691"/>
      <c r="BF113" s="691"/>
      <c r="BG113" s="691"/>
      <c r="BH113" s="691"/>
      <c r="BI113" s="691"/>
      <c r="BJ113" s="691"/>
      <c r="BK113" s="691"/>
      <c r="BL113" s="691"/>
      <c r="BM113" s="691"/>
      <c r="BN113" s="691"/>
      <c r="BO113" s="691"/>
      <c r="BP113" s="691"/>
      <c r="BQ113" s="691"/>
      <c r="BR113" s="691"/>
      <c r="BS113" s="691"/>
      <c r="BT113" s="692"/>
    </row>
    <row r="114" spans="2:73">
      <c r="B114" s="686"/>
      <c r="C114" s="686"/>
      <c r="D114" s="686"/>
      <c r="E114" s="686"/>
      <c r="F114" s="686"/>
      <c r="G114" s="686"/>
      <c r="H114" s="686"/>
      <c r="I114" s="641"/>
      <c r="J114" s="641"/>
      <c r="K114" s="630"/>
      <c r="L114" s="690"/>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c r="AI114" s="691"/>
      <c r="AJ114" s="691"/>
      <c r="AK114" s="691"/>
      <c r="AL114" s="691"/>
      <c r="AM114" s="691"/>
      <c r="AN114" s="691"/>
      <c r="AO114" s="692"/>
      <c r="AP114" s="630"/>
      <c r="AQ114" s="690"/>
      <c r="AR114" s="691"/>
      <c r="AS114" s="691"/>
      <c r="AT114" s="691"/>
      <c r="AU114" s="691"/>
      <c r="AV114" s="691"/>
      <c r="AW114" s="691"/>
      <c r="AX114" s="691"/>
      <c r="AY114" s="691"/>
      <c r="AZ114" s="691"/>
      <c r="BA114" s="691"/>
      <c r="BB114" s="691"/>
      <c r="BC114" s="691"/>
      <c r="BD114" s="691"/>
      <c r="BE114" s="691"/>
      <c r="BF114" s="691"/>
      <c r="BG114" s="691"/>
      <c r="BH114" s="691"/>
      <c r="BI114" s="691"/>
      <c r="BJ114" s="691"/>
      <c r="BK114" s="691"/>
      <c r="BL114" s="691"/>
      <c r="BM114" s="691"/>
      <c r="BN114" s="691"/>
      <c r="BO114" s="691"/>
      <c r="BP114" s="691"/>
      <c r="BQ114" s="691"/>
      <c r="BR114" s="691"/>
      <c r="BS114" s="691"/>
      <c r="BT114" s="692"/>
    </row>
    <row r="115" spans="2:73" ht="16">
      <c r="B115" s="686"/>
      <c r="C115" s="686"/>
      <c r="D115" s="686"/>
      <c r="E115" s="686"/>
      <c r="F115" s="686"/>
      <c r="G115" s="686"/>
      <c r="H115" s="686"/>
      <c r="I115" s="641"/>
      <c r="J115" s="641"/>
      <c r="K115" s="630"/>
      <c r="L115" s="690"/>
      <c r="M115" s="691"/>
      <c r="N115" s="691"/>
      <c r="O115" s="691"/>
      <c r="P115" s="691"/>
      <c r="Q115" s="691"/>
      <c r="R115" s="691"/>
      <c r="S115" s="691"/>
      <c r="T115" s="691"/>
      <c r="U115" s="691"/>
      <c r="V115" s="691"/>
      <c r="W115" s="691"/>
      <c r="X115" s="691"/>
      <c r="Y115" s="691"/>
      <c r="Z115" s="691"/>
      <c r="AA115" s="691"/>
      <c r="AB115" s="691"/>
      <c r="AC115" s="691"/>
      <c r="AD115" s="691"/>
      <c r="AE115" s="691"/>
      <c r="AF115" s="691"/>
      <c r="AG115" s="691"/>
      <c r="AH115" s="691"/>
      <c r="AI115" s="691"/>
      <c r="AJ115" s="691"/>
      <c r="AK115" s="691"/>
      <c r="AL115" s="691"/>
      <c r="AM115" s="691"/>
      <c r="AN115" s="691"/>
      <c r="AO115" s="692"/>
      <c r="AP115" s="630"/>
      <c r="AQ115" s="690"/>
      <c r="AR115" s="691"/>
      <c r="AS115" s="691"/>
      <c r="AT115" s="691"/>
      <c r="AU115" s="691"/>
      <c r="AV115" s="691"/>
      <c r="AW115" s="691"/>
      <c r="AX115" s="691"/>
      <c r="AY115" s="691"/>
      <c r="AZ115" s="691"/>
      <c r="BA115" s="691"/>
      <c r="BB115" s="691"/>
      <c r="BC115" s="691"/>
      <c r="BD115" s="691"/>
      <c r="BE115" s="691"/>
      <c r="BF115" s="691"/>
      <c r="BG115" s="691"/>
      <c r="BH115" s="691"/>
      <c r="BI115" s="691"/>
      <c r="BJ115" s="691"/>
      <c r="BK115" s="691"/>
      <c r="BL115" s="691"/>
      <c r="BM115" s="691"/>
      <c r="BN115" s="691"/>
      <c r="BO115" s="691"/>
      <c r="BP115" s="691"/>
      <c r="BQ115" s="691"/>
      <c r="BR115" s="691"/>
      <c r="BS115" s="691"/>
      <c r="BT115" s="692"/>
      <c r="BU115" s="163"/>
    </row>
    <row r="116" spans="2:73" ht="16">
      <c r="B116" s="686"/>
      <c r="C116" s="686"/>
      <c r="D116" s="686"/>
      <c r="E116" s="686"/>
      <c r="F116" s="686"/>
      <c r="G116" s="686"/>
      <c r="H116" s="686"/>
      <c r="I116" s="641"/>
      <c r="J116" s="641"/>
      <c r="K116" s="630"/>
      <c r="L116" s="690"/>
      <c r="M116" s="691"/>
      <c r="N116" s="691"/>
      <c r="O116" s="691"/>
      <c r="P116" s="691"/>
      <c r="Q116" s="691"/>
      <c r="R116" s="691"/>
      <c r="S116" s="691"/>
      <c r="T116" s="691"/>
      <c r="U116" s="691"/>
      <c r="V116" s="691"/>
      <c r="W116" s="691"/>
      <c r="X116" s="691"/>
      <c r="Y116" s="691"/>
      <c r="Z116" s="691"/>
      <c r="AA116" s="691"/>
      <c r="AB116" s="691"/>
      <c r="AC116" s="691"/>
      <c r="AD116" s="691"/>
      <c r="AE116" s="691"/>
      <c r="AF116" s="691"/>
      <c r="AG116" s="691"/>
      <c r="AH116" s="691"/>
      <c r="AI116" s="691"/>
      <c r="AJ116" s="691"/>
      <c r="AK116" s="691"/>
      <c r="AL116" s="691"/>
      <c r="AM116" s="691"/>
      <c r="AN116" s="691"/>
      <c r="AO116" s="692"/>
      <c r="AP116" s="630"/>
      <c r="AQ116" s="690"/>
      <c r="AR116" s="691"/>
      <c r="AS116" s="691"/>
      <c r="AT116" s="691"/>
      <c r="AU116" s="691"/>
      <c r="AV116" s="691"/>
      <c r="AW116" s="691"/>
      <c r="AX116" s="691"/>
      <c r="AY116" s="691"/>
      <c r="AZ116" s="691"/>
      <c r="BA116" s="691"/>
      <c r="BB116" s="691"/>
      <c r="BC116" s="691"/>
      <c r="BD116" s="691"/>
      <c r="BE116" s="691"/>
      <c r="BF116" s="691"/>
      <c r="BG116" s="691"/>
      <c r="BH116" s="691"/>
      <c r="BI116" s="691"/>
      <c r="BJ116" s="691"/>
      <c r="BK116" s="691"/>
      <c r="BL116" s="691"/>
      <c r="BM116" s="691"/>
      <c r="BN116" s="691"/>
      <c r="BO116" s="691"/>
      <c r="BP116" s="691"/>
      <c r="BQ116" s="691"/>
      <c r="BR116" s="691"/>
      <c r="BS116" s="691"/>
      <c r="BT116" s="692"/>
      <c r="BU116" s="163"/>
    </row>
    <row r="117" spans="2:73" ht="16">
      <c r="B117" s="686"/>
      <c r="C117" s="686"/>
      <c r="D117" s="686"/>
      <c r="E117" s="686"/>
      <c r="F117" s="686"/>
      <c r="G117" s="686"/>
      <c r="H117" s="686"/>
      <c r="I117" s="641"/>
      <c r="J117" s="641"/>
      <c r="K117" s="630"/>
      <c r="L117" s="690"/>
      <c r="M117" s="691"/>
      <c r="N117" s="691"/>
      <c r="O117" s="691"/>
      <c r="P117" s="691"/>
      <c r="Q117" s="691"/>
      <c r="R117" s="691"/>
      <c r="S117" s="691"/>
      <c r="T117" s="691"/>
      <c r="U117" s="691"/>
      <c r="V117" s="691"/>
      <c r="W117" s="691"/>
      <c r="X117" s="691"/>
      <c r="Y117" s="691"/>
      <c r="Z117" s="691"/>
      <c r="AA117" s="691"/>
      <c r="AB117" s="691"/>
      <c r="AC117" s="691"/>
      <c r="AD117" s="691"/>
      <c r="AE117" s="691"/>
      <c r="AF117" s="691"/>
      <c r="AG117" s="691"/>
      <c r="AH117" s="691"/>
      <c r="AI117" s="691"/>
      <c r="AJ117" s="691"/>
      <c r="AK117" s="691"/>
      <c r="AL117" s="691"/>
      <c r="AM117" s="691"/>
      <c r="AN117" s="691"/>
      <c r="AO117" s="692"/>
      <c r="AP117" s="630"/>
      <c r="AQ117" s="690"/>
      <c r="AR117" s="691"/>
      <c r="AS117" s="691"/>
      <c r="AT117" s="691"/>
      <c r="AU117" s="691"/>
      <c r="AV117" s="691"/>
      <c r="AW117" s="691"/>
      <c r="AX117" s="691"/>
      <c r="AY117" s="691"/>
      <c r="AZ117" s="691"/>
      <c r="BA117" s="691"/>
      <c r="BB117" s="691"/>
      <c r="BC117" s="691"/>
      <c r="BD117" s="691"/>
      <c r="BE117" s="691"/>
      <c r="BF117" s="691"/>
      <c r="BG117" s="691"/>
      <c r="BH117" s="691"/>
      <c r="BI117" s="691"/>
      <c r="BJ117" s="691"/>
      <c r="BK117" s="691"/>
      <c r="BL117" s="691"/>
      <c r="BM117" s="691"/>
      <c r="BN117" s="691"/>
      <c r="BO117" s="691"/>
      <c r="BP117" s="691"/>
      <c r="BQ117" s="691"/>
      <c r="BR117" s="691"/>
      <c r="BS117" s="691"/>
      <c r="BT117" s="692"/>
      <c r="BU117" s="163"/>
    </row>
    <row r="118" spans="2:73" ht="16">
      <c r="B118" s="686"/>
      <c r="C118" s="686"/>
      <c r="D118" s="686"/>
      <c r="E118" s="686"/>
      <c r="F118" s="686"/>
      <c r="G118" s="686"/>
      <c r="H118" s="686"/>
      <c r="I118" s="641"/>
      <c r="J118" s="641"/>
      <c r="K118" s="630"/>
      <c r="L118" s="690"/>
      <c r="M118" s="691"/>
      <c r="N118" s="691"/>
      <c r="O118" s="691"/>
      <c r="P118" s="691"/>
      <c r="Q118" s="691"/>
      <c r="R118" s="691"/>
      <c r="S118" s="691"/>
      <c r="T118" s="691"/>
      <c r="U118" s="691"/>
      <c r="V118" s="691"/>
      <c r="W118" s="691"/>
      <c r="X118" s="691"/>
      <c r="Y118" s="691"/>
      <c r="Z118" s="691"/>
      <c r="AA118" s="691"/>
      <c r="AB118" s="691"/>
      <c r="AC118" s="691"/>
      <c r="AD118" s="691"/>
      <c r="AE118" s="691"/>
      <c r="AF118" s="691"/>
      <c r="AG118" s="691"/>
      <c r="AH118" s="691"/>
      <c r="AI118" s="691"/>
      <c r="AJ118" s="691"/>
      <c r="AK118" s="691"/>
      <c r="AL118" s="691"/>
      <c r="AM118" s="691"/>
      <c r="AN118" s="691"/>
      <c r="AO118" s="692"/>
      <c r="AP118" s="630"/>
      <c r="AQ118" s="690"/>
      <c r="AR118" s="691"/>
      <c r="AS118" s="691"/>
      <c r="AT118" s="691"/>
      <c r="AU118" s="691"/>
      <c r="AV118" s="691"/>
      <c r="AW118" s="691"/>
      <c r="AX118" s="691"/>
      <c r="AY118" s="691"/>
      <c r="AZ118" s="691"/>
      <c r="BA118" s="691"/>
      <c r="BB118" s="691"/>
      <c r="BC118" s="691"/>
      <c r="BD118" s="691"/>
      <c r="BE118" s="691"/>
      <c r="BF118" s="691"/>
      <c r="BG118" s="691"/>
      <c r="BH118" s="691"/>
      <c r="BI118" s="691"/>
      <c r="BJ118" s="691"/>
      <c r="BK118" s="691"/>
      <c r="BL118" s="691"/>
      <c r="BM118" s="691"/>
      <c r="BN118" s="691"/>
      <c r="BO118" s="691"/>
      <c r="BP118" s="691"/>
      <c r="BQ118" s="691"/>
      <c r="BR118" s="691"/>
      <c r="BS118" s="691"/>
      <c r="BT118" s="692"/>
      <c r="BU118" s="163"/>
    </row>
    <row r="119" spans="2:73" ht="16">
      <c r="B119" s="686"/>
      <c r="C119" s="686"/>
      <c r="D119" s="686"/>
      <c r="E119" s="686"/>
      <c r="F119" s="686"/>
      <c r="G119" s="686"/>
      <c r="H119" s="686"/>
      <c r="I119" s="641"/>
      <c r="J119" s="641"/>
      <c r="K119" s="630"/>
      <c r="L119" s="690"/>
      <c r="M119" s="691"/>
      <c r="N119" s="691"/>
      <c r="O119" s="691"/>
      <c r="P119" s="691"/>
      <c r="Q119" s="691"/>
      <c r="R119" s="691"/>
      <c r="S119" s="691"/>
      <c r="T119" s="691"/>
      <c r="U119" s="691"/>
      <c r="V119" s="691"/>
      <c r="W119" s="691"/>
      <c r="X119" s="691"/>
      <c r="Y119" s="691"/>
      <c r="Z119" s="691"/>
      <c r="AA119" s="691"/>
      <c r="AB119" s="691"/>
      <c r="AC119" s="691"/>
      <c r="AD119" s="691"/>
      <c r="AE119" s="691"/>
      <c r="AF119" s="691"/>
      <c r="AG119" s="691"/>
      <c r="AH119" s="691"/>
      <c r="AI119" s="691"/>
      <c r="AJ119" s="691"/>
      <c r="AK119" s="691"/>
      <c r="AL119" s="691"/>
      <c r="AM119" s="691"/>
      <c r="AN119" s="691"/>
      <c r="AO119" s="692"/>
      <c r="AP119" s="630"/>
      <c r="AQ119" s="690"/>
      <c r="AR119" s="691"/>
      <c r="AS119" s="691"/>
      <c r="AT119" s="691"/>
      <c r="AU119" s="691"/>
      <c r="AV119" s="691"/>
      <c r="AW119" s="691"/>
      <c r="AX119" s="691"/>
      <c r="AY119" s="691"/>
      <c r="AZ119" s="691"/>
      <c r="BA119" s="691"/>
      <c r="BB119" s="691"/>
      <c r="BC119" s="691"/>
      <c r="BD119" s="691"/>
      <c r="BE119" s="691"/>
      <c r="BF119" s="691"/>
      <c r="BG119" s="691"/>
      <c r="BH119" s="691"/>
      <c r="BI119" s="691"/>
      <c r="BJ119" s="691"/>
      <c r="BK119" s="691"/>
      <c r="BL119" s="691"/>
      <c r="BM119" s="691"/>
      <c r="BN119" s="691"/>
      <c r="BO119" s="691"/>
      <c r="BP119" s="691"/>
      <c r="BQ119" s="691"/>
      <c r="BR119" s="691"/>
      <c r="BS119" s="691"/>
      <c r="BT119" s="692"/>
      <c r="BU119" s="163"/>
    </row>
    <row r="120" spans="2:73">
      <c r="B120" s="686"/>
      <c r="C120" s="686"/>
      <c r="D120" s="686"/>
      <c r="E120" s="686"/>
      <c r="F120" s="686"/>
      <c r="G120" s="686"/>
      <c r="H120" s="686"/>
      <c r="I120" s="641"/>
      <c r="J120" s="641"/>
      <c r="K120" s="630"/>
      <c r="L120" s="690"/>
      <c r="M120" s="691"/>
      <c r="N120" s="691"/>
      <c r="O120" s="691"/>
      <c r="P120" s="691"/>
      <c r="Q120" s="691"/>
      <c r="R120" s="691"/>
      <c r="S120" s="691"/>
      <c r="T120" s="691"/>
      <c r="U120" s="691"/>
      <c r="V120" s="691"/>
      <c r="W120" s="691"/>
      <c r="X120" s="691"/>
      <c r="Y120" s="691"/>
      <c r="Z120" s="691"/>
      <c r="AA120" s="691"/>
      <c r="AB120" s="691"/>
      <c r="AC120" s="691"/>
      <c r="AD120" s="691"/>
      <c r="AE120" s="691"/>
      <c r="AF120" s="691"/>
      <c r="AG120" s="691"/>
      <c r="AH120" s="691"/>
      <c r="AI120" s="691"/>
      <c r="AJ120" s="691"/>
      <c r="AK120" s="691"/>
      <c r="AL120" s="691"/>
      <c r="AM120" s="691"/>
      <c r="AN120" s="691"/>
      <c r="AO120" s="692"/>
      <c r="AP120" s="630"/>
      <c r="AQ120" s="690"/>
      <c r="AR120" s="691"/>
      <c r="AS120" s="691"/>
      <c r="AT120" s="691"/>
      <c r="AU120" s="691"/>
      <c r="AV120" s="691"/>
      <c r="AW120" s="691"/>
      <c r="AX120" s="691"/>
      <c r="AY120" s="691"/>
      <c r="AZ120" s="691"/>
      <c r="BA120" s="691"/>
      <c r="BB120" s="691"/>
      <c r="BC120" s="691"/>
      <c r="BD120" s="691"/>
      <c r="BE120" s="691"/>
      <c r="BF120" s="691"/>
      <c r="BG120" s="691"/>
      <c r="BH120" s="691"/>
      <c r="BI120" s="691"/>
      <c r="BJ120" s="691"/>
      <c r="BK120" s="691"/>
      <c r="BL120" s="691"/>
      <c r="BM120" s="691"/>
      <c r="BN120" s="691"/>
      <c r="BO120" s="691"/>
      <c r="BP120" s="691"/>
      <c r="BQ120" s="691"/>
      <c r="BR120" s="691"/>
      <c r="BS120" s="691"/>
      <c r="BT120" s="692"/>
    </row>
    <row r="121" spans="2:73" ht="16">
      <c r="B121" s="686"/>
      <c r="C121" s="686"/>
      <c r="D121" s="686"/>
      <c r="E121" s="686"/>
      <c r="F121" s="686"/>
      <c r="G121" s="686"/>
      <c r="H121" s="686"/>
      <c r="I121" s="641"/>
      <c r="J121" s="641"/>
      <c r="K121" s="630"/>
      <c r="L121" s="690"/>
      <c r="M121" s="691"/>
      <c r="N121" s="691"/>
      <c r="O121" s="691"/>
      <c r="P121" s="691"/>
      <c r="Q121" s="691"/>
      <c r="R121" s="691"/>
      <c r="S121" s="691"/>
      <c r="T121" s="691"/>
      <c r="U121" s="691"/>
      <c r="V121" s="691"/>
      <c r="W121" s="691"/>
      <c r="X121" s="691"/>
      <c r="Y121" s="691"/>
      <c r="Z121" s="691"/>
      <c r="AA121" s="691"/>
      <c r="AB121" s="691"/>
      <c r="AC121" s="691"/>
      <c r="AD121" s="691"/>
      <c r="AE121" s="691"/>
      <c r="AF121" s="691"/>
      <c r="AG121" s="691"/>
      <c r="AH121" s="691"/>
      <c r="AI121" s="691"/>
      <c r="AJ121" s="691"/>
      <c r="AK121" s="691"/>
      <c r="AL121" s="691"/>
      <c r="AM121" s="691"/>
      <c r="AN121" s="691"/>
      <c r="AO121" s="692"/>
      <c r="AP121" s="630"/>
      <c r="AQ121" s="690"/>
      <c r="AR121" s="691"/>
      <c r="AS121" s="691"/>
      <c r="AT121" s="691"/>
      <c r="AU121" s="691"/>
      <c r="AV121" s="691"/>
      <c r="AW121" s="691"/>
      <c r="AX121" s="691"/>
      <c r="AY121" s="691"/>
      <c r="AZ121" s="691"/>
      <c r="BA121" s="691"/>
      <c r="BB121" s="691"/>
      <c r="BC121" s="691"/>
      <c r="BD121" s="691"/>
      <c r="BE121" s="691"/>
      <c r="BF121" s="691"/>
      <c r="BG121" s="691"/>
      <c r="BH121" s="691"/>
      <c r="BI121" s="691"/>
      <c r="BJ121" s="691"/>
      <c r="BK121" s="691"/>
      <c r="BL121" s="691"/>
      <c r="BM121" s="691"/>
      <c r="BN121" s="691"/>
      <c r="BO121" s="691"/>
      <c r="BP121" s="691"/>
      <c r="BQ121" s="691"/>
      <c r="BR121" s="691"/>
      <c r="BS121" s="691"/>
      <c r="BT121" s="692"/>
      <c r="BU121" s="163"/>
    </row>
    <row r="122" spans="2:73" ht="16">
      <c r="B122" s="686"/>
      <c r="C122" s="686"/>
      <c r="D122" s="686"/>
      <c r="E122" s="686"/>
      <c r="F122" s="686"/>
      <c r="G122" s="686"/>
      <c r="H122" s="686"/>
      <c r="I122" s="641"/>
      <c r="J122" s="641"/>
      <c r="K122" s="630"/>
      <c r="L122" s="693"/>
      <c r="M122" s="694"/>
      <c r="N122" s="694"/>
      <c r="O122" s="694"/>
      <c r="P122" s="694"/>
      <c r="Q122" s="694"/>
      <c r="R122" s="694"/>
      <c r="S122" s="694"/>
      <c r="T122" s="694"/>
      <c r="U122" s="694"/>
      <c r="V122" s="694"/>
      <c r="W122" s="694"/>
      <c r="X122" s="694"/>
      <c r="Y122" s="694"/>
      <c r="Z122" s="694"/>
      <c r="AA122" s="694"/>
      <c r="AB122" s="694"/>
      <c r="AC122" s="694"/>
      <c r="AD122" s="694"/>
      <c r="AE122" s="694"/>
      <c r="AF122" s="694"/>
      <c r="AG122" s="694"/>
      <c r="AH122" s="694"/>
      <c r="AI122" s="694"/>
      <c r="AJ122" s="694"/>
      <c r="AK122" s="694"/>
      <c r="AL122" s="694"/>
      <c r="AM122" s="694"/>
      <c r="AN122" s="694"/>
      <c r="AO122" s="695"/>
      <c r="AP122" s="630"/>
      <c r="AQ122" s="693"/>
      <c r="AR122" s="694"/>
      <c r="AS122" s="694"/>
      <c r="AT122" s="694"/>
      <c r="AU122" s="694"/>
      <c r="AV122" s="694"/>
      <c r="AW122" s="694"/>
      <c r="AX122" s="694"/>
      <c r="AY122" s="694"/>
      <c r="AZ122" s="694"/>
      <c r="BA122" s="694"/>
      <c r="BB122" s="694"/>
      <c r="BC122" s="694"/>
      <c r="BD122" s="694"/>
      <c r="BE122" s="694"/>
      <c r="BF122" s="694"/>
      <c r="BG122" s="694"/>
      <c r="BH122" s="694"/>
      <c r="BI122" s="694"/>
      <c r="BJ122" s="694"/>
      <c r="BK122" s="694"/>
      <c r="BL122" s="694"/>
      <c r="BM122" s="694"/>
      <c r="BN122" s="694"/>
      <c r="BO122" s="694"/>
      <c r="BP122" s="694"/>
      <c r="BQ122" s="694"/>
      <c r="BR122" s="694"/>
      <c r="BS122" s="694"/>
      <c r="BT122" s="695"/>
      <c r="BU122" s="163"/>
    </row>
  </sheetData>
  <autoFilter ref="C26:BT26" xr:uid="{C674A256-E4CC-CD4A-B2D7-5853F529D0CD}">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68"/>
  <sheetViews>
    <sheetView topLeftCell="A42" zoomScale="90" zoomScaleNormal="90" workbookViewId="0">
      <selection activeCell="G39" sqref="G39"/>
    </sheetView>
  </sheetViews>
  <sheetFormatPr baseColWidth="10" defaultColWidth="9.1640625" defaultRowHeight="15"/>
  <cols>
    <col min="1" max="1" width="9.1640625" style="12"/>
    <col min="2" max="2" width="10.1640625" style="12" customWidth="1"/>
    <col min="3" max="3" width="11.33203125" style="12" customWidth="1"/>
    <col min="4" max="4" width="13.33203125" style="12" customWidth="1"/>
    <col min="5" max="5" width="12.83203125" style="12" customWidth="1"/>
    <col min="6" max="6" width="12" style="12" customWidth="1"/>
    <col min="7" max="7" width="9.1640625" style="12"/>
    <col min="8" max="8" width="24.5" style="12" customWidth="1"/>
    <col min="9" max="9" width="11.1640625" style="12" customWidth="1"/>
    <col min="10" max="10" width="9.1640625" style="12"/>
    <col min="11" max="11" width="11.5" style="12" customWidth="1"/>
    <col min="12" max="12" width="9.1640625" style="12"/>
    <col min="13" max="13" width="26" style="12" customWidth="1"/>
    <col min="14" max="14" width="9.83203125"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85"/>
      <c r="B13" s="585" t="s">
        <v>171</v>
      </c>
      <c r="D13" s="126" t="s">
        <v>175</v>
      </c>
      <c r="E13" s="737"/>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6">
      <c r="B15" s="585" t="s">
        <v>504</v>
      </c>
    </row>
    <row r="16" spans="1:17" ht="16">
      <c r="B16" s="585"/>
    </row>
    <row r="17" spans="2:21" s="665" customFormat="1" ht="20.5" customHeight="1">
      <c r="B17" s="663" t="s">
        <v>662</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916" t="s">
        <v>695</v>
      </c>
      <c r="C18" s="916"/>
      <c r="D18" s="916"/>
      <c r="E18" s="916"/>
      <c r="F18" s="916"/>
      <c r="G18" s="916"/>
      <c r="H18" s="916"/>
      <c r="I18" s="916"/>
      <c r="J18" s="916"/>
      <c r="K18" s="916"/>
      <c r="L18" s="916"/>
      <c r="M18" s="916"/>
      <c r="N18" s="916"/>
      <c r="O18" s="916"/>
      <c r="P18" s="916"/>
      <c r="Q18" s="916"/>
      <c r="R18" s="916"/>
      <c r="S18" s="916"/>
      <c r="T18" s="916"/>
      <c r="U18" s="916"/>
    </row>
    <row r="21" spans="2:21" ht="21">
      <c r="B21" s="760" t="s">
        <v>761</v>
      </c>
    </row>
    <row r="23" spans="2:21" ht="21">
      <c r="B23" s="760" t="s">
        <v>694</v>
      </c>
      <c r="C23" s="761"/>
      <c r="F23" s="761"/>
      <c r="G23" s="761"/>
      <c r="I23" s="760" t="s">
        <v>762</v>
      </c>
    </row>
    <row r="24" spans="2:21" ht="18.75" customHeight="1">
      <c r="B24" s="917" t="s">
        <v>678</v>
      </c>
      <c r="C24" s="917"/>
      <c r="D24" s="917"/>
      <c r="E24" s="917"/>
      <c r="F24" s="917"/>
      <c r="G24" s="917"/>
      <c r="I24" s="12" t="s">
        <v>685</v>
      </c>
      <c r="N24" s="12" t="s">
        <v>686</v>
      </c>
    </row>
    <row r="25" spans="2:21" ht="48">
      <c r="B25" s="747" t="s">
        <v>62</v>
      </c>
      <c r="C25" s="747" t="s">
        <v>679</v>
      </c>
      <c r="D25" s="747" t="s">
        <v>680</v>
      </c>
      <c r="E25" s="747" t="s">
        <v>763</v>
      </c>
      <c r="F25" s="747" t="s">
        <v>682</v>
      </c>
      <c r="G25" s="747" t="s">
        <v>681</v>
      </c>
      <c r="I25" s="747" t="s">
        <v>683</v>
      </c>
      <c r="J25" s="747" t="s">
        <v>764</v>
      </c>
      <c r="K25" s="747" t="s">
        <v>684</v>
      </c>
      <c r="L25" s="747" t="s">
        <v>679</v>
      </c>
      <c r="N25" s="747" t="s">
        <v>683</v>
      </c>
      <c r="O25" s="747" t="s">
        <v>764</v>
      </c>
      <c r="P25" s="747" t="s">
        <v>684</v>
      </c>
      <c r="Q25" s="747" t="s">
        <v>679</v>
      </c>
    </row>
    <row r="26" spans="2:21" ht="32">
      <c r="B26" s="747"/>
      <c r="C26" s="747"/>
      <c r="D26" s="747" t="s">
        <v>688</v>
      </c>
      <c r="E26" s="747" t="s">
        <v>689</v>
      </c>
      <c r="F26" s="747" t="s">
        <v>690</v>
      </c>
      <c r="G26" s="747" t="s">
        <v>691</v>
      </c>
      <c r="I26" s="747"/>
      <c r="J26" s="747" t="s">
        <v>692</v>
      </c>
      <c r="K26" s="747" t="s">
        <v>693</v>
      </c>
      <c r="L26" s="747" t="s">
        <v>765</v>
      </c>
      <c r="N26" s="747"/>
      <c r="O26" s="747" t="s">
        <v>777</v>
      </c>
      <c r="P26" s="747" t="s">
        <v>778</v>
      </c>
      <c r="Q26" s="747" t="s">
        <v>779</v>
      </c>
    </row>
    <row r="27" spans="2:21" ht="15.75" customHeight="1">
      <c r="B27" s="736">
        <v>42736</v>
      </c>
      <c r="C27" s="762"/>
      <c r="D27" s="763">
        <f>0</f>
        <v>0</v>
      </c>
      <c r="E27" s="763">
        <f>D27</f>
        <v>0</v>
      </c>
      <c r="F27" s="764"/>
      <c r="G27" s="764"/>
      <c r="I27" s="735" t="s">
        <v>766</v>
      </c>
      <c r="J27" s="735">
        <v>95</v>
      </c>
      <c r="K27" s="735">
        <v>4213</v>
      </c>
      <c r="L27" s="735">
        <f>K27*J27/1000</f>
        <v>400.23500000000001</v>
      </c>
      <c r="N27" s="735" t="s">
        <v>766</v>
      </c>
      <c r="O27" s="735">
        <v>38</v>
      </c>
      <c r="P27" s="735">
        <v>4206</v>
      </c>
      <c r="Q27" s="735">
        <f>P27*O27/1000</f>
        <v>159.828</v>
      </c>
    </row>
    <row r="28" spans="2:21" ht="15.75" customHeight="1">
      <c r="B28" s="736">
        <v>42767</v>
      </c>
      <c r="C28" s="765"/>
      <c r="D28" s="766">
        <f>C27-C28</f>
        <v>0</v>
      </c>
      <c r="E28" s="766">
        <f>D28+E27</f>
        <v>0</v>
      </c>
      <c r="F28" s="764"/>
      <c r="G28" s="767">
        <f>D28*F28</f>
        <v>0</v>
      </c>
      <c r="I28" s="735" t="s">
        <v>766</v>
      </c>
      <c r="J28" s="735">
        <v>138</v>
      </c>
      <c r="K28" s="735">
        <v>1359</v>
      </c>
      <c r="L28" s="735">
        <f t="shared" ref="L28:L37" si="0">K28*J28/1000</f>
        <v>187.542</v>
      </c>
      <c r="N28" s="735" t="s">
        <v>766</v>
      </c>
      <c r="O28" s="735">
        <v>41</v>
      </c>
      <c r="P28" s="735">
        <v>7</v>
      </c>
      <c r="Q28" s="764">
        <f t="shared" ref="Q28:Q39" si="1">P28*O28/1000</f>
        <v>0.28699999999999998</v>
      </c>
    </row>
    <row r="29" spans="2:21" ht="15.75" customHeight="1">
      <c r="B29" s="736">
        <v>42795</v>
      </c>
      <c r="C29" s="764"/>
      <c r="D29" s="766">
        <f t="shared" ref="D29:D34" si="2">C28-C29</f>
        <v>0</v>
      </c>
      <c r="E29" s="766">
        <f t="shared" ref="E29:E38" si="3">D29+E28</f>
        <v>0</v>
      </c>
      <c r="F29" s="764"/>
      <c r="G29" s="764"/>
      <c r="I29" s="735" t="s">
        <v>766</v>
      </c>
      <c r="J29" s="735">
        <v>188</v>
      </c>
      <c r="K29" s="735">
        <v>313</v>
      </c>
      <c r="L29" s="735">
        <f t="shared" si="0"/>
        <v>58.844000000000001</v>
      </c>
      <c r="N29" s="735" t="s">
        <v>766</v>
      </c>
      <c r="O29" s="735">
        <v>53</v>
      </c>
      <c r="P29" s="735">
        <v>1359</v>
      </c>
      <c r="Q29" s="764">
        <f t="shared" si="1"/>
        <v>72.027000000000001</v>
      </c>
    </row>
    <row r="30" spans="2:21" ht="15.75" customHeight="1">
      <c r="B30" s="736">
        <v>42826</v>
      </c>
      <c r="C30" s="764"/>
      <c r="D30" s="766">
        <f t="shared" si="2"/>
        <v>0</v>
      </c>
      <c r="E30" s="766">
        <f t="shared" si="3"/>
        <v>0</v>
      </c>
      <c r="F30" s="764"/>
      <c r="G30" s="764"/>
      <c r="I30" s="735" t="s">
        <v>766</v>
      </c>
      <c r="J30" s="735">
        <v>250</v>
      </c>
      <c r="K30" s="735">
        <v>1321</v>
      </c>
      <c r="L30" s="735">
        <f t="shared" si="0"/>
        <v>330.25</v>
      </c>
      <c r="N30" s="735" t="s">
        <v>766</v>
      </c>
      <c r="O30" s="735">
        <v>73</v>
      </c>
      <c r="P30" s="735">
        <v>313</v>
      </c>
      <c r="Q30" s="764">
        <f t="shared" si="1"/>
        <v>22.849</v>
      </c>
    </row>
    <row r="31" spans="2:21" ht="15.75" customHeight="1">
      <c r="B31" s="736">
        <v>42856</v>
      </c>
      <c r="C31" s="764"/>
      <c r="D31" s="766">
        <f t="shared" si="2"/>
        <v>0</v>
      </c>
      <c r="E31" s="766">
        <f t="shared" si="3"/>
        <v>0</v>
      </c>
      <c r="F31" s="764"/>
      <c r="G31" s="764"/>
      <c r="I31" s="735" t="s">
        <v>766</v>
      </c>
      <c r="J31" s="735">
        <v>295</v>
      </c>
      <c r="K31" s="735">
        <v>39</v>
      </c>
      <c r="L31" s="735">
        <f t="shared" si="0"/>
        <v>11.505000000000001</v>
      </c>
      <c r="N31" s="735" t="s">
        <v>766</v>
      </c>
      <c r="O31" s="735">
        <v>106</v>
      </c>
      <c r="P31" s="735">
        <v>1363</v>
      </c>
      <c r="Q31" s="764">
        <f t="shared" si="1"/>
        <v>144.47800000000001</v>
      </c>
    </row>
    <row r="32" spans="2:21" ht="15.75" customHeight="1">
      <c r="B32" s="736">
        <v>42887</v>
      </c>
      <c r="C32" s="764"/>
      <c r="D32" s="766">
        <f t="shared" si="2"/>
        <v>0</v>
      </c>
      <c r="E32" s="766">
        <f t="shared" si="3"/>
        <v>0</v>
      </c>
      <c r="F32" s="764"/>
      <c r="G32" s="764"/>
      <c r="I32" s="735" t="s">
        <v>766</v>
      </c>
      <c r="J32" s="735">
        <v>400</v>
      </c>
      <c r="K32" s="735">
        <v>3</v>
      </c>
      <c r="L32" s="735">
        <f t="shared" si="0"/>
        <v>1.2</v>
      </c>
      <c r="N32" s="735" t="s">
        <v>766</v>
      </c>
      <c r="O32" s="735">
        <v>135</v>
      </c>
      <c r="P32" s="735">
        <v>0</v>
      </c>
      <c r="Q32" s="764">
        <f t="shared" si="1"/>
        <v>0</v>
      </c>
    </row>
    <row r="33" spans="2:17" ht="15.75" customHeight="1">
      <c r="B33" s="736">
        <v>42917</v>
      </c>
      <c r="C33" s="764"/>
      <c r="D33" s="766">
        <f t="shared" si="2"/>
        <v>0</v>
      </c>
      <c r="E33" s="766">
        <f t="shared" si="3"/>
        <v>0</v>
      </c>
      <c r="F33" s="764"/>
      <c r="G33" s="764"/>
      <c r="I33" s="735" t="s">
        <v>767</v>
      </c>
      <c r="J33" s="735">
        <v>95</v>
      </c>
      <c r="K33" s="735">
        <v>26</v>
      </c>
      <c r="L33" s="735">
        <f t="shared" si="0"/>
        <v>2.4700000000000002</v>
      </c>
      <c r="N33" s="735" t="s">
        <v>766</v>
      </c>
      <c r="O33" s="735">
        <v>160</v>
      </c>
      <c r="P33" s="735">
        <v>0</v>
      </c>
      <c r="Q33" s="764">
        <f t="shared" si="1"/>
        <v>0</v>
      </c>
    </row>
    <row r="34" spans="2:17" ht="15.75" customHeight="1">
      <c r="B34" s="736">
        <v>42948</v>
      </c>
      <c r="C34" s="764"/>
      <c r="D34" s="766">
        <f t="shared" si="2"/>
        <v>0</v>
      </c>
      <c r="E34" s="766">
        <f t="shared" si="3"/>
        <v>0</v>
      </c>
      <c r="F34" s="764"/>
      <c r="G34" s="764"/>
      <c r="I34" s="735" t="s">
        <v>768</v>
      </c>
      <c r="J34" s="735">
        <v>95</v>
      </c>
      <c r="K34" s="735">
        <v>7</v>
      </c>
      <c r="L34" s="735">
        <f t="shared" si="0"/>
        <v>0.66500000000000004</v>
      </c>
      <c r="N34" s="735" t="s">
        <v>766</v>
      </c>
      <c r="O34" s="735">
        <v>190</v>
      </c>
      <c r="P34" s="735">
        <v>0</v>
      </c>
      <c r="Q34" s="764">
        <f t="shared" si="1"/>
        <v>0</v>
      </c>
    </row>
    <row r="35" spans="2:17" ht="15.75" customHeight="1">
      <c r="B35" s="736">
        <v>42979</v>
      </c>
      <c r="C35" s="764">
        <v>2623.39</v>
      </c>
      <c r="D35" s="766"/>
      <c r="E35" s="766"/>
      <c r="F35" s="764"/>
      <c r="G35" s="764">
        <f>E35*F35</f>
        <v>0</v>
      </c>
      <c r="I35" s="735" t="s">
        <v>768</v>
      </c>
      <c r="J35" s="735">
        <v>138</v>
      </c>
      <c r="K35" s="735">
        <v>2</v>
      </c>
      <c r="L35" s="735">
        <f t="shared" si="0"/>
        <v>0.27600000000000002</v>
      </c>
      <c r="N35" s="735" t="s">
        <v>769</v>
      </c>
      <c r="O35" s="735">
        <v>38</v>
      </c>
      <c r="P35" s="735">
        <v>26</v>
      </c>
      <c r="Q35" s="764">
        <f t="shared" si="1"/>
        <v>0.98799999999999999</v>
      </c>
    </row>
    <row r="36" spans="2:17" ht="15.75" customHeight="1">
      <c r="B36" s="736">
        <v>43009</v>
      </c>
      <c r="C36" s="764">
        <v>2525.96</v>
      </c>
      <c r="D36" s="766">
        <f>C35-C36</f>
        <v>97.429999999999836</v>
      </c>
      <c r="E36" s="766">
        <f t="shared" si="3"/>
        <v>97.429999999999836</v>
      </c>
      <c r="F36" s="764">
        <v>0.88060541000000003</v>
      </c>
      <c r="G36" s="764">
        <f>E36*F36</f>
        <v>85.797385096299863</v>
      </c>
      <c r="I36" s="735" t="s">
        <v>768</v>
      </c>
      <c r="J36" s="735">
        <v>250</v>
      </c>
      <c r="K36" s="735">
        <v>1</v>
      </c>
      <c r="L36" s="735">
        <f t="shared" si="0"/>
        <v>0.25</v>
      </c>
      <c r="N36" s="735" t="s">
        <v>768</v>
      </c>
      <c r="O36" s="735">
        <v>38</v>
      </c>
      <c r="P36" s="735">
        <v>7</v>
      </c>
      <c r="Q36" s="764">
        <f t="shared" si="1"/>
        <v>0.26600000000000001</v>
      </c>
    </row>
    <row r="37" spans="2:17" ht="15.75" customHeight="1">
      <c r="B37" s="736">
        <v>43040</v>
      </c>
      <c r="C37" s="764">
        <v>2285.9499999999998</v>
      </c>
      <c r="D37" s="766">
        <f>C36-C37</f>
        <v>240.01000000000022</v>
      </c>
      <c r="E37" s="766">
        <f t="shared" si="3"/>
        <v>337.44000000000005</v>
      </c>
      <c r="F37" s="764">
        <v>0.88060541000000003</v>
      </c>
      <c r="G37" s="764">
        <f>E37*F37</f>
        <v>297.15148955040007</v>
      </c>
      <c r="I37" s="735" t="s">
        <v>770</v>
      </c>
      <c r="J37" s="735">
        <v>95</v>
      </c>
      <c r="K37" s="735">
        <v>32</v>
      </c>
      <c r="L37" s="735">
        <f t="shared" si="0"/>
        <v>3.04</v>
      </c>
      <c r="N37" s="735" t="s">
        <v>768</v>
      </c>
      <c r="O37" s="735">
        <v>53</v>
      </c>
      <c r="P37" s="735">
        <v>2</v>
      </c>
      <c r="Q37" s="764">
        <f t="shared" si="1"/>
        <v>0.106</v>
      </c>
    </row>
    <row r="38" spans="2:17" ht="15.75" customHeight="1">
      <c r="B38" s="736">
        <v>43070</v>
      </c>
      <c r="C38" s="764">
        <v>2029.26</v>
      </c>
      <c r="D38" s="766">
        <f>C37-C38</f>
        <v>256.68999999999983</v>
      </c>
      <c r="E38" s="766">
        <f t="shared" si="3"/>
        <v>594.12999999999988</v>
      </c>
      <c r="F38" s="764">
        <v>0.88060541000000003</v>
      </c>
      <c r="G38" s="764">
        <f>E38*F38</f>
        <v>523.19409224329991</v>
      </c>
      <c r="I38" s="741" t="s">
        <v>26</v>
      </c>
      <c r="J38" s="742"/>
      <c r="K38" s="742"/>
      <c r="L38" s="739">
        <f>SUM(L27:L37)</f>
        <v>996.27700000000004</v>
      </c>
      <c r="N38" s="735" t="s">
        <v>768</v>
      </c>
      <c r="O38" s="735">
        <v>106</v>
      </c>
      <c r="P38" s="735">
        <v>1</v>
      </c>
      <c r="Q38" s="764">
        <f t="shared" si="1"/>
        <v>0.106</v>
      </c>
    </row>
    <row r="39" spans="2:17" ht="16.25" customHeight="1">
      <c r="B39" s="741" t="s">
        <v>26</v>
      </c>
      <c r="C39" s="768"/>
      <c r="D39" s="768"/>
      <c r="E39" s="768"/>
      <c r="F39" s="742"/>
      <c r="G39" s="769">
        <f>SUM(G28:G38)</f>
        <v>906.1429668899998</v>
      </c>
      <c r="N39" s="735" t="s">
        <v>770</v>
      </c>
      <c r="O39" s="742">
        <v>38</v>
      </c>
      <c r="P39" s="735">
        <v>32</v>
      </c>
      <c r="Q39" s="764">
        <f t="shared" si="1"/>
        <v>1.216</v>
      </c>
    </row>
    <row r="40" spans="2:17">
      <c r="B40" s="736" t="s">
        <v>771</v>
      </c>
      <c r="C40" s="735"/>
      <c r="D40" s="735"/>
      <c r="E40" s="735"/>
      <c r="F40" s="735"/>
      <c r="G40" s="764">
        <f>G38*12</f>
        <v>6278.3291069195984</v>
      </c>
      <c r="N40" s="741" t="s">
        <v>26</v>
      </c>
      <c r="O40" s="740"/>
      <c r="P40" s="742"/>
      <c r="Q40" s="740">
        <f>SUM(Q27:Q39)</f>
        <v>402.15100000000001</v>
      </c>
    </row>
    <row r="41" spans="2:17">
      <c r="B41" s="736" t="s">
        <v>772</v>
      </c>
      <c r="C41" s="735"/>
      <c r="D41" s="735"/>
      <c r="E41" s="735"/>
      <c r="F41" s="735"/>
      <c r="G41" s="764">
        <f>G40</f>
        <v>6278.3291069195984</v>
      </c>
      <c r="L41" s="770"/>
    </row>
    <row r="42" spans="2:17">
      <c r="B42" s="736" t="s">
        <v>773</v>
      </c>
      <c r="C42" s="735"/>
      <c r="D42" s="735"/>
      <c r="E42" s="735"/>
      <c r="F42" s="735"/>
      <c r="G42" s="764">
        <f>G41</f>
        <v>6278.3291069195984</v>
      </c>
    </row>
    <row r="43" spans="2:17">
      <c r="B43" s="736" t="s">
        <v>776</v>
      </c>
      <c r="C43" s="735"/>
      <c r="D43" s="735"/>
      <c r="E43" s="735"/>
      <c r="F43" s="735"/>
      <c r="G43" s="764">
        <f>G42</f>
        <v>6278.3291069195984</v>
      </c>
    </row>
    <row r="45" spans="2:17" ht="21">
      <c r="B45" s="760" t="s">
        <v>774</v>
      </c>
      <c r="C45" s="761"/>
      <c r="F45" s="761"/>
      <c r="G45" s="761"/>
      <c r="I45" s="760" t="s">
        <v>775</v>
      </c>
    </row>
    <row r="46" spans="2:17">
      <c r="B46" s="917" t="s">
        <v>678</v>
      </c>
      <c r="C46" s="917"/>
      <c r="D46" s="917"/>
      <c r="E46" s="917"/>
      <c r="F46" s="917"/>
      <c r="G46" s="917"/>
      <c r="I46" s="12" t="s">
        <v>685</v>
      </c>
      <c r="N46" s="12" t="s">
        <v>686</v>
      </c>
    </row>
    <row r="47" spans="2:17" ht="48">
      <c r="B47" s="747" t="s">
        <v>62</v>
      </c>
      <c r="C47" s="747" t="s">
        <v>679</v>
      </c>
      <c r="D47" s="747" t="s">
        <v>680</v>
      </c>
      <c r="E47" s="747" t="s">
        <v>763</v>
      </c>
      <c r="F47" s="747" t="s">
        <v>682</v>
      </c>
      <c r="G47" s="747" t="s">
        <v>681</v>
      </c>
      <c r="I47" s="747" t="s">
        <v>683</v>
      </c>
      <c r="J47" s="747" t="s">
        <v>764</v>
      </c>
      <c r="K47" s="747" t="s">
        <v>684</v>
      </c>
      <c r="L47" s="747" t="s">
        <v>679</v>
      </c>
      <c r="N47" s="747" t="s">
        <v>683</v>
      </c>
      <c r="O47" s="747" t="s">
        <v>764</v>
      </c>
      <c r="P47" s="747" t="s">
        <v>684</v>
      </c>
      <c r="Q47" s="747" t="s">
        <v>679</v>
      </c>
    </row>
    <row r="48" spans="2:17" ht="32">
      <c r="B48" s="747"/>
      <c r="C48" s="747"/>
      <c r="D48" s="747" t="s">
        <v>688</v>
      </c>
      <c r="E48" s="747" t="s">
        <v>689</v>
      </c>
      <c r="F48" s="747" t="s">
        <v>690</v>
      </c>
      <c r="G48" s="747" t="s">
        <v>691</v>
      </c>
      <c r="I48" s="747"/>
      <c r="J48" s="747" t="s">
        <v>692</v>
      </c>
      <c r="K48" s="747" t="s">
        <v>693</v>
      </c>
      <c r="L48" s="747" t="s">
        <v>765</v>
      </c>
      <c r="N48" s="747"/>
      <c r="O48" s="747" t="s">
        <v>777</v>
      </c>
      <c r="P48" s="747" t="s">
        <v>778</v>
      </c>
      <c r="Q48" s="747" t="s">
        <v>779</v>
      </c>
    </row>
    <row r="49" spans="2:17">
      <c r="B49" s="736">
        <v>43101</v>
      </c>
      <c r="C49" s="762">
        <v>1915.1610000000005</v>
      </c>
      <c r="D49" s="763">
        <f>C38-C49</f>
        <v>114.09899999999948</v>
      </c>
      <c r="E49" s="763">
        <f>D49</f>
        <v>114.09899999999948</v>
      </c>
      <c r="F49" s="764">
        <v>0.88060541000000003</v>
      </c>
      <c r="G49" s="767">
        <f>F49*E49</f>
        <v>100.47619667558955</v>
      </c>
      <c r="I49" s="735" t="s">
        <v>766</v>
      </c>
      <c r="J49" s="735">
        <v>95</v>
      </c>
      <c r="K49" s="735">
        <v>3392</v>
      </c>
      <c r="L49" s="735">
        <f t="shared" ref="L49:L60" si="4">K49*J49/1000</f>
        <v>322.24</v>
      </c>
      <c r="N49" s="735" t="s">
        <v>766</v>
      </c>
      <c r="O49" s="735">
        <v>38</v>
      </c>
      <c r="P49" s="735">
        <v>3391</v>
      </c>
      <c r="Q49" s="764">
        <f t="shared" ref="Q49:Q60" si="5">P49*O49/1000</f>
        <v>128.858</v>
      </c>
    </row>
    <row r="50" spans="2:17">
      <c r="B50" s="736">
        <v>43132</v>
      </c>
      <c r="C50" s="765">
        <v>1770.2240000000006</v>
      </c>
      <c r="D50" s="766">
        <f>C49-C50</f>
        <v>144.9369999999999</v>
      </c>
      <c r="E50" s="766">
        <f>D50+E49</f>
        <v>259.03599999999938</v>
      </c>
      <c r="F50" s="764">
        <v>0.88060541000000003</v>
      </c>
      <c r="G50" s="767">
        <f t="shared" ref="G50:G60" si="6">F50*E50</f>
        <v>228.10850298475947</v>
      </c>
      <c r="I50" s="735" t="s">
        <v>766</v>
      </c>
      <c r="J50" s="735">
        <v>138</v>
      </c>
      <c r="K50" s="735">
        <v>1020</v>
      </c>
      <c r="L50" s="735">
        <f t="shared" si="4"/>
        <v>140.76</v>
      </c>
      <c r="N50" s="735" t="s">
        <v>766</v>
      </c>
      <c r="O50" s="735">
        <v>41</v>
      </c>
      <c r="P50" s="735">
        <v>1</v>
      </c>
      <c r="Q50" s="764">
        <f t="shared" si="5"/>
        <v>4.1000000000000002E-2</v>
      </c>
    </row>
    <row r="51" spans="2:17">
      <c r="B51" s="736">
        <v>43160</v>
      </c>
      <c r="C51" s="765">
        <v>1627.0240000000006</v>
      </c>
      <c r="D51" s="766">
        <f t="shared" ref="D51:D60" si="7">C50-C51</f>
        <v>143.20000000000005</v>
      </c>
      <c r="E51" s="764">
        <f t="shared" ref="E51:E60" si="8">D51+E50</f>
        <v>402.23599999999942</v>
      </c>
      <c r="F51" s="764">
        <v>0.88060541000000003</v>
      </c>
      <c r="G51" s="767">
        <f t="shared" si="6"/>
        <v>354.21119769675948</v>
      </c>
      <c r="I51" s="735" t="s">
        <v>766</v>
      </c>
      <c r="J51" s="735">
        <v>188</v>
      </c>
      <c r="K51" s="735">
        <v>502</v>
      </c>
      <c r="L51" s="735">
        <f t="shared" si="4"/>
        <v>94.376000000000005</v>
      </c>
      <c r="N51" s="735" t="s">
        <v>766</v>
      </c>
      <c r="O51" s="735">
        <v>53</v>
      </c>
      <c r="P51" s="735">
        <v>1020</v>
      </c>
      <c r="Q51" s="764">
        <f t="shared" si="5"/>
        <v>54.06</v>
      </c>
    </row>
    <row r="52" spans="2:17">
      <c r="B52" s="736">
        <v>43191</v>
      </c>
      <c r="C52" s="765">
        <v>1515.4870000000005</v>
      </c>
      <c r="D52" s="766">
        <f t="shared" si="7"/>
        <v>111.53700000000003</v>
      </c>
      <c r="E52" s="764">
        <f t="shared" si="8"/>
        <v>513.77299999999946</v>
      </c>
      <c r="F52" s="764">
        <v>0.88060541000000003</v>
      </c>
      <c r="G52" s="767">
        <f t="shared" si="6"/>
        <v>452.43128331192952</v>
      </c>
      <c r="I52" s="735" t="s">
        <v>766</v>
      </c>
      <c r="J52" s="735">
        <v>250</v>
      </c>
      <c r="K52" s="735">
        <v>2509</v>
      </c>
      <c r="L52" s="735">
        <f t="shared" si="4"/>
        <v>627.25</v>
      </c>
      <c r="N52" s="735" t="s">
        <v>766</v>
      </c>
      <c r="O52" s="735">
        <v>73</v>
      </c>
      <c r="P52" s="735">
        <v>502</v>
      </c>
      <c r="Q52" s="764">
        <f t="shared" si="5"/>
        <v>36.646000000000001</v>
      </c>
    </row>
    <row r="53" spans="2:17">
      <c r="B53" s="736">
        <v>43221</v>
      </c>
      <c r="C53" s="765">
        <v>1511.4940000000006</v>
      </c>
      <c r="D53" s="766">
        <f t="shared" si="7"/>
        <v>3.9929999999999382</v>
      </c>
      <c r="E53" s="764">
        <f t="shared" si="8"/>
        <v>517.76599999999939</v>
      </c>
      <c r="F53" s="764">
        <v>0.88060541000000003</v>
      </c>
      <c r="G53" s="767">
        <f t="shared" si="6"/>
        <v>455.94754071405947</v>
      </c>
      <c r="I53" s="735" t="s">
        <v>766</v>
      </c>
      <c r="J53" s="735">
        <v>295</v>
      </c>
      <c r="K53" s="735">
        <v>207</v>
      </c>
      <c r="L53" s="735">
        <f t="shared" si="4"/>
        <v>61.064999999999998</v>
      </c>
      <c r="N53" s="735" t="s">
        <v>766</v>
      </c>
      <c r="O53" s="735">
        <v>106</v>
      </c>
      <c r="P53" s="735">
        <v>2716</v>
      </c>
      <c r="Q53" s="764">
        <f t="shared" si="5"/>
        <v>287.89600000000002</v>
      </c>
    </row>
    <row r="54" spans="2:17">
      <c r="B54" s="736">
        <v>43252</v>
      </c>
      <c r="C54" s="765">
        <v>1510.9810000000007</v>
      </c>
      <c r="D54" s="766">
        <f t="shared" si="7"/>
        <v>0.51299999999991996</v>
      </c>
      <c r="E54" s="764">
        <f t="shared" si="8"/>
        <v>518.27899999999931</v>
      </c>
      <c r="F54" s="764">
        <v>0.88060541000000003</v>
      </c>
      <c r="G54" s="767">
        <f t="shared" si="6"/>
        <v>456.3992912893894</v>
      </c>
      <c r="I54" s="735" t="s">
        <v>766</v>
      </c>
      <c r="J54" s="735">
        <v>157</v>
      </c>
      <c r="K54" s="735">
        <v>0</v>
      </c>
      <c r="L54" s="735">
        <f t="shared" si="4"/>
        <v>0</v>
      </c>
      <c r="N54" s="735" t="s">
        <v>766</v>
      </c>
      <c r="O54" s="735">
        <v>108</v>
      </c>
      <c r="P54" s="735">
        <v>0</v>
      </c>
      <c r="Q54" s="764">
        <f t="shared" si="5"/>
        <v>0</v>
      </c>
    </row>
    <row r="55" spans="2:17">
      <c r="B55" s="736">
        <v>43282</v>
      </c>
      <c r="C55" s="765">
        <v>1502.2820000000006</v>
      </c>
      <c r="D55" s="766">
        <f t="shared" si="7"/>
        <v>8.6990000000000691</v>
      </c>
      <c r="E55" s="764">
        <f t="shared" si="8"/>
        <v>526.97799999999938</v>
      </c>
      <c r="F55" s="764">
        <v>0.88060541000000003</v>
      </c>
      <c r="G55" s="767">
        <f t="shared" si="6"/>
        <v>464.05967775097946</v>
      </c>
      <c r="I55" s="735" t="s">
        <v>766</v>
      </c>
      <c r="J55" s="735">
        <v>160</v>
      </c>
      <c r="K55" s="735">
        <v>0</v>
      </c>
      <c r="L55" s="735">
        <f t="shared" si="4"/>
        <v>0</v>
      </c>
      <c r="N55" s="735" t="s">
        <v>766</v>
      </c>
      <c r="O55" s="735">
        <v>135</v>
      </c>
      <c r="P55" s="735">
        <v>0</v>
      </c>
      <c r="Q55" s="764">
        <f t="shared" si="5"/>
        <v>0</v>
      </c>
    </row>
    <row r="56" spans="2:17">
      <c r="B56" s="736">
        <v>43313</v>
      </c>
      <c r="C56" s="765">
        <v>1493.6000000000006</v>
      </c>
      <c r="D56" s="766">
        <f t="shared" si="7"/>
        <v>8.6820000000000164</v>
      </c>
      <c r="E56" s="764">
        <f t="shared" si="8"/>
        <v>535.6599999999994</v>
      </c>
      <c r="F56" s="764">
        <v>0.88060541000000003</v>
      </c>
      <c r="G56" s="767">
        <f t="shared" si="6"/>
        <v>471.7050939205995</v>
      </c>
      <c r="I56" s="735" t="s">
        <v>766</v>
      </c>
      <c r="J56" s="735">
        <v>175</v>
      </c>
      <c r="K56" s="735">
        <v>0</v>
      </c>
      <c r="L56" s="735">
        <f t="shared" si="4"/>
        <v>0</v>
      </c>
      <c r="N56" s="735" t="s">
        <v>766</v>
      </c>
      <c r="O56" s="735">
        <v>145</v>
      </c>
      <c r="P56" s="735">
        <v>0</v>
      </c>
      <c r="Q56" s="764">
        <f t="shared" si="5"/>
        <v>0</v>
      </c>
    </row>
    <row r="57" spans="2:17">
      <c r="B57" s="736">
        <v>43344</v>
      </c>
      <c r="C57" s="765">
        <v>1407.0070000000005</v>
      </c>
      <c r="D57" s="766">
        <f t="shared" si="7"/>
        <v>86.593000000000075</v>
      </c>
      <c r="E57" s="764">
        <f t="shared" si="8"/>
        <v>622.25299999999947</v>
      </c>
      <c r="F57" s="764">
        <v>0.88060541000000003</v>
      </c>
      <c r="G57" s="767">
        <f t="shared" si="6"/>
        <v>547.95935818872954</v>
      </c>
      <c r="I57" s="735" t="s">
        <v>766</v>
      </c>
      <c r="J57" s="735">
        <v>200</v>
      </c>
      <c r="K57" s="735">
        <v>0</v>
      </c>
      <c r="L57" s="735">
        <f t="shared" si="4"/>
        <v>0</v>
      </c>
      <c r="N57" s="735" t="s">
        <v>766</v>
      </c>
      <c r="O57" s="735">
        <v>160</v>
      </c>
      <c r="P57" s="735">
        <v>0</v>
      </c>
      <c r="Q57" s="764">
        <f t="shared" si="5"/>
        <v>0</v>
      </c>
    </row>
    <row r="58" spans="2:17">
      <c r="B58" s="736">
        <v>43374</v>
      </c>
      <c r="C58" s="765">
        <v>1343.3480000000004</v>
      </c>
      <c r="D58" s="766">
        <f t="shared" si="7"/>
        <v>63.659000000000106</v>
      </c>
      <c r="E58" s="764">
        <f t="shared" si="8"/>
        <v>685.91199999999958</v>
      </c>
      <c r="F58" s="764">
        <v>0.88060541000000003</v>
      </c>
      <c r="G58" s="767">
        <f t="shared" si="6"/>
        <v>604.0178179839196</v>
      </c>
      <c r="I58" s="735" t="s">
        <v>766</v>
      </c>
      <c r="J58" s="735">
        <v>250</v>
      </c>
      <c r="K58" s="735">
        <v>0</v>
      </c>
      <c r="L58" s="735">
        <f t="shared" si="4"/>
        <v>0</v>
      </c>
      <c r="N58" s="735" t="s">
        <v>766</v>
      </c>
      <c r="O58" s="735">
        <v>190</v>
      </c>
      <c r="P58" s="735">
        <v>0</v>
      </c>
      <c r="Q58" s="764">
        <f t="shared" si="5"/>
        <v>0</v>
      </c>
    </row>
    <row r="59" spans="2:17">
      <c r="B59" s="736">
        <v>43405</v>
      </c>
      <c r="C59" s="765">
        <v>1317.0540000000003</v>
      </c>
      <c r="D59" s="766">
        <f t="shared" si="7"/>
        <v>26.294000000000096</v>
      </c>
      <c r="E59" s="764">
        <f t="shared" si="8"/>
        <v>712.20599999999968</v>
      </c>
      <c r="F59" s="764">
        <v>0.88060541000000003</v>
      </c>
      <c r="G59" s="767">
        <f t="shared" si="6"/>
        <v>627.17245663445976</v>
      </c>
      <c r="I59" s="735" t="s">
        <v>769</v>
      </c>
      <c r="J59" s="735">
        <v>95</v>
      </c>
      <c r="K59" s="735">
        <v>57</v>
      </c>
      <c r="L59" s="735">
        <f t="shared" si="4"/>
        <v>5.415</v>
      </c>
      <c r="N59" s="735" t="s">
        <v>769</v>
      </c>
      <c r="O59" s="735">
        <v>38</v>
      </c>
      <c r="P59" s="735">
        <v>57</v>
      </c>
      <c r="Q59" s="764">
        <f t="shared" si="5"/>
        <v>2.1659999999999999</v>
      </c>
    </row>
    <row r="60" spans="2:17">
      <c r="B60" s="736">
        <v>43435</v>
      </c>
      <c r="C60" s="765">
        <v>1287.1960000000004</v>
      </c>
      <c r="D60" s="766">
        <f t="shared" si="7"/>
        <v>29.857999999999947</v>
      </c>
      <c r="E60" s="764">
        <f t="shared" si="8"/>
        <v>742.06399999999962</v>
      </c>
      <c r="F60" s="764">
        <v>0.88060541000000003</v>
      </c>
      <c r="G60" s="767">
        <f t="shared" si="6"/>
        <v>653.46557296623973</v>
      </c>
      <c r="I60" s="735" t="s">
        <v>770</v>
      </c>
      <c r="J60" s="735">
        <v>95</v>
      </c>
      <c r="K60" s="735">
        <v>11</v>
      </c>
      <c r="L60" s="735">
        <f t="shared" si="4"/>
        <v>1.0449999999999999</v>
      </c>
      <c r="N60" s="735" t="s">
        <v>770</v>
      </c>
      <c r="O60" s="735">
        <v>38</v>
      </c>
      <c r="P60" s="735">
        <v>11</v>
      </c>
      <c r="Q60" s="764">
        <f t="shared" si="5"/>
        <v>0.41799999999999998</v>
      </c>
    </row>
    <row r="61" spans="2:17">
      <c r="B61" s="741" t="s">
        <v>26</v>
      </c>
      <c r="C61" s="768">
        <f>SUM(C49:C60)</f>
        <v>18200.858000000007</v>
      </c>
      <c r="D61" s="768"/>
      <c r="E61" s="768"/>
      <c r="F61" s="742"/>
      <c r="G61" s="769">
        <f>SUM(G49:G60)</f>
        <v>5415.9539901174148</v>
      </c>
      <c r="I61" s="741" t="s">
        <v>26</v>
      </c>
      <c r="J61" s="742"/>
      <c r="K61" s="742"/>
      <c r="L61" s="739">
        <f>SUM(L49:L60)</f>
        <v>1252.1510000000001</v>
      </c>
      <c r="N61" s="741" t="s">
        <v>26</v>
      </c>
      <c r="O61" s="742"/>
      <c r="P61" s="742"/>
      <c r="Q61" s="740">
        <f>SUM(Q49:Q60)</f>
        <v>510.08500000000004</v>
      </c>
    </row>
    <row r="62" spans="2:17">
      <c r="B62" s="736" t="s">
        <v>772</v>
      </c>
      <c r="C62" s="735"/>
      <c r="D62" s="735"/>
      <c r="E62" s="735"/>
      <c r="F62" s="735"/>
      <c r="G62" s="764">
        <f>G60*12</f>
        <v>7841.5868755948768</v>
      </c>
      <c r="L62" s="770"/>
    </row>
    <row r="63" spans="2:17">
      <c r="B63" s="736" t="s">
        <v>773</v>
      </c>
      <c r="C63" s="735"/>
      <c r="D63" s="735"/>
      <c r="E63" s="735"/>
      <c r="F63" s="735"/>
      <c r="G63" s="764">
        <f>G62</f>
        <v>7841.5868755948768</v>
      </c>
      <c r="L63" s="770"/>
    </row>
    <row r="64" spans="2:17">
      <c r="B64" s="736" t="s">
        <v>776</v>
      </c>
      <c r="C64" s="735"/>
      <c r="D64" s="735"/>
      <c r="E64" s="735"/>
      <c r="F64" s="735"/>
      <c r="G64" s="764">
        <f>G63</f>
        <v>7841.5868755948768</v>
      </c>
    </row>
    <row r="67" spans="11:11">
      <c r="K67" s="770"/>
    </row>
    <row r="68" spans="11:11">
      <c r="K68" s="815"/>
    </row>
  </sheetData>
  <mergeCells count="3">
    <mergeCell ref="B18:U18"/>
    <mergeCell ref="B24:G24"/>
    <mergeCell ref="B46:G4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baseColWidth="10" defaultColWidth="9.1640625" defaultRowHeight="15"/>
  <cols>
    <col min="1" max="1" width="9.1640625" style="12"/>
    <col min="2" max="2" width="36.83203125" style="698" customWidth="1"/>
    <col min="3" max="3" width="9.1640625" style="10"/>
    <col min="4" max="16384" width="9.1640625" style="12"/>
  </cols>
  <sheetData>
    <row r="16" spans="2:21" ht="26.25" customHeight="1">
      <c r="B16" s="699" t="s">
        <v>560</v>
      </c>
      <c r="C16" s="842" t="s">
        <v>504</v>
      </c>
      <c r="D16" s="843"/>
      <c r="E16" s="843"/>
      <c r="F16" s="843"/>
      <c r="G16" s="843"/>
      <c r="H16" s="843"/>
      <c r="I16" s="843"/>
      <c r="J16" s="843"/>
      <c r="K16" s="843"/>
      <c r="L16" s="843"/>
      <c r="M16" s="843"/>
      <c r="N16" s="843"/>
      <c r="O16" s="843"/>
      <c r="P16" s="843"/>
      <c r="Q16" s="843"/>
      <c r="R16" s="843"/>
      <c r="S16" s="843"/>
      <c r="T16" s="843"/>
      <c r="U16" s="843"/>
    </row>
    <row r="17" spans="2:21" ht="55.5" customHeight="1">
      <c r="B17" s="700" t="s">
        <v>634</v>
      </c>
      <c r="C17" s="844" t="s">
        <v>718</v>
      </c>
      <c r="D17" s="844"/>
      <c r="E17" s="844"/>
      <c r="F17" s="844"/>
      <c r="G17" s="844"/>
      <c r="H17" s="844"/>
      <c r="I17" s="844"/>
      <c r="J17" s="844"/>
      <c r="K17" s="844"/>
      <c r="L17" s="844"/>
      <c r="M17" s="844"/>
      <c r="N17" s="844"/>
      <c r="O17" s="844"/>
      <c r="P17" s="844"/>
      <c r="Q17" s="844"/>
      <c r="R17" s="844"/>
      <c r="S17" s="844"/>
      <c r="T17" s="844"/>
      <c r="U17" s="845"/>
    </row>
    <row r="18" spans="2:21" ht="16">
      <c r="B18" s="701"/>
      <c r="C18" s="702"/>
      <c r="D18" s="703"/>
      <c r="E18" s="703"/>
      <c r="F18" s="703"/>
      <c r="G18" s="703"/>
      <c r="H18" s="703"/>
      <c r="I18" s="703"/>
      <c r="J18" s="703"/>
      <c r="K18" s="703"/>
      <c r="L18" s="703"/>
      <c r="M18" s="703"/>
      <c r="N18" s="703"/>
      <c r="O18" s="703"/>
      <c r="P18" s="703"/>
      <c r="Q18" s="703"/>
      <c r="R18" s="703"/>
      <c r="S18" s="703"/>
      <c r="T18" s="703"/>
      <c r="U18" s="704"/>
    </row>
    <row r="19" spans="2:21" ht="16">
      <c r="B19" s="701"/>
      <c r="C19" s="702" t="s">
        <v>638</v>
      </c>
      <c r="D19" s="703"/>
      <c r="E19" s="703"/>
      <c r="F19" s="703"/>
      <c r="G19" s="703"/>
      <c r="H19" s="703"/>
      <c r="I19" s="703"/>
      <c r="J19" s="703"/>
      <c r="K19" s="703"/>
      <c r="L19" s="703"/>
      <c r="M19" s="703"/>
      <c r="N19" s="703"/>
      <c r="O19" s="703"/>
      <c r="P19" s="703"/>
      <c r="Q19" s="703"/>
      <c r="R19" s="703"/>
      <c r="S19" s="703"/>
      <c r="T19" s="703"/>
      <c r="U19" s="704"/>
    </row>
    <row r="20" spans="2:21" ht="16">
      <c r="B20" s="701"/>
      <c r="C20" s="702"/>
      <c r="D20" s="703"/>
      <c r="E20" s="703"/>
      <c r="F20" s="703"/>
      <c r="G20" s="703"/>
      <c r="H20" s="703"/>
      <c r="I20" s="703"/>
      <c r="J20" s="703"/>
      <c r="K20" s="703"/>
      <c r="L20" s="703"/>
      <c r="M20" s="703"/>
      <c r="N20" s="703"/>
      <c r="O20" s="703"/>
      <c r="P20" s="703"/>
      <c r="Q20" s="703"/>
      <c r="R20" s="703"/>
      <c r="S20" s="703"/>
      <c r="T20" s="703"/>
      <c r="U20" s="704"/>
    </row>
    <row r="21" spans="2:21" ht="16">
      <c r="B21" s="701"/>
      <c r="C21" s="702" t="s">
        <v>635</v>
      </c>
      <c r="D21" s="703"/>
      <c r="E21" s="703"/>
      <c r="F21" s="703"/>
      <c r="G21" s="703"/>
      <c r="H21" s="703"/>
      <c r="I21" s="703"/>
      <c r="J21" s="703"/>
      <c r="K21" s="703"/>
      <c r="L21" s="703"/>
      <c r="M21" s="703"/>
      <c r="N21" s="703"/>
      <c r="O21" s="703"/>
      <c r="P21" s="703"/>
      <c r="Q21" s="703"/>
      <c r="R21" s="703"/>
      <c r="S21" s="703"/>
      <c r="T21" s="703"/>
      <c r="U21" s="704"/>
    </row>
    <row r="22" spans="2:21" ht="16">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841" t="s">
        <v>636</v>
      </c>
      <c r="D23" s="841"/>
      <c r="E23" s="841"/>
      <c r="F23" s="841"/>
      <c r="G23" s="841"/>
      <c r="H23" s="841"/>
      <c r="I23" s="841"/>
      <c r="J23" s="841"/>
      <c r="K23" s="841"/>
      <c r="L23" s="841"/>
      <c r="M23" s="841"/>
      <c r="N23" s="841"/>
      <c r="O23" s="841"/>
      <c r="P23" s="841"/>
      <c r="Q23" s="841"/>
      <c r="R23" s="841"/>
      <c r="S23" s="841"/>
      <c r="T23" s="703"/>
      <c r="U23" s="704"/>
    </row>
    <row r="24" spans="2:21" ht="16">
      <c r="B24" s="701"/>
      <c r="C24" s="702"/>
      <c r="D24" s="703"/>
      <c r="E24" s="703"/>
      <c r="F24" s="703"/>
      <c r="G24" s="703"/>
      <c r="H24" s="703"/>
      <c r="I24" s="703"/>
      <c r="J24" s="703"/>
      <c r="K24" s="703"/>
      <c r="L24" s="703"/>
      <c r="M24" s="703"/>
      <c r="N24" s="703"/>
      <c r="O24" s="703"/>
      <c r="P24" s="703"/>
      <c r="Q24" s="703"/>
      <c r="R24" s="703"/>
      <c r="S24" s="703"/>
      <c r="T24" s="703"/>
      <c r="U24" s="704"/>
    </row>
    <row r="25" spans="2:21" ht="16">
      <c r="B25" s="701"/>
      <c r="C25" s="702" t="s">
        <v>639</v>
      </c>
      <c r="D25" s="703"/>
      <c r="E25" s="703"/>
      <c r="F25" s="703"/>
      <c r="G25" s="703"/>
      <c r="H25" s="703"/>
      <c r="I25" s="703"/>
      <c r="J25" s="703"/>
      <c r="K25" s="703"/>
      <c r="L25" s="703"/>
      <c r="M25" s="703"/>
      <c r="N25" s="703"/>
      <c r="O25" s="703"/>
      <c r="P25" s="703"/>
      <c r="Q25" s="703"/>
      <c r="R25" s="703"/>
      <c r="S25" s="703"/>
      <c r="T25" s="703"/>
      <c r="U25" s="704"/>
    </row>
    <row r="26" spans="2:21" ht="16">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841" t="s">
        <v>637</v>
      </c>
      <c r="D27" s="841"/>
      <c r="E27" s="841"/>
      <c r="F27" s="841"/>
      <c r="G27" s="841"/>
      <c r="H27" s="841"/>
      <c r="I27" s="841"/>
      <c r="J27" s="841"/>
      <c r="K27" s="841"/>
      <c r="L27" s="841"/>
      <c r="M27" s="841"/>
      <c r="N27" s="841"/>
      <c r="O27" s="841"/>
      <c r="P27" s="841"/>
      <c r="Q27" s="841"/>
      <c r="R27" s="841"/>
      <c r="S27" s="841"/>
      <c r="T27" s="841"/>
      <c r="U27" s="846"/>
    </row>
    <row r="28" spans="2:21" ht="16">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841" t="s">
        <v>640</v>
      </c>
      <c r="D29" s="841"/>
      <c r="E29" s="841"/>
      <c r="F29" s="841"/>
      <c r="G29" s="841"/>
      <c r="H29" s="841"/>
      <c r="I29" s="841"/>
      <c r="J29" s="841"/>
      <c r="K29" s="841"/>
      <c r="L29" s="841"/>
      <c r="M29" s="841"/>
      <c r="N29" s="841"/>
      <c r="O29" s="841"/>
      <c r="P29" s="841"/>
      <c r="Q29" s="841"/>
      <c r="R29" s="841"/>
      <c r="S29" s="841"/>
      <c r="T29" s="841"/>
      <c r="U29" s="846"/>
    </row>
    <row r="30" spans="2:21" ht="16">
      <c r="B30" s="701"/>
      <c r="C30" s="702"/>
      <c r="D30" s="703"/>
      <c r="E30" s="703"/>
      <c r="F30" s="703"/>
      <c r="G30" s="703"/>
      <c r="H30" s="703"/>
      <c r="I30" s="703"/>
      <c r="J30" s="703"/>
      <c r="K30" s="703"/>
      <c r="L30" s="703"/>
      <c r="M30" s="703"/>
      <c r="N30" s="703"/>
      <c r="O30" s="703"/>
      <c r="P30" s="703"/>
      <c r="Q30" s="703"/>
      <c r="R30" s="703"/>
      <c r="S30" s="703"/>
      <c r="T30" s="703"/>
      <c r="U30" s="704"/>
    </row>
    <row r="31" spans="2:21" ht="16">
      <c r="B31" s="701"/>
      <c r="C31" s="702" t="s">
        <v>641</v>
      </c>
      <c r="D31" s="703"/>
      <c r="E31" s="703"/>
      <c r="F31" s="703"/>
      <c r="G31" s="703"/>
      <c r="H31" s="703"/>
      <c r="I31" s="703"/>
      <c r="J31" s="703"/>
      <c r="K31" s="703"/>
      <c r="L31" s="703"/>
      <c r="M31" s="703"/>
      <c r="N31" s="703"/>
      <c r="O31" s="703"/>
      <c r="P31" s="703"/>
      <c r="Q31" s="703"/>
      <c r="R31" s="703"/>
      <c r="S31" s="703"/>
      <c r="T31" s="703"/>
      <c r="U31" s="704"/>
    </row>
    <row r="32" spans="2:21" ht="16">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642</v>
      </c>
      <c r="C33" s="847" t="s">
        <v>643</v>
      </c>
      <c r="D33" s="847"/>
      <c r="E33" s="847"/>
      <c r="F33" s="847"/>
      <c r="G33" s="847"/>
      <c r="H33" s="847"/>
      <c r="I33" s="847"/>
      <c r="J33" s="847"/>
      <c r="K33" s="847"/>
      <c r="L33" s="847"/>
      <c r="M33" s="847"/>
      <c r="N33" s="847"/>
      <c r="O33" s="847"/>
      <c r="P33" s="847"/>
      <c r="Q33" s="847"/>
      <c r="R33" s="847"/>
      <c r="S33" s="847"/>
      <c r="T33" s="847"/>
      <c r="U33" s="848"/>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7">
      <c r="B35" s="713" t="s">
        <v>644</v>
      </c>
      <c r="C35" s="714" t="s">
        <v>645</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646</v>
      </c>
      <c r="C37" s="849" t="s">
        <v>647</v>
      </c>
      <c r="D37" s="849"/>
      <c r="E37" s="849"/>
      <c r="F37" s="849"/>
      <c r="G37" s="849"/>
      <c r="H37" s="849"/>
      <c r="I37" s="849"/>
      <c r="J37" s="849"/>
      <c r="K37" s="849"/>
      <c r="L37" s="849"/>
      <c r="M37" s="849"/>
      <c r="N37" s="849"/>
      <c r="O37" s="849"/>
      <c r="P37" s="849"/>
      <c r="Q37" s="849"/>
      <c r="R37" s="849"/>
      <c r="S37" s="849"/>
      <c r="T37" s="849"/>
      <c r="U37" s="850"/>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7">
      <c r="B39" s="700" t="s">
        <v>648</v>
      </c>
      <c r="C39" s="716" t="s">
        <v>649</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650</v>
      </c>
      <c r="C41" s="851" t="s">
        <v>651</v>
      </c>
      <c r="D41" s="851"/>
      <c r="E41" s="851"/>
      <c r="F41" s="851"/>
      <c r="G41" s="851"/>
      <c r="H41" s="851"/>
      <c r="I41" s="851"/>
      <c r="J41" s="851"/>
      <c r="K41" s="851"/>
      <c r="L41" s="851"/>
      <c r="M41" s="851"/>
      <c r="N41" s="851"/>
      <c r="O41" s="851"/>
      <c r="P41" s="851"/>
      <c r="Q41" s="851"/>
      <c r="R41" s="851"/>
      <c r="S41" s="851"/>
      <c r="T41" s="851"/>
      <c r="U41" s="852"/>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7">
      <c r="B43" s="713" t="s">
        <v>798</v>
      </c>
      <c r="C43" s="714" t="s">
        <v>799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839" t="s">
        <v>667</v>
      </c>
      <c r="D45" s="839"/>
      <c r="E45" s="839"/>
      <c r="F45" s="839"/>
      <c r="G45" s="839"/>
      <c r="H45" s="839"/>
      <c r="I45" s="839"/>
      <c r="J45" s="839"/>
      <c r="K45" s="839"/>
      <c r="L45" s="839"/>
      <c r="M45" s="839"/>
      <c r="N45" s="839"/>
      <c r="O45" s="839"/>
      <c r="P45" s="839"/>
      <c r="Q45" s="839"/>
      <c r="R45" s="839"/>
      <c r="S45" s="839"/>
      <c r="T45" s="839"/>
      <c r="U45" s="840"/>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839" t="s">
        <v>652</v>
      </c>
      <c r="D47" s="839"/>
      <c r="E47" s="839"/>
      <c r="F47" s="839"/>
      <c r="G47" s="839"/>
      <c r="H47" s="839"/>
      <c r="I47" s="839"/>
      <c r="J47" s="839"/>
      <c r="K47" s="839"/>
      <c r="L47" s="839"/>
      <c r="M47" s="839"/>
      <c r="N47" s="839"/>
      <c r="O47" s="839"/>
      <c r="P47" s="839"/>
      <c r="Q47" s="839"/>
      <c r="R47" s="839"/>
      <c r="S47" s="839"/>
      <c r="T47" s="839"/>
      <c r="U47" s="840"/>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839" t="s">
        <v>653</v>
      </c>
      <c r="D49" s="839"/>
      <c r="E49" s="839"/>
      <c r="F49" s="839"/>
      <c r="G49" s="839"/>
      <c r="H49" s="839"/>
      <c r="I49" s="839"/>
      <c r="J49" s="839"/>
      <c r="K49" s="839"/>
      <c r="L49" s="839"/>
      <c r="M49" s="839"/>
      <c r="N49" s="839"/>
      <c r="O49" s="839"/>
      <c r="P49" s="839"/>
      <c r="Q49" s="839"/>
      <c r="R49" s="839"/>
      <c r="S49" s="839"/>
      <c r="T49" s="839"/>
      <c r="U49" s="840"/>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839" t="s">
        <v>654</v>
      </c>
      <c r="D51" s="839"/>
      <c r="E51" s="839"/>
      <c r="F51" s="839"/>
      <c r="G51" s="839"/>
      <c r="H51" s="839"/>
      <c r="I51" s="839"/>
      <c r="J51" s="839"/>
      <c r="K51" s="839"/>
      <c r="L51" s="839"/>
      <c r="M51" s="839"/>
      <c r="N51" s="839"/>
      <c r="O51" s="839"/>
      <c r="P51" s="839"/>
      <c r="Q51" s="839"/>
      <c r="R51" s="839"/>
      <c r="S51" s="839"/>
      <c r="T51" s="839"/>
      <c r="U51" s="840"/>
    </row>
    <row r="52" spans="2:21" ht="16">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841" t="s">
        <v>666</v>
      </c>
      <c r="D53" s="841"/>
      <c r="E53" s="841"/>
      <c r="F53" s="841"/>
      <c r="G53" s="841"/>
      <c r="H53" s="841"/>
      <c r="I53" s="841"/>
      <c r="J53" s="841"/>
      <c r="K53" s="841"/>
      <c r="L53" s="841"/>
      <c r="M53" s="841"/>
      <c r="N53" s="841"/>
      <c r="O53" s="841"/>
      <c r="P53" s="841"/>
      <c r="Q53" s="841"/>
      <c r="R53" s="841"/>
      <c r="S53" s="841"/>
      <c r="T53" s="841"/>
      <c r="U53" s="846"/>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655</v>
      </c>
      <c r="C55" s="849" t="s">
        <v>656</v>
      </c>
      <c r="D55" s="849"/>
      <c r="E55" s="849"/>
      <c r="F55" s="849"/>
      <c r="G55" s="849"/>
      <c r="H55" s="849"/>
      <c r="I55" s="849"/>
      <c r="J55" s="849"/>
      <c r="K55" s="849"/>
      <c r="L55" s="849"/>
      <c r="M55" s="849"/>
      <c r="N55" s="849"/>
      <c r="O55" s="849"/>
      <c r="P55" s="849"/>
      <c r="Q55" s="849"/>
      <c r="R55" s="849"/>
      <c r="S55" s="849"/>
      <c r="T55" s="849"/>
      <c r="U55" s="850"/>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657</v>
      </c>
      <c r="C57" s="849" t="s">
        <v>658</v>
      </c>
      <c r="D57" s="849"/>
      <c r="E57" s="849"/>
      <c r="F57" s="849"/>
      <c r="G57" s="849"/>
      <c r="H57" s="849"/>
      <c r="I57" s="849"/>
      <c r="J57" s="849"/>
      <c r="K57" s="849"/>
      <c r="L57" s="849"/>
      <c r="M57" s="849"/>
      <c r="N57" s="849"/>
      <c r="O57" s="849"/>
      <c r="P57" s="849"/>
      <c r="Q57" s="849"/>
      <c r="R57" s="849"/>
      <c r="S57" s="849"/>
      <c r="T57" s="849"/>
      <c r="U57" s="850"/>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659</v>
      </c>
      <c r="C59" s="721" t="s">
        <v>660</v>
      </c>
      <c r="D59" s="722"/>
      <c r="E59" s="722"/>
      <c r="F59" s="722"/>
      <c r="G59" s="722"/>
      <c r="H59" s="722"/>
      <c r="I59" s="722"/>
      <c r="J59" s="722"/>
      <c r="K59" s="722"/>
      <c r="L59" s="722"/>
      <c r="M59" s="722"/>
      <c r="N59" s="722"/>
      <c r="O59" s="722"/>
      <c r="P59" s="722"/>
      <c r="Q59" s="722"/>
      <c r="R59" s="722"/>
      <c r="S59" s="722"/>
      <c r="T59" s="722"/>
      <c r="U59" s="72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baseColWidth="10" defaultColWidth="9.1640625" defaultRowHeight="16"/>
  <cols>
    <col min="1" max="1" width="3.1640625" style="12" customWidth="1"/>
    <col min="2" max="2" width="61.6640625" style="10" customWidth="1"/>
    <col min="3" max="3" width="58.6640625" style="12" customWidth="1"/>
    <col min="4" max="4" width="62.5" style="12" customWidth="1"/>
    <col min="5" max="5" width="42" style="12" customWidth="1"/>
    <col min="6" max="6" width="44.1640625" style="12" customWidth="1"/>
    <col min="7" max="7" width="9.1640625" style="16"/>
    <col min="8" max="10" width="9.1640625" style="12"/>
    <col min="11" max="11" width="26.1640625" style="12" customWidth="1"/>
    <col min="12" max="12" width="59.83203125" style="17" customWidth="1"/>
    <col min="13" max="13" width="14.6640625" style="25" customWidth="1"/>
    <col min="14" max="14" width="29.6640625" style="17" customWidth="1"/>
    <col min="15" max="16384" width="9.1640625" style="12"/>
  </cols>
  <sheetData>
    <row r="1" spans="2:20" ht="146.25" customHeight="1"/>
    <row r="3" spans="2:20" ht="25.5" customHeight="1">
      <c r="B3" s="854" t="s">
        <v>713</v>
      </c>
      <c r="C3" s="855"/>
      <c r="D3" s="855"/>
      <c r="E3" s="855"/>
      <c r="F3" s="856"/>
      <c r="G3" s="122"/>
    </row>
    <row r="4" spans="2:20" ht="16.5" customHeight="1">
      <c r="B4" s="857"/>
      <c r="C4" s="858"/>
      <c r="D4" s="858"/>
      <c r="E4" s="858"/>
      <c r="F4" s="859"/>
      <c r="G4" s="122"/>
    </row>
    <row r="5" spans="2:20" ht="71.25" customHeight="1">
      <c r="B5" s="857"/>
      <c r="C5" s="858"/>
      <c r="D5" s="858"/>
      <c r="E5" s="858"/>
      <c r="F5" s="859"/>
      <c r="G5" s="122"/>
    </row>
    <row r="6" spans="2:20" ht="21.75" customHeight="1">
      <c r="B6" s="860"/>
      <c r="C6" s="861"/>
      <c r="D6" s="861"/>
      <c r="E6" s="861"/>
      <c r="F6" s="862"/>
      <c r="G6" s="122"/>
    </row>
    <row r="8" spans="2:20" ht="20">
      <c r="B8" s="853" t="s">
        <v>480</v>
      </c>
      <c r="C8" s="853"/>
      <c r="D8" s="853"/>
      <c r="E8" s="853"/>
      <c r="F8" s="853"/>
      <c r="G8" s="85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4" t="s">
        <v>542</v>
      </c>
      <c r="C22" s="650" t="s">
        <v>800</v>
      </c>
      <c r="D22" s="653" t="s">
        <v>442</v>
      </c>
      <c r="E22" s="657" t="s">
        <v>589</v>
      </c>
      <c r="F22" s="653" t="s">
        <v>447</v>
      </c>
      <c r="G22" s="174"/>
      <c r="M22" s="642"/>
      <c r="T22" s="642"/>
    </row>
    <row r="23" spans="2:20" s="103" customFormat="1" ht="35.25" customHeight="1">
      <c r="B23" s="645" t="s">
        <v>457</v>
      </c>
      <c r="C23" s="651" t="s">
        <v>437</v>
      </c>
      <c r="D23" s="654" t="s">
        <v>443</v>
      </c>
      <c r="E23" s="658" t="s">
        <v>589</v>
      </c>
      <c r="F23" s="654" t="s">
        <v>447</v>
      </c>
      <c r="G23" s="174"/>
      <c r="M23" s="642"/>
      <c r="T23" s="642"/>
    </row>
    <row r="24" spans="2:20" s="103" customFormat="1" ht="34.5" customHeight="1">
      <c r="B24" s="645" t="s">
        <v>454</v>
      </c>
      <c r="C24" s="651" t="s">
        <v>437</v>
      </c>
      <c r="D24" s="654" t="s">
        <v>444</v>
      </c>
      <c r="E24" s="658" t="s">
        <v>589</v>
      </c>
      <c r="F24" s="654" t="s">
        <v>447</v>
      </c>
      <c r="G24" s="174"/>
      <c r="M24" s="642"/>
      <c r="T24" s="642"/>
    </row>
    <row r="25" spans="2:20" s="103" customFormat="1" ht="32.25" customHeight="1">
      <c r="B25" s="646" t="s">
        <v>455</v>
      </c>
      <c r="C25" s="651" t="s">
        <v>800</v>
      </c>
      <c r="D25" s="654" t="s">
        <v>445</v>
      </c>
      <c r="E25" s="659" t="s">
        <v>607</v>
      </c>
      <c r="F25" s="662"/>
      <c r="G25" s="174"/>
      <c r="M25" s="642"/>
      <c r="T25" s="642"/>
    </row>
    <row r="26" spans="2:20" s="103" customFormat="1" ht="30.75" customHeight="1">
      <c r="B26" s="647" t="s">
        <v>540</v>
      </c>
      <c r="C26" s="651" t="s">
        <v>800</v>
      </c>
      <c r="D26" s="654"/>
      <c r="E26" s="659"/>
      <c r="F26" s="662"/>
      <c r="G26" s="174"/>
      <c r="M26" s="642"/>
      <c r="T26" s="642"/>
    </row>
    <row r="27" spans="2:20" s="103" customFormat="1" ht="32.25" customHeight="1">
      <c r="B27" s="648" t="s">
        <v>541</v>
      </c>
      <c r="C27" s="651" t="s">
        <v>800</v>
      </c>
      <c r="D27" s="655" t="s">
        <v>537</v>
      </c>
      <c r="E27" s="659"/>
      <c r="F27" s="662"/>
      <c r="G27" s="174"/>
      <c r="M27" s="642"/>
      <c r="T27" s="642"/>
    </row>
    <row r="28" spans="2:20" s="103" customFormat="1" ht="27" customHeight="1">
      <c r="B28" s="646" t="s">
        <v>456</v>
      </c>
      <c r="C28" s="651" t="s">
        <v>439</v>
      </c>
      <c r="D28" s="654" t="s">
        <v>481</v>
      </c>
      <c r="E28" s="659" t="s">
        <v>458</v>
      </c>
      <c r="F28" s="662"/>
      <c r="G28" s="174"/>
      <c r="M28" s="642"/>
      <c r="T28" s="642"/>
    </row>
    <row r="29" spans="2:20" s="103" customFormat="1" ht="27" customHeight="1">
      <c r="B29" s="648" t="s">
        <v>451</v>
      </c>
      <c r="C29" s="651" t="s">
        <v>800</v>
      </c>
      <c r="D29" s="654"/>
      <c r="E29" s="659"/>
      <c r="F29" s="654" t="s">
        <v>407</v>
      </c>
      <c r="G29" s="174"/>
      <c r="M29" s="642"/>
      <c r="T29" s="642"/>
    </row>
    <row r="30" spans="2:20" s="103" customFormat="1" ht="32.25" customHeight="1">
      <c r="B30" s="646" t="s">
        <v>207</v>
      </c>
      <c r="C30" s="651" t="s">
        <v>441</v>
      </c>
      <c r="D30" s="654" t="s">
        <v>554</v>
      </c>
      <c r="E30" s="660"/>
      <c r="F30" s="654" t="s">
        <v>553</v>
      </c>
      <c r="G30" s="643"/>
      <c r="M30" s="642"/>
    </row>
    <row r="31" spans="2:20" s="103" customFormat="1" ht="27.75" customHeight="1">
      <c r="B31" s="649" t="s">
        <v>538</v>
      </c>
      <c r="C31" s="652" t="s">
        <v>440</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baseColWidth="10" defaultColWidth="9.1640625" defaultRowHeight="15"/>
  <cols>
    <col min="1" max="1" width="61.1640625" style="12" bestFit="1" customWidth="1"/>
    <col min="2" max="2" width="13.6640625" style="12" customWidth="1"/>
    <col min="3" max="3" width="9.1640625" style="10"/>
    <col min="4" max="4" width="15" style="12" customWidth="1"/>
    <col min="5" max="5" width="11.5" style="10" customWidth="1"/>
    <col min="6" max="6" width="24.1640625" style="12" customWidth="1"/>
    <col min="7" max="7" width="32" style="12" customWidth="1"/>
    <col min="8" max="8" width="14.6640625" style="12" customWidth="1"/>
    <col min="9" max="16384" width="9.1640625" style="12"/>
  </cols>
  <sheetData>
    <row r="1" spans="1:8">
      <c r="A1" s="8" t="s">
        <v>410</v>
      </c>
      <c r="B1" s="8" t="s">
        <v>41</v>
      </c>
      <c r="C1" s="120" t="s">
        <v>234</v>
      </c>
      <c r="D1" s="8" t="s">
        <v>415</v>
      </c>
      <c r="E1" s="120" t="s">
        <v>449</v>
      </c>
      <c r="F1" s="120" t="s">
        <v>548</v>
      </c>
      <c r="G1" s="120" t="s">
        <v>572</v>
      </c>
      <c r="H1" s="120" t="s">
        <v>583</v>
      </c>
    </row>
    <row r="2" spans="1:8">
      <c r="A2" s="12" t="s">
        <v>29</v>
      </c>
      <c r="B2" s="12" t="s">
        <v>27</v>
      </c>
      <c r="C2" s="10">
        <v>2006</v>
      </c>
      <c r="D2" s="12" t="s">
        <v>416</v>
      </c>
      <c r="E2" s="10">
        <f>'2. LRAMVA Threshold'!D9</f>
        <v>2014</v>
      </c>
      <c r="F2" s="26" t="s">
        <v>170</v>
      </c>
      <c r="G2" s="12" t="s">
        <v>573</v>
      </c>
      <c r="H2" s="12" t="s">
        <v>591</v>
      </c>
    </row>
    <row r="3" spans="1:8">
      <c r="A3" s="12" t="s">
        <v>371</v>
      </c>
      <c r="B3" s="12" t="s">
        <v>27</v>
      </c>
      <c r="C3" s="10">
        <v>2007</v>
      </c>
      <c r="D3" s="12" t="s">
        <v>417</v>
      </c>
      <c r="E3" s="10">
        <f>'2. LRAMVA Threshold'!D24</f>
        <v>0</v>
      </c>
      <c r="F3" s="12" t="s">
        <v>549</v>
      </c>
      <c r="G3" s="12" t="s">
        <v>574</v>
      </c>
      <c r="H3" s="12" t="s">
        <v>584</v>
      </c>
    </row>
    <row r="4" spans="1:8">
      <c r="A4" s="12" t="s">
        <v>372</v>
      </c>
      <c r="B4" s="12" t="s">
        <v>28</v>
      </c>
      <c r="C4" s="10">
        <v>2008</v>
      </c>
      <c r="D4" s="12" t="s">
        <v>418</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11"/>
  <sheetViews>
    <sheetView tabSelected="1" topLeftCell="A14" zoomScale="85" zoomScaleNormal="85" workbookViewId="0">
      <selection activeCell="L14" sqref="L14"/>
    </sheetView>
  </sheetViews>
  <sheetFormatPr baseColWidth="10" defaultColWidth="9.1640625" defaultRowHeight="16"/>
  <cols>
    <col min="1" max="1" width="2.6640625" style="9" customWidth="1"/>
    <col min="2" max="2" width="33.5" style="9" customWidth="1"/>
    <col min="3" max="4" width="29.5" style="9" customWidth="1"/>
    <col min="5" max="5" width="24.5" style="17" customWidth="1"/>
    <col min="6" max="6" width="34.5" style="9" customWidth="1"/>
    <col min="7" max="7" width="27.5" style="9" customWidth="1"/>
    <col min="8" max="8" width="28.83203125" style="9" customWidth="1"/>
    <col min="9" max="9" width="23.1640625" style="9" customWidth="1"/>
    <col min="10" max="10" width="22" style="9" customWidth="1"/>
    <col min="11" max="11" width="19.6640625" style="9" customWidth="1"/>
    <col min="12" max="12" width="21.6640625" style="9" customWidth="1"/>
    <col min="13" max="13" width="24" style="9" customWidth="1"/>
    <col min="14" max="14" width="24.1640625" style="9" customWidth="1"/>
    <col min="15" max="15" width="21.5" style="9" customWidth="1"/>
    <col min="16" max="16" width="22.1640625" style="9" customWidth="1"/>
    <col min="17" max="17" width="16.5" style="9" customWidth="1"/>
    <col min="18" max="18" width="15.5" style="9" customWidth="1"/>
    <col min="19" max="19" width="17.1640625" style="9" customWidth="1"/>
    <col min="20" max="20" width="13.6640625" style="8" customWidth="1"/>
    <col min="21" max="21" width="6.33203125" style="8" customWidth="1"/>
    <col min="22" max="22" width="13.5" style="9" customWidth="1"/>
    <col min="23" max="23" width="15.33203125" style="9" customWidth="1"/>
    <col min="24" max="16384" width="9.16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550</v>
      </c>
      <c r="D6" s="17"/>
      <c r="E6" s="9"/>
      <c r="T6" s="9"/>
      <c r="V6" s="8"/>
    </row>
    <row r="7" spans="2:22" ht="21" customHeight="1">
      <c r="B7" s="534"/>
      <c r="C7" s="17"/>
      <c r="D7" s="17"/>
      <c r="E7" s="9"/>
      <c r="T7" s="9"/>
      <c r="V7" s="8"/>
    </row>
    <row r="8" spans="2:22" ht="24.75" customHeight="1">
      <c r="B8" s="117" t="s">
        <v>239</v>
      </c>
      <c r="C8" s="189" t="s">
        <v>813</v>
      </c>
      <c r="D8" s="598"/>
      <c r="E8" s="9"/>
      <c r="T8" s="9"/>
      <c r="V8" s="8"/>
    </row>
    <row r="9" spans="2:22" ht="41.25" customHeight="1">
      <c r="B9" s="548" t="s">
        <v>519</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555</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9" t="s">
        <v>734</v>
      </c>
      <c r="E14" s="130"/>
      <c r="F14" s="124" t="s">
        <v>547</v>
      </c>
      <c r="H14" s="539" t="s">
        <v>801</v>
      </c>
      <c r="J14" s="124" t="s">
        <v>514</v>
      </c>
      <c r="L14" s="132">
        <v>1039196</v>
      </c>
      <c r="N14" s="103"/>
      <c r="Q14" s="99"/>
      <c r="R14" s="96"/>
    </row>
    <row r="15" spans="2:22" ht="26.25" customHeight="1" thickBot="1">
      <c r="B15" s="124" t="s">
        <v>424</v>
      </c>
      <c r="C15" s="106"/>
      <c r="D15" s="539" t="s">
        <v>850</v>
      </c>
      <c r="F15" s="124" t="s">
        <v>414</v>
      </c>
      <c r="G15" s="127"/>
      <c r="H15" s="539" t="s">
        <v>736</v>
      </c>
      <c r="I15" s="17"/>
      <c r="J15" s="124" t="s">
        <v>515</v>
      </c>
      <c r="L15" s="132"/>
      <c r="M15" s="103"/>
      <c r="Q15" s="108"/>
      <c r="R15" s="96"/>
    </row>
    <row r="16" spans="2:22" ht="28.5" customHeight="1" thickBot="1">
      <c r="B16" s="124" t="s">
        <v>453</v>
      </c>
      <c r="C16" s="106"/>
      <c r="D16" s="540" t="s">
        <v>735</v>
      </c>
      <c r="E16" s="103"/>
      <c r="F16" s="124" t="s">
        <v>434</v>
      </c>
      <c r="G16" s="125"/>
      <c r="H16" s="540" t="s">
        <v>851</v>
      </c>
      <c r="I16" s="103"/>
      <c r="K16" s="195"/>
      <c r="L16" s="195"/>
      <c r="M16" s="195"/>
      <c r="N16" s="195"/>
      <c r="Q16" s="115"/>
      <c r="R16" s="96"/>
    </row>
    <row r="17" spans="1:21" ht="29.25" customHeight="1">
      <c r="B17" s="124" t="s">
        <v>421</v>
      </c>
      <c r="C17" s="106"/>
      <c r="D17" s="727">
        <v>1180000</v>
      </c>
      <c r="E17" s="121"/>
      <c r="F17" s="734" t="s">
        <v>670</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600" t="s">
        <v>363</v>
      </c>
      <c r="H19" s="242">
        <f>SUM(R54,R57,R60,R63,R66,R69,R72,R75,R78, R81,R84)</f>
        <v>1188951.3655837183</v>
      </c>
      <c r="I19" s="17"/>
      <c r="J19" s="115"/>
      <c r="K19" s="115"/>
      <c r="L19" s="115"/>
      <c r="M19" s="115"/>
      <c r="N19" s="115"/>
      <c r="P19" s="115"/>
      <c r="Q19" s="115"/>
      <c r="R19" s="96"/>
    </row>
    <row r="20" spans="1:21" ht="27.75" customHeight="1" thickBot="1">
      <c r="E20" s="9"/>
      <c r="F20" s="124" t="s">
        <v>436</v>
      </c>
      <c r="G20" s="600" t="s">
        <v>364</v>
      </c>
      <c r="H20" s="131">
        <f>-SUM(R55,R58,R61,R64,R67,R70,R73,R76,R79,R82,R85)</f>
        <v>141908.79849999998</v>
      </c>
      <c r="I20" s="17"/>
      <c r="J20" s="115"/>
      <c r="P20" s="115"/>
      <c r="Q20" s="115"/>
      <c r="R20" s="96"/>
    </row>
    <row r="21" spans="1:21" ht="27.75" customHeight="1" thickBot="1">
      <c r="C21" s="32"/>
      <c r="D21" s="32"/>
      <c r="E21" s="32"/>
      <c r="F21" s="124" t="s">
        <v>408</v>
      </c>
      <c r="G21" s="600" t="s">
        <v>365</v>
      </c>
      <c r="H21" s="188">
        <f>R87</f>
        <v>16249.172179307137</v>
      </c>
      <c r="I21" s="103"/>
      <c r="P21" s="115"/>
      <c r="Q21" s="115"/>
      <c r="R21" s="96"/>
    </row>
    <row r="22" spans="1:21" ht="27.75" customHeight="1">
      <c r="C22" s="32"/>
      <c r="D22" s="32"/>
      <c r="E22" s="32"/>
      <c r="F22" s="124" t="s">
        <v>509</v>
      </c>
      <c r="G22" s="600" t="s">
        <v>448</v>
      </c>
      <c r="H22" s="188">
        <f>H19-H20+H21</f>
        <v>1063291.7392630253</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65" t="s">
        <v>677</v>
      </c>
      <c r="C26" s="865"/>
      <c r="D26" s="865"/>
      <c r="E26" s="865"/>
      <c r="F26" s="865"/>
      <c r="G26" s="865"/>
    </row>
    <row r="27" spans="1:21" ht="14.25" customHeight="1">
      <c r="A27" s="28"/>
      <c r="B27" s="545"/>
      <c r="C27" s="545"/>
      <c r="D27" s="535"/>
      <c r="E27" s="535"/>
      <c r="F27" s="535"/>
      <c r="G27" s="545"/>
    </row>
    <row r="28" spans="1:21" s="17" customFormat="1" ht="27" customHeight="1">
      <c r="B28" s="866" t="s">
        <v>506</v>
      </c>
      <c r="C28" s="867"/>
      <c r="D28" s="133" t="s">
        <v>41</v>
      </c>
      <c r="E28" s="134" t="s">
        <v>668</v>
      </c>
      <c r="F28" s="134" t="s">
        <v>408</v>
      </c>
      <c r="G28" s="135" t="s">
        <v>409</v>
      </c>
      <c r="T28" s="136"/>
      <c r="U28" s="136"/>
    </row>
    <row r="29" spans="1:21" ht="20.25" customHeight="1">
      <c r="B29" s="863" t="s">
        <v>29</v>
      </c>
      <c r="C29" s="864"/>
      <c r="D29" s="635" t="s">
        <v>27</v>
      </c>
      <c r="E29" s="138">
        <f>SUM(D54:D86)</f>
        <v>41083.832898026019</v>
      </c>
      <c r="F29" s="139">
        <f>D87</f>
        <v>1055.7689141607311</v>
      </c>
      <c r="G29" s="138">
        <f>E29+F29</f>
        <v>42139.601812186753</v>
      </c>
    </row>
    <row r="30" spans="1:21" ht="20.25" customHeight="1">
      <c r="B30" s="863" t="s">
        <v>371</v>
      </c>
      <c r="C30" s="864"/>
      <c r="D30" s="635" t="s">
        <v>27</v>
      </c>
      <c r="E30" s="140">
        <f>SUM(E54:E86)</f>
        <v>332203.12289378041</v>
      </c>
      <c r="F30" s="141">
        <f>E87</f>
        <v>5041.8050723803772</v>
      </c>
      <c r="G30" s="140">
        <f>E30+F30</f>
        <v>337244.92796616082</v>
      </c>
    </row>
    <row r="31" spans="1:21" ht="20.25" customHeight="1">
      <c r="B31" s="863" t="s">
        <v>372</v>
      </c>
      <c r="C31" s="864"/>
      <c r="D31" s="635" t="s">
        <v>28</v>
      </c>
      <c r="E31" s="140">
        <f>SUM(F54:F86)</f>
        <v>545409.36678605515</v>
      </c>
      <c r="F31" s="141">
        <f>F87</f>
        <v>8223.2970865222978</v>
      </c>
      <c r="G31" s="140">
        <f t="shared" ref="G31:G34" si="0">E31+F31</f>
        <v>553632.66387257748</v>
      </c>
    </row>
    <row r="32" spans="1:21" ht="20.25" customHeight="1">
      <c r="B32" s="863" t="s">
        <v>32</v>
      </c>
      <c r="C32" s="864"/>
      <c r="D32" s="635" t="s">
        <v>27</v>
      </c>
      <c r="E32" s="140">
        <f>SUM(G54:G86)</f>
        <v>-1206.0594000000001</v>
      </c>
      <c r="F32" s="141">
        <f>G87</f>
        <v>-18.111557896250002</v>
      </c>
      <c r="G32" s="140">
        <f t="shared" si="0"/>
        <v>-1224.17095789625</v>
      </c>
    </row>
    <row r="33" spans="2:22" ht="20.25" customHeight="1">
      <c r="B33" s="863" t="s">
        <v>743</v>
      </c>
      <c r="C33" s="864"/>
      <c r="D33" s="635" t="s">
        <v>28</v>
      </c>
      <c r="E33" s="140">
        <f>SUM(H54:H86)</f>
        <v>129552.30390585674</v>
      </c>
      <c r="F33" s="141">
        <f>H87</f>
        <v>1946.4126641399807</v>
      </c>
      <c r="G33" s="140">
        <f>E33+F33</f>
        <v>131498.71656999673</v>
      </c>
    </row>
    <row r="34" spans="2:22" ht="20.25" customHeight="1">
      <c r="B34" s="863"/>
      <c r="C34" s="864"/>
      <c r="D34" s="635"/>
      <c r="E34" s="140">
        <f>SUM(I54:I80)</f>
        <v>0</v>
      </c>
      <c r="F34" s="141">
        <f>I87</f>
        <v>0</v>
      </c>
      <c r="G34" s="140">
        <f t="shared" si="0"/>
        <v>0</v>
      </c>
    </row>
    <row r="35" spans="2:22" ht="20.25" customHeight="1">
      <c r="B35" s="863"/>
      <c r="C35" s="864"/>
      <c r="D35" s="635"/>
      <c r="E35" s="140">
        <f>SUM(J54:J80)</f>
        <v>0</v>
      </c>
      <c r="F35" s="141">
        <f>J87</f>
        <v>0</v>
      </c>
      <c r="G35" s="140">
        <f>E35+F35</f>
        <v>0</v>
      </c>
    </row>
    <row r="36" spans="2:22" ht="20.25" customHeight="1">
      <c r="B36" s="863"/>
      <c r="C36" s="864"/>
      <c r="D36" s="635"/>
      <c r="E36" s="140">
        <f>SUM(K54:K80)</f>
        <v>0</v>
      </c>
      <c r="F36" s="141">
        <f>K87</f>
        <v>0</v>
      </c>
      <c r="G36" s="140">
        <f t="shared" ref="G36:G42" si="1">E36+F36</f>
        <v>0</v>
      </c>
    </row>
    <row r="37" spans="2:22" ht="20.25" customHeight="1">
      <c r="B37" s="863"/>
      <c r="C37" s="864"/>
      <c r="D37" s="635"/>
      <c r="E37" s="140">
        <f>SUM(L54:L80)</f>
        <v>0</v>
      </c>
      <c r="F37" s="141">
        <f>L87</f>
        <v>0</v>
      </c>
      <c r="G37" s="140">
        <f t="shared" si="1"/>
        <v>0</v>
      </c>
    </row>
    <row r="38" spans="2:22" ht="20.25" customHeight="1">
      <c r="B38" s="863"/>
      <c r="C38" s="864"/>
      <c r="D38" s="635"/>
      <c r="E38" s="140">
        <f>SUM(M54:M80)</f>
        <v>0</v>
      </c>
      <c r="F38" s="141">
        <f>M87</f>
        <v>0</v>
      </c>
      <c r="G38" s="140">
        <f t="shared" si="1"/>
        <v>0</v>
      </c>
    </row>
    <row r="39" spans="2:22" ht="20.25" customHeight="1">
      <c r="B39" s="863"/>
      <c r="C39" s="864"/>
      <c r="D39" s="635"/>
      <c r="E39" s="140">
        <f>SUM(N54:N80)</f>
        <v>0</v>
      </c>
      <c r="F39" s="141">
        <f>N87</f>
        <v>0</v>
      </c>
      <c r="G39" s="140">
        <f t="shared" si="1"/>
        <v>0</v>
      </c>
    </row>
    <row r="40" spans="2:22" ht="20.25" customHeight="1">
      <c r="B40" s="863"/>
      <c r="C40" s="864"/>
      <c r="D40" s="635"/>
      <c r="E40" s="140">
        <f>SUM(O54:O80)</f>
        <v>0</v>
      </c>
      <c r="F40" s="141">
        <f>O87</f>
        <v>0</v>
      </c>
      <c r="G40" s="140">
        <f t="shared" si="1"/>
        <v>0</v>
      </c>
    </row>
    <row r="41" spans="2:22" ht="20.25" customHeight="1">
      <c r="B41" s="863"/>
      <c r="C41" s="864"/>
      <c r="D41" s="635"/>
      <c r="E41" s="140">
        <f>SUM(P54:P80)</f>
        <v>0</v>
      </c>
      <c r="F41" s="141">
        <f>P87</f>
        <v>0</v>
      </c>
      <c r="G41" s="140">
        <f t="shared" si="1"/>
        <v>0</v>
      </c>
    </row>
    <row r="42" spans="2:22" ht="20.25" customHeight="1">
      <c r="B42" s="863"/>
      <c r="C42" s="864"/>
      <c r="D42" s="636"/>
      <c r="E42" s="142">
        <f>SUM(Q54:Q80)</f>
        <v>0</v>
      </c>
      <c r="F42" s="143">
        <f>Q87</f>
        <v>0</v>
      </c>
      <c r="G42" s="142">
        <f t="shared" si="1"/>
        <v>0</v>
      </c>
    </row>
    <row r="43" spans="2:22" s="8" customFormat="1" ht="21" customHeight="1">
      <c r="B43" s="868" t="s">
        <v>26</v>
      </c>
      <c r="C43" s="869"/>
      <c r="D43" s="137"/>
      <c r="E43" s="144">
        <f>SUM(E29:E42)</f>
        <v>1047042.5670837183</v>
      </c>
      <c r="F43" s="144">
        <f>SUM(F29:F42)</f>
        <v>16249.172179307137</v>
      </c>
      <c r="G43" s="144">
        <f>SUM(G29:G42)</f>
        <v>1063291.7392630256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5" t="s">
        <v>610</v>
      </c>
      <c r="C48" s="865"/>
      <c r="D48" s="865"/>
      <c r="E48" s="865"/>
      <c r="F48" s="865"/>
      <c r="G48" s="865"/>
      <c r="H48" s="865"/>
      <c r="I48" s="865"/>
      <c r="J48" s="865"/>
      <c r="K48" s="865"/>
      <c r="L48" s="865"/>
      <c r="M48" s="614"/>
      <c r="N48" s="105"/>
      <c r="O48" s="105"/>
      <c r="P48" s="105"/>
      <c r="Q48" s="105"/>
      <c r="R48" s="105"/>
      <c r="T48" s="37"/>
      <c r="U48" s="19"/>
      <c r="V48" s="38"/>
    </row>
    <row r="49" spans="2:22" s="28" customFormat="1" ht="41" customHeight="1">
      <c r="B49" s="865" t="s">
        <v>561</v>
      </c>
      <c r="C49" s="865"/>
      <c r="D49" s="865"/>
      <c r="E49" s="865"/>
      <c r="F49" s="865"/>
      <c r="G49" s="865"/>
      <c r="H49" s="865"/>
      <c r="I49" s="865"/>
      <c r="J49" s="865"/>
      <c r="K49" s="865"/>
      <c r="L49" s="865"/>
      <c r="M49" s="614"/>
      <c r="N49" s="105"/>
      <c r="O49" s="105"/>
      <c r="P49" s="105"/>
      <c r="Q49" s="105"/>
      <c r="R49" s="105"/>
      <c r="T49" s="37"/>
      <c r="U49" s="19"/>
      <c r="V49" s="38"/>
    </row>
    <row r="50" spans="2:22" s="28" customFormat="1" ht="18" customHeight="1">
      <c r="B50" s="865" t="s">
        <v>676</v>
      </c>
      <c r="C50" s="865"/>
      <c r="D50" s="865"/>
      <c r="E50" s="865"/>
      <c r="F50" s="865"/>
      <c r="G50" s="865"/>
      <c r="H50" s="865"/>
      <c r="I50" s="865"/>
      <c r="J50" s="865"/>
      <c r="K50" s="865"/>
      <c r="L50" s="865"/>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Unmetered Scattered Load</v>
      </c>
      <c r="H52" s="135" t="str">
        <f>IF($B33&lt;&gt;"",$B33,"")</f>
        <v>Streetlighting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kWh</v>
      </c>
      <c r="H53" s="573" t="str">
        <f>D33</f>
        <v>kW</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LRAM'!Y522</f>
        <v>0</v>
      </c>
      <c r="E63" s="156">
        <f>'4.  2011-2014 LRAM'!Z522</f>
        <v>0</v>
      </c>
      <c r="F63" s="156">
        <f>'4.  2011-2014 LRAM'!AA522</f>
        <v>0</v>
      </c>
      <c r="G63" s="156">
        <f>'4.  2011-2014 LRAM'!AB522</f>
        <v>0</v>
      </c>
      <c r="H63" s="156">
        <f>'4.  2011-2014 LRAM'!AC522</f>
        <v>0</v>
      </c>
      <c r="I63" s="156">
        <f>'4.  2011-2014 LRAM'!AD522</f>
        <v>0</v>
      </c>
      <c r="J63" s="156">
        <f>'4.  2011-2014 LRAM'!AE522</f>
        <v>0</v>
      </c>
      <c r="K63" s="156">
        <f>'4.  2011-2014 LRAM'!AF522</f>
        <v>0</v>
      </c>
      <c r="L63" s="156">
        <f>'4.  2011-2014 LRAM'!AG522</f>
        <v>0</v>
      </c>
      <c r="M63" s="156">
        <f>'4.  2011-2014 LRAM'!AH522</f>
        <v>0</v>
      </c>
      <c r="N63" s="156">
        <f>'4.  2011-2014 LRAM'!AI522</f>
        <v>0</v>
      </c>
      <c r="O63" s="156">
        <f>'4.  2011-2014 LRAM'!AJ522</f>
        <v>0</v>
      </c>
      <c r="P63" s="156">
        <f>'4.  2011-2014 LRAM'!AK522</f>
        <v>0</v>
      </c>
      <c r="Q63" s="156">
        <f>'4.  2011-2014 LRAM'!AL522</f>
        <v>0</v>
      </c>
      <c r="R63" s="157">
        <f>SUM(D63:Q63)</f>
        <v>0</v>
      </c>
      <c r="U63" s="152"/>
      <c r="V63" s="153"/>
    </row>
    <row r="64" spans="2:22" s="163" customFormat="1">
      <c r="B64" s="154" t="s">
        <v>39</v>
      </c>
      <c r="C64" s="155"/>
      <c r="D64" s="156">
        <f>-'4.  2011-2014 LRAM'!Y523</f>
        <v>0</v>
      </c>
      <c r="E64" s="156">
        <f>-'4.  2011-2014 LRAM'!Z523</f>
        <v>0</v>
      </c>
      <c r="F64" s="156">
        <f>-'4.  2011-2014 LRAM'!AA523</f>
        <v>0</v>
      </c>
      <c r="G64" s="156">
        <f>-'4.  2011-2014 LRAM'!AB523</f>
        <v>0</v>
      </c>
      <c r="H64" s="156">
        <f>-'4.  2011-2014 LRAM'!AC523</f>
        <v>0</v>
      </c>
      <c r="I64" s="156">
        <f>-'4.  2011-2014 LRAM'!AD523</f>
        <v>0</v>
      </c>
      <c r="J64" s="156">
        <f>-'4.  2011-2014 LRAM'!AE523</f>
        <v>0</v>
      </c>
      <c r="K64" s="156">
        <f>-'4.  2011-2014 LRAM'!AF523</f>
        <v>0</v>
      </c>
      <c r="L64" s="156">
        <f>-'4.  2011-2014 LRAM'!AG523</f>
        <v>0</v>
      </c>
      <c r="M64" s="156">
        <f>-'4.  2011-2014 LRAM'!AH523</f>
        <v>0</v>
      </c>
      <c r="N64" s="156">
        <f>-'4.  2011-2014 LRAM'!AI523</f>
        <v>0</v>
      </c>
      <c r="O64" s="156">
        <f>-'4.  2011-2014 LRAM'!AJ523</f>
        <v>0</v>
      </c>
      <c r="P64" s="156">
        <f>-'4.  2011-2014 LRAM'!AK523</f>
        <v>0</v>
      </c>
      <c r="Q64" s="156">
        <f>-'4.  2011-2014 LRAM'!AL523</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LRAM'!Y207</f>
        <v>0</v>
      </c>
      <c r="E66" s="164">
        <f>'5.  2015-2020 LRAM'!Z207</f>
        <v>0</v>
      </c>
      <c r="F66" s="164">
        <f>'5.  2015-2020 LRAM'!AA207</f>
        <v>0</v>
      </c>
      <c r="G66" s="164">
        <f>'5.  2015-2020 LRAM'!AB207</f>
        <v>0</v>
      </c>
      <c r="H66" s="164">
        <f>'5.  2015-2020 LRAM'!AC207</f>
        <v>0</v>
      </c>
      <c r="I66" s="164">
        <f>'5.  2015-2020 LRAM'!AD207</f>
        <v>0</v>
      </c>
      <c r="J66" s="164">
        <f>'5.  2015-2020 LRAM'!AE207</f>
        <v>0</v>
      </c>
      <c r="K66" s="164">
        <f>'5.  2015-2020 LRAM'!AF207</f>
        <v>0</v>
      </c>
      <c r="L66" s="164">
        <f>'5.  2015-2020 LRAM'!AG207</f>
        <v>0</v>
      </c>
      <c r="M66" s="164">
        <f>'5.  2015-2020 LRAM'!AH207</f>
        <v>0</v>
      </c>
      <c r="N66" s="164">
        <f>'5.  2015-2020 LRAM'!AI207</f>
        <v>0</v>
      </c>
      <c r="O66" s="164">
        <f>'5.  2015-2020 LRAM'!AJ207</f>
        <v>0</v>
      </c>
      <c r="P66" s="164">
        <f>'5.  2015-2020 LRAM'!AK207</f>
        <v>0</v>
      </c>
      <c r="Q66" s="164">
        <f>'5.  2015-2020 LRAM'!AL207</f>
        <v>0</v>
      </c>
      <c r="R66" s="157">
        <f>SUM(D66:Q66)</f>
        <v>0</v>
      </c>
      <c r="U66" s="152"/>
      <c r="V66" s="153"/>
    </row>
    <row r="67" spans="2:22" s="163" customFormat="1">
      <c r="B67" s="154" t="s">
        <v>93</v>
      </c>
      <c r="C67" s="155"/>
      <c r="D67" s="164">
        <f>-'5.  2015-2020 LRAM'!Y208</f>
        <v>0</v>
      </c>
      <c r="E67" s="164">
        <f>-'5.  2015-2020 LRAM'!Z208</f>
        <v>0</v>
      </c>
      <c r="F67" s="164">
        <f>-'5.  2015-2020 LRAM'!AA208</f>
        <v>0</v>
      </c>
      <c r="G67" s="164">
        <f>-'5.  2015-2020 LRAM'!AB208</f>
        <v>0</v>
      </c>
      <c r="H67" s="164">
        <f>-'5.  2015-2020 LRAM'!AC208</f>
        <v>0</v>
      </c>
      <c r="I67" s="164">
        <f>-'5.  2015-2020 LRAM'!AD208</f>
        <v>0</v>
      </c>
      <c r="J67" s="164">
        <f>-'5.  2015-2020 LRAM'!AE208</f>
        <v>0</v>
      </c>
      <c r="K67" s="164">
        <f>-'5.  2015-2020 LRAM'!AF208</f>
        <v>0</v>
      </c>
      <c r="L67" s="164">
        <f>-'5.  2015-2020 LRAM'!AG208</f>
        <v>0</v>
      </c>
      <c r="M67" s="164">
        <f>-'5.  2015-2020 LRAM'!AH208</f>
        <v>0</v>
      </c>
      <c r="N67" s="164">
        <f>-'5.  2015-2020 LRAM'!AI208</f>
        <v>0</v>
      </c>
      <c r="O67" s="164">
        <f>-'5.  2015-2020 LRAM'!AJ208</f>
        <v>0</v>
      </c>
      <c r="P67" s="164">
        <f>-'5.  2015-2020 LRAM'!AK208</f>
        <v>0</v>
      </c>
      <c r="Q67" s="164">
        <f>-'5.  2015-2020 LRAM'!AL208</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LRAM'!Y393</f>
        <v>0</v>
      </c>
      <c r="E69" s="156">
        <f>'5.  2015-2020 LRAM'!Z393</f>
        <v>0</v>
      </c>
      <c r="F69" s="156">
        <f>'5.  2015-2020 LRAM'!AA393</f>
        <v>0</v>
      </c>
      <c r="G69" s="156">
        <f>'5.  2015-2020 LRAM'!AB393</f>
        <v>0</v>
      </c>
      <c r="H69" s="156">
        <f>'5.  2015-2020 LRAM'!AC393</f>
        <v>0</v>
      </c>
      <c r="I69" s="156">
        <f>'5.  2015-2020 LRAM'!AD393</f>
        <v>0</v>
      </c>
      <c r="J69" s="156">
        <f>'5.  2015-2020 LRAM'!AE393</f>
        <v>0</v>
      </c>
      <c r="K69" s="156">
        <f>'5.  2015-2020 LRAM'!AF393</f>
        <v>0</v>
      </c>
      <c r="L69" s="156">
        <f>'5.  2015-2020 LRAM'!AG393</f>
        <v>0</v>
      </c>
      <c r="M69" s="156">
        <f>'5.  2015-2020 LRAM'!AH393</f>
        <v>0</v>
      </c>
      <c r="N69" s="156">
        <f>'5.  2015-2020 LRAM'!AI393</f>
        <v>0</v>
      </c>
      <c r="O69" s="156">
        <f>'5.  2015-2020 LRAM'!AJ393</f>
        <v>0</v>
      </c>
      <c r="P69" s="156">
        <f>'5.  2015-2020 LRAM'!AK393</f>
        <v>0</v>
      </c>
      <c r="Q69" s="156">
        <f>'5.  2015-2020 LRAM'!AL393</f>
        <v>0</v>
      </c>
      <c r="R69" s="157">
        <f>SUM(D69:Q69)</f>
        <v>0</v>
      </c>
      <c r="U69" s="152"/>
      <c r="V69" s="153"/>
    </row>
    <row r="70" spans="2:22" s="163" customFormat="1">
      <c r="B70" s="154" t="s">
        <v>224</v>
      </c>
      <c r="C70" s="155"/>
      <c r="D70" s="156">
        <f>-'5.  2015-2020 LRAM'!Y394</f>
        <v>0</v>
      </c>
      <c r="E70" s="156">
        <f>-'5.  2015-2020 LRAM'!Z394</f>
        <v>0</v>
      </c>
      <c r="F70" s="156">
        <f>-'5.  2015-2020 LRAM'!AA394</f>
        <v>0</v>
      </c>
      <c r="G70" s="156">
        <f>-'5.  2015-2020 LRAM'!AB394</f>
        <v>0</v>
      </c>
      <c r="H70" s="156">
        <f>-'5.  2015-2020 LRAM'!AC394</f>
        <v>0</v>
      </c>
      <c r="I70" s="156">
        <f>-'5.  2015-2020 LRAM'!AD394</f>
        <v>0</v>
      </c>
      <c r="J70" s="156">
        <f>-'5.  2015-2020 LRAM'!AE394</f>
        <v>0</v>
      </c>
      <c r="K70" s="156">
        <f>-'5.  2015-2020 LRAM'!AF394</f>
        <v>0</v>
      </c>
      <c r="L70" s="156">
        <f>-'5.  2015-2020 LRAM'!AG394</f>
        <v>0</v>
      </c>
      <c r="M70" s="156">
        <f>-'5.  2015-2020 LRAM'!AH394</f>
        <v>0</v>
      </c>
      <c r="N70" s="156">
        <f>-'5.  2015-2020 LRAM'!AI394</f>
        <v>0</v>
      </c>
      <c r="O70" s="156">
        <f>-'5.  2015-2020 LRAM'!AJ394</f>
        <v>0</v>
      </c>
      <c r="P70" s="156">
        <f>-'5.  2015-2020 LRAM'!AK394</f>
        <v>0</v>
      </c>
      <c r="Q70" s="156">
        <f>-'5.  2015-2020 LRAM'!AL394</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LRAM'!Y587</f>
        <v>0</v>
      </c>
      <c r="E72" s="156">
        <f>'5.  2015-2020 LRAM'!Z587</f>
        <v>0</v>
      </c>
      <c r="F72" s="156">
        <f>'5.  2015-2020 LRAM'!AA587</f>
        <v>0</v>
      </c>
      <c r="G72" s="156">
        <f>'5.  2015-2020 LRAM'!AB587</f>
        <v>0</v>
      </c>
      <c r="H72" s="156">
        <f>'5.  2015-2020 LRAM'!AC587</f>
        <v>0</v>
      </c>
      <c r="I72" s="156">
        <f>'5.  2015-2020 LRAM'!AD587</f>
        <v>0</v>
      </c>
      <c r="J72" s="156">
        <f>'5.  2015-2020 LRAM'!AE587</f>
        <v>0</v>
      </c>
      <c r="K72" s="156">
        <f>'5.  2015-2020 LRAM'!AF587</f>
        <v>0</v>
      </c>
      <c r="L72" s="156">
        <f>'5.  2015-2020 LRAM'!AG587</f>
        <v>0</v>
      </c>
      <c r="M72" s="156">
        <f>'5.  2015-2020 LRAM'!AH587</f>
        <v>0</v>
      </c>
      <c r="N72" s="156">
        <f>'5.  2015-2020 LRAM'!AI587</f>
        <v>0</v>
      </c>
      <c r="O72" s="156">
        <f>'5.  2015-2020 LRAM'!AJ587</f>
        <v>0</v>
      </c>
      <c r="P72" s="156">
        <f>'5.  2015-2020 LRAM'!AK587</f>
        <v>0</v>
      </c>
      <c r="Q72" s="156">
        <f>'5.  2015-2020 LRAM'!AL587</f>
        <v>0</v>
      </c>
      <c r="R72" s="157">
        <f>SUM(D72:Q72)</f>
        <v>0</v>
      </c>
      <c r="U72" s="152"/>
      <c r="V72" s="153"/>
    </row>
    <row r="73" spans="2:22" s="163" customFormat="1">
      <c r="B73" s="154" t="s">
        <v>226</v>
      </c>
      <c r="C73" s="155"/>
      <c r="D73" s="156">
        <f>-'5.  2015-2020 LRAM'!Y588</f>
        <v>0</v>
      </c>
      <c r="E73" s="156">
        <f>-'5.  2015-2020 LRAM'!Z588</f>
        <v>0</v>
      </c>
      <c r="F73" s="156">
        <f>-'5.  2015-2020 LRAM'!AA588</f>
        <v>0</v>
      </c>
      <c r="G73" s="156">
        <f>-'5.  2015-2020 LRAM'!AB588</f>
        <v>0</v>
      </c>
      <c r="H73" s="156">
        <f>-'5.  2015-2020 LRAM'!AC588</f>
        <v>0</v>
      </c>
      <c r="I73" s="156">
        <f>-'5.  2015-2020 LRAM'!AD588</f>
        <v>0</v>
      </c>
      <c r="J73" s="156">
        <f>-'5.  2015-2020 LRAM'!AE588</f>
        <v>0</v>
      </c>
      <c r="K73" s="156">
        <f>-'5.  2015-2020 LRAM'!AF588</f>
        <v>0</v>
      </c>
      <c r="L73" s="156">
        <f>-'5.  2015-2020 LRAM'!AG588</f>
        <v>0</v>
      </c>
      <c r="M73" s="156">
        <f>-'5.  2015-2020 LRAM'!AH588</f>
        <v>0</v>
      </c>
      <c r="N73" s="156">
        <f>-'5.  2015-2020 LRAM'!AI588</f>
        <v>0</v>
      </c>
      <c r="O73" s="156">
        <f>-'5.  2015-2020 LRAM'!AJ588</f>
        <v>0</v>
      </c>
      <c r="P73" s="156">
        <f>-'5.  2015-2020 LRAM'!AK588</f>
        <v>0</v>
      </c>
      <c r="Q73" s="156">
        <f>-'5.  2015-2020 LRAM'!AL588</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LRAM'!Y775</f>
        <v>0</v>
      </c>
      <c r="E75" s="156">
        <f>'5.  2015-2020 LRAM'!Z775</f>
        <v>0</v>
      </c>
      <c r="F75" s="156">
        <f>'5.  2015-2020 LRAM'!AA775</f>
        <v>0</v>
      </c>
      <c r="G75" s="156">
        <f>'5.  2015-2020 LRAM'!AB775</f>
        <v>0</v>
      </c>
      <c r="H75" s="156">
        <f>'5.  2015-2020 LRAM'!AC775</f>
        <v>0</v>
      </c>
      <c r="I75" s="156">
        <f>'5.  2015-2020 LRAM'!AD775</f>
        <v>0</v>
      </c>
      <c r="J75" s="156">
        <f>'5.  2015-2020 LRAM'!AE775</f>
        <v>0</v>
      </c>
      <c r="K75" s="156">
        <f>'5.  2015-2020 LRAM'!AF775</f>
        <v>0</v>
      </c>
      <c r="L75" s="156">
        <f>'5.  2015-2020 LRAM'!AG775</f>
        <v>0</v>
      </c>
      <c r="M75" s="156">
        <f>'5.  2015-2020 LRAM'!AH775</f>
        <v>0</v>
      </c>
      <c r="N75" s="156">
        <f>'5.  2015-2020 LRAM'!AI775</f>
        <v>0</v>
      </c>
      <c r="O75" s="156">
        <f>'5.  2015-2020 LRAM'!AJ775</f>
        <v>0</v>
      </c>
      <c r="P75" s="156">
        <f>'5.  2015-2020 LRAM'!AK775</f>
        <v>0</v>
      </c>
      <c r="Q75" s="156">
        <f>'5.  2015-2020 LRAM'!AL775</f>
        <v>0</v>
      </c>
      <c r="R75" s="157">
        <f>SUM(D75:Q75)</f>
        <v>0</v>
      </c>
      <c r="U75" s="152"/>
      <c r="V75" s="153"/>
    </row>
    <row r="76" spans="2:22" s="163" customFormat="1" ht="16.5" customHeight="1">
      <c r="B76" s="154" t="s">
        <v>228</v>
      </c>
      <c r="C76" s="155"/>
      <c r="D76" s="156">
        <f>-'5.  2015-2020 LRAM'!Y776</f>
        <v>0</v>
      </c>
      <c r="E76" s="156">
        <f>-'5.  2015-2020 LRAM'!Z776</f>
        <v>0</v>
      </c>
      <c r="F76" s="156">
        <f>-'5.  2015-2020 LRAM'!AA776</f>
        <v>0</v>
      </c>
      <c r="G76" s="156">
        <f>-'5.  2015-2020 LRAM'!AB776</f>
        <v>0</v>
      </c>
      <c r="H76" s="156">
        <f>-'5.  2015-2020 LRAM'!AC776</f>
        <v>0</v>
      </c>
      <c r="I76" s="156">
        <f>-'5.  2015-2020 LRAM'!AD776</f>
        <v>0</v>
      </c>
      <c r="J76" s="156">
        <f>-'5.  2015-2020 LRAM'!AE776</f>
        <v>0</v>
      </c>
      <c r="K76" s="156">
        <f>-'5.  2015-2020 LRAM'!AF776</f>
        <v>0</v>
      </c>
      <c r="L76" s="156">
        <f>-'5.  2015-2020 LRAM'!AG776</f>
        <v>0</v>
      </c>
      <c r="M76" s="156">
        <f>-'5.  2015-2020 LRAM'!AH776</f>
        <v>0</v>
      </c>
      <c r="N76" s="156">
        <f>-'5.  2015-2020 LRAM'!AI776</f>
        <v>0</v>
      </c>
      <c r="O76" s="156">
        <f>-'5.  2015-2020 LRAM'!AJ776</f>
        <v>0</v>
      </c>
      <c r="P76" s="156">
        <f>-'5.  2015-2020 LRAM'!AK776</f>
        <v>0</v>
      </c>
      <c r="Q76" s="156">
        <f>-'5.  2015-2020 LRAM'!AL776</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LRAM'!Y960</f>
        <v>49994.08949802602</v>
      </c>
      <c r="E78" s="156">
        <f>'5.  2015-2020 LRAM'!Z960</f>
        <v>195278.6309038965</v>
      </c>
      <c r="F78" s="156">
        <f>'5.  2015-2020 LRAM'!AA960</f>
        <v>308229.79749724513</v>
      </c>
      <c r="G78" s="156">
        <f>'5.  2015-2020 LRAM'!AB960</f>
        <v>0</v>
      </c>
      <c r="H78" s="156">
        <f>'5.  2015-2020 LRAM'!AC960</f>
        <v>64920.549704405057</v>
      </c>
      <c r="I78" s="156">
        <f>'5.  2015-2020 LRAM'!AD960</f>
        <v>0</v>
      </c>
      <c r="J78" s="156">
        <f>'5.  2015-2020 LRAM'!AE960</f>
        <v>0</v>
      </c>
      <c r="K78" s="156">
        <f>'5.  2015-2020 LRAM'!AF960</f>
        <v>0</v>
      </c>
      <c r="L78" s="156">
        <f>'5.  2015-2020 LRAM'!AG960</f>
        <v>0</v>
      </c>
      <c r="M78" s="156">
        <f>'5.  2015-2020 LRAM'!AH960</f>
        <v>0</v>
      </c>
      <c r="N78" s="156">
        <f>'5.  2015-2020 LRAM'!AI960</f>
        <v>0</v>
      </c>
      <c r="O78" s="156">
        <f>'5.  2015-2020 LRAM'!AJ960</f>
        <v>0</v>
      </c>
      <c r="P78" s="156">
        <f>'5.  2015-2020 LRAM'!AK960</f>
        <v>0</v>
      </c>
      <c r="Q78" s="156">
        <f>'5.  2015-2020 LRAM'!AL960</f>
        <v>0</v>
      </c>
      <c r="R78" s="157">
        <f>SUM(D78:Q78)</f>
        <v>618423.06760357274</v>
      </c>
      <c r="U78" s="152"/>
      <c r="V78" s="153"/>
    </row>
    <row r="79" spans="2:22" s="163" customFormat="1">
      <c r="B79" s="154" t="s">
        <v>230</v>
      </c>
      <c r="C79" s="155"/>
      <c r="D79" s="156">
        <f>-'5.  2015-2020 LRAM'!Y961</f>
        <v>-8910.2566000000006</v>
      </c>
      <c r="E79" s="156">
        <f>-'5.  2015-2020 LRAM'!Z961</f>
        <v>-28166.9355</v>
      </c>
      <c r="F79" s="156">
        <f>-'5.  2015-2020 LRAM'!AA961</f>
        <v>-36432.1152</v>
      </c>
      <c r="G79" s="156">
        <f>-'5.  2015-2020 LRAM'!AB961</f>
        <v>-597.59699999999998</v>
      </c>
      <c r="H79" s="156">
        <f>-'5.  2015-2020 LRAM'!AC961</f>
        <v>-685.07220000000007</v>
      </c>
      <c r="I79" s="156">
        <f>-'5.  2015-2020 LRAM'!AD961</f>
        <v>0</v>
      </c>
      <c r="J79" s="156">
        <f>-'5.  2015-2020 LRAM'!AE961</f>
        <v>0</v>
      </c>
      <c r="K79" s="156">
        <f>-'5.  2015-2020 LRAM'!AF961</f>
        <v>0</v>
      </c>
      <c r="L79" s="156">
        <f>-'5.  2015-2020 LRAM'!AG961</f>
        <v>0</v>
      </c>
      <c r="M79" s="156">
        <f>-'5.  2015-2020 LRAM'!AH961</f>
        <v>0</v>
      </c>
      <c r="N79" s="156">
        <f>-'5.  2015-2020 LRAM'!AI961</f>
        <v>0</v>
      </c>
      <c r="O79" s="156">
        <f>-'5.  2015-2020 LRAM'!AJ961</f>
        <v>0</v>
      </c>
      <c r="P79" s="156">
        <f>-'5.  2015-2020 LRAM'!AK961</f>
        <v>0</v>
      </c>
      <c r="Q79" s="156">
        <f>-'5.  2015-2020 LRAM'!AL961</f>
        <v>0</v>
      </c>
      <c r="R79" s="157">
        <f>SUM(D79:Q79)</f>
        <v>-74791.97649999999</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36" customFormat="1">
      <c r="B81" s="154" t="s">
        <v>233</v>
      </c>
      <c r="C81" s="532"/>
      <c r="D81" s="156">
        <f>'5.  2015-2020 LRAM'!Y1145</f>
        <v>0</v>
      </c>
      <c r="E81" s="156">
        <f>'5.  2015-2020 LRAM'!Z1145</f>
        <v>193857.65948988395</v>
      </c>
      <c r="F81" s="156">
        <f>'5.  2015-2020 LRAM'!AA1145</f>
        <v>310657.20728881005</v>
      </c>
      <c r="G81" s="156">
        <f>'5.  2015-2020 LRAM'!AB1145</f>
        <v>0</v>
      </c>
      <c r="H81" s="156">
        <f>'5.  2015-2020 LRAM'!AC1145</f>
        <v>66013.431201451676</v>
      </c>
      <c r="I81" s="156">
        <f>'5.  2015-2020 LRAM'!AD1145</f>
        <v>0</v>
      </c>
      <c r="J81" s="156">
        <f>'5.  2015-2020 LRAM'!AE1145</f>
        <v>0</v>
      </c>
      <c r="K81" s="156">
        <f>'5.  2015-2020 LRAM'!AF1145</f>
        <v>0</v>
      </c>
      <c r="L81" s="156">
        <f>'5.  2015-2020 LRAM'!AG1145</f>
        <v>0</v>
      </c>
      <c r="M81" s="156">
        <f>'5.  2015-2020 LRAM'!AH1145</f>
        <v>0</v>
      </c>
      <c r="N81" s="156">
        <f>'5.  2015-2020 LRAM'!AI1145</f>
        <v>0</v>
      </c>
      <c r="O81" s="156">
        <f>'5.  2015-2020 LRAM'!AJ1145</f>
        <v>0</v>
      </c>
      <c r="P81" s="156">
        <f>'5.  2015-2020 LRAM'!AK1145</f>
        <v>0</v>
      </c>
      <c r="Q81" s="156">
        <f>'5.  2015-2020 LRAM'!AL1145</f>
        <v>0</v>
      </c>
      <c r="R81" s="157">
        <f>SUM(D81:Q81)</f>
        <v>570528.29798014567</v>
      </c>
      <c r="U81" s="159"/>
      <c r="V81" s="153"/>
    </row>
    <row r="82" spans="2:22" s="136" customFormat="1">
      <c r="B82" s="154" t="s">
        <v>232</v>
      </c>
      <c r="C82" s="155"/>
      <c r="D82" s="156">
        <f>-'5.  2015-2020 LRAM'!Y1146</f>
        <v>0</v>
      </c>
      <c r="E82" s="156">
        <f>-'5.  2015-2020 LRAM'!Z1146</f>
        <v>-28766.232</v>
      </c>
      <c r="F82" s="156">
        <f>-'5.  2015-2020 LRAM'!AA1146</f>
        <v>-37045.522799999999</v>
      </c>
      <c r="G82" s="156">
        <f>-'5.  2015-2020 LRAM'!AB1146</f>
        <v>-608.4624</v>
      </c>
      <c r="H82" s="156">
        <f>-'5.  2015-2020 LRAM'!AC1146</f>
        <v>-696.60480000000007</v>
      </c>
      <c r="I82" s="156">
        <f>-'5.  2015-2020 LRAM'!AD1146</f>
        <v>0</v>
      </c>
      <c r="J82" s="156">
        <f>-'5.  2015-2020 LRAM'!AE1146</f>
        <v>0</v>
      </c>
      <c r="K82" s="156">
        <f>-'5.  2015-2020 LRAM'!AF1146</f>
        <v>0</v>
      </c>
      <c r="L82" s="156">
        <f>-'5.  2015-2020 LRAM'!AG1146</f>
        <v>0</v>
      </c>
      <c r="M82" s="156">
        <f>-'5.  2015-2020 LRAM'!AH1146</f>
        <v>0</v>
      </c>
      <c r="N82" s="156">
        <f>-'5.  2015-2020 LRAM'!AI1146</f>
        <v>0</v>
      </c>
      <c r="O82" s="156">
        <f>-'5.  2015-2020 LRAM'!AJ1146</f>
        <v>0</v>
      </c>
      <c r="P82" s="156">
        <f>-'5.  2015-2020 LRAM'!AK1146</f>
        <v>0</v>
      </c>
      <c r="Q82" s="156">
        <f>-'5.  2015-2020 LRAM'!AL1146</f>
        <v>0</v>
      </c>
      <c r="R82" s="157">
        <f>SUM(D82:Q82)</f>
        <v>-67116.822</v>
      </c>
      <c r="U82" s="159"/>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63" customFormat="1" hidden="1">
      <c r="B84" s="776" t="s">
        <v>789</v>
      </c>
      <c r="C84" s="532"/>
      <c r="D84" s="156">
        <f>'5.  2015-2020 LRAM'!Y1328</f>
        <v>0</v>
      </c>
      <c r="E84" s="156">
        <f>'5.  2015-2020 LRAM'!Z1328</f>
        <v>0</v>
      </c>
      <c r="F84" s="156">
        <f>'5.  2015-2020 LRAM'!AA1328</f>
        <v>0</v>
      </c>
      <c r="G84" s="156">
        <f>'5.  2015-2020 LRAM'!AB1328</f>
        <v>0</v>
      </c>
      <c r="H84" s="156">
        <f>'5.  2015-2020 LRAM'!AC1328</f>
        <v>0</v>
      </c>
      <c r="I84" s="156">
        <f>'5.  2015-2020 LRAM'!AD1328</f>
        <v>0</v>
      </c>
      <c r="J84" s="156">
        <f>'5.  2015-2020 LRAM'!AE1328</f>
        <v>0</v>
      </c>
      <c r="K84" s="156">
        <f>'5.  2015-2020 LRAM'!AF1328</f>
        <v>0</v>
      </c>
      <c r="L84" s="156">
        <f>'5.  2015-2020 LRAM'!AG1328</f>
        <v>0</v>
      </c>
      <c r="M84" s="156">
        <f>'5.  2015-2020 LRAM'!AH1328</f>
        <v>0</v>
      </c>
      <c r="N84" s="156">
        <f>'5.  2015-2020 LRAM'!AI1328</f>
        <v>0</v>
      </c>
      <c r="O84" s="156">
        <f>'5.  2015-2020 LRAM'!AJ1328</f>
        <v>0</v>
      </c>
      <c r="P84" s="156">
        <f>'5.  2015-2020 LRAM'!AK1328</f>
        <v>0</v>
      </c>
      <c r="Q84" s="156">
        <f>'5.  2015-2020 LRAM'!AL1328</f>
        <v>0</v>
      </c>
      <c r="R84" s="157">
        <f>'5.  2015-2020 LRAM'!AM1328</f>
        <v>0</v>
      </c>
      <c r="U84" s="152"/>
      <c r="V84" s="153"/>
    </row>
    <row r="85" spans="2:22" s="163" customFormat="1" hidden="1">
      <c r="B85" s="776" t="s">
        <v>790</v>
      </c>
      <c r="C85" s="155"/>
      <c r="D85" s="156">
        <f>-'5.  2015-2020 LRAM'!Y1329</f>
        <v>0</v>
      </c>
      <c r="E85" s="156">
        <f>-'5.  2015-2020 LRAM'!Z1329</f>
        <v>0</v>
      </c>
      <c r="F85" s="156">
        <f>-'5.  2015-2020 LRAM'!AA1329</f>
        <v>0</v>
      </c>
      <c r="G85" s="156">
        <f>-'5.  2015-2020 LRAM'!AB1329</f>
        <v>0</v>
      </c>
      <c r="H85" s="156">
        <f>-'5.  2015-2020 LRAM'!AC1329</f>
        <v>0</v>
      </c>
      <c r="I85" s="156">
        <f>-'5.  2015-2020 LRAM'!AD1329</f>
        <v>0</v>
      </c>
      <c r="J85" s="156">
        <f>-'5.  2015-2020 LRAM'!AE1329</f>
        <v>0</v>
      </c>
      <c r="K85" s="156">
        <f>-'5.  2015-2020 LRAM'!AF1329</f>
        <v>0</v>
      </c>
      <c r="L85" s="156">
        <f>-'5.  2015-2020 LRAM'!AG1329</f>
        <v>0</v>
      </c>
      <c r="M85" s="156">
        <f>-'5.  2015-2020 LRAM'!AH1329</f>
        <v>0</v>
      </c>
      <c r="N85" s="156">
        <f>-'5.  2015-2020 LRAM'!AI1329</f>
        <v>0</v>
      </c>
      <c r="O85" s="156">
        <f>-'5.  2015-2020 LRAM'!AJ1329</f>
        <v>0</v>
      </c>
      <c r="P85" s="156">
        <f>-'5.  2015-2020 LRAM'!AK1329</f>
        <v>0</v>
      </c>
      <c r="Q85" s="156">
        <f>-'5.  2015-2020 LRAM'!AL1329</f>
        <v>0</v>
      </c>
      <c r="R85" s="156">
        <f>-'5.  2015-2020 LRAM'!AM1329</f>
        <v>0</v>
      </c>
      <c r="S85" s="158"/>
      <c r="U85" s="152"/>
      <c r="V85" s="153"/>
    </row>
    <row r="86" spans="2:22" s="136" customFormat="1" hidden="1">
      <c r="B86" s="777" t="s">
        <v>67</v>
      </c>
      <c r="C86" s="618"/>
      <c r="D86" s="160"/>
      <c r="E86" s="160"/>
      <c r="F86" s="160"/>
      <c r="G86" s="160"/>
      <c r="H86" s="160"/>
      <c r="I86" s="160"/>
      <c r="J86" s="160"/>
      <c r="K86" s="161"/>
      <c r="L86" s="161"/>
      <c r="M86" s="161"/>
      <c r="N86" s="161"/>
      <c r="O86" s="161"/>
      <c r="P86" s="161"/>
      <c r="Q86" s="161"/>
      <c r="R86" s="162"/>
      <c r="U86" s="159"/>
      <c r="V86" s="153"/>
    </row>
    <row r="87" spans="2:22" s="17" customFormat="1" ht="20.25" customHeight="1">
      <c r="B87" s="619" t="s">
        <v>43</v>
      </c>
      <c r="C87" s="618"/>
      <c r="D87" s="676">
        <f>'6.  Carrying Charges'!I237</f>
        <v>1055.7689141607311</v>
      </c>
      <c r="E87" s="676">
        <f>'6.  Carrying Charges'!J237</f>
        <v>5041.8050723803772</v>
      </c>
      <c r="F87" s="676">
        <f>'6.  Carrying Charges'!K237</f>
        <v>8223.2970865222978</v>
      </c>
      <c r="G87" s="676">
        <f>'6.  Carrying Charges'!L237</f>
        <v>-18.111557896250002</v>
      </c>
      <c r="H87" s="676">
        <f>'6.  Carrying Charges'!M237</f>
        <v>1946.4126641399807</v>
      </c>
      <c r="I87" s="676">
        <f>'6.  Carrying Charges'!N237</f>
        <v>0</v>
      </c>
      <c r="J87" s="676">
        <f>'6.  Carrying Charges'!O237</f>
        <v>0</v>
      </c>
      <c r="K87" s="676">
        <f>'6.  Carrying Charges'!P237</f>
        <v>0</v>
      </c>
      <c r="L87" s="676">
        <f>'6.  Carrying Charges'!Q237</f>
        <v>0</v>
      </c>
      <c r="M87" s="676">
        <f>'6.  Carrying Charges'!R237</f>
        <v>0</v>
      </c>
      <c r="N87" s="676">
        <f>'6.  Carrying Charges'!S237</f>
        <v>0</v>
      </c>
      <c r="O87" s="676">
        <f>'6.  Carrying Charges'!T237</f>
        <v>0</v>
      </c>
      <c r="P87" s="676">
        <f>'6.  Carrying Charges'!U237</f>
        <v>0</v>
      </c>
      <c r="Q87" s="676">
        <f>'6.  Carrying Charges'!V237</f>
        <v>0</v>
      </c>
      <c r="R87" s="677">
        <f>SUM(D87:Q87)</f>
        <v>16249.172179307137</v>
      </c>
      <c r="U87" s="152"/>
      <c r="V87" s="153"/>
    </row>
    <row r="88" spans="2:22" s="163" customFormat="1" ht="21.75" customHeight="1">
      <c r="B88" s="620" t="s">
        <v>240</v>
      </c>
      <c r="C88" s="621"/>
      <c r="D88" s="620">
        <f t="shared" ref="D88:R88" si="2">SUM(D54:D86)+D87</f>
        <v>42139.601812186753</v>
      </c>
      <c r="E88" s="620">
        <f t="shared" si="2"/>
        <v>337244.92796616082</v>
      </c>
      <c r="F88" s="620">
        <f t="shared" si="2"/>
        <v>553632.66387257748</v>
      </c>
      <c r="G88" s="620">
        <f t="shared" si="2"/>
        <v>-1224.17095789625</v>
      </c>
      <c r="H88" s="620">
        <f t="shared" si="2"/>
        <v>131498.71656999673</v>
      </c>
      <c r="I88" s="620">
        <f t="shared" si="2"/>
        <v>0</v>
      </c>
      <c r="J88" s="620">
        <f t="shared" si="2"/>
        <v>0</v>
      </c>
      <c r="K88" s="620">
        <f t="shared" si="2"/>
        <v>0</v>
      </c>
      <c r="L88" s="620">
        <f t="shared" si="2"/>
        <v>0</v>
      </c>
      <c r="M88" s="620">
        <f t="shared" si="2"/>
        <v>0</v>
      </c>
      <c r="N88" s="620">
        <f t="shared" si="2"/>
        <v>0</v>
      </c>
      <c r="O88" s="620">
        <f t="shared" si="2"/>
        <v>0</v>
      </c>
      <c r="P88" s="620">
        <f t="shared" si="2"/>
        <v>0</v>
      </c>
      <c r="Q88" s="620">
        <f t="shared" si="2"/>
        <v>0</v>
      </c>
      <c r="R88" s="620">
        <f t="shared" si="2"/>
        <v>1063291.7392630256</v>
      </c>
      <c r="U88" s="152"/>
      <c r="V88" s="153"/>
    </row>
    <row r="89" spans="2:22" ht="20.25" customHeight="1">
      <c r="B89" s="451" t="s">
        <v>535</v>
      </c>
      <c r="C89" s="599"/>
      <c r="D89" s="598"/>
      <c r="E89" s="598"/>
      <c r="F89" s="598"/>
      <c r="G89" s="598"/>
      <c r="H89" s="598"/>
      <c r="I89" s="598"/>
      <c r="J89" s="598"/>
      <c r="K89" s="598"/>
      <c r="L89" s="598"/>
      <c r="M89" s="598"/>
      <c r="N89" s="598"/>
      <c r="O89" s="598"/>
      <c r="P89" s="598"/>
      <c r="Q89" s="598"/>
      <c r="R89" s="598"/>
      <c r="V89" s="13"/>
    </row>
    <row r="90" spans="2:22" ht="20.25" customHeight="1">
      <c r="B90" s="617"/>
      <c r="C90" s="66"/>
      <c r="E90" s="9"/>
      <c r="V90" s="13"/>
    </row>
    <row r="91" spans="2:22" ht="15">
      <c r="E91" s="9"/>
    </row>
    <row r="92" spans="2:22" ht="21" hidden="1" customHeight="1">
      <c r="B92" s="118" t="s">
        <v>536</v>
      </c>
      <c r="F92" s="586"/>
    </row>
    <row r="93" spans="2:22" s="546" customFormat="1" ht="27.75" hidden="1" customHeight="1">
      <c r="B93" s="567" t="s">
        <v>556</v>
      </c>
      <c r="C93" s="563"/>
      <c r="D93" s="563"/>
      <c r="E93" s="570"/>
      <c r="F93" s="563"/>
      <c r="G93" s="563"/>
      <c r="H93" s="563"/>
      <c r="I93" s="563"/>
      <c r="J93" s="563"/>
      <c r="T93" s="547"/>
      <c r="U93" s="547"/>
    </row>
    <row r="94" spans="2:22" ht="11.25" hidden="1" customHeight="1">
      <c r="B94" s="110"/>
    </row>
    <row r="95" spans="2:22" s="559" customFormat="1" ht="25.5" hidden="1" customHeight="1">
      <c r="B95" s="561"/>
      <c r="C95" s="557">
        <v>2011</v>
      </c>
      <c r="D95" s="557">
        <v>2012</v>
      </c>
      <c r="E95" s="557">
        <v>2013</v>
      </c>
      <c r="F95" s="557">
        <v>2014</v>
      </c>
      <c r="G95" s="557">
        <v>2015</v>
      </c>
      <c r="H95" s="557">
        <v>2016</v>
      </c>
      <c r="I95" s="557">
        <v>2017</v>
      </c>
      <c r="J95" s="557">
        <v>2018</v>
      </c>
      <c r="K95" s="557">
        <v>2019</v>
      </c>
      <c r="L95" s="557">
        <v>2020</v>
      </c>
      <c r="M95" s="558" t="s">
        <v>26</v>
      </c>
      <c r="T95" s="560"/>
      <c r="U95" s="560"/>
    </row>
    <row r="96" spans="2:22" s="90" customFormat="1" ht="23.25" hidden="1" customHeight="1">
      <c r="B96" s="198">
        <v>2011</v>
      </c>
      <c r="C96" s="552">
        <f>'4.  2011-2014 LRAM'!AM131</f>
        <v>0</v>
      </c>
      <c r="D96" s="553">
        <f>SUM('4.  2011-2014 LRAM'!Y259:AL259)</f>
        <v>0</v>
      </c>
      <c r="E96" s="553">
        <f>SUM('4.  2011-2014 LRAM'!Y388:AL388)</f>
        <v>0</v>
      </c>
      <c r="F96" s="554">
        <f>SUM('4.  2011-2014 LRAM'!Y518:AL518)</f>
        <v>0</v>
      </c>
      <c r="G96" s="554">
        <f>SUM('5.  2015-2020 LRAM'!Y202:AL202)</f>
        <v>0</v>
      </c>
      <c r="H96" s="553">
        <f>SUM('5.  2015-2020 LRAM'!Y387:AL387)</f>
        <v>0</v>
      </c>
      <c r="I96" s="554">
        <f>SUM('5.  2015-2020 LRAM'!Y580:AL580)</f>
        <v>0</v>
      </c>
      <c r="J96" s="553">
        <f>SUM('5.  2015-2020 LRAM'!Y767:AL767)</f>
        <v>0</v>
      </c>
      <c r="K96" s="553">
        <f>SUM('5.  2015-2020 LRAM'!Y951:AL951)</f>
        <v>0</v>
      </c>
      <c r="L96" s="553">
        <f>SUM('5.  2015-2020 LRAM'!Y1135:AL1135)</f>
        <v>0</v>
      </c>
      <c r="M96" s="553">
        <f>SUM(C96:L96)</f>
        <v>0</v>
      </c>
      <c r="T96" s="197"/>
      <c r="U96" s="197"/>
    </row>
    <row r="97" spans="2:21" s="90" customFormat="1" ht="23.25" hidden="1" customHeight="1">
      <c r="B97" s="198">
        <v>2012</v>
      </c>
      <c r="C97" s="555"/>
      <c r="D97" s="554">
        <f>SUM('4.  2011-2014 LRAM'!Y260:AL260)</f>
        <v>0</v>
      </c>
      <c r="E97" s="553">
        <f>SUM('4.  2011-2014 LRAM'!Y389:AL389)</f>
        <v>0</v>
      </c>
      <c r="F97" s="554">
        <f>SUM('4.  2011-2014 LRAM'!Y519:AL519)</f>
        <v>0</v>
      </c>
      <c r="G97" s="554">
        <f>SUM('5.  2015-2020 LRAM'!Y203:AL203)</f>
        <v>0</v>
      </c>
      <c r="H97" s="553">
        <f>SUM('5.  2015-2020 LRAM'!Y388:AL388)</f>
        <v>0</v>
      </c>
      <c r="I97" s="554">
        <f>SUM('5.  2015-2020 LRAM'!Y581:AL581)</f>
        <v>0</v>
      </c>
      <c r="J97" s="553">
        <f>SUM('5.  2015-2020 LRAM'!Y768:AL768)</f>
        <v>0</v>
      </c>
      <c r="K97" s="553">
        <f>SUM('5.  2015-2020 LRAM'!Y952:AL952)</f>
        <v>0</v>
      </c>
      <c r="L97" s="553">
        <f>SUM('5.  2015-2020 LRAM'!Y1136:AL1136)</f>
        <v>0</v>
      </c>
      <c r="M97" s="553">
        <f>SUM(D97:L97)</f>
        <v>0</v>
      </c>
      <c r="T97" s="197"/>
      <c r="U97" s="197"/>
    </row>
    <row r="98" spans="2:21" s="90" customFormat="1" ht="23.25" hidden="1" customHeight="1">
      <c r="B98" s="198">
        <v>2013</v>
      </c>
      <c r="C98" s="556"/>
      <c r="D98" s="556"/>
      <c r="E98" s="554">
        <f>SUM('4.  2011-2014 LRAM'!Y390:AL390)</f>
        <v>0</v>
      </c>
      <c r="F98" s="554">
        <f>SUM('4.  2011-2014 LRAM'!Y520:AL520)</f>
        <v>0</v>
      </c>
      <c r="G98" s="554">
        <f>SUM('5.  2015-2020 LRAM'!Y204:AL204)</f>
        <v>0</v>
      </c>
      <c r="H98" s="553">
        <f>SUM('5.  2015-2020 LRAM'!Y389:AL389)</f>
        <v>0</v>
      </c>
      <c r="I98" s="554">
        <f>SUM('5.  2015-2020 LRAM'!Y582:AL582)</f>
        <v>0</v>
      </c>
      <c r="J98" s="553">
        <f>SUM('5.  2015-2020 LRAM'!Y769:AL769)</f>
        <v>0</v>
      </c>
      <c r="K98" s="553">
        <f>SUM('5.  2015-2020 LRAM'!Y953:AL953)</f>
        <v>48837.180854521786</v>
      </c>
      <c r="L98" s="553">
        <f>SUM('5.  2015-2020 LRAM'!Y1137:AL1137)</f>
        <v>47836.128608219995</v>
      </c>
      <c r="M98" s="553">
        <f>SUM(C98:L98)</f>
        <v>96673.309462741774</v>
      </c>
      <c r="T98" s="197"/>
      <c r="U98" s="197"/>
    </row>
    <row r="99" spans="2:21" s="90" customFormat="1" ht="23.25" hidden="1" customHeight="1">
      <c r="B99" s="198">
        <v>2014</v>
      </c>
      <c r="C99" s="556"/>
      <c r="D99" s="556"/>
      <c r="E99" s="556"/>
      <c r="F99" s="554">
        <f>SUM('4.  2011-2014 LRAM'!Y521:AL521)</f>
        <v>0</v>
      </c>
      <c r="G99" s="554">
        <f>SUM('5.  2015-2020 LRAM'!Y205:AL205)</f>
        <v>0</v>
      </c>
      <c r="H99" s="553">
        <f>SUM('5.  2015-2020 LRAM'!Y390:AL390)</f>
        <v>0</v>
      </c>
      <c r="I99" s="554">
        <f>SUM('5.  2015-2020 LRAM'!Y583:AL583)</f>
        <v>0</v>
      </c>
      <c r="J99" s="553">
        <f>SUM('5.  2015-2020 LRAM'!Y770:AL770)</f>
        <v>0</v>
      </c>
      <c r="K99" s="553">
        <f>SUM('5.  2015-2020 LRAM'!Y954:AL954)</f>
        <v>40342.688344700349</v>
      </c>
      <c r="L99" s="553">
        <f>SUM('5.  2015-2020 LRAM'!Y1138:AL1138)</f>
        <v>35809.46981764854</v>
      </c>
      <c r="M99" s="553">
        <f>SUM(F99:L99)</f>
        <v>76152.158162348889</v>
      </c>
      <c r="T99" s="197"/>
      <c r="U99" s="197"/>
    </row>
    <row r="100" spans="2:21" s="90" customFormat="1" ht="23.25" hidden="1" customHeight="1">
      <c r="B100" s="198">
        <v>2015</v>
      </c>
      <c r="C100" s="556"/>
      <c r="D100" s="556"/>
      <c r="E100" s="556"/>
      <c r="F100" s="556"/>
      <c r="G100" s="554">
        <f>SUM('5.  2015-2020 LRAM'!Y206:AL206)</f>
        <v>0</v>
      </c>
      <c r="H100" s="553">
        <f>SUM('5.  2015-2020 LRAM'!Y391:AL391)</f>
        <v>0</v>
      </c>
      <c r="I100" s="554">
        <f>SUM('5.  2015-2020 LRAM'!Y584:AL584)</f>
        <v>0</v>
      </c>
      <c r="J100" s="553">
        <f>SUM('5.  2015-2020 LRAM'!Y771:AL771)</f>
        <v>0</v>
      </c>
      <c r="K100" s="553">
        <f>SUM('5.  2015-2020 LRAM'!Y955:AL955)</f>
        <v>105128.31149169736</v>
      </c>
      <c r="L100" s="553">
        <f>SUM('5.  2015-2020 LRAM'!Y1139:AL1139)</f>
        <v>99690.797938939009</v>
      </c>
      <c r="M100" s="553">
        <f>SUM(G100:L100)</f>
        <v>204819.10943063637</v>
      </c>
      <c r="T100" s="197"/>
      <c r="U100" s="197"/>
    </row>
    <row r="101" spans="2:21" s="90" customFormat="1" ht="23.25" hidden="1" customHeight="1">
      <c r="B101" s="198">
        <v>2016</v>
      </c>
      <c r="C101" s="556"/>
      <c r="D101" s="556"/>
      <c r="E101" s="556"/>
      <c r="F101" s="556"/>
      <c r="G101" s="556"/>
      <c r="H101" s="553">
        <f>SUM('5.  2015-2020 LRAM'!Y392:AL392)</f>
        <v>0</v>
      </c>
      <c r="I101" s="554">
        <f>SUM('5.  2015-2020 LRAM'!Y585:AL585)</f>
        <v>0</v>
      </c>
      <c r="J101" s="553">
        <f>SUM('5.  2015-2020 LRAM'!Y772:AL772)</f>
        <v>0</v>
      </c>
      <c r="K101" s="553">
        <f>SUM('5.  2015-2020 LRAM'!Y956:AL956)</f>
        <v>110723.45338613432</v>
      </c>
      <c r="L101" s="553">
        <f>SUM('5.  2015-2020 LRAM'!Y1140:AL1140)</f>
        <v>101595.30924581047</v>
      </c>
      <c r="M101" s="553">
        <f>SUM(H101:L101)</f>
        <v>212318.76263194479</v>
      </c>
      <c r="T101" s="197"/>
      <c r="U101" s="197"/>
    </row>
    <row r="102" spans="2:21" s="90" customFormat="1" ht="23.25" hidden="1" customHeight="1">
      <c r="B102" s="198">
        <v>2017</v>
      </c>
      <c r="C102" s="556"/>
      <c r="D102" s="556"/>
      <c r="E102" s="556"/>
      <c r="F102" s="556"/>
      <c r="G102" s="556"/>
      <c r="H102" s="556"/>
      <c r="I102" s="553">
        <f>SUM('5.  2015-2020 LRAM'!Y586:AL586)</f>
        <v>0</v>
      </c>
      <c r="J102" s="553">
        <f>SUM('5.  2015-2020 LRAM'!Y773:AL773)</f>
        <v>0</v>
      </c>
      <c r="K102" s="553">
        <f>SUM('5.  2015-2020 LRAM'!Y957:AL957)</f>
        <v>129741.55022804519</v>
      </c>
      <c r="L102" s="553">
        <f>SUM('5.  2015-2020 LRAM'!Y1141:AL1141)</f>
        <v>108768.71524570585</v>
      </c>
      <c r="M102" s="553">
        <f>SUM(I102:L102)</f>
        <v>238510.26547375106</v>
      </c>
      <c r="T102" s="197"/>
      <c r="U102" s="197"/>
    </row>
    <row r="103" spans="2:21" s="90" customFormat="1" ht="23.25" hidden="1" customHeight="1">
      <c r="B103" s="198">
        <v>2018</v>
      </c>
      <c r="C103" s="556"/>
      <c r="D103" s="556"/>
      <c r="E103" s="556"/>
      <c r="F103" s="556"/>
      <c r="G103" s="556"/>
      <c r="H103" s="556"/>
      <c r="I103" s="556"/>
      <c r="J103" s="553">
        <f>SUM('5.  2015-2020 LRAM'!Y774:AL774)</f>
        <v>0</v>
      </c>
      <c r="K103" s="553">
        <f>SUM('5.  2015-2020 LRAM'!Y958:AL958)</f>
        <v>128325.9174190498</v>
      </c>
      <c r="L103" s="553">
        <f>SUM('5.  2015-2020 LRAM'!Y1142:AL1142)</f>
        <v>122079.59860892706</v>
      </c>
      <c r="M103" s="553">
        <f>SUM(J103:L103)</f>
        <v>250405.51602797688</v>
      </c>
      <c r="T103" s="197"/>
      <c r="U103" s="197"/>
    </row>
    <row r="104" spans="2:21" s="90" customFormat="1" ht="23.25" hidden="1" customHeight="1">
      <c r="B104" s="198">
        <v>2019</v>
      </c>
      <c r="C104" s="556"/>
      <c r="D104" s="556"/>
      <c r="E104" s="556"/>
      <c r="F104" s="556"/>
      <c r="G104" s="556"/>
      <c r="H104" s="556"/>
      <c r="I104" s="556"/>
      <c r="J104" s="556"/>
      <c r="K104" s="553">
        <f>SUM('5.  2015-2020 LRAM'!Y959:AL959)</f>
        <v>55323.965879423879</v>
      </c>
      <c r="L104" s="553">
        <f>SUM('5.  2015-2020 LRAM'!Y1143:AL1143)</f>
        <v>54748.2785148947</v>
      </c>
      <c r="M104" s="553">
        <f>SUM(K104:L104)</f>
        <v>110072.24439431858</v>
      </c>
      <c r="T104" s="197"/>
      <c r="U104" s="197"/>
    </row>
    <row r="105" spans="2:21" s="90" customFormat="1" ht="23.25" hidden="1" customHeight="1">
      <c r="B105" s="198">
        <v>2020</v>
      </c>
      <c r="C105" s="556"/>
      <c r="D105" s="556"/>
      <c r="E105" s="556"/>
      <c r="F105" s="556"/>
      <c r="G105" s="556"/>
      <c r="H105" s="556"/>
      <c r="I105" s="556"/>
      <c r="J105" s="556"/>
      <c r="K105" s="556"/>
      <c r="L105" s="555">
        <f>SUM('5.  2015-2020 LRAM'!Y1144:AL1144)</f>
        <v>0</v>
      </c>
      <c r="M105" s="555">
        <f>L105</f>
        <v>0</v>
      </c>
      <c r="T105" s="197"/>
      <c r="U105" s="197"/>
    </row>
    <row r="106" spans="2:21" s="196" customFormat="1" ht="24" hidden="1" customHeight="1">
      <c r="B106" s="568" t="s">
        <v>518</v>
      </c>
      <c r="C106" s="552">
        <f>C96</f>
        <v>0</v>
      </c>
      <c r="D106" s="553">
        <f>D96+D97</f>
        <v>0</v>
      </c>
      <c r="E106" s="553">
        <f>E96+E97+E98</f>
        <v>0</v>
      </c>
      <c r="F106" s="553">
        <f>F96+F97+F98+F99</f>
        <v>0</v>
      </c>
      <c r="G106" s="553">
        <f>G96+G97+G98+G99+G100</f>
        <v>0</v>
      </c>
      <c r="H106" s="553">
        <f>H96+H97+H98+H99+H100+H101</f>
        <v>0</v>
      </c>
      <c r="I106" s="553">
        <f>I96+I97+I98+I99+I100+I101+I102</f>
        <v>0</v>
      </c>
      <c r="J106" s="553">
        <f>J96+J97+J98+J99+J100+J101+J102+J103</f>
        <v>0</v>
      </c>
      <c r="K106" s="553">
        <f>K96+K97+K98+K99+K100+K101+K102+K103+K104</f>
        <v>618423.06760357274</v>
      </c>
      <c r="L106" s="553">
        <f>SUM(L96:L105)</f>
        <v>570528.29798014555</v>
      </c>
      <c r="M106" s="553">
        <f>SUM(M96:M105)</f>
        <v>1188951.3655837183</v>
      </c>
      <c r="T106" s="199"/>
      <c r="U106" s="199"/>
    </row>
    <row r="107" spans="2:21" s="27" customFormat="1" ht="24.75" hidden="1" customHeight="1">
      <c r="B107" s="569" t="s">
        <v>517</v>
      </c>
      <c r="C107" s="551">
        <f>'4.  2011-2014 LRAM'!AM132</f>
        <v>0</v>
      </c>
      <c r="D107" s="551">
        <f>'4.  2011-2014 LRAM'!AM262</f>
        <v>0</v>
      </c>
      <c r="E107" s="551">
        <f>'4.  2011-2014 LRAM'!AM392</f>
        <v>0</v>
      </c>
      <c r="F107" s="551">
        <f>'4.  2011-2014 LRAM'!AM523</f>
        <v>0</v>
      </c>
      <c r="G107" s="551">
        <f>'5.  2015-2020 LRAM'!AM208</f>
        <v>0</v>
      </c>
      <c r="H107" s="551">
        <f>'5.  2015-2020 LRAM'!AM394</f>
        <v>0</v>
      </c>
      <c r="I107" s="551">
        <f>'5.  2015-2020 LRAM'!AM588</f>
        <v>0</v>
      </c>
      <c r="J107" s="551">
        <f>'5.  2015-2020 LRAM'!AM776</f>
        <v>0</v>
      </c>
      <c r="K107" s="551">
        <f>'5.  2015-2020 LRAM'!AM961</f>
        <v>74791.97649999999</v>
      </c>
      <c r="L107" s="551">
        <f>'5.  2015-2020 LRAM'!AM1146</f>
        <v>67116.822</v>
      </c>
      <c r="M107" s="553">
        <f>SUM(C107:L107)</f>
        <v>141908.79849999998</v>
      </c>
      <c r="T107" s="89"/>
      <c r="U107" s="89"/>
    </row>
    <row r="108" spans="2:21" ht="24.75" hidden="1" customHeight="1">
      <c r="B108" s="569" t="s">
        <v>43</v>
      </c>
      <c r="C108" s="551">
        <f>'6.  Carrying Charges'!W27</f>
        <v>0</v>
      </c>
      <c r="D108" s="551">
        <f>'6.  Carrying Charges'!W42</f>
        <v>0</v>
      </c>
      <c r="E108" s="551">
        <f>'6.  Carrying Charges'!W57</f>
        <v>0</v>
      </c>
      <c r="F108" s="551">
        <f>'6.  Carrying Charges'!W72</f>
        <v>0</v>
      </c>
      <c r="G108" s="551">
        <f>'6.  Carrying Charges'!W87</f>
        <v>0</v>
      </c>
      <c r="H108" s="551">
        <f>'6.  Carrying Charges'!W102</f>
        <v>0</v>
      </c>
      <c r="I108" s="551">
        <f>'6.  Carrying Charges'!W117</f>
        <v>0</v>
      </c>
      <c r="J108" s="551">
        <f>'6.  Carrying Charges'!W132</f>
        <v>0</v>
      </c>
      <c r="K108" s="551">
        <f>'6.  Carrying Charges'!W147</f>
        <v>5462.3599008177735</v>
      </c>
      <c r="L108" s="551">
        <f>'6.  Carrying Charges'!W162</f>
        <v>15096.712880665069</v>
      </c>
      <c r="M108" s="553">
        <f>SUM(C108:L108)</f>
        <v>20559.072781482842</v>
      </c>
    </row>
    <row r="109" spans="2:21" ht="23.25" hidden="1" customHeight="1">
      <c r="B109" s="568" t="s">
        <v>26</v>
      </c>
      <c r="C109" s="551">
        <f>C106-C107+C108</f>
        <v>0</v>
      </c>
      <c r="D109" s="551">
        <f t="shared" ref="D109:J109" si="3">D106-D107+D108</f>
        <v>0</v>
      </c>
      <c r="E109" s="551">
        <f t="shared" si="3"/>
        <v>0</v>
      </c>
      <c r="F109" s="551">
        <f t="shared" si="3"/>
        <v>0</v>
      </c>
      <c r="G109" s="551">
        <f t="shared" si="3"/>
        <v>0</v>
      </c>
      <c r="H109" s="551">
        <f t="shared" si="3"/>
        <v>0</v>
      </c>
      <c r="I109" s="551">
        <f t="shared" si="3"/>
        <v>0</v>
      </c>
      <c r="J109" s="551">
        <f t="shared" si="3"/>
        <v>0</v>
      </c>
      <c r="K109" s="551">
        <f>K106-K107+K108</f>
        <v>549093.45100439049</v>
      </c>
      <c r="L109" s="551">
        <f>L106-L107+L108</f>
        <v>518508.18886081065</v>
      </c>
      <c r="M109" s="551">
        <f>M106-M107+M108</f>
        <v>1067601.6398652012</v>
      </c>
    </row>
    <row r="110" spans="2:21" hidden="1"/>
    <row r="111" spans="2:21">
      <c r="B111" s="586"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7" location="'6.  Carrying Charges'!A1" display="Carrying Charges" xr:uid="{00000000-0004-0000-0400-000000000000}"/>
    <hyperlink ref="B111"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60"/>
  <sheetViews>
    <sheetView topLeftCell="A39" zoomScale="80" zoomScaleNormal="80" workbookViewId="0">
      <selection activeCell="G54" sqref="G54:H54"/>
    </sheetView>
  </sheetViews>
  <sheetFormatPr baseColWidth="10" defaultColWidth="9.1640625" defaultRowHeight="15"/>
  <cols>
    <col min="1" max="1" width="5.5" style="12" customWidth="1"/>
    <col min="2" max="2" width="27" style="12" customWidth="1"/>
    <col min="3" max="3" width="24.33203125" style="12" customWidth="1"/>
    <col min="4" max="4" width="23.5" style="12" customWidth="1"/>
    <col min="5" max="5" width="28.6640625" style="12" customWidth="1"/>
    <col min="6" max="6" width="43.83203125" style="12" customWidth="1"/>
    <col min="7" max="7" width="72.6640625" style="12" customWidth="1"/>
    <col min="8" max="16384" width="9.1640625" style="12"/>
  </cols>
  <sheetData>
    <row r="13" spans="2:3" ht="16" thickBot="1"/>
    <row r="14" spans="2:3" ht="26.25" customHeight="1" thickBot="1">
      <c r="B14" s="534" t="s">
        <v>171</v>
      </c>
      <c r="C14" s="126" t="s">
        <v>175</v>
      </c>
    </row>
    <row r="15" spans="2:3" ht="26.25" customHeight="1" thickBot="1">
      <c r="C15" s="128" t="s">
        <v>406</v>
      </c>
    </row>
    <row r="16" spans="2:3" ht="27" customHeight="1" thickBot="1">
      <c r="C16" s="566" t="s">
        <v>550</v>
      </c>
    </row>
    <row r="19" spans="2:8" ht="16">
      <c r="B19" s="534" t="s">
        <v>615</v>
      </c>
    </row>
    <row r="20" spans="2:8" ht="13.5" customHeight="1"/>
    <row r="21" spans="2:8" ht="41" customHeight="1">
      <c r="B21" s="865" t="s">
        <v>675</v>
      </c>
      <c r="C21" s="865"/>
      <c r="D21" s="865"/>
      <c r="E21" s="865"/>
      <c r="F21" s="865"/>
      <c r="G21" s="865"/>
      <c r="H21" s="865"/>
    </row>
    <row r="23" spans="2:8" s="606" customFormat="1" ht="16">
      <c r="B23" s="616" t="s">
        <v>545</v>
      </c>
      <c r="C23" s="616" t="s">
        <v>560</v>
      </c>
      <c r="D23" s="616" t="s">
        <v>544</v>
      </c>
      <c r="E23" s="872" t="s">
        <v>34</v>
      </c>
      <c r="F23" s="873"/>
      <c r="G23" s="872" t="s">
        <v>543</v>
      </c>
      <c r="H23" s="873"/>
    </row>
    <row r="24" spans="2:8">
      <c r="B24" s="605">
        <v>1</v>
      </c>
      <c r="C24" s="641" t="s">
        <v>170</v>
      </c>
      <c r="D24" s="604" t="s">
        <v>815</v>
      </c>
      <c r="E24" s="870" t="s">
        <v>816</v>
      </c>
      <c r="F24" s="871"/>
      <c r="G24" s="874" t="s">
        <v>886</v>
      </c>
      <c r="H24" s="875"/>
    </row>
    <row r="25" spans="2:8">
      <c r="B25" s="605">
        <v>2</v>
      </c>
      <c r="C25" s="641" t="s">
        <v>170</v>
      </c>
      <c r="D25" s="604" t="s">
        <v>817</v>
      </c>
      <c r="E25" s="870" t="s">
        <v>818</v>
      </c>
      <c r="F25" s="871"/>
      <c r="G25" s="874" t="s">
        <v>886</v>
      </c>
      <c r="H25" s="875"/>
    </row>
    <row r="26" spans="2:8">
      <c r="B26" s="605">
        <v>3</v>
      </c>
      <c r="C26" s="641" t="s">
        <v>549</v>
      </c>
      <c r="D26" s="604" t="s">
        <v>819</v>
      </c>
      <c r="E26" s="870" t="s">
        <v>873</v>
      </c>
      <c r="F26" s="871"/>
      <c r="G26" s="874" t="s">
        <v>886</v>
      </c>
      <c r="H26" s="875"/>
    </row>
    <row r="27" spans="2:8">
      <c r="B27" s="605">
        <v>4</v>
      </c>
      <c r="C27" s="641" t="s">
        <v>169</v>
      </c>
      <c r="D27" s="604" t="s">
        <v>820</v>
      </c>
      <c r="E27" s="870" t="s">
        <v>821</v>
      </c>
      <c r="F27" s="871"/>
      <c r="G27" s="874" t="s">
        <v>886</v>
      </c>
      <c r="H27" s="875"/>
    </row>
    <row r="28" spans="2:8">
      <c r="B28" s="605">
        <v>5</v>
      </c>
      <c r="C28" s="641" t="s">
        <v>169</v>
      </c>
      <c r="D28" s="604" t="s">
        <v>822</v>
      </c>
      <c r="E28" s="870" t="s">
        <v>823</v>
      </c>
      <c r="F28" s="871"/>
      <c r="G28" s="874" t="s">
        <v>824</v>
      </c>
      <c r="H28" s="875"/>
    </row>
    <row r="29" spans="2:8">
      <c r="B29" s="605">
        <v>6</v>
      </c>
      <c r="C29" s="641" t="s">
        <v>169</v>
      </c>
      <c r="D29" s="604" t="s">
        <v>825</v>
      </c>
      <c r="E29" s="870" t="s">
        <v>888</v>
      </c>
      <c r="F29" s="871"/>
      <c r="G29" s="874" t="s">
        <v>886</v>
      </c>
      <c r="H29" s="875"/>
    </row>
    <row r="30" spans="2:8">
      <c r="B30" s="605">
        <v>7</v>
      </c>
      <c r="C30" s="641" t="s">
        <v>368</v>
      </c>
      <c r="D30" s="604" t="s">
        <v>826</v>
      </c>
      <c r="E30" s="870" t="s">
        <v>827</v>
      </c>
      <c r="F30" s="871"/>
      <c r="G30" s="874" t="s">
        <v>886</v>
      </c>
      <c r="H30" s="875"/>
    </row>
    <row r="31" spans="2:8">
      <c r="B31" s="605">
        <v>8</v>
      </c>
      <c r="C31" s="641" t="s">
        <v>369</v>
      </c>
      <c r="D31" s="604" t="s">
        <v>828</v>
      </c>
      <c r="E31" s="870" t="s">
        <v>829</v>
      </c>
      <c r="F31" s="871"/>
      <c r="G31" s="874" t="s">
        <v>830</v>
      </c>
      <c r="H31" s="875"/>
    </row>
    <row r="32" spans="2:8" ht="32">
      <c r="B32" s="605">
        <v>9</v>
      </c>
      <c r="C32" s="641" t="s">
        <v>369</v>
      </c>
      <c r="D32" s="820" t="s">
        <v>881</v>
      </c>
      <c r="E32" s="870" t="s">
        <v>827</v>
      </c>
      <c r="F32" s="871"/>
      <c r="G32" s="874" t="s">
        <v>886</v>
      </c>
      <c r="H32" s="875"/>
    </row>
    <row r="33" spans="2:8">
      <c r="B33" s="605">
        <v>10</v>
      </c>
      <c r="C33" s="641" t="s">
        <v>369</v>
      </c>
      <c r="D33" s="604" t="s">
        <v>831</v>
      </c>
      <c r="E33" s="870" t="s">
        <v>832</v>
      </c>
      <c r="F33" s="871"/>
      <c r="G33" s="874" t="s">
        <v>833</v>
      </c>
      <c r="H33" s="875"/>
    </row>
    <row r="34" spans="2:8">
      <c r="B34" s="605">
        <v>11</v>
      </c>
      <c r="C34" s="641" t="s">
        <v>369</v>
      </c>
      <c r="D34" s="604" t="s">
        <v>878</v>
      </c>
      <c r="E34" s="870" t="s">
        <v>834</v>
      </c>
      <c r="F34" s="876"/>
      <c r="G34" s="745" t="s">
        <v>880</v>
      </c>
      <c r="H34" s="746"/>
    </row>
    <row r="35" spans="2:8" ht="32">
      <c r="B35" s="605">
        <v>12</v>
      </c>
      <c r="C35" s="641" t="s">
        <v>369</v>
      </c>
      <c r="D35" s="820" t="s">
        <v>882</v>
      </c>
      <c r="E35" s="743" t="s">
        <v>879</v>
      </c>
      <c r="F35" s="744"/>
      <c r="G35" s="745" t="s">
        <v>880</v>
      </c>
      <c r="H35" s="746"/>
    </row>
    <row r="36" spans="2:8" ht="48" customHeight="1">
      <c r="B36" s="605">
        <v>13</v>
      </c>
      <c r="C36" s="641" t="s">
        <v>369</v>
      </c>
      <c r="D36" s="604" t="s">
        <v>884</v>
      </c>
      <c r="E36" s="870" t="s">
        <v>883</v>
      </c>
      <c r="F36" s="871"/>
      <c r="G36" s="745" t="s">
        <v>835</v>
      </c>
      <c r="H36" s="746"/>
    </row>
    <row r="37" spans="2:8" ht="32" customHeight="1">
      <c r="B37" s="605">
        <v>14</v>
      </c>
      <c r="C37" s="641" t="s">
        <v>369</v>
      </c>
      <c r="D37" s="604" t="s">
        <v>836</v>
      </c>
      <c r="E37" s="870" t="s">
        <v>837</v>
      </c>
      <c r="F37" s="871"/>
      <c r="G37" s="874" t="s">
        <v>886</v>
      </c>
      <c r="H37" s="875"/>
    </row>
    <row r="38" spans="2:8" ht="16" customHeight="1">
      <c r="B38" s="605">
        <v>15</v>
      </c>
      <c r="C38" s="641" t="s">
        <v>370</v>
      </c>
      <c r="D38" s="604" t="s">
        <v>887</v>
      </c>
      <c r="E38" s="870" t="s">
        <v>838</v>
      </c>
      <c r="F38" s="871"/>
      <c r="G38" s="745" t="s">
        <v>839</v>
      </c>
      <c r="H38" s="746"/>
    </row>
    <row r="39" spans="2:8" ht="32" customHeight="1">
      <c r="B39" s="605">
        <v>16</v>
      </c>
      <c r="C39" s="641" t="s">
        <v>370</v>
      </c>
      <c r="D39" s="604" t="s">
        <v>840</v>
      </c>
      <c r="E39" s="870" t="s">
        <v>841</v>
      </c>
      <c r="F39" s="871"/>
      <c r="G39" s="745" t="s">
        <v>842</v>
      </c>
      <c r="H39" s="746"/>
    </row>
    <row r="40" spans="2:8" ht="48" customHeight="1">
      <c r="B40" s="605">
        <v>17</v>
      </c>
      <c r="C40" s="641" t="s">
        <v>843</v>
      </c>
      <c r="D40" s="604" t="s">
        <v>844</v>
      </c>
      <c r="E40" s="870" t="s">
        <v>845</v>
      </c>
      <c r="F40" s="871"/>
      <c r="G40" s="745" t="s">
        <v>846</v>
      </c>
      <c r="H40" s="746"/>
    </row>
    <row r="41" spans="2:8" ht="48" customHeight="1">
      <c r="B41" s="605">
        <v>18</v>
      </c>
      <c r="C41" s="641" t="s">
        <v>869</v>
      </c>
      <c r="D41" s="604" t="s">
        <v>844</v>
      </c>
      <c r="E41" s="870" t="s">
        <v>870</v>
      </c>
      <c r="F41" s="871"/>
      <c r="G41" s="745" t="s">
        <v>835</v>
      </c>
      <c r="H41" s="746"/>
    </row>
    <row r="42" spans="2:8" ht="48" customHeight="1">
      <c r="B42" s="605">
        <v>19</v>
      </c>
      <c r="C42" s="641" t="s">
        <v>871</v>
      </c>
      <c r="D42" s="604" t="s">
        <v>847</v>
      </c>
      <c r="E42" s="870" t="s">
        <v>848</v>
      </c>
      <c r="F42" s="871"/>
      <c r="G42" s="745" t="s">
        <v>849</v>
      </c>
      <c r="H42" s="746"/>
    </row>
    <row r="43" spans="2:8">
      <c r="B43" s="605">
        <v>20</v>
      </c>
      <c r="C43" s="641"/>
      <c r="D43" s="604"/>
      <c r="E43" s="870"/>
      <c r="F43" s="871"/>
      <c r="G43" s="745"/>
      <c r="H43" s="746"/>
    </row>
    <row r="44" spans="2:8">
      <c r="B44" s="605" t="s">
        <v>479</v>
      </c>
      <c r="C44" s="641"/>
      <c r="D44" s="604"/>
      <c r="E44" s="870"/>
      <c r="F44" s="871"/>
      <c r="G44" s="874"/>
      <c r="H44" s="875"/>
    </row>
    <row r="46" spans="2:8" ht="30.75" customHeight="1">
      <c r="B46" s="534" t="s">
        <v>611</v>
      </c>
    </row>
    <row r="47" spans="2:8" ht="23.25" customHeight="1">
      <c r="B47" s="565" t="s">
        <v>616</v>
      </c>
      <c r="C47" s="602"/>
      <c r="D47" s="602"/>
      <c r="E47" s="602"/>
      <c r="F47" s="602"/>
      <c r="G47" s="602"/>
      <c r="H47" s="602"/>
    </row>
    <row r="49" spans="2:8" s="90" customFormat="1" ht="16">
      <c r="B49" s="616" t="s">
        <v>545</v>
      </c>
      <c r="C49" s="616" t="s">
        <v>560</v>
      </c>
      <c r="D49" s="616" t="s">
        <v>544</v>
      </c>
      <c r="E49" s="872" t="s">
        <v>34</v>
      </c>
      <c r="F49" s="873"/>
      <c r="G49" s="872" t="s">
        <v>543</v>
      </c>
      <c r="H49" s="873"/>
    </row>
    <row r="50" spans="2:8">
      <c r="B50" s="605">
        <v>1</v>
      </c>
      <c r="C50" s="641" t="s">
        <v>869</v>
      </c>
      <c r="D50" s="604" t="s">
        <v>907</v>
      </c>
      <c r="E50" s="870" t="s">
        <v>908</v>
      </c>
      <c r="F50" s="871"/>
      <c r="G50" s="870" t="s">
        <v>909</v>
      </c>
      <c r="H50" s="871"/>
    </row>
    <row r="51" spans="2:8" ht="30" customHeight="1">
      <c r="B51" s="605">
        <v>2</v>
      </c>
      <c r="C51" s="641" t="s">
        <v>369</v>
      </c>
      <c r="D51" s="604" t="s">
        <v>910</v>
      </c>
      <c r="E51" s="870" t="s">
        <v>911</v>
      </c>
      <c r="F51" s="871"/>
      <c r="G51" s="874" t="s">
        <v>915</v>
      </c>
      <c r="H51" s="875"/>
    </row>
    <row r="52" spans="2:8" ht="30" customHeight="1">
      <c r="B52" s="605">
        <v>3</v>
      </c>
      <c r="C52" s="641" t="s">
        <v>369</v>
      </c>
      <c r="D52" s="604" t="s">
        <v>912</v>
      </c>
      <c r="E52" s="870" t="s">
        <v>913</v>
      </c>
      <c r="F52" s="871"/>
      <c r="G52" s="870" t="s">
        <v>914</v>
      </c>
      <c r="H52" s="871"/>
    </row>
    <row r="53" spans="2:8">
      <c r="B53" s="605">
        <v>4</v>
      </c>
      <c r="C53" s="641" t="s">
        <v>369</v>
      </c>
      <c r="D53" s="604" t="s">
        <v>918</v>
      </c>
      <c r="E53" s="870" t="s">
        <v>916</v>
      </c>
      <c r="F53" s="871"/>
      <c r="G53" s="874" t="s">
        <v>917</v>
      </c>
      <c r="H53" s="875"/>
    </row>
    <row r="54" spans="2:8">
      <c r="B54" s="605">
        <v>5</v>
      </c>
      <c r="C54" s="641" t="s">
        <v>369</v>
      </c>
      <c r="D54" s="604" t="s">
        <v>919</v>
      </c>
      <c r="E54" s="870" t="s">
        <v>920</v>
      </c>
      <c r="F54" s="871"/>
      <c r="G54" s="874"/>
      <c r="H54" s="875"/>
    </row>
    <row r="55" spans="2:8">
      <c r="B55" s="605">
        <v>6</v>
      </c>
      <c r="C55" s="641"/>
      <c r="D55" s="604"/>
      <c r="E55" s="870"/>
      <c r="F55" s="871"/>
      <c r="G55" s="874"/>
      <c r="H55" s="875"/>
    </row>
    <row r="56" spans="2:8">
      <c r="B56" s="605">
        <v>7</v>
      </c>
      <c r="C56" s="641"/>
      <c r="D56" s="604"/>
      <c r="E56" s="870"/>
      <c r="F56" s="871"/>
      <c r="G56" s="874"/>
      <c r="H56" s="875"/>
    </row>
    <row r="57" spans="2:8">
      <c r="B57" s="605">
        <v>8</v>
      </c>
      <c r="C57" s="641"/>
      <c r="D57" s="604"/>
      <c r="E57" s="870"/>
      <c r="F57" s="871"/>
      <c r="G57" s="874"/>
      <c r="H57" s="875"/>
    </row>
    <row r="58" spans="2:8">
      <c r="B58" s="605">
        <v>9</v>
      </c>
      <c r="C58" s="641"/>
      <c r="D58" s="604"/>
      <c r="E58" s="870"/>
      <c r="F58" s="871"/>
      <c r="G58" s="874"/>
      <c r="H58" s="875"/>
    </row>
    <row r="59" spans="2:8">
      <c r="B59" s="605">
        <v>10</v>
      </c>
      <c r="C59" s="641"/>
      <c r="D59" s="604"/>
      <c r="E59" s="870"/>
      <c r="F59" s="871"/>
      <c r="G59" s="874"/>
      <c r="H59" s="875"/>
    </row>
    <row r="60" spans="2:8">
      <c r="B60" s="605" t="s">
        <v>479</v>
      </c>
      <c r="C60" s="641"/>
      <c r="D60" s="604"/>
      <c r="E60" s="870"/>
      <c r="F60" s="871"/>
      <c r="G60" s="874"/>
      <c r="H60" s="875"/>
    </row>
  </sheetData>
  <mergeCells count="59">
    <mergeCell ref="E59:F59"/>
    <mergeCell ref="G59:H59"/>
    <mergeCell ref="E60:F60"/>
    <mergeCell ref="G60:H60"/>
    <mergeCell ref="E56:F56"/>
    <mergeCell ref="G56:H56"/>
    <mergeCell ref="E57:F57"/>
    <mergeCell ref="G57:H57"/>
    <mergeCell ref="E58:F58"/>
    <mergeCell ref="G58:H58"/>
    <mergeCell ref="E53:F53"/>
    <mergeCell ref="G53:H53"/>
    <mergeCell ref="E54:F54"/>
    <mergeCell ref="G54:H54"/>
    <mergeCell ref="E55:F55"/>
    <mergeCell ref="G55:H55"/>
    <mergeCell ref="E50:F50"/>
    <mergeCell ref="G50:H50"/>
    <mergeCell ref="E51:F51"/>
    <mergeCell ref="G51:H51"/>
    <mergeCell ref="E52:F52"/>
    <mergeCell ref="G52:H52"/>
    <mergeCell ref="G32:H32"/>
    <mergeCell ref="G33:H33"/>
    <mergeCell ref="G44:H44"/>
    <mergeCell ref="E49:F49"/>
    <mergeCell ref="G49:H49"/>
    <mergeCell ref="E44:F44"/>
    <mergeCell ref="G37:H37"/>
    <mergeCell ref="E36:F36"/>
    <mergeCell ref="E37:F37"/>
    <mergeCell ref="E38:F38"/>
    <mergeCell ref="E39:F39"/>
    <mergeCell ref="E40:F40"/>
    <mergeCell ref="E41:F41"/>
    <mergeCell ref="E42:F42"/>
    <mergeCell ref="E43:F43"/>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C43:C44 C24:C39 C51:C60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7"/>
  <sheetViews>
    <sheetView topLeftCell="A7" zoomScale="90" zoomScaleNormal="90" workbookViewId="0">
      <selection activeCell="B56" sqref="B56"/>
    </sheetView>
  </sheetViews>
  <sheetFormatPr baseColWidth="10" defaultColWidth="9.1640625" defaultRowHeight="1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5" style="12" customWidth="1"/>
    <col min="8" max="8" width="24.1640625" style="12" customWidth="1"/>
    <col min="9" max="13" width="22.1640625" style="12" customWidth="1"/>
    <col min="14" max="14" width="26" style="12" customWidth="1"/>
    <col min="15" max="16" width="22.1640625" style="12" customWidth="1"/>
    <col min="17" max="17" width="16.33203125" style="12" customWidth="1"/>
    <col min="18" max="18" width="13.5" style="12" customWidth="1"/>
    <col min="19" max="19" width="13.83203125" style="12" customWidth="1"/>
    <col min="20" max="20" width="20" style="12" customWidth="1"/>
    <col min="21" max="21" width="10.1640625" style="12" customWidth="1"/>
    <col min="22" max="30" width="14" style="12" customWidth="1"/>
    <col min="31" max="16384" width="9.16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8"/>
      <c r="F4" s="438"/>
      <c r="G4" s="438"/>
      <c r="H4" s="438"/>
      <c r="I4" s="438"/>
      <c r="J4" s="438"/>
      <c r="K4" s="438"/>
      <c r="L4" s="438"/>
      <c r="M4" s="438"/>
      <c r="N4" s="438"/>
      <c r="O4" s="438"/>
      <c r="P4" s="438"/>
      <c r="Q4" s="455"/>
    </row>
    <row r="5" spans="2:17" s="2" customFormat="1" ht="24" customHeight="1" thickBot="1">
      <c r="B5" s="456"/>
      <c r="C5" s="454"/>
      <c r="D5" s="457" t="s">
        <v>406</v>
      </c>
      <c r="F5" s="438"/>
      <c r="G5" s="438"/>
      <c r="H5" s="438"/>
      <c r="I5" s="438"/>
      <c r="J5" s="438"/>
      <c r="K5" s="438"/>
      <c r="L5" s="438"/>
      <c r="M5" s="438"/>
      <c r="N5" s="438"/>
      <c r="O5" s="438"/>
      <c r="P5" s="438"/>
      <c r="Q5" s="455"/>
    </row>
    <row r="6" spans="2:17" s="2" customFormat="1" ht="28.5" customHeight="1" thickBot="1">
      <c r="B6" s="456"/>
      <c r="C6" s="454"/>
      <c r="D6" s="261" t="s">
        <v>172</v>
      </c>
      <c r="E6" s="438"/>
      <c r="F6" s="438"/>
      <c r="G6" s="438"/>
      <c r="H6" s="438"/>
      <c r="I6" s="438"/>
      <c r="J6" s="438"/>
      <c r="K6" s="438"/>
      <c r="L6" s="438"/>
      <c r="M6" s="438"/>
      <c r="N6" s="438"/>
      <c r="O6" s="438"/>
      <c r="P6" s="438"/>
      <c r="Q6" s="455"/>
    </row>
    <row r="7" spans="2:17" s="104" customFormat="1" ht="29.25" customHeight="1" thickBot="1">
      <c r="D7" s="566" t="s">
        <v>550</v>
      </c>
      <c r="P7" s="105"/>
      <c r="Q7" s="105"/>
    </row>
    <row r="8" spans="2:17" s="104" customFormat="1" ht="30" customHeight="1">
      <c r="D8" s="571"/>
      <c r="P8" s="105"/>
      <c r="Q8" s="105"/>
    </row>
    <row r="9" spans="2:17" s="2" customFormat="1" ht="24.75" customHeight="1">
      <c r="B9" s="118" t="s">
        <v>411</v>
      </c>
      <c r="C9" s="17"/>
      <c r="D9" s="453">
        <v>2014</v>
      </c>
    </row>
    <row r="10" spans="2:17" s="17" customFormat="1" ht="16.5" customHeight="1"/>
    <row r="11" spans="2:17" s="17" customFormat="1" ht="36.75" customHeight="1">
      <c r="B11" s="877" t="s">
        <v>733</v>
      </c>
      <c r="C11" s="877"/>
      <c r="D11" s="877"/>
      <c r="E11" s="877"/>
      <c r="F11" s="877"/>
      <c r="G11" s="877"/>
      <c r="H11" s="877"/>
      <c r="I11" s="877"/>
      <c r="J11" s="877"/>
      <c r="K11" s="877"/>
      <c r="L11" s="877"/>
      <c r="M11" s="877"/>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Unmetered Scattered Load</v>
      </c>
      <c r="H13" s="243" t="str">
        <f>'1.  LRAMVA Summary'!H52</f>
        <v>Streetlighting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kWh</v>
      </c>
      <c r="H14" s="576" t="str">
        <f>'1.  LRAMVA Summary'!H53</f>
        <v>kW</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4" customFormat="1" ht="15.75" customHeight="1">
      <c r="B15" s="459" t="s">
        <v>27</v>
      </c>
      <c r="C15" s="623">
        <f>SUM(D15:Q15)</f>
        <v>18835586</v>
      </c>
      <c r="D15" s="449">
        <v>6364469</v>
      </c>
      <c r="E15" s="449">
        <v>1997655</v>
      </c>
      <c r="F15" s="449">
        <v>10311200</v>
      </c>
      <c r="G15" s="449">
        <v>36218</v>
      </c>
      <c r="H15" s="449">
        <v>126044</v>
      </c>
      <c r="I15" s="449"/>
      <c r="J15" s="449"/>
      <c r="K15" s="449"/>
      <c r="L15" s="449"/>
      <c r="M15" s="449"/>
      <c r="N15" s="449"/>
      <c r="O15" s="449"/>
      <c r="P15" s="450"/>
      <c r="Q15" s="450"/>
    </row>
    <row r="16" spans="2:17" s="454" customFormat="1" ht="15.75" customHeight="1">
      <c r="B16" s="459" t="s">
        <v>28</v>
      </c>
      <c r="C16" s="623">
        <f>SUM(D16:Q16)</f>
        <v>12083</v>
      </c>
      <c r="D16" s="448">
        <v>0</v>
      </c>
      <c r="E16" s="448">
        <v>0</v>
      </c>
      <c r="F16" s="448">
        <v>11934</v>
      </c>
      <c r="G16" s="448">
        <v>0</v>
      </c>
      <c r="H16" s="448">
        <v>149</v>
      </c>
      <c r="I16" s="448"/>
      <c r="J16" s="448"/>
      <c r="K16" s="450"/>
      <c r="L16" s="450"/>
      <c r="M16" s="450"/>
      <c r="N16" s="450"/>
      <c r="O16" s="450"/>
      <c r="P16" s="450"/>
      <c r="Q16" s="450"/>
    </row>
    <row r="17" spans="2:17" s="17" customFormat="1" ht="15.75" customHeight="1"/>
    <row r="18" spans="2:17" s="25" customFormat="1" ht="15.75" customHeight="1">
      <c r="B18" s="191" t="s">
        <v>450</v>
      </c>
      <c r="C18" s="192"/>
      <c r="D18" s="192">
        <f t="shared" ref="D18:E18" si="0">IF(D14="kw",HLOOKUP(D14,D14:D16,3,FALSE),HLOOKUP(D14,D14:D16,2,FALSE))</f>
        <v>6364469</v>
      </c>
      <c r="E18" s="192">
        <f t="shared" si="0"/>
        <v>1997655</v>
      </c>
      <c r="F18" s="192">
        <f>IF(F14="kw",HLOOKUP(F14,F14:F16,3,FALSE),HLOOKUP(F14,F14:F16,2,FALSE))</f>
        <v>11934</v>
      </c>
      <c r="G18" s="192">
        <f t="shared" ref="G18:Q18" si="1">IF(G14="kw",HLOOKUP(G14,G14:G16,3,FALSE),HLOOKUP(G14,G14:G16,2,FALSE))</f>
        <v>36218</v>
      </c>
      <c r="H18" s="192">
        <f t="shared" si="1"/>
        <v>149</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58" t="s">
        <v>669</v>
      </c>
      <c r="C20" s="451" t="s">
        <v>737</v>
      </c>
      <c r="D20" s="452"/>
    </row>
    <row r="21" spans="2:17" s="438" customFormat="1" ht="21" customHeight="1">
      <c r="B21" s="458" t="s">
        <v>366</v>
      </c>
      <c r="C21" s="451" t="s">
        <v>738</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3"/>
    </row>
    <row r="25" spans="2:17" s="2" customFormat="1" ht="15.75" customHeight="1">
      <c r="D25" s="20"/>
    </row>
    <row r="26" spans="2:17" s="2" customFormat="1" ht="42" customHeight="1">
      <c r="B26" s="877" t="s">
        <v>733</v>
      </c>
      <c r="C26" s="877"/>
      <c r="D26" s="877"/>
      <c r="E26" s="877"/>
      <c r="F26" s="877"/>
      <c r="G26" s="877"/>
      <c r="H26" s="877"/>
      <c r="I26" s="877"/>
      <c r="J26" s="877"/>
      <c r="K26" s="877"/>
      <c r="L26" s="877"/>
      <c r="M26" s="877"/>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Unmetered Scattered Load</v>
      </c>
      <c r="H28" s="243" t="str">
        <f>'1.  LRAMVA Summary'!H52</f>
        <v>Streetlighting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kWh</v>
      </c>
      <c r="H29" s="576" t="str">
        <f>'1.  LRAMVA Summary'!H53</f>
        <v>kW</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4" customFormat="1" ht="15.75" customHeight="1">
      <c r="B30" s="459" t="s">
        <v>27</v>
      </c>
      <c r="C30" s="623">
        <f>SUM(D30:Q30)</f>
        <v>0</v>
      </c>
      <c r="D30" s="460"/>
      <c r="E30" s="460"/>
      <c r="F30" s="460"/>
      <c r="G30" s="460"/>
      <c r="H30" s="460"/>
      <c r="I30" s="460"/>
      <c r="J30" s="460"/>
      <c r="K30" s="460"/>
      <c r="L30" s="460"/>
      <c r="M30" s="460"/>
      <c r="N30" s="460"/>
      <c r="O30" s="460"/>
      <c r="P30" s="460"/>
      <c r="Q30" s="450"/>
    </row>
    <row r="31" spans="2:17" s="461" customFormat="1" ht="15" customHeight="1">
      <c r="B31" s="459" t="s">
        <v>28</v>
      </c>
      <c r="C31" s="623">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669</v>
      </c>
      <c r="C35" s="451"/>
      <c r="D35" s="452"/>
      <c r="E35" s="93"/>
      <c r="F35" s="93"/>
      <c r="G35" s="93"/>
      <c r="H35" s="93"/>
      <c r="I35" s="93"/>
      <c r="J35" s="93"/>
      <c r="K35" s="93"/>
      <c r="L35" s="93"/>
      <c r="M35" s="93"/>
      <c r="N35" s="93"/>
      <c r="O35" s="93"/>
      <c r="P35" s="93"/>
      <c r="Q35" s="93"/>
    </row>
    <row r="36" spans="2:32" s="438" customFormat="1" ht="21" customHeight="1">
      <c r="B36" s="458" t="s">
        <v>366</v>
      </c>
      <c r="C36" s="451" t="s">
        <v>413</v>
      </c>
      <c r="D36" s="452"/>
    </row>
    <row r="37" spans="2:32" s="17" customFormat="1" ht="15.75" customHeight="1">
      <c r="B37" s="166"/>
      <c r="C37" s="167"/>
      <c r="D37" s="163"/>
      <c r="R37" s="163"/>
    </row>
    <row r="38" spans="2:32" s="17" customFormat="1" ht="15.75" customHeight="1">
      <c r="B38" s="166"/>
      <c r="C38" s="166"/>
      <c r="D38" s="163"/>
      <c r="R38" s="163"/>
    </row>
    <row r="39" spans="2:32" s="20" customFormat="1" ht="16">
      <c r="B39" s="118" t="s">
        <v>452</v>
      </c>
      <c r="C39" s="35"/>
      <c r="D39" s="34"/>
      <c r="E39" s="39"/>
      <c r="F39" s="40"/>
    </row>
    <row r="40" spans="2:32" s="70" customFormat="1" ht="39" customHeight="1">
      <c r="B40" s="877" t="s">
        <v>609</v>
      </c>
      <c r="C40" s="877"/>
      <c r="D40" s="877"/>
      <c r="E40" s="877"/>
      <c r="F40" s="877"/>
      <c r="G40" s="877"/>
      <c r="H40" s="877"/>
      <c r="I40" s="877"/>
      <c r="J40" s="877"/>
      <c r="K40" s="877"/>
      <c r="L40" s="877"/>
      <c r="M40" s="877"/>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 kW</v>
      </c>
      <c r="G42" s="243" t="str">
        <f>'1.  LRAMVA Summary'!G52</f>
        <v>Unmetered Scattered Load</v>
      </c>
      <c r="H42" s="243" t="str">
        <f>'1.  LRAMVA Summary'!H52</f>
        <v>Streetlighting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kWh</v>
      </c>
      <c r="H43" s="580" t="str">
        <f>'1.  LRAMVA Summary'!H53</f>
        <v>kW</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6">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6">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6">
      <c r="B46" s="171">
        <v>2013</v>
      </c>
      <c r="C46" s="53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6">
      <c r="B47" s="171">
        <v>2014</v>
      </c>
      <c r="C47" s="531"/>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6">
      <c r="B48" s="171">
        <v>2015</v>
      </c>
      <c r="C48" s="531"/>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6">
      <c r="B49" s="171">
        <v>2016</v>
      </c>
      <c r="C49" s="531"/>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6">
      <c r="B50" s="171">
        <v>2017</v>
      </c>
      <c r="C50" s="531"/>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6">
      <c r="B51" s="171">
        <v>2018</v>
      </c>
      <c r="C51" s="531"/>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6">
      <c r="B52" s="171">
        <v>2019</v>
      </c>
      <c r="C52" s="531">
        <v>2014</v>
      </c>
      <c r="D52" s="190">
        <f t="shared" ref="D52:Q52" si="12">IF(ISBLANK($C$52),0,IF($C$52=$D$9,HLOOKUP(D43,D14:D18,5,FALSE),HLOOKUP(D43,D29:D33,5,FALSE)))</f>
        <v>6364469</v>
      </c>
      <c r="E52" s="190">
        <f t="shared" si="12"/>
        <v>1997655</v>
      </c>
      <c r="F52" s="190">
        <f t="shared" si="12"/>
        <v>11934</v>
      </c>
      <c r="G52" s="190">
        <f t="shared" si="12"/>
        <v>36218</v>
      </c>
      <c r="H52" s="190">
        <f t="shared" si="12"/>
        <v>149</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6">
      <c r="B53" s="171">
        <v>2020</v>
      </c>
      <c r="C53" s="531">
        <v>2014</v>
      </c>
      <c r="D53" s="190">
        <f t="shared" ref="D53:Q53" si="13">IF(ISBLANK($C$53),0,IF($C$53=$D$9,HLOOKUP(D43,D14:D18,5,FALSE),HLOOKUP(D43,D29:D33,5,FALSE)))</f>
        <v>6364469</v>
      </c>
      <c r="E53" s="190">
        <f t="shared" si="13"/>
        <v>1997655</v>
      </c>
      <c r="F53" s="190">
        <f t="shared" si="13"/>
        <v>11934</v>
      </c>
      <c r="G53" s="190">
        <f t="shared" si="13"/>
        <v>36218</v>
      </c>
      <c r="H53" s="190">
        <f t="shared" si="13"/>
        <v>149</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17" customFormat="1" ht="16" hidden="1">
      <c r="B54" s="786">
        <v>2021</v>
      </c>
      <c r="C54" s="531">
        <v>2014</v>
      </c>
      <c r="D54" s="190">
        <f>IF(ISBLANK($C$53),0,IF($C$54=$D$9,HLOOKUP(D43,D14:D18,5,FALSE),HLOOKUP(D43,D29:D33,5,FALSE)))</f>
        <v>6364469</v>
      </c>
      <c r="E54" s="190">
        <f>IF(ISBLANK($C$53),0,IF($C$54=$D$9,HLOOKUP(E43,E14:E18,5,FALSE),HLOOKUP(E43,E29:E33,5,FALSE)))</f>
        <v>1997655</v>
      </c>
      <c r="F54" s="190">
        <f>IF(ISBLANK($C$53),0,IF($C$54=$D$9,HLOOKUP(F43,F14:F18,5,FALSE),HLOOKUP(F43,F29:F33,5,FALSE)))</f>
        <v>11934</v>
      </c>
      <c r="G54" s="190">
        <f>IF(ISBLANK($C$53),0,IF($C$54=$D$9,HLOOKUP(G43,G14:G18,5,FALSE),HLOOKUP(G43,G29:G33,5,FALSE)))</f>
        <v>36218</v>
      </c>
      <c r="H54" s="190">
        <f>IF(ISBLANK($C$53),0,IF($C$54=$D$9,HLOOKUP(H43,H14:H18,5,FALSE),HLOOKUP(H43,H29:H33,5,FALSE)))</f>
        <v>149</v>
      </c>
      <c r="I54" s="190">
        <f t="shared" ref="I54:Q54" si="14">IF(ISBLANK($C$53),0,IF($C$54=$D$9,HLOOKUP(I43,I14:I18,5,FALSE),HLOOKUP(I43,I29:I33,5,FALSE)))/3</f>
        <v>0</v>
      </c>
      <c r="J54" s="190">
        <f t="shared" si="14"/>
        <v>0</v>
      </c>
      <c r="K54" s="190">
        <f t="shared" si="14"/>
        <v>0</v>
      </c>
      <c r="L54" s="190">
        <f t="shared" si="14"/>
        <v>0</v>
      </c>
      <c r="M54" s="190">
        <f t="shared" si="14"/>
        <v>0</v>
      </c>
      <c r="N54" s="190">
        <f t="shared" si="14"/>
        <v>0</v>
      </c>
      <c r="O54" s="190">
        <f t="shared" si="14"/>
        <v>0</v>
      </c>
      <c r="P54" s="190">
        <f t="shared" si="14"/>
        <v>0</v>
      </c>
      <c r="Q54" s="190">
        <f t="shared" si="14"/>
        <v>0</v>
      </c>
      <c r="R54" s="163"/>
      <c r="AF54" s="163"/>
    </row>
    <row r="55" spans="2:32" s="438" customFormat="1" ht="21" customHeight="1">
      <c r="B55" s="451" t="s">
        <v>861</v>
      </c>
      <c r="C55" s="462"/>
      <c r="D55" s="463"/>
      <c r="E55" s="464"/>
      <c r="F55" s="464"/>
      <c r="G55" s="464"/>
      <c r="H55" s="464"/>
      <c r="I55" s="464"/>
      <c r="J55" s="464"/>
      <c r="K55" s="464"/>
      <c r="L55" s="464"/>
      <c r="M55" s="464"/>
      <c r="N55" s="464"/>
      <c r="O55" s="464"/>
      <c r="P55" s="464"/>
      <c r="Q55" s="463"/>
      <c r="R55" s="455"/>
    </row>
    <row r="56" spans="2:32" s="17" customFormat="1" ht="15.75" customHeight="1">
      <c r="B56" s="168"/>
      <c r="C56" s="168"/>
      <c r="D56" s="163"/>
    </row>
    <row r="57" spans="2:32" s="17" customFormat="1" ht="15.75" customHeight="1">
      <c r="B57" s="168"/>
      <c r="C57" s="168"/>
      <c r="D57" s="163"/>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7"/>
  <sheetViews>
    <sheetView zoomScale="80" zoomScaleNormal="80" workbookViewId="0">
      <pane ySplit="14" topLeftCell="A15" activePane="bottomLeft" state="frozen"/>
      <selection pane="bottomLeft" activeCell="G28" sqref="G28"/>
    </sheetView>
  </sheetViews>
  <sheetFormatPr baseColWidth="10" defaultColWidth="9.1640625" defaultRowHeight="15" outlineLevelRow="1"/>
  <cols>
    <col min="1" max="1" width="6.5" style="4" customWidth="1"/>
    <col min="2" max="2" width="36.5" style="5" customWidth="1"/>
    <col min="3" max="3" width="16.83203125" style="78" customWidth="1"/>
    <col min="4" max="5" width="17.83203125" style="5" customWidth="1"/>
    <col min="6" max="6" width="18.6640625" style="5" customWidth="1"/>
    <col min="7" max="8" width="15.5" style="5" customWidth="1"/>
    <col min="9" max="9" width="17.33203125" style="5" customWidth="1"/>
    <col min="10" max="13" width="15.83203125" style="5" customWidth="1"/>
    <col min="14" max="14" width="18.83203125" style="5" customWidth="1"/>
    <col min="15" max="15" width="16.5" style="5" customWidth="1"/>
    <col min="16" max="16" width="17.1640625" style="5" customWidth="1"/>
    <col min="17" max="16384" width="9.16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8" t="s">
        <v>171</v>
      </c>
      <c r="C4" s="85" t="s">
        <v>175</v>
      </c>
      <c r="D4" s="85"/>
      <c r="E4" s="49"/>
    </row>
    <row r="5" spans="1:26" s="18" customFormat="1" ht="26.25" hidden="1" customHeight="1" outlineLevel="1" thickBot="1">
      <c r="A5" s="4"/>
      <c r="B5" s="878"/>
      <c r="C5" s="86" t="s">
        <v>172</v>
      </c>
      <c r="D5" s="86"/>
      <c r="E5" s="49"/>
    </row>
    <row r="6" spans="1:26" ht="26.25" hidden="1" customHeight="1" outlineLevel="1" thickBot="1">
      <c r="B6" s="878"/>
      <c r="C6" s="884" t="s">
        <v>550</v>
      </c>
      <c r="D6" s="885"/>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526</v>
      </c>
      <c r="C8" s="591" t="s">
        <v>481</v>
      </c>
      <c r="D8" s="590"/>
      <c r="M8" s="6"/>
      <c r="N8" s="6"/>
      <c r="O8" s="6"/>
      <c r="P8" s="6"/>
      <c r="Q8" s="6"/>
      <c r="R8" s="6"/>
      <c r="S8" s="6"/>
      <c r="T8" s="6"/>
      <c r="U8" s="6"/>
      <c r="V8" s="6"/>
      <c r="W8" s="6"/>
      <c r="X8" s="6"/>
      <c r="Y8" s="6"/>
      <c r="Z8" s="6"/>
    </row>
    <row r="9" spans="1:26" s="18" customFormat="1" ht="19.5" hidden="1" customHeight="1" outlineLevel="1">
      <c r="A9" s="4"/>
      <c r="B9" s="537"/>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9"/>
    </row>
    <row r="12" spans="1:26" ht="58.5" customHeight="1">
      <c r="B12" s="886" t="s">
        <v>617</v>
      </c>
      <c r="C12" s="886"/>
      <c r="D12" s="886"/>
      <c r="E12" s="886"/>
      <c r="F12" s="886"/>
      <c r="G12" s="886"/>
      <c r="H12" s="886"/>
      <c r="I12" s="886"/>
      <c r="J12" s="886"/>
      <c r="K12" s="886"/>
      <c r="L12" s="886"/>
      <c r="M12" s="886"/>
      <c r="N12" s="886"/>
      <c r="O12" s="88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9" t="s">
        <v>41</v>
      </c>
      <c r="D14" s="470" t="s">
        <v>562</v>
      </c>
      <c r="E14" s="470" t="s">
        <v>563</v>
      </c>
      <c r="F14" s="470" t="s">
        <v>564</v>
      </c>
      <c r="G14" s="470" t="s">
        <v>565</v>
      </c>
      <c r="H14" s="470" t="s">
        <v>566</v>
      </c>
      <c r="I14" s="470" t="s">
        <v>567</v>
      </c>
      <c r="J14" s="470" t="s">
        <v>739</v>
      </c>
      <c r="K14" s="470" t="s">
        <v>740</v>
      </c>
      <c r="L14" s="470" t="s">
        <v>741</v>
      </c>
      <c r="M14" s="470" t="s">
        <v>742</v>
      </c>
      <c r="N14" s="470" t="s">
        <v>734</v>
      </c>
      <c r="O14" s="470" t="s">
        <v>568</v>
      </c>
      <c r="P14" s="7"/>
    </row>
    <row r="15" spans="1:26" s="7" customFormat="1" ht="18.75" customHeight="1">
      <c r="B15" s="471" t="s">
        <v>188</v>
      </c>
      <c r="C15" s="879"/>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558</v>
      </c>
      <c r="C16" s="880"/>
      <c r="D16" s="475"/>
      <c r="E16" s="475"/>
      <c r="F16" s="475"/>
      <c r="G16" s="475"/>
      <c r="H16" s="475"/>
      <c r="I16" s="475"/>
      <c r="J16" s="475">
        <v>4</v>
      </c>
      <c r="K16" s="475">
        <v>4</v>
      </c>
      <c r="L16" s="475">
        <v>4</v>
      </c>
      <c r="M16" s="475">
        <v>4</v>
      </c>
      <c r="N16" s="475">
        <v>4</v>
      </c>
      <c r="O16" s="476">
        <v>4</v>
      </c>
    </row>
    <row r="17" spans="1:15" s="111" customFormat="1" ht="17.25" customHeight="1">
      <c r="B17" s="477" t="s">
        <v>559</v>
      </c>
      <c r="C17" s="881"/>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8" t="str">
        <f>'1.  LRAMVA Summary'!B29</f>
        <v>Residential</v>
      </c>
      <c r="C18" s="882" t="str">
        <f>'2. LRAMVA Threshold'!D43</f>
        <v>kWh</v>
      </c>
      <c r="D18" s="46"/>
      <c r="E18" s="46"/>
      <c r="F18" s="46"/>
      <c r="G18" s="46"/>
      <c r="H18" s="46"/>
      <c r="I18" s="46"/>
      <c r="J18" s="46">
        <v>1.2500000000000001E-2</v>
      </c>
      <c r="K18" s="46">
        <v>8.3999999999999995E-3</v>
      </c>
      <c r="L18" s="46">
        <v>4.1999999999999997E-3</v>
      </c>
      <c r="M18" s="46"/>
      <c r="N18" s="46"/>
      <c r="O18" s="69"/>
    </row>
    <row r="19" spans="1:15" s="7" customFormat="1" ht="15" customHeight="1" outlineLevel="1">
      <c r="B19" s="533" t="s">
        <v>510</v>
      </c>
      <c r="C19" s="880"/>
      <c r="D19" s="46"/>
      <c r="E19" s="46"/>
      <c r="F19" s="46"/>
      <c r="G19" s="46"/>
      <c r="H19" s="46"/>
      <c r="I19" s="46"/>
      <c r="J19" s="46"/>
      <c r="K19" s="46"/>
      <c r="L19" s="46"/>
      <c r="M19" s="46"/>
      <c r="N19" s="46"/>
      <c r="O19" s="69"/>
    </row>
    <row r="20" spans="1:15" s="7" customFormat="1" ht="15" customHeight="1" outlineLevel="1">
      <c r="B20" s="533" t="s">
        <v>511</v>
      </c>
      <c r="C20" s="880"/>
      <c r="D20" s="46"/>
      <c r="E20" s="46"/>
      <c r="F20" s="46"/>
      <c r="G20" s="46"/>
      <c r="H20" s="46"/>
      <c r="I20" s="46"/>
      <c r="J20" s="46"/>
      <c r="K20" s="46"/>
      <c r="L20" s="46"/>
      <c r="M20" s="46"/>
      <c r="N20" s="46"/>
      <c r="O20" s="69"/>
    </row>
    <row r="21" spans="1:15" s="7" customFormat="1" ht="15" customHeight="1" outlineLevel="1">
      <c r="B21" s="533" t="s">
        <v>489</v>
      </c>
      <c r="C21" s="880"/>
      <c r="D21" s="46"/>
      <c r="E21" s="46"/>
      <c r="F21" s="46"/>
      <c r="G21" s="46"/>
      <c r="H21" s="46"/>
      <c r="I21" s="46"/>
      <c r="J21" s="46"/>
      <c r="K21" s="46"/>
      <c r="L21" s="46"/>
      <c r="M21" s="46"/>
      <c r="N21" s="46"/>
      <c r="O21" s="69"/>
    </row>
    <row r="22" spans="1:15" s="7" customFormat="1" ht="14.25" customHeight="1">
      <c r="B22" s="533" t="s">
        <v>512</v>
      </c>
      <c r="C22" s="883"/>
      <c r="D22" s="65">
        <f>SUM(D18:D21)</f>
        <v>0</v>
      </c>
      <c r="E22" s="65">
        <f>SUM(E18:E21)</f>
        <v>0</v>
      </c>
      <c r="F22" s="65">
        <f>SUM(F18:F21)</f>
        <v>0</v>
      </c>
      <c r="G22" s="65">
        <f t="shared" ref="G22:N22" si="2">SUM(G18:G21)</f>
        <v>0</v>
      </c>
      <c r="H22" s="65">
        <f t="shared" si="2"/>
        <v>0</v>
      </c>
      <c r="I22" s="65">
        <f t="shared" si="2"/>
        <v>0</v>
      </c>
      <c r="J22" s="65">
        <f t="shared" si="2"/>
        <v>1.2500000000000001E-2</v>
      </c>
      <c r="K22" s="65">
        <f t="shared" si="2"/>
        <v>8.3999999999999995E-3</v>
      </c>
      <c r="L22" s="65">
        <f t="shared" si="2"/>
        <v>4.1999999999999997E-3</v>
      </c>
      <c r="M22" s="65">
        <f t="shared" si="2"/>
        <v>0</v>
      </c>
      <c r="N22" s="65">
        <f t="shared" si="2"/>
        <v>0</v>
      </c>
      <c r="O22" s="76">
        <f t="shared" ref="O22" si="3">SUM(O18:O21)</f>
        <v>0</v>
      </c>
    </row>
    <row r="23" spans="1:15" s="63" customFormat="1">
      <c r="A23" s="62"/>
      <c r="B23" s="490" t="s">
        <v>513</v>
      </c>
      <c r="C23" s="480"/>
      <c r="D23" s="481"/>
      <c r="E23" s="482">
        <f>ROUND(SUM(D22*E16+E22*E17)/12,4)</f>
        <v>0</v>
      </c>
      <c r="F23" s="482">
        <f>ROUND(SUM(E22*F16+F22*F17)/12,4)</f>
        <v>0</v>
      </c>
      <c r="G23" s="482">
        <f>ROUND(SUM(F22*G16+G22*G17)/12,4)</f>
        <v>0</v>
      </c>
      <c r="H23" s="482">
        <f>ROUND(SUM(G22*H16+H22*H17)/12,4)</f>
        <v>0</v>
      </c>
      <c r="I23" s="482">
        <f>ROUND(SUM(H22*I16+I22*I17)/12,4)</f>
        <v>0</v>
      </c>
      <c r="J23" s="482">
        <f t="shared" ref="J23:O23" si="4">ROUND(SUM(I22*J16+J22*J17)/12,4)</f>
        <v>8.3000000000000001E-3</v>
      </c>
      <c r="K23" s="482">
        <f t="shared" si="4"/>
        <v>9.7999999999999997E-3</v>
      </c>
      <c r="L23" s="482">
        <f t="shared" si="4"/>
        <v>5.5999999999999999E-3</v>
      </c>
      <c r="M23" s="482">
        <f t="shared" si="4"/>
        <v>1.4E-3</v>
      </c>
      <c r="N23" s="482">
        <f t="shared" si="4"/>
        <v>0</v>
      </c>
      <c r="O23" s="483">
        <f t="shared" si="4"/>
        <v>0</v>
      </c>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1" t="str">
        <f>'1.  LRAMVA Summary'!B30</f>
        <v>GS&lt;50 kW</v>
      </c>
      <c r="C25" s="882" t="str">
        <f>'2. LRAMVA Threshold'!E43</f>
        <v>kWh</v>
      </c>
      <c r="D25" s="46"/>
      <c r="E25" s="46"/>
      <c r="F25" s="46"/>
      <c r="G25" s="46"/>
      <c r="H25" s="46"/>
      <c r="I25" s="46"/>
      <c r="J25" s="46">
        <v>1.37E-2</v>
      </c>
      <c r="K25" s="46">
        <v>1.3899999999999999E-2</v>
      </c>
      <c r="L25" s="46">
        <v>1.4E-2</v>
      </c>
      <c r="M25" s="46">
        <v>1.4200000000000001E-2</v>
      </c>
      <c r="N25" s="46">
        <v>1.4500000000000001E-2</v>
      </c>
      <c r="O25" s="69"/>
    </row>
    <row r="26" spans="1:15" s="18" customFormat="1" outlineLevel="1">
      <c r="A26" s="4"/>
      <c r="B26" s="533" t="s">
        <v>510</v>
      </c>
      <c r="C26" s="880"/>
      <c r="D26" s="46"/>
      <c r="E26" s="46"/>
      <c r="F26" s="46"/>
      <c r="G26" s="46"/>
      <c r="H26" s="46"/>
      <c r="I26" s="46"/>
      <c r="J26" s="46"/>
      <c r="K26" s="46"/>
      <c r="L26" s="46"/>
      <c r="M26" s="46"/>
      <c r="N26" s="46"/>
      <c r="O26" s="69"/>
    </row>
    <row r="27" spans="1:15" s="18" customFormat="1" outlineLevel="1">
      <c r="A27" s="4"/>
      <c r="B27" s="533" t="s">
        <v>511</v>
      </c>
      <c r="C27" s="880"/>
      <c r="D27" s="46"/>
      <c r="E27" s="46"/>
      <c r="F27" s="46"/>
      <c r="G27" s="46"/>
      <c r="H27" s="46"/>
      <c r="I27" s="46"/>
      <c r="J27" s="46"/>
      <c r="K27" s="46"/>
      <c r="L27" s="46"/>
      <c r="M27" s="46"/>
      <c r="N27" s="46"/>
      <c r="O27" s="69"/>
    </row>
    <row r="28" spans="1:15" s="18" customFormat="1" outlineLevel="1">
      <c r="A28" s="4"/>
      <c r="B28" s="533" t="s">
        <v>489</v>
      </c>
      <c r="C28" s="880"/>
      <c r="D28" s="46"/>
      <c r="E28" s="46"/>
      <c r="F28" s="46"/>
      <c r="G28" s="46"/>
      <c r="H28" s="46"/>
      <c r="I28" s="46"/>
      <c r="J28" s="46"/>
      <c r="K28" s="46"/>
      <c r="L28" s="46"/>
      <c r="M28" s="46"/>
      <c r="N28" s="46"/>
      <c r="O28" s="69"/>
    </row>
    <row r="29" spans="1:15" s="18" customFormat="1">
      <c r="A29" s="4"/>
      <c r="B29" s="533" t="s">
        <v>512</v>
      </c>
      <c r="C29" s="883"/>
      <c r="D29" s="65">
        <f>SUM(D25:D28)</f>
        <v>0</v>
      </c>
      <c r="E29" s="65">
        <f t="shared" ref="E29:N29" si="5">SUM(E25:E28)</f>
        <v>0</v>
      </c>
      <c r="F29" s="65">
        <f t="shared" si="5"/>
        <v>0</v>
      </c>
      <c r="G29" s="65">
        <f t="shared" si="5"/>
        <v>0</v>
      </c>
      <c r="H29" s="65">
        <f t="shared" si="5"/>
        <v>0</v>
      </c>
      <c r="I29" s="65">
        <f t="shared" si="5"/>
        <v>0</v>
      </c>
      <c r="J29" s="65">
        <f t="shared" si="5"/>
        <v>1.37E-2</v>
      </c>
      <c r="K29" s="65">
        <f t="shared" si="5"/>
        <v>1.3899999999999999E-2</v>
      </c>
      <c r="L29" s="65">
        <f t="shared" si="5"/>
        <v>1.4E-2</v>
      </c>
      <c r="M29" s="65">
        <f t="shared" si="5"/>
        <v>1.4200000000000001E-2</v>
      </c>
      <c r="N29" s="65">
        <f t="shared" si="5"/>
        <v>1.4500000000000001E-2</v>
      </c>
      <c r="O29" s="76">
        <f t="shared" ref="O29" si="6">SUM(O25:O28)</f>
        <v>0</v>
      </c>
    </row>
    <row r="30" spans="1:15" s="18" customFormat="1">
      <c r="A30" s="4"/>
      <c r="B30" s="490" t="s">
        <v>513</v>
      </c>
      <c r="C30" s="486"/>
      <c r="D30" s="71"/>
      <c r="E30" s="482">
        <f>ROUND(SUM(D29*E16+E29*E17)/12,4)</f>
        <v>0</v>
      </c>
      <c r="F30" s="482">
        <f t="shared" ref="F30:O30" si="7">ROUND(SUM(E29*F16+F29*F17)/12,4)</f>
        <v>0</v>
      </c>
      <c r="G30" s="482">
        <f t="shared" si="7"/>
        <v>0</v>
      </c>
      <c r="H30" s="482">
        <f t="shared" si="7"/>
        <v>0</v>
      </c>
      <c r="I30" s="482">
        <f t="shared" si="7"/>
        <v>0</v>
      </c>
      <c r="J30" s="482">
        <f>ROUND(SUM(I29*J16+J29*J17)/12,4)</f>
        <v>9.1000000000000004E-3</v>
      </c>
      <c r="K30" s="482">
        <f t="shared" si="7"/>
        <v>1.38E-2</v>
      </c>
      <c r="L30" s="482">
        <f t="shared" si="7"/>
        <v>1.4E-2</v>
      </c>
      <c r="M30" s="482">
        <f t="shared" si="7"/>
        <v>1.41E-2</v>
      </c>
      <c r="N30" s="482">
        <f t="shared" si="7"/>
        <v>1.44E-2</v>
      </c>
      <c r="O30" s="487">
        <f t="shared" si="7"/>
        <v>4.7999999999999996E-3</v>
      </c>
    </row>
    <row r="31" spans="1:15" s="18" customFormat="1">
      <c r="A31" s="4"/>
      <c r="B31" s="479"/>
      <c r="C31" s="488"/>
      <c r="D31" s="489"/>
      <c r="E31" s="489"/>
      <c r="F31" s="489"/>
      <c r="G31" s="489"/>
      <c r="H31" s="489"/>
      <c r="I31" s="489"/>
      <c r="J31" s="489"/>
      <c r="K31" s="489"/>
      <c r="L31" s="489"/>
      <c r="M31" s="489"/>
      <c r="N31" s="485"/>
      <c r="O31" s="487"/>
    </row>
    <row r="32" spans="1:15" s="64" customFormat="1">
      <c r="B32" s="601" t="str">
        <f>'1.  LRAMVA Summary'!B31</f>
        <v>GS&gt;50 kW</v>
      </c>
      <c r="C32" s="882" t="str">
        <f>'2. LRAMVA Threshold'!F43</f>
        <v>kW</v>
      </c>
      <c r="D32" s="46"/>
      <c r="E32" s="46"/>
      <c r="F32" s="46"/>
      <c r="G32" s="46"/>
      <c r="H32" s="46"/>
      <c r="I32" s="46"/>
      <c r="J32" s="46">
        <v>2.9470000000000001</v>
      </c>
      <c r="K32" s="46">
        <v>2.9942000000000002</v>
      </c>
      <c r="L32" s="46">
        <v>3.0255999999999998</v>
      </c>
      <c r="M32" s="46">
        <v>3.0663999999999998</v>
      </c>
      <c r="N32" s="46">
        <v>3.1231</v>
      </c>
      <c r="O32" s="69"/>
    </row>
    <row r="33" spans="1:15" s="18" customFormat="1" outlineLevel="1">
      <c r="A33" s="4"/>
      <c r="B33" s="533" t="s">
        <v>510</v>
      </c>
      <c r="C33" s="880"/>
      <c r="D33" s="46"/>
      <c r="E33" s="46"/>
      <c r="F33" s="46"/>
      <c r="G33" s="46"/>
      <c r="H33" s="46"/>
      <c r="I33" s="46"/>
      <c r="J33" s="46"/>
      <c r="K33" s="46"/>
      <c r="L33" s="46"/>
      <c r="M33" s="46"/>
      <c r="N33" s="46"/>
      <c r="O33" s="69"/>
    </row>
    <row r="34" spans="1:15" s="18" customFormat="1" outlineLevel="1">
      <c r="A34" s="4"/>
      <c r="B34" s="533" t="s">
        <v>511</v>
      </c>
      <c r="C34" s="880"/>
      <c r="D34" s="46"/>
      <c r="E34" s="46"/>
      <c r="F34" s="46"/>
      <c r="G34" s="46"/>
      <c r="H34" s="46"/>
      <c r="I34" s="46"/>
      <c r="J34" s="46"/>
      <c r="K34" s="46"/>
      <c r="L34" s="46"/>
      <c r="M34" s="46"/>
      <c r="N34" s="46"/>
      <c r="O34" s="69"/>
    </row>
    <row r="35" spans="1:15" s="18" customFormat="1" outlineLevel="1">
      <c r="A35" s="4"/>
      <c r="B35" s="533" t="s">
        <v>489</v>
      </c>
      <c r="C35" s="880"/>
      <c r="D35" s="46"/>
      <c r="E35" s="46"/>
      <c r="F35" s="46"/>
      <c r="G35" s="46"/>
      <c r="H35" s="46"/>
      <c r="I35" s="46"/>
      <c r="J35" s="46"/>
      <c r="K35" s="46"/>
      <c r="L35" s="46"/>
      <c r="M35" s="46"/>
      <c r="N35" s="46"/>
      <c r="O35" s="69"/>
    </row>
    <row r="36" spans="1:15" s="18" customFormat="1">
      <c r="A36" s="4"/>
      <c r="B36" s="533" t="s">
        <v>512</v>
      </c>
      <c r="C36" s="883"/>
      <c r="D36" s="65">
        <f>SUM(D32:D35)</f>
        <v>0</v>
      </c>
      <c r="E36" s="65">
        <f>SUM(E32:E35)</f>
        <v>0</v>
      </c>
      <c r="F36" s="65">
        <f t="shared" ref="F36:M36" si="8">SUM(F32:F35)</f>
        <v>0</v>
      </c>
      <c r="G36" s="65">
        <f t="shared" si="8"/>
        <v>0</v>
      </c>
      <c r="H36" s="65">
        <f t="shared" si="8"/>
        <v>0</v>
      </c>
      <c r="I36" s="65">
        <f t="shared" si="8"/>
        <v>0</v>
      </c>
      <c r="J36" s="65">
        <f t="shared" si="8"/>
        <v>2.9470000000000001</v>
      </c>
      <c r="K36" s="65">
        <f t="shared" si="8"/>
        <v>2.9942000000000002</v>
      </c>
      <c r="L36" s="65">
        <f t="shared" si="8"/>
        <v>3.0255999999999998</v>
      </c>
      <c r="M36" s="65">
        <f t="shared" si="8"/>
        <v>3.0663999999999998</v>
      </c>
      <c r="N36" s="65">
        <f>SUM(N32:N35)</f>
        <v>3.1231</v>
      </c>
      <c r="O36" s="76">
        <f>SUM(O32:O35)</f>
        <v>0</v>
      </c>
    </row>
    <row r="37" spans="1:15" s="18" customFormat="1">
      <c r="A37" s="4"/>
      <c r="B37" s="490" t="s">
        <v>513</v>
      </c>
      <c r="C37" s="486"/>
      <c r="D37" s="71"/>
      <c r="E37" s="482">
        <f t="shared" ref="E37:O37" si="9">ROUND(SUM(D36*E16+E36*E17)/12,4)</f>
        <v>0</v>
      </c>
      <c r="F37" s="482">
        <f t="shared" si="9"/>
        <v>0</v>
      </c>
      <c r="G37" s="482">
        <f t="shared" si="9"/>
        <v>0</v>
      </c>
      <c r="H37" s="482">
        <f t="shared" si="9"/>
        <v>0</v>
      </c>
      <c r="I37" s="482">
        <f t="shared" si="9"/>
        <v>0</v>
      </c>
      <c r="J37" s="482">
        <f t="shared" si="9"/>
        <v>1.9646999999999999</v>
      </c>
      <c r="K37" s="482">
        <f t="shared" si="9"/>
        <v>2.9784999999999999</v>
      </c>
      <c r="L37" s="482">
        <f t="shared" si="9"/>
        <v>3.0150999999999999</v>
      </c>
      <c r="M37" s="482">
        <f t="shared" si="9"/>
        <v>3.0528</v>
      </c>
      <c r="N37" s="482">
        <f t="shared" si="9"/>
        <v>3.1042000000000001</v>
      </c>
      <c r="O37" s="487">
        <f t="shared" si="9"/>
        <v>1.0409999999999999</v>
      </c>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1" t="str">
        <f>'1.  LRAMVA Summary'!B32</f>
        <v>Unmetered Scattered Load</v>
      </c>
      <c r="C39" s="882" t="str">
        <f>'2. LRAMVA Threshold'!G43</f>
        <v>kWh</v>
      </c>
      <c r="D39" s="46"/>
      <c r="E39" s="46"/>
      <c r="F39" s="46"/>
      <c r="G39" s="46"/>
      <c r="H39" s="46"/>
      <c r="I39" s="46"/>
      <c r="J39" s="46">
        <v>1.5900000000000001E-2</v>
      </c>
      <c r="K39" s="46">
        <v>1.6199999999999999E-2</v>
      </c>
      <c r="L39" s="46">
        <v>1.6400000000000001E-2</v>
      </c>
      <c r="M39" s="46">
        <v>1.66E-2</v>
      </c>
      <c r="N39" s="46">
        <v>1.6899999999999998E-2</v>
      </c>
      <c r="O39" s="69"/>
    </row>
    <row r="40" spans="1:15" s="18" customFormat="1" outlineLevel="1">
      <c r="A40" s="4"/>
      <c r="B40" s="533" t="s">
        <v>510</v>
      </c>
      <c r="C40" s="880"/>
      <c r="D40" s="46"/>
      <c r="E40" s="46"/>
      <c r="F40" s="46"/>
      <c r="G40" s="46"/>
      <c r="H40" s="46"/>
      <c r="I40" s="46"/>
      <c r="J40" s="46"/>
      <c r="K40" s="46"/>
      <c r="L40" s="46"/>
      <c r="M40" s="46"/>
      <c r="N40" s="46"/>
      <c r="O40" s="69"/>
    </row>
    <row r="41" spans="1:15" s="18" customFormat="1" outlineLevel="1">
      <c r="A41" s="4"/>
      <c r="B41" s="533" t="s">
        <v>511</v>
      </c>
      <c r="C41" s="880"/>
      <c r="D41" s="46"/>
      <c r="E41" s="46"/>
      <c r="F41" s="46"/>
      <c r="G41" s="46"/>
      <c r="H41" s="46"/>
      <c r="I41" s="46"/>
      <c r="J41" s="46"/>
      <c r="K41" s="46"/>
      <c r="L41" s="46"/>
      <c r="M41" s="46"/>
      <c r="N41" s="46"/>
      <c r="O41" s="69"/>
    </row>
    <row r="42" spans="1:15" s="18" customFormat="1" outlineLevel="1">
      <c r="A42" s="4"/>
      <c r="B42" s="533" t="s">
        <v>489</v>
      </c>
      <c r="C42" s="880"/>
      <c r="D42" s="46"/>
      <c r="E42" s="46"/>
      <c r="F42" s="46"/>
      <c r="G42" s="46"/>
      <c r="H42" s="46"/>
      <c r="I42" s="46"/>
      <c r="J42" s="46"/>
      <c r="K42" s="46"/>
      <c r="L42" s="46"/>
      <c r="M42" s="46"/>
      <c r="N42" s="46"/>
      <c r="O42" s="69"/>
    </row>
    <row r="43" spans="1:15" s="18" customFormat="1">
      <c r="A43" s="4"/>
      <c r="B43" s="533" t="s">
        <v>512</v>
      </c>
      <c r="C43" s="883"/>
      <c r="D43" s="65">
        <f>SUM(D39:D42)</f>
        <v>0</v>
      </c>
      <c r="E43" s="65">
        <f t="shared" ref="E43:N43" si="10">SUM(E39:E42)</f>
        <v>0</v>
      </c>
      <c r="F43" s="65">
        <f t="shared" si="10"/>
        <v>0</v>
      </c>
      <c r="G43" s="65">
        <f t="shared" si="10"/>
        <v>0</v>
      </c>
      <c r="H43" s="65">
        <f t="shared" si="10"/>
        <v>0</v>
      </c>
      <c r="I43" s="65">
        <f t="shared" si="10"/>
        <v>0</v>
      </c>
      <c r="J43" s="65">
        <f t="shared" si="10"/>
        <v>1.5900000000000001E-2</v>
      </c>
      <c r="K43" s="65">
        <f t="shared" si="10"/>
        <v>1.6199999999999999E-2</v>
      </c>
      <c r="L43" s="65">
        <f t="shared" si="10"/>
        <v>1.6400000000000001E-2</v>
      </c>
      <c r="M43" s="65">
        <f t="shared" si="10"/>
        <v>1.66E-2</v>
      </c>
      <c r="N43" s="65">
        <f t="shared" si="10"/>
        <v>1.6899999999999998E-2</v>
      </c>
      <c r="O43" s="76">
        <f t="shared" ref="O43" si="11">SUM(O39:O42)</f>
        <v>0</v>
      </c>
    </row>
    <row r="44" spans="1:15" s="14" customFormat="1">
      <c r="A44" s="72"/>
      <c r="B44" s="490" t="s">
        <v>513</v>
      </c>
      <c r="C44" s="486"/>
      <c r="D44" s="71"/>
      <c r="E44" s="482">
        <f t="shared" ref="E44:O44" si="12">ROUND(SUM(D43*E16+E43*E17)/12,4)</f>
        <v>0</v>
      </c>
      <c r="F44" s="482">
        <f t="shared" si="12"/>
        <v>0</v>
      </c>
      <c r="G44" s="482">
        <f t="shared" si="12"/>
        <v>0</v>
      </c>
      <c r="H44" s="482">
        <f t="shared" si="12"/>
        <v>0</v>
      </c>
      <c r="I44" s="482">
        <f t="shared" si="12"/>
        <v>0</v>
      </c>
      <c r="J44" s="482">
        <f t="shared" si="12"/>
        <v>1.06E-2</v>
      </c>
      <c r="K44" s="482">
        <f t="shared" si="12"/>
        <v>1.61E-2</v>
      </c>
      <c r="L44" s="482">
        <f t="shared" si="12"/>
        <v>1.6299999999999999E-2</v>
      </c>
      <c r="M44" s="482">
        <f t="shared" si="12"/>
        <v>1.6500000000000001E-2</v>
      </c>
      <c r="N44" s="482">
        <f t="shared" si="12"/>
        <v>1.6799999999999999E-2</v>
      </c>
      <c r="O44" s="487">
        <f t="shared" si="12"/>
        <v>5.5999999999999999E-3</v>
      </c>
    </row>
    <row r="45" spans="1:15" s="70" customFormat="1">
      <c r="A45" s="72"/>
      <c r="B45" s="490"/>
      <c r="C45" s="486"/>
      <c r="D45" s="71"/>
      <c r="E45" s="71"/>
      <c r="F45" s="71"/>
      <c r="G45" s="71"/>
      <c r="H45" s="71"/>
      <c r="I45" s="71"/>
      <c r="J45" s="71"/>
      <c r="K45" s="71"/>
      <c r="L45" s="485"/>
      <c r="M45" s="485"/>
      <c r="N45" s="485"/>
      <c r="O45" s="491"/>
    </row>
    <row r="46" spans="1:15" s="64" customFormat="1">
      <c r="A46" s="62"/>
      <c r="B46" s="601" t="str">
        <f>'1.  LRAMVA Summary'!B33</f>
        <v>Streetlighting</v>
      </c>
      <c r="C46" s="882" t="str">
        <f>'2. LRAMVA Threshold'!H43</f>
        <v>kW</v>
      </c>
      <c r="D46" s="46"/>
      <c r="E46" s="46"/>
      <c r="F46" s="46"/>
      <c r="G46" s="46"/>
      <c r="H46" s="46"/>
      <c r="I46" s="46"/>
      <c r="J46" s="46">
        <v>4.4385000000000003</v>
      </c>
      <c r="K46" s="46">
        <v>4.5095000000000001</v>
      </c>
      <c r="L46" s="46">
        <v>4.5568</v>
      </c>
      <c r="M46" s="46">
        <v>4.6182999999999996</v>
      </c>
      <c r="N46" s="46">
        <v>4.7037000000000004</v>
      </c>
      <c r="O46" s="69"/>
    </row>
    <row r="47" spans="1:15" s="18" customFormat="1" outlineLevel="1">
      <c r="A47" s="4"/>
      <c r="B47" s="533" t="s">
        <v>510</v>
      </c>
      <c r="C47" s="880"/>
      <c r="D47" s="46"/>
      <c r="E47" s="46"/>
      <c r="F47" s="46"/>
      <c r="G47" s="46"/>
      <c r="H47" s="46"/>
      <c r="I47" s="46"/>
      <c r="J47" s="46"/>
      <c r="K47" s="46"/>
      <c r="L47" s="46"/>
      <c r="M47" s="46"/>
      <c r="N47" s="46"/>
      <c r="O47" s="69"/>
    </row>
    <row r="48" spans="1:15" s="18" customFormat="1" outlineLevel="1">
      <c r="A48" s="4"/>
      <c r="B48" s="533" t="s">
        <v>511</v>
      </c>
      <c r="C48" s="880"/>
      <c r="D48" s="46"/>
      <c r="E48" s="46"/>
      <c r="F48" s="46"/>
      <c r="G48" s="46"/>
      <c r="H48" s="46"/>
      <c r="I48" s="46"/>
      <c r="J48" s="46"/>
      <c r="K48" s="46"/>
      <c r="L48" s="46"/>
      <c r="M48" s="46"/>
      <c r="N48" s="46"/>
      <c r="O48" s="69"/>
    </row>
    <row r="49" spans="1:15" s="18" customFormat="1" outlineLevel="1">
      <c r="A49" s="4"/>
      <c r="B49" s="533" t="s">
        <v>489</v>
      </c>
      <c r="C49" s="880"/>
      <c r="D49" s="46"/>
      <c r="E49" s="46"/>
      <c r="F49" s="46"/>
      <c r="G49" s="46"/>
      <c r="H49" s="46"/>
      <c r="I49" s="46"/>
      <c r="J49" s="46"/>
      <c r="K49" s="46"/>
      <c r="L49" s="46"/>
      <c r="M49" s="46"/>
      <c r="N49" s="46"/>
      <c r="O49" s="69"/>
    </row>
    <row r="50" spans="1:15" s="18" customFormat="1">
      <c r="A50" s="4"/>
      <c r="B50" s="533" t="s">
        <v>512</v>
      </c>
      <c r="C50" s="883"/>
      <c r="D50" s="65">
        <f>SUM(D46:D49)</f>
        <v>0</v>
      </c>
      <c r="E50" s="65">
        <f t="shared" ref="E50:N50" si="13">SUM(E46:E49)</f>
        <v>0</v>
      </c>
      <c r="F50" s="65">
        <f t="shared" si="13"/>
        <v>0</v>
      </c>
      <c r="G50" s="65">
        <f t="shared" si="13"/>
        <v>0</v>
      </c>
      <c r="H50" s="65">
        <f t="shared" si="13"/>
        <v>0</v>
      </c>
      <c r="I50" s="65">
        <f t="shared" si="13"/>
        <v>0</v>
      </c>
      <c r="J50" s="65">
        <f t="shared" si="13"/>
        <v>4.4385000000000003</v>
      </c>
      <c r="K50" s="65">
        <f t="shared" si="13"/>
        <v>4.5095000000000001</v>
      </c>
      <c r="L50" s="65">
        <f t="shared" si="13"/>
        <v>4.5568</v>
      </c>
      <c r="M50" s="65">
        <f t="shared" si="13"/>
        <v>4.6182999999999996</v>
      </c>
      <c r="N50" s="65">
        <f t="shared" si="13"/>
        <v>4.7037000000000004</v>
      </c>
      <c r="O50" s="76">
        <f t="shared" ref="O50" si="14">SUM(O46:O49)</f>
        <v>0</v>
      </c>
    </row>
    <row r="51" spans="1:15" s="14" customFormat="1">
      <c r="A51" s="72"/>
      <c r="B51" s="490" t="s">
        <v>513</v>
      </c>
      <c r="C51" s="486"/>
      <c r="D51" s="71"/>
      <c r="E51" s="482">
        <f t="shared" ref="E51:O51" si="15">ROUND(SUM(D50*E16+E50*E17)/12,4)</f>
        <v>0</v>
      </c>
      <c r="F51" s="482">
        <f t="shared" si="15"/>
        <v>0</v>
      </c>
      <c r="G51" s="482">
        <f t="shared" si="15"/>
        <v>0</v>
      </c>
      <c r="H51" s="482">
        <f t="shared" si="15"/>
        <v>0</v>
      </c>
      <c r="I51" s="482">
        <f t="shared" si="15"/>
        <v>0</v>
      </c>
      <c r="J51" s="482">
        <f t="shared" si="15"/>
        <v>2.9590000000000001</v>
      </c>
      <c r="K51" s="482">
        <f t="shared" si="15"/>
        <v>4.4858000000000002</v>
      </c>
      <c r="L51" s="482">
        <f t="shared" si="15"/>
        <v>4.5410000000000004</v>
      </c>
      <c r="M51" s="482">
        <f t="shared" si="15"/>
        <v>4.5978000000000003</v>
      </c>
      <c r="N51" s="482">
        <f t="shared" si="15"/>
        <v>4.6752000000000002</v>
      </c>
      <c r="O51" s="487">
        <f t="shared" si="15"/>
        <v>1.5679000000000001</v>
      </c>
    </row>
    <row r="52" spans="1:15" s="70" customFormat="1">
      <c r="A52" s="72"/>
      <c r="B52" s="490"/>
      <c r="C52" s="486"/>
      <c r="D52" s="71"/>
      <c r="E52" s="71"/>
      <c r="F52" s="71"/>
      <c r="G52" s="71"/>
      <c r="H52" s="71"/>
      <c r="I52" s="71"/>
      <c r="J52" s="71"/>
      <c r="K52" s="71"/>
      <c r="L52" s="492"/>
      <c r="M52" s="492"/>
      <c r="N52" s="492"/>
      <c r="O52" s="491"/>
    </row>
    <row r="53" spans="1:15" s="64" customFormat="1">
      <c r="A53" s="62"/>
      <c r="B53" s="601">
        <f>'1.  LRAMVA Summary'!B34</f>
        <v>0</v>
      </c>
      <c r="C53" s="882">
        <f>'2. LRAMVA Threshold'!I43</f>
        <v>0</v>
      </c>
      <c r="D53" s="46"/>
      <c r="E53" s="46"/>
      <c r="F53" s="46"/>
      <c r="G53" s="46"/>
      <c r="H53" s="46"/>
      <c r="I53" s="46"/>
      <c r="J53" s="46"/>
      <c r="K53" s="46"/>
      <c r="L53" s="46"/>
      <c r="M53" s="46"/>
      <c r="N53" s="46"/>
      <c r="O53" s="69"/>
    </row>
    <row r="54" spans="1:15" s="18" customFormat="1" outlineLevel="1">
      <c r="A54" s="4"/>
      <c r="B54" s="533" t="s">
        <v>510</v>
      </c>
      <c r="C54" s="880"/>
      <c r="D54" s="46"/>
      <c r="E54" s="46"/>
      <c r="F54" s="46"/>
      <c r="G54" s="46"/>
      <c r="H54" s="46"/>
      <c r="I54" s="46"/>
      <c r="J54" s="46"/>
      <c r="K54" s="46"/>
      <c r="L54" s="46"/>
      <c r="M54" s="46"/>
      <c r="N54" s="46"/>
      <c r="O54" s="69"/>
    </row>
    <row r="55" spans="1:15" s="18" customFormat="1" outlineLevel="1">
      <c r="A55" s="4"/>
      <c r="B55" s="533" t="s">
        <v>511</v>
      </c>
      <c r="C55" s="880"/>
      <c r="D55" s="46"/>
      <c r="E55" s="46"/>
      <c r="F55" s="46"/>
      <c r="G55" s="46"/>
      <c r="H55" s="46"/>
      <c r="I55" s="46"/>
      <c r="J55" s="46"/>
      <c r="K55" s="46"/>
      <c r="L55" s="46"/>
      <c r="M55" s="46"/>
      <c r="N55" s="46"/>
      <c r="O55" s="69"/>
    </row>
    <row r="56" spans="1:15" s="18" customFormat="1" outlineLevel="1">
      <c r="A56" s="4"/>
      <c r="B56" s="533" t="s">
        <v>489</v>
      </c>
      <c r="C56" s="880"/>
      <c r="D56" s="46"/>
      <c r="E56" s="46"/>
      <c r="F56" s="46"/>
      <c r="G56" s="46"/>
      <c r="H56" s="46"/>
      <c r="I56" s="46"/>
      <c r="J56" s="46"/>
      <c r="K56" s="46"/>
      <c r="L56" s="46"/>
      <c r="M56" s="46"/>
      <c r="N56" s="46"/>
      <c r="O56" s="69"/>
    </row>
    <row r="57" spans="1:15" s="18" customFormat="1">
      <c r="A57" s="4"/>
      <c r="B57" s="533" t="s">
        <v>512</v>
      </c>
      <c r="C57" s="883"/>
      <c r="D57" s="65">
        <f>SUM(D53:D56)</f>
        <v>0</v>
      </c>
      <c r="E57" s="65">
        <f t="shared" ref="E57:N57" si="16">SUM(E53:E56)</f>
        <v>0</v>
      </c>
      <c r="F57" s="65">
        <f t="shared" si="16"/>
        <v>0</v>
      </c>
      <c r="G57" s="65">
        <f t="shared" si="16"/>
        <v>0</v>
      </c>
      <c r="H57" s="65">
        <f t="shared" si="16"/>
        <v>0</v>
      </c>
      <c r="I57" s="65">
        <f t="shared" si="16"/>
        <v>0</v>
      </c>
      <c r="J57" s="65">
        <f t="shared" si="16"/>
        <v>0</v>
      </c>
      <c r="K57" s="65">
        <f t="shared" si="16"/>
        <v>0</v>
      </c>
      <c r="L57" s="65">
        <f t="shared" si="16"/>
        <v>0</v>
      </c>
      <c r="M57" s="65">
        <f t="shared" si="16"/>
        <v>0</v>
      </c>
      <c r="N57" s="65">
        <f t="shared" si="16"/>
        <v>0</v>
      </c>
      <c r="O57" s="77">
        <f t="shared" ref="O57" si="17">SUM(O53:O56)</f>
        <v>0</v>
      </c>
    </row>
    <row r="58" spans="1:15" s="14" customFormat="1">
      <c r="A58" s="72"/>
      <c r="B58" s="490" t="s">
        <v>513</v>
      </c>
      <c r="C58" s="486"/>
      <c r="D58" s="71"/>
      <c r="E58" s="482">
        <f t="shared" ref="E58:O58" si="18">ROUND(SUM(D57*E16+E57*E17)/12,4)</f>
        <v>0</v>
      </c>
      <c r="F58" s="482">
        <f t="shared" si="18"/>
        <v>0</v>
      </c>
      <c r="G58" s="482">
        <f t="shared" si="18"/>
        <v>0</v>
      </c>
      <c r="H58" s="482">
        <f t="shared" si="18"/>
        <v>0</v>
      </c>
      <c r="I58" s="482">
        <f t="shared" si="18"/>
        <v>0</v>
      </c>
      <c r="J58" s="482">
        <f t="shared" si="18"/>
        <v>0</v>
      </c>
      <c r="K58" s="482">
        <f t="shared" si="18"/>
        <v>0</v>
      </c>
      <c r="L58" s="482">
        <f t="shared" si="18"/>
        <v>0</v>
      </c>
      <c r="M58" s="482">
        <f t="shared" si="18"/>
        <v>0</v>
      </c>
      <c r="N58" s="482">
        <f t="shared" si="18"/>
        <v>0</v>
      </c>
      <c r="O58" s="487">
        <f t="shared" si="18"/>
        <v>0</v>
      </c>
    </row>
    <row r="59" spans="1:15" s="70" customFormat="1">
      <c r="A59" s="72"/>
      <c r="B59" s="490"/>
      <c r="C59" s="486"/>
      <c r="D59" s="71"/>
      <c r="E59" s="71"/>
      <c r="F59" s="71"/>
      <c r="G59" s="71"/>
      <c r="H59" s="71"/>
      <c r="I59" s="71"/>
      <c r="J59" s="71"/>
      <c r="K59" s="71"/>
      <c r="L59" s="492"/>
      <c r="M59" s="492"/>
      <c r="N59" s="492"/>
      <c r="O59" s="491"/>
    </row>
    <row r="60" spans="1:15" s="64" customFormat="1">
      <c r="A60" s="62"/>
      <c r="B60" s="601">
        <f>'1.  LRAMVA Summary'!B35</f>
        <v>0</v>
      </c>
      <c r="C60" s="882">
        <f>'2. LRAMVA Threshold'!J43</f>
        <v>0</v>
      </c>
      <c r="D60" s="46"/>
      <c r="E60" s="46"/>
      <c r="F60" s="46"/>
      <c r="G60" s="46"/>
      <c r="H60" s="46"/>
      <c r="I60" s="46"/>
      <c r="J60" s="46"/>
      <c r="K60" s="46"/>
      <c r="L60" s="46"/>
      <c r="M60" s="46"/>
      <c r="N60" s="46"/>
      <c r="O60" s="69"/>
    </row>
    <row r="61" spans="1:15" s="18" customFormat="1" outlineLevel="1">
      <c r="A61" s="4"/>
      <c r="B61" s="533" t="s">
        <v>510</v>
      </c>
      <c r="C61" s="880"/>
      <c r="D61" s="46"/>
      <c r="E61" s="46"/>
      <c r="F61" s="46"/>
      <c r="G61" s="46"/>
      <c r="H61" s="46"/>
      <c r="I61" s="46"/>
      <c r="J61" s="46"/>
      <c r="K61" s="46"/>
      <c r="L61" s="46"/>
      <c r="M61" s="46"/>
      <c r="N61" s="46"/>
      <c r="O61" s="69"/>
    </row>
    <row r="62" spans="1:15" s="18" customFormat="1" outlineLevel="1">
      <c r="A62" s="4"/>
      <c r="B62" s="533" t="s">
        <v>511</v>
      </c>
      <c r="C62" s="880"/>
      <c r="D62" s="46"/>
      <c r="E62" s="46"/>
      <c r="F62" s="46"/>
      <c r="G62" s="46"/>
      <c r="H62" s="46"/>
      <c r="I62" s="46"/>
      <c r="J62" s="46"/>
      <c r="K62" s="46"/>
      <c r="L62" s="46"/>
      <c r="M62" s="46"/>
      <c r="N62" s="46"/>
      <c r="O62" s="69"/>
    </row>
    <row r="63" spans="1:15" s="18" customFormat="1" outlineLevel="1">
      <c r="A63" s="4"/>
      <c r="B63" s="533" t="s">
        <v>489</v>
      </c>
      <c r="C63" s="880"/>
      <c r="D63" s="46"/>
      <c r="E63" s="46"/>
      <c r="F63" s="46"/>
      <c r="G63" s="46"/>
      <c r="H63" s="46"/>
      <c r="I63" s="46"/>
      <c r="J63" s="46"/>
      <c r="K63" s="46"/>
      <c r="L63" s="46"/>
      <c r="M63" s="46"/>
      <c r="N63" s="46"/>
      <c r="O63" s="69"/>
    </row>
    <row r="64" spans="1:15" s="18" customFormat="1">
      <c r="A64" s="4"/>
      <c r="B64" s="533" t="s">
        <v>512</v>
      </c>
      <c r="C64" s="883"/>
      <c r="D64" s="65">
        <f>SUM(D60:D63)</f>
        <v>0</v>
      </c>
      <c r="E64" s="65">
        <f t="shared" ref="E64:N64" si="19">SUM(E60:E63)</f>
        <v>0</v>
      </c>
      <c r="F64" s="65">
        <f t="shared" si="19"/>
        <v>0</v>
      </c>
      <c r="G64" s="65">
        <f t="shared" si="19"/>
        <v>0</v>
      </c>
      <c r="H64" s="65">
        <f t="shared" si="19"/>
        <v>0</v>
      </c>
      <c r="I64" s="65">
        <f t="shared" si="19"/>
        <v>0</v>
      </c>
      <c r="J64" s="65">
        <f t="shared" si="19"/>
        <v>0</v>
      </c>
      <c r="K64" s="65">
        <f t="shared" si="19"/>
        <v>0</v>
      </c>
      <c r="L64" s="65">
        <f t="shared" si="19"/>
        <v>0</v>
      </c>
      <c r="M64" s="65">
        <f t="shared" si="19"/>
        <v>0</v>
      </c>
      <c r="N64" s="65">
        <f t="shared" si="19"/>
        <v>0</v>
      </c>
      <c r="O64" s="77">
        <f t="shared" ref="O64" si="20">SUM(O60:O63)</f>
        <v>0</v>
      </c>
    </row>
    <row r="65" spans="1:15" s="14" customFormat="1">
      <c r="A65" s="72"/>
      <c r="B65" s="490" t="s">
        <v>513</v>
      </c>
      <c r="C65" s="486"/>
      <c r="D65" s="71"/>
      <c r="E65" s="482">
        <f t="shared" ref="E65:O65" si="21">ROUND(SUM(D64*E16+E64*E17)/12,4)</f>
        <v>0</v>
      </c>
      <c r="F65" s="482">
        <f t="shared" si="21"/>
        <v>0</v>
      </c>
      <c r="G65" s="482">
        <f t="shared" si="21"/>
        <v>0</v>
      </c>
      <c r="H65" s="482">
        <f t="shared" si="21"/>
        <v>0</v>
      </c>
      <c r="I65" s="482">
        <f>ROUND(SUM(H64*I16+I64*I17)/12,4)</f>
        <v>0</v>
      </c>
      <c r="J65" s="482">
        <f t="shared" si="21"/>
        <v>0</v>
      </c>
      <c r="K65" s="482">
        <f t="shared" si="21"/>
        <v>0</v>
      </c>
      <c r="L65" s="482">
        <f t="shared" si="21"/>
        <v>0</v>
      </c>
      <c r="M65" s="482">
        <f t="shared" si="21"/>
        <v>0</v>
      </c>
      <c r="N65" s="482">
        <f t="shared" si="21"/>
        <v>0</v>
      </c>
      <c r="O65" s="487">
        <f t="shared" si="21"/>
        <v>0</v>
      </c>
    </row>
    <row r="66" spans="1:15" s="14" customFormat="1">
      <c r="A66" s="72"/>
      <c r="B66" s="73"/>
      <c r="C66" s="80"/>
      <c r="D66" s="71"/>
      <c r="E66" s="71"/>
      <c r="F66" s="71"/>
      <c r="G66" s="71"/>
      <c r="H66" s="71"/>
      <c r="I66" s="71"/>
      <c r="J66" s="71"/>
      <c r="K66" s="71"/>
      <c r="L66" s="485"/>
      <c r="M66" s="485"/>
      <c r="N66" s="485"/>
      <c r="O66" s="487"/>
    </row>
    <row r="67" spans="1:15" s="64" customFormat="1">
      <c r="A67" s="62"/>
      <c r="B67" s="601">
        <f>'1.  LRAMVA Summary'!B36</f>
        <v>0</v>
      </c>
      <c r="C67" s="882">
        <f>'2. LRAMVA Threshold'!K43</f>
        <v>0</v>
      </c>
      <c r="D67" s="46"/>
      <c r="E67" s="46"/>
      <c r="F67" s="46"/>
      <c r="G67" s="46"/>
      <c r="H67" s="46"/>
      <c r="I67" s="46"/>
      <c r="J67" s="46"/>
      <c r="K67" s="46"/>
      <c r="L67" s="46"/>
      <c r="M67" s="46"/>
      <c r="N67" s="46"/>
      <c r="O67" s="69"/>
    </row>
    <row r="68" spans="1:15" s="18" customFormat="1" outlineLevel="1">
      <c r="A68" s="4"/>
      <c r="B68" s="533" t="s">
        <v>510</v>
      </c>
      <c r="C68" s="880"/>
      <c r="D68" s="46"/>
      <c r="E68" s="46"/>
      <c r="F68" s="46"/>
      <c r="G68" s="46"/>
      <c r="H68" s="46"/>
      <c r="I68" s="46"/>
      <c r="J68" s="46"/>
      <c r="K68" s="46"/>
      <c r="L68" s="46"/>
      <c r="M68" s="46"/>
      <c r="N68" s="46"/>
      <c r="O68" s="69"/>
    </row>
    <row r="69" spans="1:15" s="18" customFormat="1" outlineLevel="1">
      <c r="A69" s="4"/>
      <c r="B69" s="533" t="s">
        <v>511</v>
      </c>
      <c r="C69" s="880"/>
      <c r="D69" s="46"/>
      <c r="E69" s="46"/>
      <c r="F69" s="46"/>
      <c r="G69" s="46"/>
      <c r="H69" s="46"/>
      <c r="I69" s="46"/>
      <c r="J69" s="46"/>
      <c r="K69" s="46"/>
      <c r="L69" s="46"/>
      <c r="M69" s="46"/>
      <c r="N69" s="46"/>
      <c r="O69" s="69"/>
    </row>
    <row r="70" spans="1:15" s="18" customFormat="1" outlineLevel="1">
      <c r="A70" s="4"/>
      <c r="B70" s="533" t="s">
        <v>489</v>
      </c>
      <c r="C70" s="880"/>
      <c r="D70" s="46"/>
      <c r="E70" s="46"/>
      <c r="F70" s="46"/>
      <c r="G70" s="46"/>
      <c r="H70" s="46"/>
      <c r="I70" s="46"/>
      <c r="J70" s="46"/>
      <c r="K70" s="46"/>
      <c r="L70" s="46"/>
      <c r="M70" s="46"/>
      <c r="N70" s="46"/>
      <c r="O70" s="69"/>
    </row>
    <row r="71" spans="1:15" s="18" customFormat="1">
      <c r="A71" s="4"/>
      <c r="B71" s="533" t="s">
        <v>512</v>
      </c>
      <c r="C71" s="883"/>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f t="shared" ref="O71" si="23">SUM(O67:O70)</f>
        <v>0</v>
      </c>
    </row>
    <row r="72" spans="1:15" s="14" customFormat="1">
      <c r="A72" s="72"/>
      <c r="B72" s="490" t="s">
        <v>513</v>
      </c>
      <c r="C72" s="486"/>
      <c r="D72" s="71"/>
      <c r="E72" s="482">
        <f t="shared" ref="E72:O72" si="24">ROUND(SUM(D71*E16+E71*E17)/12,4)</f>
        <v>0</v>
      </c>
      <c r="F72" s="482">
        <f t="shared" si="24"/>
        <v>0</v>
      </c>
      <c r="G72" s="482">
        <f t="shared" si="24"/>
        <v>0</v>
      </c>
      <c r="H72" s="482">
        <f t="shared" si="24"/>
        <v>0</v>
      </c>
      <c r="I72" s="482">
        <f t="shared" si="24"/>
        <v>0</v>
      </c>
      <c r="J72" s="482">
        <f t="shared" si="24"/>
        <v>0</v>
      </c>
      <c r="K72" s="482">
        <f t="shared" si="24"/>
        <v>0</v>
      </c>
      <c r="L72" s="482">
        <f t="shared" si="24"/>
        <v>0</v>
      </c>
      <c r="M72" s="482">
        <f t="shared" si="24"/>
        <v>0</v>
      </c>
      <c r="N72" s="482">
        <f t="shared" si="24"/>
        <v>0</v>
      </c>
      <c r="O72" s="487">
        <f t="shared" si="24"/>
        <v>0</v>
      </c>
    </row>
    <row r="73" spans="1:15" s="14" customFormat="1">
      <c r="A73" s="72"/>
      <c r="B73" s="479"/>
      <c r="C73" s="486"/>
      <c r="D73" s="71"/>
      <c r="E73" s="482"/>
      <c r="F73" s="482"/>
      <c r="G73" s="482"/>
      <c r="H73" s="482"/>
      <c r="I73" s="482"/>
      <c r="J73" s="482"/>
      <c r="K73" s="482"/>
      <c r="L73" s="482"/>
      <c r="M73" s="482"/>
      <c r="N73" s="482"/>
      <c r="O73" s="487"/>
    </row>
    <row r="74" spans="1:15" s="64" customFormat="1">
      <c r="A74" s="62"/>
      <c r="B74" s="601">
        <f>'1.  LRAMVA Summary'!B37</f>
        <v>0</v>
      </c>
      <c r="C74" s="882">
        <f>'2. LRAMVA Threshold'!L43</f>
        <v>0</v>
      </c>
      <c r="D74" s="46"/>
      <c r="E74" s="46"/>
      <c r="F74" s="46"/>
      <c r="G74" s="46"/>
      <c r="H74" s="46"/>
      <c r="I74" s="46"/>
      <c r="J74" s="46"/>
      <c r="K74" s="46"/>
      <c r="L74" s="46"/>
      <c r="M74" s="46"/>
      <c r="N74" s="46"/>
      <c r="O74" s="69"/>
    </row>
    <row r="75" spans="1:15" s="18" customFormat="1" outlineLevel="1">
      <c r="A75" s="4"/>
      <c r="B75" s="533" t="s">
        <v>510</v>
      </c>
      <c r="C75" s="880"/>
      <c r="D75" s="46"/>
      <c r="E75" s="46"/>
      <c r="F75" s="46"/>
      <c r="G75" s="46"/>
      <c r="H75" s="46"/>
      <c r="I75" s="46"/>
      <c r="J75" s="46"/>
      <c r="K75" s="46"/>
      <c r="L75" s="46"/>
      <c r="M75" s="46"/>
      <c r="N75" s="46"/>
      <c r="O75" s="69"/>
    </row>
    <row r="76" spans="1:15" s="18" customFormat="1" outlineLevel="1">
      <c r="A76" s="4"/>
      <c r="B76" s="533" t="s">
        <v>511</v>
      </c>
      <c r="C76" s="880"/>
      <c r="D76" s="46"/>
      <c r="E76" s="46"/>
      <c r="F76" s="46"/>
      <c r="G76" s="46"/>
      <c r="H76" s="46"/>
      <c r="I76" s="46"/>
      <c r="J76" s="46"/>
      <c r="K76" s="46"/>
      <c r="L76" s="46"/>
      <c r="M76" s="46"/>
      <c r="N76" s="46"/>
      <c r="O76" s="69"/>
    </row>
    <row r="77" spans="1:15" s="18" customFormat="1" outlineLevel="1">
      <c r="A77" s="4"/>
      <c r="B77" s="533" t="s">
        <v>489</v>
      </c>
      <c r="C77" s="880"/>
      <c r="D77" s="46"/>
      <c r="E77" s="46"/>
      <c r="F77" s="46"/>
      <c r="G77" s="46"/>
      <c r="H77" s="46"/>
      <c r="I77" s="46"/>
      <c r="J77" s="46"/>
      <c r="K77" s="46"/>
      <c r="L77" s="46"/>
      <c r="M77" s="46"/>
      <c r="N77" s="46"/>
      <c r="O77" s="69"/>
    </row>
    <row r="78" spans="1:15" s="18" customFormat="1">
      <c r="A78" s="4"/>
      <c r="B78" s="533" t="s">
        <v>512</v>
      </c>
      <c r="C78" s="883"/>
      <c r="D78" s="65">
        <f>SUM(D74:D77)</f>
        <v>0</v>
      </c>
      <c r="E78" s="65">
        <f>SUM(E74:E77)</f>
        <v>0</v>
      </c>
      <c r="F78" s="65">
        <f t="shared" ref="F78:N78" si="25">SUM(F74:F77)</f>
        <v>0</v>
      </c>
      <c r="G78" s="65">
        <f t="shared" si="25"/>
        <v>0</v>
      </c>
      <c r="H78" s="65">
        <f t="shared" si="25"/>
        <v>0</v>
      </c>
      <c r="I78" s="65">
        <f t="shared" si="25"/>
        <v>0</v>
      </c>
      <c r="J78" s="65">
        <f t="shared" si="25"/>
        <v>0</v>
      </c>
      <c r="K78" s="65">
        <f t="shared" si="25"/>
        <v>0</v>
      </c>
      <c r="L78" s="65">
        <f t="shared" si="25"/>
        <v>0</v>
      </c>
      <c r="M78" s="65">
        <f t="shared" si="25"/>
        <v>0</v>
      </c>
      <c r="N78" s="65">
        <f t="shared" si="25"/>
        <v>0</v>
      </c>
      <c r="O78" s="77">
        <f t="shared" ref="O78" si="26">SUM(O74:O77)</f>
        <v>0</v>
      </c>
    </row>
    <row r="79" spans="1:15" s="14" customFormat="1">
      <c r="A79" s="72"/>
      <c r="B79" s="490" t="s">
        <v>513</v>
      </c>
      <c r="C79" s="486"/>
      <c r="D79" s="71"/>
      <c r="E79" s="482">
        <f t="shared" ref="E79:O79" si="27">ROUND(SUM(D78*E16+E78*E17)/12,4)</f>
        <v>0</v>
      </c>
      <c r="F79" s="482">
        <f t="shared" si="27"/>
        <v>0</v>
      </c>
      <c r="G79" s="482">
        <f t="shared" si="27"/>
        <v>0</v>
      </c>
      <c r="H79" s="482">
        <f t="shared" si="27"/>
        <v>0</v>
      </c>
      <c r="I79" s="482">
        <f t="shared" si="27"/>
        <v>0</v>
      </c>
      <c r="J79" s="482">
        <f t="shared" si="27"/>
        <v>0</v>
      </c>
      <c r="K79" s="482">
        <f t="shared" si="27"/>
        <v>0</v>
      </c>
      <c r="L79" s="482">
        <f t="shared" si="27"/>
        <v>0</v>
      </c>
      <c r="M79" s="482">
        <f t="shared" si="27"/>
        <v>0</v>
      </c>
      <c r="N79" s="482">
        <f t="shared" si="27"/>
        <v>0</v>
      </c>
      <c r="O79" s="487">
        <f t="shared" si="27"/>
        <v>0</v>
      </c>
    </row>
    <row r="80" spans="1:15" s="14" customFormat="1">
      <c r="A80" s="72"/>
      <c r="B80" s="479"/>
      <c r="C80" s="486"/>
      <c r="D80" s="71"/>
      <c r="E80" s="482"/>
      <c r="F80" s="482"/>
      <c r="G80" s="482"/>
      <c r="H80" s="482"/>
      <c r="I80" s="482"/>
      <c r="J80" s="482"/>
      <c r="K80" s="482"/>
      <c r="L80" s="482"/>
      <c r="M80" s="482"/>
      <c r="N80" s="482"/>
      <c r="O80" s="487"/>
    </row>
    <row r="81" spans="1:15" s="64" customFormat="1">
      <c r="A81" s="62"/>
      <c r="B81" s="601">
        <f>'1.  LRAMVA Summary'!B38</f>
        <v>0</v>
      </c>
      <c r="C81" s="882">
        <f>'2. LRAMVA Threshold'!M43</f>
        <v>0</v>
      </c>
      <c r="D81" s="46"/>
      <c r="E81" s="46"/>
      <c r="F81" s="46"/>
      <c r="G81" s="46"/>
      <c r="H81" s="46"/>
      <c r="I81" s="46"/>
      <c r="J81" s="46"/>
      <c r="K81" s="46"/>
      <c r="L81" s="46"/>
      <c r="M81" s="46"/>
      <c r="N81" s="46"/>
      <c r="O81" s="69"/>
    </row>
    <row r="82" spans="1:15" s="18" customFormat="1" outlineLevel="1">
      <c r="A82" s="4"/>
      <c r="B82" s="533" t="s">
        <v>510</v>
      </c>
      <c r="C82" s="880"/>
      <c r="D82" s="46"/>
      <c r="E82" s="46"/>
      <c r="F82" s="46"/>
      <c r="G82" s="46"/>
      <c r="H82" s="46"/>
      <c r="I82" s="46"/>
      <c r="J82" s="46"/>
      <c r="K82" s="46"/>
      <c r="L82" s="46"/>
      <c r="M82" s="46"/>
      <c r="N82" s="46"/>
      <c r="O82" s="69"/>
    </row>
    <row r="83" spans="1:15" s="18" customFormat="1" outlineLevel="1">
      <c r="A83" s="4"/>
      <c r="B83" s="533" t="s">
        <v>511</v>
      </c>
      <c r="C83" s="880"/>
      <c r="D83" s="46"/>
      <c r="E83" s="46"/>
      <c r="F83" s="46"/>
      <c r="G83" s="46"/>
      <c r="H83" s="46"/>
      <c r="I83" s="46"/>
      <c r="J83" s="46"/>
      <c r="K83" s="46"/>
      <c r="L83" s="46"/>
      <c r="M83" s="46"/>
      <c r="N83" s="46"/>
      <c r="O83" s="69"/>
    </row>
    <row r="84" spans="1:15" s="18" customFormat="1" outlineLevel="1">
      <c r="A84" s="4"/>
      <c r="B84" s="533" t="s">
        <v>489</v>
      </c>
      <c r="C84" s="880"/>
      <c r="D84" s="46"/>
      <c r="E84" s="46"/>
      <c r="F84" s="46"/>
      <c r="G84" s="46"/>
      <c r="H84" s="46"/>
      <c r="I84" s="46"/>
      <c r="J84" s="46"/>
      <c r="K84" s="46"/>
      <c r="L84" s="46"/>
      <c r="M84" s="46"/>
      <c r="N84" s="46"/>
      <c r="O84" s="69"/>
    </row>
    <row r="85" spans="1:15" s="18" customFormat="1">
      <c r="A85" s="4"/>
      <c r="B85" s="533" t="s">
        <v>512</v>
      </c>
      <c r="C85" s="883"/>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f t="shared" ref="O85" si="29">SUM(O81:O84)</f>
        <v>0</v>
      </c>
    </row>
    <row r="86" spans="1:15" s="14" customFormat="1">
      <c r="A86" s="72"/>
      <c r="B86" s="490" t="s">
        <v>513</v>
      </c>
      <c r="C86" s="486"/>
      <c r="D86" s="71"/>
      <c r="E86" s="482">
        <f t="shared" ref="E86:O86" si="30">ROUND(SUM(D85*E16+E85*E17)/12,4)</f>
        <v>0</v>
      </c>
      <c r="F86" s="482">
        <f t="shared" si="30"/>
        <v>0</v>
      </c>
      <c r="G86" s="482">
        <f t="shared" si="30"/>
        <v>0</v>
      </c>
      <c r="H86" s="482">
        <f t="shared" si="30"/>
        <v>0</v>
      </c>
      <c r="I86" s="482">
        <f t="shared" si="30"/>
        <v>0</v>
      </c>
      <c r="J86" s="482">
        <f t="shared" si="30"/>
        <v>0</v>
      </c>
      <c r="K86" s="482">
        <f t="shared" si="30"/>
        <v>0</v>
      </c>
      <c r="L86" s="482">
        <f t="shared" si="30"/>
        <v>0</v>
      </c>
      <c r="M86" s="482">
        <f t="shared" si="30"/>
        <v>0</v>
      </c>
      <c r="N86" s="482">
        <f t="shared" si="30"/>
        <v>0</v>
      </c>
      <c r="O86" s="487">
        <f t="shared" si="30"/>
        <v>0</v>
      </c>
    </row>
    <row r="87" spans="1:15" s="14" customFormat="1">
      <c r="A87" s="72"/>
      <c r="B87" s="479"/>
      <c r="C87" s="486"/>
      <c r="D87" s="71"/>
      <c r="E87" s="482"/>
      <c r="F87" s="482"/>
      <c r="G87" s="482"/>
      <c r="H87" s="482"/>
      <c r="I87" s="482"/>
      <c r="J87" s="482"/>
      <c r="K87" s="482"/>
      <c r="L87" s="482"/>
      <c r="M87" s="482"/>
      <c r="N87" s="482"/>
      <c r="O87" s="487"/>
    </row>
    <row r="88" spans="1:15" s="64" customFormat="1">
      <c r="A88" s="62"/>
      <c r="B88" s="601">
        <f>'1.  LRAMVA Summary'!B39</f>
        <v>0</v>
      </c>
      <c r="C88" s="882">
        <f>'2. LRAMVA Threshold'!N43</f>
        <v>0</v>
      </c>
      <c r="D88" s="46"/>
      <c r="E88" s="46"/>
      <c r="F88" s="46"/>
      <c r="G88" s="46"/>
      <c r="H88" s="46"/>
      <c r="I88" s="46"/>
      <c r="J88" s="46"/>
      <c r="K88" s="46"/>
      <c r="L88" s="46"/>
      <c r="M88" s="46"/>
      <c r="N88" s="46"/>
      <c r="O88" s="69"/>
    </row>
    <row r="89" spans="1:15" s="18" customFormat="1" outlineLevel="1">
      <c r="A89" s="4"/>
      <c r="B89" s="533" t="s">
        <v>510</v>
      </c>
      <c r="C89" s="880"/>
      <c r="D89" s="46"/>
      <c r="E89" s="46"/>
      <c r="F89" s="46"/>
      <c r="G89" s="46"/>
      <c r="H89" s="46"/>
      <c r="I89" s="46"/>
      <c r="J89" s="46"/>
      <c r="K89" s="46"/>
      <c r="L89" s="46"/>
      <c r="M89" s="46"/>
      <c r="N89" s="46"/>
      <c r="O89" s="69"/>
    </row>
    <row r="90" spans="1:15" s="18" customFormat="1" outlineLevel="1">
      <c r="A90" s="4"/>
      <c r="B90" s="533" t="s">
        <v>511</v>
      </c>
      <c r="C90" s="880"/>
      <c r="D90" s="46"/>
      <c r="E90" s="46"/>
      <c r="F90" s="46"/>
      <c r="G90" s="46"/>
      <c r="H90" s="46"/>
      <c r="I90" s="46"/>
      <c r="J90" s="46"/>
      <c r="K90" s="46"/>
      <c r="L90" s="46"/>
      <c r="M90" s="46"/>
      <c r="N90" s="46"/>
      <c r="O90" s="69"/>
    </row>
    <row r="91" spans="1:15" s="18" customFormat="1" outlineLevel="1">
      <c r="A91" s="4"/>
      <c r="B91" s="533" t="s">
        <v>489</v>
      </c>
      <c r="C91" s="880"/>
      <c r="D91" s="46"/>
      <c r="E91" s="46"/>
      <c r="F91" s="46"/>
      <c r="G91" s="46"/>
      <c r="H91" s="46"/>
      <c r="I91" s="46"/>
      <c r="J91" s="46"/>
      <c r="K91" s="46"/>
      <c r="L91" s="46"/>
      <c r="M91" s="46"/>
      <c r="N91" s="46"/>
      <c r="O91" s="69"/>
    </row>
    <row r="92" spans="1:15" s="18" customFormat="1">
      <c r="A92" s="4"/>
      <c r="B92" s="533" t="s">
        <v>512</v>
      </c>
      <c r="C92" s="883"/>
      <c r="D92" s="65">
        <f>SUM(D88:D91)</f>
        <v>0</v>
      </c>
      <c r="E92" s="65">
        <f>SUM(E88:E91)</f>
        <v>0</v>
      </c>
      <c r="F92" s="65">
        <f t="shared" ref="F92:N92" si="31">SUM(F88:F91)</f>
        <v>0</v>
      </c>
      <c r="G92" s="65">
        <f t="shared" si="31"/>
        <v>0</v>
      </c>
      <c r="H92" s="65">
        <f t="shared" si="31"/>
        <v>0</v>
      </c>
      <c r="I92" s="65">
        <f t="shared" si="31"/>
        <v>0</v>
      </c>
      <c r="J92" s="65">
        <f t="shared" si="31"/>
        <v>0</v>
      </c>
      <c r="K92" s="65">
        <f t="shared" si="31"/>
        <v>0</v>
      </c>
      <c r="L92" s="65">
        <f t="shared" si="31"/>
        <v>0</v>
      </c>
      <c r="M92" s="65">
        <f t="shared" si="31"/>
        <v>0</v>
      </c>
      <c r="N92" s="65">
        <f t="shared" si="31"/>
        <v>0</v>
      </c>
      <c r="O92" s="77">
        <f t="shared" ref="O92" si="32">SUM(O88:O91)</f>
        <v>0</v>
      </c>
    </row>
    <row r="93" spans="1:15" s="14" customFormat="1">
      <c r="A93" s="72"/>
      <c r="B93" s="490" t="s">
        <v>513</v>
      </c>
      <c r="C93" s="486"/>
      <c r="D93" s="71"/>
      <c r="E93" s="482">
        <f t="shared" ref="E93:O93" si="33">ROUND(SUM(D92*E16+E92*E17)/12,4)</f>
        <v>0</v>
      </c>
      <c r="F93" s="482">
        <f t="shared" si="33"/>
        <v>0</v>
      </c>
      <c r="G93" s="482">
        <f t="shared" si="33"/>
        <v>0</v>
      </c>
      <c r="H93" s="482">
        <f t="shared" si="33"/>
        <v>0</v>
      </c>
      <c r="I93" s="482">
        <f t="shared" si="33"/>
        <v>0</v>
      </c>
      <c r="J93" s="482">
        <f t="shared" si="33"/>
        <v>0</v>
      </c>
      <c r="K93" s="482">
        <f t="shared" si="33"/>
        <v>0</v>
      </c>
      <c r="L93" s="482">
        <f t="shared" si="33"/>
        <v>0</v>
      </c>
      <c r="M93" s="482">
        <f t="shared" si="33"/>
        <v>0</v>
      </c>
      <c r="N93" s="482">
        <f t="shared" si="33"/>
        <v>0</v>
      </c>
      <c r="O93" s="487">
        <f t="shared" si="33"/>
        <v>0</v>
      </c>
    </row>
    <row r="94" spans="1:15" s="14" customFormat="1">
      <c r="A94" s="72"/>
      <c r="B94" s="479"/>
      <c r="C94" s="486"/>
      <c r="D94" s="71"/>
      <c r="E94" s="482"/>
      <c r="F94" s="482"/>
      <c r="G94" s="482"/>
      <c r="H94" s="482"/>
      <c r="I94" s="482"/>
      <c r="J94" s="482"/>
      <c r="K94" s="482"/>
      <c r="L94" s="482"/>
      <c r="M94" s="482"/>
      <c r="N94" s="482"/>
      <c r="O94" s="487"/>
    </row>
    <row r="95" spans="1:15" s="64" customFormat="1">
      <c r="A95" s="62"/>
      <c r="B95" s="601">
        <f>'1.  LRAMVA Summary'!B40</f>
        <v>0</v>
      </c>
      <c r="C95" s="882">
        <f>'2. LRAMVA Threshold'!O43</f>
        <v>0</v>
      </c>
      <c r="D95" s="46"/>
      <c r="E95" s="46"/>
      <c r="F95" s="46"/>
      <c r="G95" s="46"/>
      <c r="H95" s="46"/>
      <c r="I95" s="46"/>
      <c r="J95" s="46"/>
      <c r="K95" s="46"/>
      <c r="L95" s="46"/>
      <c r="M95" s="46"/>
      <c r="N95" s="46"/>
      <c r="O95" s="69"/>
    </row>
    <row r="96" spans="1:15" s="18" customFormat="1" outlineLevel="1">
      <c r="A96" s="4"/>
      <c r="B96" s="533" t="s">
        <v>510</v>
      </c>
      <c r="C96" s="880"/>
      <c r="D96" s="46"/>
      <c r="E96" s="46"/>
      <c r="F96" s="46"/>
      <c r="G96" s="46"/>
      <c r="H96" s="46"/>
      <c r="I96" s="46"/>
      <c r="J96" s="46"/>
      <c r="K96" s="46"/>
      <c r="L96" s="46"/>
      <c r="M96" s="46"/>
      <c r="N96" s="46"/>
      <c r="O96" s="69"/>
    </row>
    <row r="97" spans="1:15" s="18" customFormat="1" outlineLevel="1">
      <c r="A97" s="4"/>
      <c r="B97" s="533" t="s">
        <v>511</v>
      </c>
      <c r="C97" s="880"/>
      <c r="D97" s="46"/>
      <c r="E97" s="46"/>
      <c r="F97" s="46"/>
      <c r="G97" s="46"/>
      <c r="H97" s="46"/>
      <c r="I97" s="46"/>
      <c r="J97" s="46"/>
      <c r="K97" s="46"/>
      <c r="L97" s="46"/>
      <c r="M97" s="46"/>
      <c r="N97" s="46"/>
      <c r="O97" s="69"/>
    </row>
    <row r="98" spans="1:15" s="18" customFormat="1" outlineLevel="1">
      <c r="A98" s="4"/>
      <c r="B98" s="533" t="s">
        <v>489</v>
      </c>
      <c r="C98" s="880"/>
      <c r="D98" s="46"/>
      <c r="E98" s="46"/>
      <c r="F98" s="46"/>
      <c r="G98" s="46"/>
      <c r="H98" s="46"/>
      <c r="I98" s="46"/>
      <c r="J98" s="46"/>
      <c r="K98" s="46"/>
      <c r="L98" s="46"/>
      <c r="M98" s="46"/>
      <c r="N98" s="46"/>
      <c r="O98" s="69"/>
    </row>
    <row r="99" spans="1:15" s="18" customFormat="1">
      <c r="A99" s="4"/>
      <c r="B99" s="533" t="s">
        <v>512</v>
      </c>
      <c r="C99" s="883"/>
      <c r="D99" s="65">
        <f>SUM(D95:D98)</f>
        <v>0</v>
      </c>
      <c r="E99" s="65">
        <f>SUM(E95:E98)</f>
        <v>0</v>
      </c>
      <c r="F99" s="65">
        <f t="shared" ref="F99:N99" si="34">SUM(F95:F98)</f>
        <v>0</v>
      </c>
      <c r="G99" s="65">
        <f t="shared" si="34"/>
        <v>0</v>
      </c>
      <c r="H99" s="65">
        <f t="shared" si="34"/>
        <v>0</v>
      </c>
      <c r="I99" s="65">
        <f t="shared" si="34"/>
        <v>0</v>
      </c>
      <c r="J99" s="65">
        <f t="shared" si="34"/>
        <v>0</v>
      </c>
      <c r="K99" s="65">
        <f t="shared" si="34"/>
        <v>0</v>
      </c>
      <c r="L99" s="65">
        <f t="shared" si="34"/>
        <v>0</v>
      </c>
      <c r="M99" s="65">
        <f t="shared" si="34"/>
        <v>0</v>
      </c>
      <c r="N99" s="65">
        <f t="shared" si="34"/>
        <v>0</v>
      </c>
      <c r="O99" s="77">
        <f t="shared" ref="O99" si="35">SUM(O95:O98)</f>
        <v>0</v>
      </c>
    </row>
    <row r="100" spans="1:15" s="14" customFormat="1">
      <c r="A100" s="72"/>
      <c r="B100" s="490" t="s">
        <v>513</v>
      </c>
      <c r="C100" s="486"/>
      <c r="D100" s="71"/>
      <c r="E100" s="482">
        <f t="shared" ref="E100:O100" si="36">ROUND(SUM(D99*E16+E99*E17)/12,4)</f>
        <v>0</v>
      </c>
      <c r="F100" s="482">
        <f t="shared" si="36"/>
        <v>0</v>
      </c>
      <c r="G100" s="482">
        <f t="shared" si="36"/>
        <v>0</v>
      </c>
      <c r="H100" s="482">
        <f t="shared" si="36"/>
        <v>0</v>
      </c>
      <c r="I100" s="482">
        <f t="shared" si="36"/>
        <v>0</v>
      </c>
      <c r="J100" s="482">
        <f t="shared" si="36"/>
        <v>0</v>
      </c>
      <c r="K100" s="482">
        <f t="shared" si="36"/>
        <v>0</v>
      </c>
      <c r="L100" s="482">
        <f t="shared" si="36"/>
        <v>0</v>
      </c>
      <c r="M100" s="482">
        <f t="shared" si="36"/>
        <v>0</v>
      </c>
      <c r="N100" s="482">
        <f t="shared" si="36"/>
        <v>0</v>
      </c>
      <c r="O100" s="487">
        <f t="shared" si="36"/>
        <v>0</v>
      </c>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1">
        <f>'1.  LRAMVA Summary'!B41</f>
        <v>0</v>
      </c>
      <c r="C102" s="882">
        <f>'2. LRAMVA Threshold'!P43</f>
        <v>0</v>
      </c>
      <c r="D102" s="46"/>
      <c r="E102" s="46"/>
      <c r="F102" s="46"/>
      <c r="G102" s="46"/>
      <c r="H102" s="46"/>
      <c r="I102" s="46"/>
      <c r="J102" s="46"/>
      <c r="K102" s="46"/>
      <c r="L102" s="46"/>
      <c r="M102" s="46"/>
      <c r="N102" s="46"/>
      <c r="O102" s="69"/>
    </row>
    <row r="103" spans="1:15" s="18" customFormat="1" outlineLevel="1">
      <c r="A103" s="4"/>
      <c r="B103" s="533" t="s">
        <v>510</v>
      </c>
      <c r="C103" s="880"/>
      <c r="D103" s="46"/>
      <c r="E103" s="46"/>
      <c r="F103" s="46"/>
      <c r="G103" s="46"/>
      <c r="H103" s="46"/>
      <c r="I103" s="46"/>
      <c r="J103" s="46"/>
      <c r="K103" s="46"/>
      <c r="L103" s="46"/>
      <c r="M103" s="46"/>
      <c r="N103" s="46"/>
      <c r="O103" s="69"/>
    </row>
    <row r="104" spans="1:15" s="18" customFormat="1" outlineLevel="1">
      <c r="A104" s="4"/>
      <c r="B104" s="533" t="s">
        <v>511</v>
      </c>
      <c r="C104" s="880"/>
      <c r="D104" s="46"/>
      <c r="E104" s="46"/>
      <c r="F104" s="46"/>
      <c r="G104" s="46"/>
      <c r="H104" s="46"/>
      <c r="I104" s="46"/>
      <c r="J104" s="46"/>
      <c r="K104" s="46"/>
      <c r="L104" s="46"/>
      <c r="M104" s="46"/>
      <c r="N104" s="46"/>
      <c r="O104" s="69"/>
    </row>
    <row r="105" spans="1:15" s="18" customFormat="1" outlineLevel="1">
      <c r="A105" s="4"/>
      <c r="B105" s="533" t="s">
        <v>489</v>
      </c>
      <c r="C105" s="880"/>
      <c r="D105" s="46"/>
      <c r="E105" s="46"/>
      <c r="F105" s="46"/>
      <c r="G105" s="46"/>
      <c r="H105" s="46"/>
      <c r="I105" s="46"/>
      <c r="J105" s="46"/>
      <c r="K105" s="46"/>
      <c r="L105" s="46"/>
      <c r="M105" s="46"/>
      <c r="N105" s="46"/>
      <c r="O105" s="69"/>
    </row>
    <row r="106" spans="1:15" s="18" customFormat="1">
      <c r="A106" s="4"/>
      <c r="B106" s="533" t="s">
        <v>512</v>
      </c>
      <c r="C106" s="883"/>
      <c r="D106" s="65">
        <f>SUM(D102:D105)</f>
        <v>0</v>
      </c>
      <c r="E106" s="65">
        <f>SUM(E102:E105)</f>
        <v>0</v>
      </c>
      <c r="F106" s="65">
        <f>SUM(F102:F105)</f>
        <v>0</v>
      </c>
      <c r="G106" s="65">
        <f t="shared" ref="G106:N106" si="37">SUM(G102:G105)</f>
        <v>0</v>
      </c>
      <c r="H106" s="65">
        <f t="shared" si="37"/>
        <v>0</v>
      </c>
      <c r="I106" s="65">
        <f t="shared" si="37"/>
        <v>0</v>
      </c>
      <c r="J106" s="65">
        <f t="shared" si="37"/>
        <v>0</v>
      </c>
      <c r="K106" s="65">
        <f t="shared" si="37"/>
        <v>0</v>
      </c>
      <c r="L106" s="65">
        <f t="shared" si="37"/>
        <v>0</v>
      </c>
      <c r="M106" s="65">
        <f t="shared" si="37"/>
        <v>0</v>
      </c>
      <c r="N106" s="65">
        <f t="shared" si="37"/>
        <v>0</v>
      </c>
      <c r="O106" s="77">
        <f t="shared" ref="O106" si="38">SUM(O102:O105)</f>
        <v>0</v>
      </c>
    </row>
    <row r="107" spans="1:15" s="14" customFormat="1">
      <c r="A107" s="72"/>
      <c r="B107" s="490" t="s">
        <v>513</v>
      </c>
      <c r="C107" s="486"/>
      <c r="D107" s="71"/>
      <c r="E107" s="482">
        <f t="shared" ref="E107:O107" si="39">ROUND(SUM(D106*E16+E106*E17)/12,4)</f>
        <v>0</v>
      </c>
      <c r="F107" s="482">
        <f t="shared" si="39"/>
        <v>0</v>
      </c>
      <c r="G107" s="482">
        <f t="shared" si="39"/>
        <v>0</v>
      </c>
      <c r="H107" s="482">
        <f t="shared" si="39"/>
        <v>0</v>
      </c>
      <c r="I107" s="482">
        <f t="shared" si="39"/>
        <v>0</v>
      </c>
      <c r="J107" s="482">
        <f t="shared" si="39"/>
        <v>0</v>
      </c>
      <c r="K107" s="482">
        <f t="shared" si="39"/>
        <v>0</v>
      </c>
      <c r="L107" s="482">
        <f t="shared" si="39"/>
        <v>0</v>
      </c>
      <c r="M107" s="482">
        <f t="shared" si="39"/>
        <v>0</v>
      </c>
      <c r="N107" s="482">
        <f t="shared" si="39"/>
        <v>0</v>
      </c>
      <c r="O107" s="487">
        <f t="shared" si="39"/>
        <v>0</v>
      </c>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1">
        <f>'1.  LRAMVA Summary'!B42</f>
        <v>0</v>
      </c>
      <c r="C109" s="882">
        <f>'2. LRAMVA Threshold'!Q43</f>
        <v>0</v>
      </c>
      <c r="D109" s="46"/>
      <c r="E109" s="46"/>
      <c r="F109" s="46"/>
      <c r="G109" s="46"/>
      <c r="H109" s="46"/>
      <c r="I109" s="46"/>
      <c r="J109" s="46"/>
      <c r="K109" s="46"/>
      <c r="L109" s="46"/>
      <c r="M109" s="46"/>
      <c r="N109" s="46"/>
      <c r="O109" s="69"/>
    </row>
    <row r="110" spans="1:15" s="18" customFormat="1" outlineLevel="1">
      <c r="A110" s="4"/>
      <c r="B110" s="533" t="s">
        <v>510</v>
      </c>
      <c r="C110" s="880"/>
      <c r="D110" s="46"/>
      <c r="E110" s="46"/>
      <c r="F110" s="46"/>
      <c r="G110" s="46"/>
      <c r="H110" s="46"/>
      <c r="I110" s="46"/>
      <c r="J110" s="46"/>
      <c r="K110" s="46"/>
      <c r="L110" s="46"/>
      <c r="M110" s="46"/>
      <c r="N110" s="46"/>
      <c r="O110" s="69"/>
    </row>
    <row r="111" spans="1:15" s="18" customFormat="1" outlineLevel="1">
      <c r="A111" s="4"/>
      <c r="B111" s="533" t="s">
        <v>511</v>
      </c>
      <c r="C111" s="880"/>
      <c r="D111" s="46"/>
      <c r="E111" s="46"/>
      <c r="F111" s="46"/>
      <c r="G111" s="46"/>
      <c r="H111" s="46"/>
      <c r="I111" s="46"/>
      <c r="J111" s="46"/>
      <c r="K111" s="46"/>
      <c r="L111" s="46"/>
      <c r="M111" s="46"/>
      <c r="N111" s="46"/>
      <c r="O111" s="69"/>
    </row>
    <row r="112" spans="1:15" s="18" customFormat="1" outlineLevel="1">
      <c r="A112" s="4"/>
      <c r="B112" s="533" t="s">
        <v>489</v>
      </c>
      <c r="C112" s="880"/>
      <c r="D112" s="46"/>
      <c r="E112" s="46"/>
      <c r="F112" s="46"/>
      <c r="G112" s="46"/>
      <c r="H112" s="46"/>
      <c r="I112" s="46"/>
      <c r="J112" s="46"/>
      <c r="K112" s="46"/>
      <c r="L112" s="46"/>
      <c r="M112" s="46"/>
      <c r="N112" s="46"/>
      <c r="O112" s="69"/>
    </row>
    <row r="113" spans="1:17" s="18" customFormat="1">
      <c r="A113" s="4"/>
      <c r="B113" s="533" t="s">
        <v>512</v>
      </c>
      <c r="C113" s="883"/>
      <c r="D113" s="65">
        <f>SUM(D109:D112)</f>
        <v>0</v>
      </c>
      <c r="E113" s="65">
        <f>SUM(E109:E112)</f>
        <v>0</v>
      </c>
      <c r="F113" s="65">
        <f>SUM(F109:F112)</f>
        <v>0</v>
      </c>
      <c r="G113" s="65">
        <f>SUM(G109:G112)</f>
        <v>0</v>
      </c>
      <c r="H113" s="65">
        <f t="shared" ref="H113:N113" si="40">SUM(H109:H112)</f>
        <v>0</v>
      </c>
      <c r="I113" s="65">
        <f t="shared" si="40"/>
        <v>0</v>
      </c>
      <c r="J113" s="65">
        <f t="shared" si="40"/>
        <v>0</v>
      </c>
      <c r="K113" s="65">
        <f t="shared" si="40"/>
        <v>0</v>
      </c>
      <c r="L113" s="65">
        <f t="shared" si="40"/>
        <v>0</v>
      </c>
      <c r="M113" s="65">
        <f t="shared" si="40"/>
        <v>0</v>
      </c>
      <c r="N113" s="65">
        <f t="shared" si="40"/>
        <v>0</v>
      </c>
      <c r="O113" s="77">
        <f t="shared" ref="O113" si="41">SUM(O109:O112)</f>
        <v>0</v>
      </c>
    </row>
    <row r="114" spans="1:17" s="14" customFormat="1">
      <c r="A114" s="72"/>
      <c r="B114" s="490" t="s">
        <v>513</v>
      </c>
      <c r="C114" s="486"/>
      <c r="D114" s="71"/>
      <c r="E114" s="482">
        <f t="shared" ref="E114:O114" si="42">ROUND(SUM(D113*E16+E113*E17)/12,4)</f>
        <v>0</v>
      </c>
      <c r="F114" s="482">
        <f t="shared" si="42"/>
        <v>0</v>
      </c>
      <c r="G114" s="482">
        <f t="shared" si="42"/>
        <v>0</v>
      </c>
      <c r="H114" s="482">
        <f t="shared" si="42"/>
        <v>0</v>
      </c>
      <c r="I114" s="482">
        <f t="shared" si="42"/>
        <v>0</v>
      </c>
      <c r="J114" s="482">
        <f t="shared" si="42"/>
        <v>0</v>
      </c>
      <c r="K114" s="482">
        <f t="shared" si="42"/>
        <v>0</v>
      </c>
      <c r="L114" s="482">
        <f t="shared" si="42"/>
        <v>0</v>
      </c>
      <c r="M114" s="482">
        <f t="shared" si="42"/>
        <v>0</v>
      </c>
      <c r="N114" s="482">
        <f t="shared" si="42"/>
        <v>0</v>
      </c>
      <c r="O114" s="487">
        <f t="shared" si="42"/>
        <v>0</v>
      </c>
    </row>
    <row r="115" spans="1:17" s="70" customFormat="1">
      <c r="A115" s="72"/>
      <c r="B115" s="74"/>
      <c r="C115" s="81"/>
      <c r="D115" s="75"/>
      <c r="E115" s="75"/>
      <c r="F115" s="75"/>
      <c r="G115" s="75"/>
      <c r="H115" s="75"/>
      <c r="I115" s="75"/>
      <c r="J115" s="75"/>
      <c r="K115" s="493"/>
      <c r="L115" s="494"/>
      <c r="M115" s="494"/>
      <c r="N115" s="494"/>
      <c r="O115" s="495"/>
    </row>
    <row r="116" spans="1:17" s="3" customFormat="1" ht="21" customHeight="1">
      <c r="A116" s="4"/>
      <c r="B116" s="496" t="s">
        <v>613</v>
      </c>
      <c r="C116" s="98"/>
      <c r="D116" s="497"/>
      <c r="E116" s="497"/>
      <c r="F116" s="497"/>
      <c r="G116" s="497"/>
      <c r="H116" s="497"/>
      <c r="I116" s="497"/>
      <c r="J116" s="497"/>
      <c r="K116" s="497"/>
      <c r="L116" s="497"/>
      <c r="M116" s="497"/>
      <c r="N116" s="497"/>
      <c r="O116" s="497"/>
    </row>
    <row r="119" spans="1:17" ht="16">
      <c r="B119" s="118" t="s">
        <v>483</v>
      </c>
      <c r="J119" s="18"/>
    </row>
    <row r="120" spans="1:17" s="14" customFormat="1" ht="75.75" customHeight="1">
      <c r="A120" s="72"/>
      <c r="B120" s="887" t="s">
        <v>671</v>
      </c>
      <c r="C120" s="887"/>
      <c r="D120" s="887"/>
      <c r="E120" s="887"/>
      <c r="F120" s="887"/>
      <c r="G120" s="887"/>
      <c r="H120" s="887"/>
      <c r="I120" s="887"/>
      <c r="J120" s="887"/>
      <c r="K120" s="887"/>
      <c r="L120" s="887"/>
      <c r="M120" s="887"/>
      <c r="N120" s="887"/>
      <c r="O120" s="887"/>
      <c r="P120" s="88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Unmetered Scattered Load</v>
      </c>
      <c r="G122" s="244" t="str">
        <f>'1.  LRAMVA Summary'!H52</f>
        <v>Streetlighting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kWh</v>
      </c>
      <c r="G123" s="583" t="str">
        <f>'1.  LRAMVA Summary'!H53</f>
        <v>kW</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8">
        <v>2011</v>
      </c>
      <c r="C124" s="678"/>
      <c r="D124" s="679"/>
      <c r="E124" s="680"/>
      <c r="F124" s="679"/>
      <c r="G124" s="680"/>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9">
        <v>2012</v>
      </c>
      <c r="C125" s="681"/>
      <c r="D125" s="682"/>
      <c r="E125" s="683"/>
      <c r="F125" s="682"/>
      <c r="G125" s="683"/>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43">HLOOKUP(B125,$E$15:$O$114,100,FALSE)</f>
        <v>0</v>
      </c>
    </row>
    <row r="126" spans="1:17">
      <c r="B126" s="499">
        <v>2013</v>
      </c>
      <c r="C126" s="681"/>
      <c r="D126" s="682"/>
      <c r="E126" s="683"/>
      <c r="F126" s="682"/>
      <c r="G126" s="683"/>
      <c r="H126" s="682">
        <f t="shared" ref="H126:H133" si="44">HLOOKUP(B126,$E$15:$O$114,44,FALSE)</f>
        <v>0</v>
      </c>
      <c r="I126" s="683">
        <f t="shared" ref="I126:I133" si="45">HLOOKUP(B126,$E$15:$O$114,51,FALSE)</f>
        <v>0</v>
      </c>
      <c r="J126" s="683">
        <f t="shared" ref="J126:J133" si="46">HLOOKUP(B126,$E$15:$O$114,58,FALSE)</f>
        <v>0</v>
      </c>
      <c r="K126" s="683">
        <f t="shared" ref="K126:K133" si="47">HLOOKUP(B126,$E$15:$O$114,65,FALSE)</f>
        <v>0</v>
      </c>
      <c r="L126" s="683">
        <f>HLOOKUP(B126,$E$15:$O$114,72,FALSE)</f>
        <v>0</v>
      </c>
      <c r="M126" s="683">
        <f t="shared" ref="M126:M133" si="48">HLOOKUP(B126,$E$15:$O$114,79,FALSE)</f>
        <v>0</v>
      </c>
      <c r="N126" s="683">
        <f t="shared" ref="N126:N133" si="49">HLOOKUP(B126,$E$15:$O$114,86,FALSE)</f>
        <v>0</v>
      </c>
      <c r="O126" s="683">
        <f t="shared" ref="O126:O133" si="50">HLOOKUP(B126,$E$15:$O$114,93,FALSE)</f>
        <v>0</v>
      </c>
      <c r="P126" s="683">
        <f t="shared" si="43"/>
        <v>0</v>
      </c>
    </row>
    <row r="127" spans="1:17">
      <c r="B127" s="499">
        <v>2014</v>
      </c>
      <c r="C127" s="681"/>
      <c r="D127" s="682"/>
      <c r="E127" s="683"/>
      <c r="F127" s="682"/>
      <c r="G127" s="683"/>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9">
        <v>2015</v>
      </c>
      <c r="C128" s="681"/>
      <c r="D128" s="682"/>
      <c r="E128" s="683"/>
      <c r="F128" s="682"/>
      <c r="G128" s="683"/>
      <c r="H128" s="682">
        <f t="shared" si="44"/>
        <v>0</v>
      </c>
      <c r="I128" s="683">
        <f t="shared" si="45"/>
        <v>0</v>
      </c>
      <c r="J128" s="683">
        <f t="shared" si="46"/>
        <v>0</v>
      </c>
      <c r="K128" s="683">
        <f t="shared" si="47"/>
        <v>0</v>
      </c>
      <c r="L128" s="683">
        <f t="shared" ref="L128:L133" si="51">HLOOKUP(B128,$E$15:$O$114,72,FALSE)</f>
        <v>0</v>
      </c>
      <c r="M128" s="683">
        <f t="shared" si="48"/>
        <v>0</v>
      </c>
      <c r="N128" s="683">
        <f t="shared" si="49"/>
        <v>0</v>
      </c>
      <c r="O128" s="683">
        <f t="shared" si="50"/>
        <v>0</v>
      </c>
      <c r="P128" s="683">
        <f t="shared" si="43"/>
        <v>0</v>
      </c>
    </row>
    <row r="129" spans="1:16">
      <c r="B129" s="499">
        <v>2016</v>
      </c>
      <c r="C129" s="681"/>
      <c r="D129" s="682"/>
      <c r="E129" s="683"/>
      <c r="F129" s="682"/>
      <c r="G129" s="683"/>
      <c r="H129" s="682">
        <f t="shared" si="44"/>
        <v>0</v>
      </c>
      <c r="I129" s="683">
        <f t="shared" si="45"/>
        <v>0</v>
      </c>
      <c r="J129" s="683">
        <f t="shared" si="46"/>
        <v>0</v>
      </c>
      <c r="K129" s="683">
        <f t="shared" si="47"/>
        <v>0</v>
      </c>
      <c r="L129" s="683">
        <f t="shared" si="51"/>
        <v>0</v>
      </c>
      <c r="M129" s="683">
        <f t="shared" si="48"/>
        <v>0</v>
      </c>
      <c r="N129" s="683">
        <f t="shared" si="49"/>
        <v>0</v>
      </c>
      <c r="O129" s="683">
        <f t="shared" si="50"/>
        <v>0</v>
      </c>
      <c r="P129" s="683">
        <f t="shared" si="43"/>
        <v>0</v>
      </c>
    </row>
    <row r="130" spans="1:16">
      <c r="B130" s="499">
        <v>2017</v>
      </c>
      <c r="C130" s="681"/>
      <c r="D130" s="682"/>
      <c r="E130" s="683"/>
      <c r="F130" s="682"/>
      <c r="G130" s="683"/>
      <c r="H130" s="682">
        <f t="shared" si="44"/>
        <v>0</v>
      </c>
      <c r="I130" s="683">
        <f t="shared" si="45"/>
        <v>0</v>
      </c>
      <c r="J130" s="683">
        <f t="shared" si="46"/>
        <v>0</v>
      </c>
      <c r="K130" s="683">
        <f t="shared" si="47"/>
        <v>0</v>
      </c>
      <c r="L130" s="683">
        <f t="shared" si="51"/>
        <v>0</v>
      </c>
      <c r="M130" s="683">
        <f t="shared" si="48"/>
        <v>0</v>
      </c>
      <c r="N130" s="683">
        <f t="shared" si="49"/>
        <v>0</v>
      </c>
      <c r="O130" s="683">
        <f t="shared" si="50"/>
        <v>0</v>
      </c>
      <c r="P130" s="683">
        <f t="shared" si="43"/>
        <v>0</v>
      </c>
    </row>
    <row r="131" spans="1:16">
      <c r="B131" s="499">
        <v>2018</v>
      </c>
      <c r="C131" s="681"/>
      <c r="D131" s="682"/>
      <c r="E131" s="683"/>
      <c r="F131" s="682"/>
      <c r="G131" s="683"/>
      <c r="H131" s="682">
        <f t="shared" si="44"/>
        <v>0</v>
      </c>
      <c r="I131" s="683">
        <f t="shared" si="45"/>
        <v>0</v>
      </c>
      <c r="J131" s="683">
        <f t="shared" si="46"/>
        <v>0</v>
      </c>
      <c r="K131" s="683">
        <f t="shared" si="47"/>
        <v>0</v>
      </c>
      <c r="L131" s="683">
        <f t="shared" si="51"/>
        <v>0</v>
      </c>
      <c r="M131" s="683">
        <f t="shared" si="48"/>
        <v>0</v>
      </c>
      <c r="N131" s="683">
        <f t="shared" si="49"/>
        <v>0</v>
      </c>
      <c r="O131" s="683">
        <f t="shared" si="50"/>
        <v>0</v>
      </c>
      <c r="P131" s="683">
        <f t="shared" si="43"/>
        <v>0</v>
      </c>
    </row>
    <row r="132" spans="1:16">
      <c r="B132" s="499">
        <v>2019</v>
      </c>
      <c r="C132" s="681">
        <f t="shared" ref="C132:C133" si="52">HLOOKUP(B132,$E$15:$O$114,9,FALSE)</f>
        <v>1.4E-3</v>
      </c>
      <c r="D132" s="682">
        <f t="shared" ref="D132:D133" si="53">HLOOKUP(B132,$E$15:$O$114,16,FALSE)</f>
        <v>1.41E-2</v>
      </c>
      <c r="E132" s="683">
        <f t="shared" ref="E132:E133" si="54">HLOOKUP(B132,$E$15:$O$114,23,FALSE)</f>
        <v>3.0528</v>
      </c>
      <c r="F132" s="682">
        <f t="shared" ref="F132:F133" si="55">HLOOKUP(B132,$E$15:$O$114,30,FALSE)</f>
        <v>1.6500000000000001E-2</v>
      </c>
      <c r="G132" s="683">
        <f t="shared" ref="G132" si="56">HLOOKUP(B132,$E$15:$O$114,37,FALSE)</f>
        <v>4.5978000000000003</v>
      </c>
      <c r="H132" s="682">
        <f t="shared" si="44"/>
        <v>0</v>
      </c>
      <c r="I132" s="683">
        <f t="shared" si="45"/>
        <v>0</v>
      </c>
      <c r="J132" s="683">
        <f t="shared" si="46"/>
        <v>0</v>
      </c>
      <c r="K132" s="683">
        <f t="shared" si="47"/>
        <v>0</v>
      </c>
      <c r="L132" s="683">
        <f t="shared" si="51"/>
        <v>0</v>
      </c>
      <c r="M132" s="683">
        <f t="shared" si="48"/>
        <v>0</v>
      </c>
      <c r="N132" s="683">
        <f t="shared" si="49"/>
        <v>0</v>
      </c>
      <c r="O132" s="683">
        <f t="shared" si="50"/>
        <v>0</v>
      </c>
      <c r="P132" s="683">
        <f t="shared" si="43"/>
        <v>0</v>
      </c>
    </row>
    <row r="133" spans="1:16">
      <c r="B133" s="499">
        <v>2020</v>
      </c>
      <c r="C133" s="681">
        <f t="shared" si="52"/>
        <v>0</v>
      </c>
      <c r="D133" s="682">
        <f t="shared" si="53"/>
        <v>1.44E-2</v>
      </c>
      <c r="E133" s="683">
        <f t="shared" si="54"/>
        <v>3.1042000000000001</v>
      </c>
      <c r="F133" s="682">
        <f t="shared" si="55"/>
        <v>1.6799999999999999E-2</v>
      </c>
      <c r="G133" s="683">
        <f>HLOOKUP(B133,$E$15:$O$114,37,FALSE)</f>
        <v>4.6752000000000002</v>
      </c>
      <c r="H133" s="682">
        <f t="shared" si="44"/>
        <v>0</v>
      </c>
      <c r="I133" s="683">
        <f t="shared" si="45"/>
        <v>0</v>
      </c>
      <c r="J133" s="683">
        <f t="shared" si="46"/>
        <v>0</v>
      </c>
      <c r="K133" s="683">
        <f t="shared" si="47"/>
        <v>0</v>
      </c>
      <c r="L133" s="683">
        <f t="shared" si="51"/>
        <v>0</v>
      </c>
      <c r="M133" s="683">
        <f t="shared" si="48"/>
        <v>0</v>
      </c>
      <c r="N133" s="683">
        <f t="shared" si="49"/>
        <v>0</v>
      </c>
      <c r="O133" s="683">
        <f t="shared" si="50"/>
        <v>0</v>
      </c>
      <c r="P133" s="683">
        <f t="shared" si="43"/>
        <v>0</v>
      </c>
    </row>
    <row r="134" spans="1:16" s="18" customFormat="1" hidden="1">
      <c r="A134" s="4"/>
      <c r="B134" s="772">
        <v>2021</v>
      </c>
      <c r="C134" s="681"/>
      <c r="D134" s="682"/>
      <c r="E134" s="683"/>
      <c r="F134" s="682"/>
      <c r="G134" s="683"/>
      <c r="H134" s="682">
        <f t="shared" ref="H134" si="57">HLOOKUP(B134,$E$15:$O$114,44,FALSE)</f>
        <v>0</v>
      </c>
      <c r="I134" s="683">
        <f t="shared" ref="I134" si="58">HLOOKUP(B134,$E$15:$O$114,51,FALSE)</f>
        <v>0</v>
      </c>
      <c r="J134" s="683">
        <f t="shared" ref="J134" si="59">HLOOKUP(B134,$E$15:$O$114,58,FALSE)</f>
        <v>0</v>
      </c>
      <c r="K134" s="683">
        <f t="shared" ref="K134" si="60">HLOOKUP(B134,$E$15:$O$114,65,FALSE)</f>
        <v>0</v>
      </c>
      <c r="L134" s="683">
        <f t="shared" ref="L134" si="61">HLOOKUP(B134,$E$15:$O$114,72,FALSE)</f>
        <v>0</v>
      </c>
      <c r="M134" s="683">
        <f t="shared" ref="M134" si="62">HLOOKUP(B134,$E$15:$O$114,79,FALSE)</f>
        <v>0</v>
      </c>
      <c r="N134" s="683">
        <f t="shared" ref="N134" si="63">HLOOKUP(B134,$E$15:$O$114,86,FALSE)</f>
        <v>0</v>
      </c>
      <c r="O134" s="683">
        <f t="shared" ref="O134" si="64">HLOOKUP(B134,$E$15:$O$114,93,FALSE)</f>
        <v>0</v>
      </c>
      <c r="P134" s="683">
        <f t="shared" ref="P134" si="65">HLOOKUP(B134,$E$15:$O$114,100,FALSE)</f>
        <v>0</v>
      </c>
    </row>
    <row r="135" spans="1:16" ht="18.75" customHeight="1">
      <c r="B135" s="496" t="s">
        <v>744</v>
      </c>
      <c r="C135" s="595"/>
      <c r="D135" s="596"/>
      <c r="E135" s="597"/>
      <c r="F135" s="596"/>
      <c r="G135" s="596"/>
      <c r="H135" s="596"/>
      <c r="I135" s="596"/>
      <c r="J135" s="596"/>
      <c r="K135" s="596"/>
      <c r="L135" s="596"/>
      <c r="M135" s="596"/>
      <c r="N135" s="596"/>
      <c r="O135" s="596"/>
      <c r="P135" s="596"/>
    </row>
    <row r="137" spans="1:16">
      <c r="B137" s="589"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7"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AE102"/>
  <sheetViews>
    <sheetView topLeftCell="A18" zoomScale="90" zoomScaleNormal="90" workbookViewId="0">
      <selection activeCell="P30" sqref="P30:P32"/>
    </sheetView>
  </sheetViews>
  <sheetFormatPr baseColWidth="10" defaultColWidth="9.1640625" defaultRowHeight="15"/>
  <cols>
    <col min="1" max="1" width="9.1640625" style="12"/>
    <col min="2" max="2" width="13" style="12" customWidth="1"/>
    <col min="3" max="3" width="26.5" style="12" customWidth="1"/>
    <col min="4" max="4" width="13.6640625" style="12" bestFit="1" customWidth="1"/>
    <col min="5" max="6" width="9.1640625" style="12"/>
    <col min="7" max="7" width="12.6640625" style="833" bestFit="1" customWidth="1"/>
    <col min="8" max="8" width="9.1640625" style="833"/>
    <col min="9" max="14" width="9.1640625" style="12"/>
    <col min="15" max="15" width="18.5" style="12" customWidth="1"/>
    <col min="16" max="16" width="17.83203125" style="12" customWidth="1"/>
    <col min="17" max="17" width="16.6640625" style="12" customWidth="1"/>
    <col min="18" max="18" width="15.5" style="12" customWidth="1"/>
    <col min="19" max="19" width="13.5" style="12" bestFit="1" customWidth="1"/>
    <col min="20" max="16384" width="9.1640625" style="12"/>
  </cols>
  <sheetData>
    <row r="14" spans="2:31" ht="16">
      <c r="B14" s="585" t="s">
        <v>504</v>
      </c>
    </row>
    <row r="15" spans="2:31" ht="16">
      <c r="B15" s="585"/>
    </row>
    <row r="16" spans="2:31" s="665" customFormat="1" ht="28.5" customHeight="1">
      <c r="B16" s="890" t="s">
        <v>632</v>
      </c>
      <c r="C16" s="890"/>
      <c r="D16" s="890"/>
      <c r="E16" s="890"/>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0"/>
      <c r="AE16" s="890"/>
    </row>
    <row r="20" spans="2:19" ht="38" customHeight="1">
      <c r="B20" s="897" t="s">
        <v>889</v>
      </c>
      <c r="C20" s="897"/>
      <c r="D20" s="897"/>
      <c r="E20" s="897"/>
      <c r="F20" s="829"/>
      <c r="G20" s="834"/>
      <c r="H20" s="834"/>
      <c r="I20" s="829"/>
      <c r="J20" s="829"/>
      <c r="K20" s="829"/>
      <c r="L20" s="827"/>
      <c r="M20" s="827"/>
      <c r="N20" s="827"/>
      <c r="O20" s="828" t="s">
        <v>867</v>
      </c>
    </row>
    <row r="21" spans="2:19" ht="21">
      <c r="B21" s="760"/>
      <c r="C21" s="761"/>
    </row>
    <row r="22" spans="2:19" ht="15" customHeight="1">
      <c r="B22" s="898" t="s">
        <v>852</v>
      </c>
      <c r="C22" s="898"/>
      <c r="D22" s="898"/>
      <c r="E22" s="898"/>
      <c r="F22" s="898"/>
      <c r="G22" s="898"/>
      <c r="H22" s="898"/>
      <c r="I22" s="898"/>
      <c r="J22" s="898"/>
      <c r="K22" s="898"/>
      <c r="O22" s="891" t="s">
        <v>902</v>
      </c>
      <c r="P22" s="892"/>
      <c r="Q22" s="892"/>
      <c r="R22" s="892"/>
      <c r="S22" s="893"/>
    </row>
    <row r="23" spans="2:19" ht="48">
      <c r="B23" s="831" t="s">
        <v>894</v>
      </c>
      <c r="C23" s="831" t="s">
        <v>211</v>
      </c>
      <c r="D23" s="831" t="s">
        <v>895</v>
      </c>
      <c r="E23" s="831" t="s">
        <v>896</v>
      </c>
      <c r="F23" s="831" t="s">
        <v>897</v>
      </c>
      <c r="G23" s="832" t="s">
        <v>898</v>
      </c>
      <c r="H23" s="832" t="s">
        <v>899</v>
      </c>
      <c r="I23" s="831" t="s">
        <v>900</v>
      </c>
      <c r="J23" s="831" t="s">
        <v>901</v>
      </c>
      <c r="K23" s="831" t="s">
        <v>853</v>
      </c>
      <c r="O23" s="894"/>
      <c r="P23" s="895"/>
      <c r="Q23" s="896"/>
      <c r="R23" s="787" t="s">
        <v>854</v>
      </c>
      <c r="S23" s="787" t="s">
        <v>855</v>
      </c>
    </row>
    <row r="24" spans="2:19">
      <c r="B24" s="808" t="s">
        <v>921</v>
      </c>
      <c r="C24" s="808" t="s">
        <v>922</v>
      </c>
      <c r="D24" s="808" t="s">
        <v>923</v>
      </c>
      <c r="E24" s="808" t="s">
        <v>924</v>
      </c>
      <c r="F24" s="808" t="s">
        <v>925</v>
      </c>
      <c r="G24" s="835">
        <v>1080.6712106158004</v>
      </c>
      <c r="H24" s="835">
        <v>1.3714285714285717</v>
      </c>
      <c r="I24" s="808" t="s">
        <v>208</v>
      </c>
      <c r="J24" s="808" t="s">
        <v>926</v>
      </c>
      <c r="K24" s="808" t="s">
        <v>863</v>
      </c>
      <c r="O24" s="822" t="s">
        <v>856</v>
      </c>
      <c r="P24" s="823"/>
      <c r="Q24" s="824"/>
      <c r="R24" s="788">
        <f>G99</f>
        <v>5392406.9722106</v>
      </c>
      <c r="S24" s="789">
        <f>H99</f>
        <v>913.54790697674434</v>
      </c>
    </row>
    <row r="25" spans="2:19">
      <c r="B25" s="808" t="s">
        <v>927</v>
      </c>
      <c r="C25" s="808" t="s">
        <v>922</v>
      </c>
      <c r="D25" s="808" t="s">
        <v>923</v>
      </c>
      <c r="E25" s="808" t="s">
        <v>928</v>
      </c>
      <c r="F25" s="808" t="s">
        <v>929</v>
      </c>
      <c r="G25" s="835">
        <v>785.94269862967292</v>
      </c>
      <c r="H25" s="835">
        <v>0.99933554817275749</v>
      </c>
      <c r="I25" s="808" t="s">
        <v>208</v>
      </c>
      <c r="J25" s="808" t="s">
        <v>930</v>
      </c>
      <c r="K25" s="808" t="s">
        <v>863</v>
      </c>
      <c r="O25" s="822" t="s">
        <v>857</v>
      </c>
      <c r="P25" s="823"/>
      <c r="Q25" s="824"/>
      <c r="R25" s="788">
        <f>'5.  2015-2020 LRAM'!D873</f>
        <v>463223.42890083289</v>
      </c>
      <c r="S25" s="789" t="s">
        <v>858</v>
      </c>
    </row>
    <row r="26" spans="2:19">
      <c r="B26" s="808" t="s">
        <v>931</v>
      </c>
      <c r="C26" s="808" t="s">
        <v>922</v>
      </c>
      <c r="D26" s="808" t="s">
        <v>923</v>
      </c>
      <c r="E26" s="808" t="s">
        <v>932</v>
      </c>
      <c r="F26" s="808" t="s">
        <v>933</v>
      </c>
      <c r="G26" s="835">
        <v>1865.546255913207</v>
      </c>
      <c r="H26" s="835">
        <v>0.45714285714285718</v>
      </c>
      <c r="I26" s="808" t="s">
        <v>208</v>
      </c>
      <c r="J26" s="808" t="s">
        <v>934</v>
      </c>
      <c r="K26" s="808" t="s">
        <v>863</v>
      </c>
      <c r="O26" s="822" t="s">
        <v>859</v>
      </c>
      <c r="P26" s="823"/>
      <c r="Q26" s="824"/>
      <c r="R26" s="788"/>
      <c r="S26" s="790">
        <f>R25/R24*S24</f>
        <v>78.476419920781069</v>
      </c>
    </row>
    <row r="27" spans="2:19">
      <c r="B27" s="808" t="s">
        <v>935</v>
      </c>
      <c r="C27" s="808" t="s">
        <v>922</v>
      </c>
      <c r="D27" s="808" t="s">
        <v>923</v>
      </c>
      <c r="E27" s="808" t="s">
        <v>933</v>
      </c>
      <c r="F27" s="808" t="s">
        <v>936</v>
      </c>
      <c r="G27" s="835">
        <v>12561.774972941868</v>
      </c>
      <c r="H27" s="835">
        <v>3.9016611295681067</v>
      </c>
      <c r="I27" s="808" t="s">
        <v>208</v>
      </c>
      <c r="J27" s="808" t="s">
        <v>933</v>
      </c>
      <c r="K27" s="808" t="s">
        <v>863</v>
      </c>
      <c r="O27" s="816" t="s">
        <v>860</v>
      </c>
      <c r="P27" s="817"/>
      <c r="Q27" s="818"/>
      <c r="R27" s="791">
        <f>R24-R25</f>
        <v>4929183.5433097668</v>
      </c>
      <c r="S27" s="792">
        <f>S24-S26</f>
        <v>835.0714870559633</v>
      </c>
    </row>
    <row r="28" spans="2:19">
      <c r="B28" s="808" t="s">
        <v>937</v>
      </c>
      <c r="C28" s="808" t="s">
        <v>922</v>
      </c>
      <c r="D28" s="808" t="s">
        <v>923</v>
      </c>
      <c r="E28" s="808" t="s">
        <v>938</v>
      </c>
      <c r="F28" s="808" t="s">
        <v>939</v>
      </c>
      <c r="G28" s="835">
        <v>5231.5013281045676</v>
      </c>
      <c r="H28" s="835">
        <v>0</v>
      </c>
      <c r="I28" s="808" t="s">
        <v>208</v>
      </c>
      <c r="J28" s="808" t="s">
        <v>940</v>
      </c>
      <c r="K28" s="808" t="s">
        <v>863</v>
      </c>
    </row>
    <row r="29" spans="2:19">
      <c r="B29" s="808" t="s">
        <v>941</v>
      </c>
      <c r="C29" s="808" t="s">
        <v>922</v>
      </c>
      <c r="D29" s="808" t="s">
        <v>923</v>
      </c>
      <c r="E29" s="808" t="s">
        <v>942</v>
      </c>
      <c r="F29" s="808" t="s">
        <v>943</v>
      </c>
      <c r="G29" s="835">
        <v>11702.042444444427</v>
      </c>
      <c r="H29" s="835">
        <v>4.8903654485049834</v>
      </c>
      <c r="I29" s="808" t="s">
        <v>208</v>
      </c>
      <c r="J29" s="808" t="s">
        <v>944</v>
      </c>
      <c r="K29" s="808" t="s">
        <v>863</v>
      </c>
      <c r="O29" s="12" t="s">
        <v>861</v>
      </c>
      <c r="P29" s="12" t="s">
        <v>906</v>
      </c>
    </row>
    <row r="30" spans="2:19">
      <c r="B30" s="808" t="s">
        <v>945</v>
      </c>
      <c r="C30" s="808" t="s">
        <v>922</v>
      </c>
      <c r="D30" s="808" t="s">
        <v>923</v>
      </c>
      <c r="E30" s="808" t="s">
        <v>924</v>
      </c>
      <c r="F30" s="808" t="s">
        <v>946</v>
      </c>
      <c r="G30" s="835">
        <v>12393.366707847032</v>
      </c>
      <c r="H30" s="835">
        <v>3.5827242524916949</v>
      </c>
      <c r="I30" s="808" t="s">
        <v>208</v>
      </c>
      <c r="J30" s="808" t="s">
        <v>924</v>
      </c>
      <c r="K30" s="808" t="s">
        <v>863</v>
      </c>
      <c r="P30" s="12" t="s">
        <v>905</v>
      </c>
    </row>
    <row r="31" spans="2:19">
      <c r="B31" s="808" t="s">
        <v>947</v>
      </c>
      <c r="C31" s="808" t="s">
        <v>922</v>
      </c>
      <c r="D31" s="808" t="s">
        <v>923</v>
      </c>
      <c r="E31" s="808" t="s">
        <v>948</v>
      </c>
      <c r="F31" s="808" t="s">
        <v>949</v>
      </c>
      <c r="G31" s="835">
        <v>13308.392440499736</v>
      </c>
      <c r="H31" s="835">
        <v>3.9760797342192697</v>
      </c>
      <c r="I31" s="808" t="s">
        <v>208</v>
      </c>
      <c r="J31" s="808" t="s">
        <v>950</v>
      </c>
      <c r="K31" s="808" t="s">
        <v>863</v>
      </c>
      <c r="P31" s="12" t="s">
        <v>891</v>
      </c>
    </row>
    <row r="32" spans="2:19">
      <c r="B32" s="808" t="s">
        <v>951</v>
      </c>
      <c r="C32" s="808" t="s">
        <v>922</v>
      </c>
      <c r="D32" s="808" t="s">
        <v>923</v>
      </c>
      <c r="E32" s="808" t="s">
        <v>952</v>
      </c>
      <c r="F32" s="808" t="s">
        <v>953</v>
      </c>
      <c r="G32" s="835">
        <v>14658.692944413298</v>
      </c>
      <c r="H32" s="835">
        <v>3.593355481727575</v>
      </c>
      <c r="I32" s="808" t="s">
        <v>208</v>
      </c>
      <c r="J32" s="808" t="s">
        <v>954</v>
      </c>
      <c r="K32" s="808" t="s">
        <v>863</v>
      </c>
      <c r="P32" s="12" t="s">
        <v>872</v>
      </c>
    </row>
    <row r="33" spans="2:20">
      <c r="B33" s="808" t="s">
        <v>955</v>
      </c>
      <c r="C33" s="808" t="s">
        <v>922</v>
      </c>
      <c r="D33" s="808" t="s">
        <v>923</v>
      </c>
      <c r="E33" s="808" t="s">
        <v>953</v>
      </c>
      <c r="F33" s="808" t="s">
        <v>956</v>
      </c>
      <c r="G33" s="835">
        <v>9951.6529023342518</v>
      </c>
      <c r="H33" s="835">
        <v>3.8272425249169437</v>
      </c>
      <c r="I33" s="808" t="s">
        <v>208</v>
      </c>
      <c r="J33" s="808" t="s">
        <v>957</v>
      </c>
      <c r="K33" s="808" t="s">
        <v>863</v>
      </c>
    </row>
    <row r="34" spans="2:20">
      <c r="B34" s="808" t="s">
        <v>958</v>
      </c>
      <c r="C34" s="808" t="s">
        <v>922</v>
      </c>
      <c r="D34" s="808" t="s">
        <v>923</v>
      </c>
      <c r="E34" s="808" t="s">
        <v>959</v>
      </c>
      <c r="F34" s="808" t="s">
        <v>960</v>
      </c>
      <c r="G34" s="835">
        <v>116867.96542167268</v>
      </c>
      <c r="H34" s="835">
        <v>16.988704318936879</v>
      </c>
      <c r="I34" s="808" t="s">
        <v>208</v>
      </c>
      <c r="J34" s="808" t="s">
        <v>961</v>
      </c>
      <c r="K34" s="808" t="s">
        <v>863</v>
      </c>
    </row>
    <row r="35" spans="2:20">
      <c r="B35" s="808" t="s">
        <v>962</v>
      </c>
      <c r="C35" s="808" t="s">
        <v>922</v>
      </c>
      <c r="D35" s="808" t="s">
        <v>923</v>
      </c>
      <c r="E35" s="808" t="s">
        <v>963</v>
      </c>
      <c r="F35" s="808" t="s">
        <v>964</v>
      </c>
      <c r="G35" s="835">
        <v>159306.05216826263</v>
      </c>
      <c r="H35" s="835">
        <v>0</v>
      </c>
      <c r="I35" s="808" t="s">
        <v>208</v>
      </c>
      <c r="J35" s="808" t="s">
        <v>963</v>
      </c>
      <c r="K35" s="808" t="s">
        <v>863</v>
      </c>
    </row>
    <row r="36" spans="2:20">
      <c r="B36" s="808" t="s">
        <v>965</v>
      </c>
      <c r="C36" s="808" t="s">
        <v>922</v>
      </c>
      <c r="D36" s="808" t="s">
        <v>923</v>
      </c>
      <c r="E36" s="808" t="s">
        <v>966</v>
      </c>
      <c r="F36" s="808" t="s">
        <v>967</v>
      </c>
      <c r="G36" s="835">
        <v>4137.6249315370533</v>
      </c>
      <c r="H36" s="835">
        <v>1.8392026578073091</v>
      </c>
      <c r="I36" s="808" t="s">
        <v>208</v>
      </c>
      <c r="J36" s="808" t="s">
        <v>968</v>
      </c>
      <c r="K36" s="808" t="s">
        <v>863</v>
      </c>
    </row>
    <row r="37" spans="2:20">
      <c r="B37" s="808" t="s">
        <v>969</v>
      </c>
      <c r="C37" s="808" t="s">
        <v>922</v>
      </c>
      <c r="D37" s="808" t="s">
        <v>923</v>
      </c>
      <c r="E37" s="808" t="s">
        <v>970</v>
      </c>
      <c r="F37" s="808" t="s">
        <v>971</v>
      </c>
      <c r="G37" s="835">
        <v>10003.162492926045</v>
      </c>
      <c r="H37" s="835">
        <v>3.6146179401993357</v>
      </c>
      <c r="I37" s="808" t="s">
        <v>208</v>
      </c>
      <c r="J37" s="808" t="s">
        <v>943</v>
      </c>
      <c r="K37" s="808" t="s">
        <v>863</v>
      </c>
    </row>
    <row r="38" spans="2:20">
      <c r="B38" s="808" t="s">
        <v>972</v>
      </c>
      <c r="C38" s="808" t="s">
        <v>922</v>
      </c>
      <c r="D38" s="808" t="s">
        <v>923</v>
      </c>
      <c r="E38" s="808" t="s">
        <v>973</v>
      </c>
      <c r="F38" s="808" t="s">
        <v>954</v>
      </c>
      <c r="G38" s="835">
        <v>27376.879130532172</v>
      </c>
      <c r="H38" s="835">
        <v>0</v>
      </c>
      <c r="I38" s="808" t="s">
        <v>208</v>
      </c>
      <c r="J38" s="808" t="s">
        <v>974</v>
      </c>
      <c r="K38" s="808" t="s">
        <v>863</v>
      </c>
    </row>
    <row r="39" spans="2:20">
      <c r="B39" s="808" t="s">
        <v>975</v>
      </c>
      <c r="C39" s="808" t="s">
        <v>922</v>
      </c>
      <c r="D39" s="808" t="s">
        <v>923</v>
      </c>
      <c r="E39" s="808" t="s">
        <v>976</v>
      </c>
      <c r="F39" s="808" t="s">
        <v>977</v>
      </c>
      <c r="G39" s="835">
        <v>17913.162531803806</v>
      </c>
      <c r="H39" s="835">
        <v>6.0598006644518279</v>
      </c>
      <c r="I39" s="808" t="s">
        <v>208</v>
      </c>
      <c r="J39" s="808" t="s">
        <v>978</v>
      </c>
      <c r="K39" s="808" t="s">
        <v>863</v>
      </c>
    </row>
    <row r="40" spans="2:20" ht="21">
      <c r="B40" s="808" t="s">
        <v>979</v>
      </c>
      <c r="C40" s="808" t="s">
        <v>922</v>
      </c>
      <c r="D40" s="808" t="s">
        <v>923</v>
      </c>
      <c r="E40" s="808" t="s">
        <v>980</v>
      </c>
      <c r="F40" s="808" t="s">
        <v>981</v>
      </c>
      <c r="G40" s="835">
        <v>15833.036686865298</v>
      </c>
      <c r="H40" s="835">
        <v>3.9122923588039873</v>
      </c>
      <c r="I40" s="808" t="s">
        <v>208</v>
      </c>
      <c r="J40" s="808" t="s">
        <v>982</v>
      </c>
      <c r="K40" s="808" t="s">
        <v>863</v>
      </c>
      <c r="O40" s="760" t="s">
        <v>868</v>
      </c>
    </row>
    <row r="41" spans="2:20">
      <c r="B41" s="808" t="s">
        <v>983</v>
      </c>
      <c r="C41" s="808" t="s">
        <v>922</v>
      </c>
      <c r="D41" s="808" t="s">
        <v>923</v>
      </c>
      <c r="E41" s="808" t="s">
        <v>984</v>
      </c>
      <c r="F41" s="808" t="s">
        <v>985</v>
      </c>
      <c r="G41" s="835">
        <v>510.41321586412266</v>
      </c>
      <c r="H41" s="835">
        <v>0.96744186046511638</v>
      </c>
      <c r="I41" s="808" t="s">
        <v>208</v>
      </c>
      <c r="J41" s="808" t="s">
        <v>986</v>
      </c>
      <c r="K41" s="808" t="s">
        <v>863</v>
      </c>
    </row>
    <row r="42" spans="2:20" ht="32">
      <c r="B42" s="808" t="s">
        <v>987</v>
      </c>
      <c r="C42" s="808" t="s">
        <v>922</v>
      </c>
      <c r="D42" s="808" t="s">
        <v>923</v>
      </c>
      <c r="E42" s="808" t="s">
        <v>988</v>
      </c>
      <c r="F42" s="808" t="s">
        <v>989</v>
      </c>
      <c r="G42" s="835">
        <v>22948.421685133751</v>
      </c>
      <c r="H42" s="835">
        <v>6.6976744186046515</v>
      </c>
      <c r="I42" s="808" t="s">
        <v>208</v>
      </c>
      <c r="J42" s="808" t="s">
        <v>990</v>
      </c>
      <c r="K42" s="808" t="s">
        <v>863</v>
      </c>
      <c r="O42" s="787" t="s">
        <v>862</v>
      </c>
      <c r="P42" s="809" t="s">
        <v>853</v>
      </c>
      <c r="Q42" s="787" t="s">
        <v>854</v>
      </c>
      <c r="R42" s="787" t="s">
        <v>855</v>
      </c>
    </row>
    <row r="43" spans="2:20">
      <c r="B43" s="808" t="s">
        <v>991</v>
      </c>
      <c r="C43" s="808" t="s">
        <v>922</v>
      </c>
      <c r="D43" s="808" t="s">
        <v>923</v>
      </c>
      <c r="E43" s="808" t="s">
        <v>992</v>
      </c>
      <c r="F43" s="808" t="s">
        <v>993</v>
      </c>
      <c r="G43" s="835">
        <v>22578.058363398661</v>
      </c>
      <c r="H43" s="835">
        <v>0</v>
      </c>
      <c r="I43" s="808" t="s">
        <v>208</v>
      </c>
      <c r="J43" s="808" t="s">
        <v>994</v>
      </c>
      <c r="K43" s="808" t="s">
        <v>863</v>
      </c>
      <c r="O43" s="793" t="s">
        <v>892</v>
      </c>
      <c r="P43" s="810" t="s">
        <v>863</v>
      </c>
      <c r="Q43" s="794">
        <f>SUMIF($K$24:$K$98,$P43,G$24:G$98)</f>
        <v>730382.13160309917</v>
      </c>
      <c r="R43" s="795">
        <f>SUMIF($K$24:$K$98,$P43,H$24:H$98)</f>
        <v>68.730897009966768</v>
      </c>
      <c r="T43"/>
    </row>
    <row r="44" spans="2:20">
      <c r="B44" s="808" t="s">
        <v>945</v>
      </c>
      <c r="C44" s="808" t="s">
        <v>922</v>
      </c>
      <c r="D44" s="808" t="s">
        <v>923</v>
      </c>
      <c r="E44" s="808" t="s">
        <v>924</v>
      </c>
      <c r="F44" s="808" t="s">
        <v>946</v>
      </c>
      <c r="G44" s="835">
        <v>113425.24232873932</v>
      </c>
      <c r="H44" s="835">
        <v>0</v>
      </c>
      <c r="I44" s="808" t="s">
        <v>208</v>
      </c>
      <c r="J44" s="808" t="s">
        <v>924</v>
      </c>
      <c r="K44" s="808" t="s">
        <v>863</v>
      </c>
      <c r="O44" s="796"/>
      <c r="P44" s="811" t="s">
        <v>864</v>
      </c>
      <c r="Q44" s="797">
        <f>SUMIF($K$24:$K$99,$P44,G$24:G$99)</f>
        <v>4662024.8406075006</v>
      </c>
      <c r="R44" s="798">
        <f>SUMIF($K$24:$K$98,$P44,H$24:H$98)</f>
        <v>844.8170099667775</v>
      </c>
    </row>
    <row r="45" spans="2:20">
      <c r="B45" s="808" t="s">
        <v>995</v>
      </c>
      <c r="C45" s="808" t="s">
        <v>922</v>
      </c>
      <c r="D45" s="808" t="s">
        <v>923</v>
      </c>
      <c r="E45" s="808" t="s">
        <v>996</v>
      </c>
      <c r="F45" s="808" t="s">
        <v>997</v>
      </c>
      <c r="G45" s="835">
        <v>2211.8967430524181</v>
      </c>
      <c r="H45" s="835">
        <v>0.54219269102990042</v>
      </c>
      <c r="I45" s="808" t="s">
        <v>208</v>
      </c>
      <c r="J45" s="808" t="s">
        <v>998</v>
      </c>
      <c r="K45" s="808" t="s">
        <v>863</v>
      </c>
      <c r="O45" s="799" t="s">
        <v>890</v>
      </c>
      <c r="P45" s="812"/>
      <c r="Q45" s="800">
        <f>SUM(Q43:Q44)</f>
        <v>5392406.9722106</v>
      </c>
      <c r="R45" s="801">
        <f>SUM(R43:R44)</f>
        <v>913.54790697674423</v>
      </c>
    </row>
    <row r="46" spans="2:20">
      <c r="B46" s="808" t="s">
        <v>999</v>
      </c>
      <c r="C46" s="808" t="s">
        <v>922</v>
      </c>
      <c r="D46" s="808" t="s">
        <v>923</v>
      </c>
      <c r="E46" s="808" t="s">
        <v>1000</v>
      </c>
      <c r="F46" s="808" t="s">
        <v>984</v>
      </c>
      <c r="G46" s="835">
        <v>5204.838090938234</v>
      </c>
      <c r="H46" s="835">
        <v>1.5096345514950167</v>
      </c>
      <c r="I46" s="808" t="s">
        <v>208</v>
      </c>
      <c r="J46" s="808" t="s">
        <v>1001</v>
      </c>
      <c r="K46" s="808" t="s">
        <v>863</v>
      </c>
      <c r="O46" s="802" t="s">
        <v>865</v>
      </c>
      <c r="P46" s="813" t="s">
        <v>863</v>
      </c>
      <c r="Q46" s="803">
        <f>Q43/Q45</f>
        <v>0.13544640368708694</v>
      </c>
      <c r="R46" s="804"/>
    </row>
    <row r="47" spans="2:20">
      <c r="B47" s="808" t="s">
        <v>1002</v>
      </c>
      <c r="C47" s="808" t="s">
        <v>922</v>
      </c>
      <c r="D47" s="808" t="s">
        <v>923</v>
      </c>
      <c r="E47" s="808" t="s">
        <v>1003</v>
      </c>
      <c r="F47" s="808" t="s">
        <v>1004</v>
      </c>
      <c r="G47" s="835">
        <v>128525.79390662913</v>
      </c>
      <c r="H47" s="835">
        <v>0</v>
      </c>
      <c r="I47" s="808" t="s">
        <v>208</v>
      </c>
      <c r="J47" s="808" t="s">
        <v>943</v>
      </c>
      <c r="K47" s="808" t="s">
        <v>863</v>
      </c>
      <c r="O47" s="805"/>
      <c r="P47" s="814" t="s">
        <v>864</v>
      </c>
      <c r="Q47" s="806"/>
      <c r="R47" s="807">
        <f>R44/R45</f>
        <v>0.9247648683937969</v>
      </c>
    </row>
    <row r="48" spans="2:20">
      <c r="B48" s="808" t="s">
        <v>1005</v>
      </c>
      <c r="C48" s="808" t="s">
        <v>922</v>
      </c>
      <c r="D48" s="808" t="s">
        <v>923</v>
      </c>
      <c r="E48" s="808" t="s">
        <v>1006</v>
      </c>
      <c r="F48" s="808" t="s">
        <v>1007</v>
      </c>
      <c r="G48" s="835">
        <v>18251.252753688113</v>
      </c>
      <c r="H48" s="835">
        <v>0</v>
      </c>
      <c r="I48" s="808" t="s">
        <v>208</v>
      </c>
      <c r="J48" s="808" t="s">
        <v>1008</v>
      </c>
      <c r="K48" s="808" t="s">
        <v>864</v>
      </c>
      <c r="O48" s="12" t="s">
        <v>861</v>
      </c>
      <c r="P48" s="12" t="s">
        <v>893</v>
      </c>
    </row>
    <row r="49" spans="2:16">
      <c r="B49" s="808" t="s">
        <v>1009</v>
      </c>
      <c r="C49" s="808" t="s">
        <v>922</v>
      </c>
      <c r="D49" s="808" t="s">
        <v>923</v>
      </c>
      <c r="E49" s="808" t="s">
        <v>954</v>
      </c>
      <c r="F49" s="808" t="s">
        <v>1010</v>
      </c>
      <c r="G49" s="835">
        <v>79296.611559528465</v>
      </c>
      <c r="H49" s="835">
        <v>19.029900332225914</v>
      </c>
      <c r="I49" s="808" t="s">
        <v>208</v>
      </c>
      <c r="J49" s="808" t="s">
        <v>1011</v>
      </c>
      <c r="K49" s="808" t="s">
        <v>864</v>
      </c>
      <c r="P49" s="12" t="s">
        <v>872</v>
      </c>
    </row>
    <row r="50" spans="2:16">
      <c r="B50" s="808" t="s">
        <v>1012</v>
      </c>
      <c r="C50" s="808" t="s">
        <v>922</v>
      </c>
      <c r="D50" s="808" t="s">
        <v>923</v>
      </c>
      <c r="E50" s="808" t="s">
        <v>1013</v>
      </c>
      <c r="F50" s="808" t="s">
        <v>1014</v>
      </c>
      <c r="G50" s="835">
        <v>25461.546513966972</v>
      </c>
      <c r="H50" s="835">
        <v>7.3887043189368775</v>
      </c>
      <c r="I50" s="808" t="s">
        <v>208</v>
      </c>
      <c r="J50" s="808" t="s">
        <v>1015</v>
      </c>
      <c r="K50" s="808" t="s">
        <v>864</v>
      </c>
    </row>
    <row r="51" spans="2:16">
      <c r="B51" s="808" t="s">
        <v>1016</v>
      </c>
      <c r="C51" s="808" t="s">
        <v>922</v>
      </c>
      <c r="D51" s="808" t="s">
        <v>923</v>
      </c>
      <c r="E51" s="808" t="s">
        <v>1017</v>
      </c>
      <c r="F51" s="808" t="s">
        <v>1018</v>
      </c>
      <c r="G51" s="835">
        <v>300127.6536181579</v>
      </c>
      <c r="H51" s="835">
        <v>65.063122923588054</v>
      </c>
      <c r="I51" s="808" t="s">
        <v>208</v>
      </c>
      <c r="J51" s="808" t="s">
        <v>1019</v>
      </c>
      <c r="K51" s="808" t="s">
        <v>864</v>
      </c>
    </row>
    <row r="52" spans="2:16">
      <c r="B52" s="808" t="s">
        <v>1020</v>
      </c>
      <c r="C52" s="808" t="s">
        <v>922</v>
      </c>
      <c r="D52" s="808" t="s">
        <v>923</v>
      </c>
      <c r="E52" s="808" t="s">
        <v>1021</v>
      </c>
      <c r="F52" s="808" t="s">
        <v>1022</v>
      </c>
      <c r="G52" s="835">
        <v>135877.67348337465</v>
      </c>
      <c r="H52" s="835">
        <v>25.355481727574755</v>
      </c>
      <c r="I52" s="808" t="s">
        <v>208</v>
      </c>
      <c r="J52" s="808" t="s">
        <v>1023</v>
      </c>
      <c r="K52" s="808" t="s">
        <v>864</v>
      </c>
    </row>
    <row r="53" spans="2:16">
      <c r="B53" s="808" t="s">
        <v>1024</v>
      </c>
      <c r="C53" s="808" t="s">
        <v>922</v>
      </c>
      <c r="D53" s="808" t="s">
        <v>923</v>
      </c>
      <c r="E53" s="808" t="s">
        <v>1025</v>
      </c>
      <c r="F53" s="808" t="s">
        <v>1026</v>
      </c>
      <c r="G53" s="835">
        <v>15574.889349579451</v>
      </c>
      <c r="H53" s="835">
        <v>3.8485049833887048</v>
      </c>
      <c r="I53" s="808" t="s">
        <v>208</v>
      </c>
      <c r="J53" s="808" t="s">
        <v>1027</v>
      </c>
      <c r="K53" s="808" t="s">
        <v>864</v>
      </c>
    </row>
    <row r="54" spans="2:16">
      <c r="B54" s="808" t="s">
        <v>1028</v>
      </c>
      <c r="C54" s="808" t="s">
        <v>922</v>
      </c>
      <c r="D54" s="808" t="s">
        <v>923</v>
      </c>
      <c r="E54" s="808" t="s">
        <v>1029</v>
      </c>
      <c r="F54" s="808" t="s">
        <v>960</v>
      </c>
      <c r="G54" s="835">
        <v>6443.3534178875016</v>
      </c>
      <c r="H54" s="835">
        <v>1.59468438538206</v>
      </c>
      <c r="I54" s="808" t="s">
        <v>208</v>
      </c>
      <c r="J54" s="808" t="s">
        <v>1014</v>
      </c>
      <c r="K54" s="808" t="s">
        <v>864</v>
      </c>
    </row>
    <row r="55" spans="2:16">
      <c r="B55" s="808" t="s">
        <v>1030</v>
      </c>
      <c r="C55" s="808" t="s">
        <v>922</v>
      </c>
      <c r="D55" s="808" t="s">
        <v>923</v>
      </c>
      <c r="E55" s="808" t="s">
        <v>1031</v>
      </c>
      <c r="F55" s="808" t="s">
        <v>1032</v>
      </c>
      <c r="G55" s="835">
        <v>51782.123152923312</v>
      </c>
      <c r="H55" s="835">
        <v>5.2093023255813957</v>
      </c>
      <c r="I55" s="808" t="s">
        <v>208</v>
      </c>
      <c r="J55" s="808" t="s">
        <v>1033</v>
      </c>
      <c r="K55" s="808" t="s">
        <v>864</v>
      </c>
    </row>
    <row r="56" spans="2:16">
      <c r="B56" s="808" t="s">
        <v>1034</v>
      </c>
      <c r="C56" s="808" t="s">
        <v>922</v>
      </c>
      <c r="D56" s="808" t="s">
        <v>923</v>
      </c>
      <c r="E56" s="808" t="s">
        <v>1035</v>
      </c>
      <c r="F56" s="808" t="s">
        <v>1006</v>
      </c>
      <c r="G56" s="835">
        <v>177647.15637870305</v>
      </c>
      <c r="H56" s="835">
        <v>68.635215946843857</v>
      </c>
      <c r="I56" s="808" t="s">
        <v>208</v>
      </c>
      <c r="J56" s="808" t="s">
        <v>1036</v>
      </c>
      <c r="K56" s="808" t="s">
        <v>864</v>
      </c>
    </row>
    <row r="57" spans="2:16">
      <c r="B57" s="808" t="s">
        <v>1037</v>
      </c>
      <c r="C57" s="808" t="s">
        <v>922</v>
      </c>
      <c r="D57" s="808" t="s">
        <v>923</v>
      </c>
      <c r="E57" s="808" t="s">
        <v>939</v>
      </c>
      <c r="F57" s="808" t="s">
        <v>1038</v>
      </c>
      <c r="G57" s="835">
        <v>6510.4750971186604</v>
      </c>
      <c r="H57" s="835">
        <v>1.6053156146179404</v>
      </c>
      <c r="I57" s="808" t="s">
        <v>208</v>
      </c>
      <c r="J57" s="808" t="s">
        <v>1039</v>
      </c>
      <c r="K57" s="808" t="s">
        <v>864</v>
      </c>
    </row>
    <row r="58" spans="2:16">
      <c r="B58" s="808" t="s">
        <v>1040</v>
      </c>
      <c r="C58" s="808" t="s">
        <v>922</v>
      </c>
      <c r="D58" s="808" t="s">
        <v>923</v>
      </c>
      <c r="E58" s="808" t="s">
        <v>1041</v>
      </c>
      <c r="F58" s="808" t="s">
        <v>1042</v>
      </c>
      <c r="G58" s="835">
        <v>8569.322798452702</v>
      </c>
      <c r="H58" s="835">
        <v>0</v>
      </c>
      <c r="I58" s="808" t="s">
        <v>208</v>
      </c>
      <c r="J58" s="808" t="s">
        <v>1023</v>
      </c>
      <c r="K58" s="808" t="s">
        <v>864</v>
      </c>
    </row>
    <row r="59" spans="2:16">
      <c r="B59" s="808" t="s">
        <v>1043</v>
      </c>
      <c r="C59" s="808" t="s">
        <v>922</v>
      </c>
      <c r="D59" s="808" t="s">
        <v>923</v>
      </c>
      <c r="E59" s="808" t="s">
        <v>1044</v>
      </c>
      <c r="F59" s="808" t="s">
        <v>1045</v>
      </c>
      <c r="G59" s="835">
        <v>168883.08986629292</v>
      </c>
      <c r="H59" s="835">
        <v>23.813953488372093</v>
      </c>
      <c r="I59" s="808" t="s">
        <v>208</v>
      </c>
      <c r="J59" s="808" t="s">
        <v>1046</v>
      </c>
      <c r="K59" s="808" t="s">
        <v>864</v>
      </c>
    </row>
    <row r="60" spans="2:16">
      <c r="B60" s="808" t="s">
        <v>1047</v>
      </c>
      <c r="C60" s="808" t="s">
        <v>922</v>
      </c>
      <c r="D60" s="808" t="s">
        <v>923</v>
      </c>
      <c r="E60" s="808" t="s">
        <v>1048</v>
      </c>
      <c r="F60" s="808" t="s">
        <v>1049</v>
      </c>
      <c r="G60" s="835">
        <v>11684.669664344832</v>
      </c>
      <c r="H60" s="835">
        <v>3.3913621262458475</v>
      </c>
      <c r="I60" s="808" t="s">
        <v>208</v>
      </c>
      <c r="J60" s="808" t="s">
        <v>1050</v>
      </c>
      <c r="K60" s="808" t="s">
        <v>864</v>
      </c>
    </row>
    <row r="61" spans="2:16">
      <c r="B61" s="808" t="s">
        <v>1051</v>
      </c>
      <c r="C61" s="808" t="s">
        <v>922</v>
      </c>
      <c r="D61" s="808" t="s">
        <v>923</v>
      </c>
      <c r="E61" s="808" t="s">
        <v>1052</v>
      </c>
      <c r="F61" s="808" t="s">
        <v>944</v>
      </c>
      <c r="G61" s="835">
        <v>22014.805672967468</v>
      </c>
      <c r="H61" s="835">
        <v>5.4431893687707644</v>
      </c>
      <c r="I61" s="808" t="s">
        <v>208</v>
      </c>
      <c r="J61" s="808" t="s">
        <v>1053</v>
      </c>
      <c r="K61" s="808" t="s">
        <v>864</v>
      </c>
    </row>
    <row r="62" spans="2:16">
      <c r="B62" s="808" t="s">
        <v>1054</v>
      </c>
      <c r="C62" s="808" t="s">
        <v>922</v>
      </c>
      <c r="D62" s="808" t="s">
        <v>923</v>
      </c>
      <c r="E62" s="808" t="s">
        <v>1055</v>
      </c>
      <c r="F62" s="808" t="s">
        <v>1056</v>
      </c>
      <c r="G62" s="835">
        <v>30115.316273993998</v>
      </c>
      <c r="H62" s="835">
        <v>6.1661129568106317</v>
      </c>
      <c r="I62" s="808" t="s">
        <v>208</v>
      </c>
      <c r="J62" s="808" t="s">
        <v>1019</v>
      </c>
      <c r="K62" s="808" t="s">
        <v>864</v>
      </c>
    </row>
    <row r="63" spans="2:16">
      <c r="B63" s="808" t="s">
        <v>1057</v>
      </c>
      <c r="C63" s="808" t="s">
        <v>922</v>
      </c>
      <c r="D63" s="808" t="s">
        <v>923</v>
      </c>
      <c r="E63" s="808" t="s">
        <v>1041</v>
      </c>
      <c r="F63" s="808" t="s">
        <v>1042</v>
      </c>
      <c r="G63" s="835">
        <v>8569.322798452702</v>
      </c>
      <c r="H63" s="835">
        <v>0</v>
      </c>
      <c r="I63" s="808" t="s">
        <v>208</v>
      </c>
      <c r="J63" s="808" t="s">
        <v>1023</v>
      </c>
      <c r="K63" s="808" t="s">
        <v>864</v>
      </c>
    </row>
    <row r="64" spans="2:16">
      <c r="B64" s="808" t="s">
        <v>1058</v>
      </c>
      <c r="C64" s="808" t="s">
        <v>922</v>
      </c>
      <c r="D64" s="808" t="s">
        <v>923</v>
      </c>
      <c r="E64" s="808" t="s">
        <v>1059</v>
      </c>
      <c r="F64" s="808" t="s">
        <v>949</v>
      </c>
      <c r="G64" s="835">
        <v>22338.304632644136</v>
      </c>
      <c r="H64" s="835">
        <v>3.0830564784053158</v>
      </c>
      <c r="I64" s="808" t="s">
        <v>208</v>
      </c>
      <c r="J64" s="808" t="s">
        <v>1060</v>
      </c>
      <c r="K64" s="808" t="s">
        <v>864</v>
      </c>
    </row>
    <row r="65" spans="2:11">
      <c r="B65" s="808" t="s">
        <v>1061</v>
      </c>
      <c r="C65" s="808" t="s">
        <v>922</v>
      </c>
      <c r="D65" s="808" t="s">
        <v>923</v>
      </c>
      <c r="E65" s="808" t="s">
        <v>939</v>
      </c>
      <c r="F65" s="808" t="s">
        <v>1062</v>
      </c>
      <c r="G65" s="835">
        <v>7569.2875105633248</v>
      </c>
      <c r="H65" s="835">
        <v>2.2006644518272425</v>
      </c>
      <c r="I65" s="808" t="s">
        <v>208</v>
      </c>
      <c r="J65" s="808" t="s">
        <v>974</v>
      </c>
      <c r="K65" s="808" t="s">
        <v>864</v>
      </c>
    </row>
    <row r="66" spans="2:11">
      <c r="B66" s="808" t="s">
        <v>1063</v>
      </c>
      <c r="C66" s="808" t="s">
        <v>922</v>
      </c>
      <c r="D66" s="808" t="s">
        <v>923</v>
      </c>
      <c r="E66" s="808" t="s">
        <v>1064</v>
      </c>
      <c r="F66" s="808" t="s">
        <v>974</v>
      </c>
      <c r="G66" s="835">
        <v>64702.601549366314</v>
      </c>
      <c r="H66" s="835">
        <v>4.5714285714285712</v>
      </c>
      <c r="I66" s="808" t="s">
        <v>208</v>
      </c>
      <c r="J66" s="808" t="s">
        <v>1065</v>
      </c>
      <c r="K66" s="808" t="s">
        <v>864</v>
      </c>
    </row>
    <row r="67" spans="2:11">
      <c r="B67" s="808" t="s">
        <v>1066</v>
      </c>
      <c r="C67" s="808" t="s">
        <v>922</v>
      </c>
      <c r="D67" s="808" t="s">
        <v>923</v>
      </c>
      <c r="E67" s="808" t="s">
        <v>1067</v>
      </c>
      <c r="F67" s="808" t="s">
        <v>968</v>
      </c>
      <c r="G67" s="835">
        <v>282582.01669791661</v>
      </c>
      <c r="H67" s="835">
        <v>55.633222591362127</v>
      </c>
      <c r="I67" s="808" t="s">
        <v>208</v>
      </c>
      <c r="J67" s="808" t="s">
        <v>1068</v>
      </c>
      <c r="K67" s="808" t="s">
        <v>864</v>
      </c>
    </row>
    <row r="68" spans="2:11">
      <c r="B68" s="808" t="s">
        <v>1069</v>
      </c>
      <c r="C68" s="808" t="s">
        <v>922</v>
      </c>
      <c r="D68" s="808" t="s">
        <v>923</v>
      </c>
      <c r="E68" s="808" t="s">
        <v>1070</v>
      </c>
      <c r="F68" s="808" t="s">
        <v>1071</v>
      </c>
      <c r="G68" s="835">
        <v>90611.251309670042</v>
      </c>
      <c r="H68" s="835">
        <v>23.909634551495017</v>
      </c>
      <c r="I68" s="808" t="s">
        <v>208</v>
      </c>
      <c r="J68" s="808" t="s">
        <v>1008</v>
      </c>
      <c r="K68" s="808" t="s">
        <v>864</v>
      </c>
    </row>
    <row r="69" spans="2:11">
      <c r="B69" s="808" t="s">
        <v>1072</v>
      </c>
      <c r="C69" s="808" t="s">
        <v>922</v>
      </c>
      <c r="D69" s="808" t="s">
        <v>923</v>
      </c>
      <c r="E69" s="808" t="s">
        <v>1073</v>
      </c>
      <c r="F69" s="808" t="s">
        <v>1074</v>
      </c>
      <c r="G69" s="835">
        <v>89784.943822776622</v>
      </c>
      <c r="H69" s="835">
        <v>23.431229235880398</v>
      </c>
      <c r="I69" s="808" t="s">
        <v>208</v>
      </c>
      <c r="J69" s="808" t="s">
        <v>1075</v>
      </c>
      <c r="K69" s="808" t="s">
        <v>864</v>
      </c>
    </row>
    <row r="70" spans="2:11">
      <c r="B70" s="808" t="s">
        <v>1076</v>
      </c>
      <c r="C70" s="808" t="s">
        <v>922</v>
      </c>
      <c r="D70" s="808" t="s">
        <v>923</v>
      </c>
      <c r="E70" s="808" t="s">
        <v>1077</v>
      </c>
      <c r="F70" s="808" t="s">
        <v>1078</v>
      </c>
      <c r="G70" s="835">
        <v>53221.8068445838</v>
      </c>
      <c r="H70" s="835">
        <v>15.69169435215947</v>
      </c>
      <c r="I70" s="808" t="s">
        <v>208</v>
      </c>
      <c r="J70" s="808" t="s">
        <v>1077</v>
      </c>
      <c r="K70" s="808" t="s">
        <v>864</v>
      </c>
    </row>
    <row r="71" spans="2:11">
      <c r="B71" s="808" t="s">
        <v>1079</v>
      </c>
      <c r="C71" s="808" t="s">
        <v>922</v>
      </c>
      <c r="D71" s="808" t="s">
        <v>923</v>
      </c>
      <c r="E71" s="808" t="s">
        <v>1080</v>
      </c>
      <c r="F71" s="808" t="s">
        <v>1081</v>
      </c>
      <c r="G71" s="835">
        <v>36458.300913268366</v>
      </c>
      <c r="H71" s="835">
        <v>1.275747508305648</v>
      </c>
      <c r="I71" s="808" t="s">
        <v>208</v>
      </c>
      <c r="J71" s="808" t="s">
        <v>1082</v>
      </c>
      <c r="K71" s="808" t="s">
        <v>864</v>
      </c>
    </row>
    <row r="72" spans="2:11">
      <c r="B72" s="808" t="s">
        <v>1083</v>
      </c>
      <c r="C72" s="808" t="s">
        <v>922</v>
      </c>
      <c r="D72" s="808" t="s">
        <v>923</v>
      </c>
      <c r="E72" s="808" t="s">
        <v>1084</v>
      </c>
      <c r="F72" s="808" t="s">
        <v>1085</v>
      </c>
      <c r="G72" s="835">
        <v>11752.615497025459</v>
      </c>
      <c r="H72" s="835">
        <v>3.1893687707641201</v>
      </c>
      <c r="I72" s="808" t="s">
        <v>208</v>
      </c>
      <c r="J72" s="808" t="s">
        <v>1086</v>
      </c>
      <c r="K72" s="808" t="s">
        <v>864</v>
      </c>
    </row>
    <row r="73" spans="2:11">
      <c r="B73" s="808" t="s">
        <v>1087</v>
      </c>
      <c r="C73" s="808" t="s">
        <v>922</v>
      </c>
      <c r="D73" s="808" t="s">
        <v>923</v>
      </c>
      <c r="E73" s="808" t="s">
        <v>1088</v>
      </c>
      <c r="F73" s="808" t="s">
        <v>986</v>
      </c>
      <c r="G73" s="835">
        <v>204178.77249300401</v>
      </c>
      <c r="H73" s="835">
        <v>21.262458471760798</v>
      </c>
      <c r="I73" s="808" t="s">
        <v>208</v>
      </c>
      <c r="J73" s="808" t="s">
        <v>1049</v>
      </c>
      <c r="K73" s="808" t="s">
        <v>864</v>
      </c>
    </row>
    <row r="74" spans="2:11">
      <c r="B74" s="808" t="s">
        <v>1089</v>
      </c>
      <c r="C74" s="808" t="s">
        <v>922</v>
      </c>
      <c r="D74" s="808" t="s">
        <v>923</v>
      </c>
      <c r="E74" s="808" t="s">
        <v>1090</v>
      </c>
      <c r="F74" s="808" t="s">
        <v>1007</v>
      </c>
      <c r="G74" s="835">
        <v>5467.5089068160514</v>
      </c>
      <c r="H74" s="835">
        <v>0</v>
      </c>
      <c r="I74" s="808" t="s">
        <v>208</v>
      </c>
      <c r="J74" s="808" t="s">
        <v>961</v>
      </c>
      <c r="K74" s="808" t="s">
        <v>864</v>
      </c>
    </row>
    <row r="75" spans="2:11">
      <c r="B75" s="808" t="s">
        <v>1091</v>
      </c>
      <c r="C75" s="808" t="s">
        <v>922</v>
      </c>
      <c r="D75" s="808" t="s">
        <v>923</v>
      </c>
      <c r="E75" s="808" t="s">
        <v>1031</v>
      </c>
      <c r="F75" s="808" t="s">
        <v>1092</v>
      </c>
      <c r="G75" s="835">
        <v>5160.6990544911214</v>
      </c>
      <c r="H75" s="835">
        <v>0</v>
      </c>
      <c r="I75" s="808" t="s">
        <v>208</v>
      </c>
      <c r="J75" s="808" t="s">
        <v>974</v>
      </c>
      <c r="K75" s="808" t="s">
        <v>864</v>
      </c>
    </row>
    <row r="76" spans="2:11">
      <c r="B76" s="808" t="s">
        <v>1093</v>
      </c>
      <c r="C76" s="808" t="s">
        <v>922</v>
      </c>
      <c r="D76" s="808" t="s">
        <v>923</v>
      </c>
      <c r="E76" s="808" t="s">
        <v>1094</v>
      </c>
      <c r="F76" s="808" t="s">
        <v>952</v>
      </c>
      <c r="G76" s="835">
        <v>635.67517480325364</v>
      </c>
      <c r="H76" s="835">
        <v>0.72292358803986723</v>
      </c>
      <c r="I76" s="808" t="s">
        <v>208</v>
      </c>
      <c r="J76" s="808" t="s">
        <v>1095</v>
      </c>
      <c r="K76" s="808" t="s">
        <v>864</v>
      </c>
    </row>
    <row r="77" spans="2:11">
      <c r="B77" s="808" t="s">
        <v>1096</v>
      </c>
      <c r="C77" s="808" t="s">
        <v>922</v>
      </c>
      <c r="D77" s="808" t="s">
        <v>923</v>
      </c>
      <c r="E77" s="808" t="s">
        <v>976</v>
      </c>
      <c r="F77" s="808" t="s">
        <v>1055</v>
      </c>
      <c r="G77" s="835">
        <v>25670.506874927709</v>
      </c>
      <c r="H77" s="835">
        <v>7.3461794019933562</v>
      </c>
      <c r="I77" s="808" t="s">
        <v>208</v>
      </c>
      <c r="J77" s="808" t="s">
        <v>1086</v>
      </c>
      <c r="K77" s="808" t="s">
        <v>864</v>
      </c>
    </row>
    <row r="78" spans="2:11">
      <c r="B78" s="808" t="s">
        <v>1097</v>
      </c>
      <c r="C78" s="808" t="s">
        <v>922</v>
      </c>
      <c r="D78" s="808" t="s">
        <v>923</v>
      </c>
      <c r="E78" s="808" t="s">
        <v>1098</v>
      </c>
      <c r="F78" s="808" t="s">
        <v>1099</v>
      </c>
      <c r="G78" s="835">
        <v>13098.420618487375</v>
      </c>
      <c r="H78" s="835">
        <v>0</v>
      </c>
      <c r="I78" s="808" t="s">
        <v>208</v>
      </c>
      <c r="J78" s="808" t="s">
        <v>1098</v>
      </c>
      <c r="K78" s="808" t="s">
        <v>864</v>
      </c>
    </row>
    <row r="79" spans="2:11">
      <c r="B79" s="808" t="s">
        <v>1100</v>
      </c>
      <c r="C79" s="808" t="s">
        <v>922</v>
      </c>
      <c r="D79" s="808" t="s">
        <v>923</v>
      </c>
      <c r="E79" s="808" t="s">
        <v>1101</v>
      </c>
      <c r="F79" s="808" t="s">
        <v>1055</v>
      </c>
      <c r="G79" s="835">
        <v>49968.049026081469</v>
      </c>
      <c r="H79" s="835">
        <v>0</v>
      </c>
      <c r="I79" s="808" t="s">
        <v>208</v>
      </c>
      <c r="J79" s="808" t="s">
        <v>1102</v>
      </c>
      <c r="K79" s="808" t="s">
        <v>864</v>
      </c>
    </row>
    <row r="80" spans="2:11">
      <c r="B80" s="808" t="s">
        <v>1103</v>
      </c>
      <c r="C80" s="808" t="s">
        <v>922</v>
      </c>
      <c r="D80" s="808" t="s">
        <v>923</v>
      </c>
      <c r="E80" s="808" t="s">
        <v>985</v>
      </c>
      <c r="F80" s="808" t="s">
        <v>1099</v>
      </c>
      <c r="G80" s="835">
        <v>66460.614510884072</v>
      </c>
      <c r="H80" s="835">
        <v>19.699667774086382</v>
      </c>
      <c r="I80" s="808" t="s">
        <v>208</v>
      </c>
      <c r="J80" s="808" t="s">
        <v>1104</v>
      </c>
      <c r="K80" s="808" t="s">
        <v>864</v>
      </c>
    </row>
    <row r="81" spans="2:11">
      <c r="B81" s="808" t="s">
        <v>1105</v>
      </c>
      <c r="C81" s="808" t="s">
        <v>922</v>
      </c>
      <c r="D81" s="808" t="s">
        <v>923</v>
      </c>
      <c r="E81" s="808" t="s">
        <v>1070</v>
      </c>
      <c r="F81" s="808" t="s">
        <v>939</v>
      </c>
      <c r="G81" s="835">
        <v>49983.923345363844</v>
      </c>
      <c r="H81" s="835">
        <v>7.1718272425249179</v>
      </c>
      <c r="I81" s="808" t="s">
        <v>208</v>
      </c>
      <c r="J81" s="808" t="s">
        <v>986</v>
      </c>
      <c r="K81" s="808" t="s">
        <v>864</v>
      </c>
    </row>
    <row r="82" spans="2:11">
      <c r="B82" s="808" t="s">
        <v>1106</v>
      </c>
      <c r="C82" s="808" t="s">
        <v>922</v>
      </c>
      <c r="D82" s="808" t="s">
        <v>923</v>
      </c>
      <c r="E82" s="808" t="s">
        <v>1107</v>
      </c>
      <c r="F82" s="808" t="s">
        <v>1108</v>
      </c>
      <c r="G82" s="835">
        <v>27770.225095051312</v>
      </c>
      <c r="H82" s="835">
        <v>0</v>
      </c>
      <c r="I82" s="808" t="s">
        <v>208</v>
      </c>
      <c r="J82" s="808" t="s">
        <v>1109</v>
      </c>
      <c r="K82" s="808" t="s">
        <v>864</v>
      </c>
    </row>
    <row r="83" spans="2:11">
      <c r="B83" s="808" t="s">
        <v>1110</v>
      </c>
      <c r="C83" s="808" t="s">
        <v>922</v>
      </c>
      <c r="D83" s="808" t="s">
        <v>923</v>
      </c>
      <c r="E83" s="808" t="s">
        <v>966</v>
      </c>
      <c r="F83" s="808" t="s">
        <v>1111</v>
      </c>
      <c r="G83" s="835">
        <v>40607.651300700127</v>
      </c>
      <c r="H83" s="835">
        <v>10.152823920265782</v>
      </c>
      <c r="I83" s="808" t="s">
        <v>208</v>
      </c>
      <c r="J83" s="808" t="s">
        <v>986</v>
      </c>
      <c r="K83" s="808" t="s">
        <v>864</v>
      </c>
    </row>
    <row r="84" spans="2:11">
      <c r="B84" s="808" t="s">
        <v>1112</v>
      </c>
      <c r="C84" s="808" t="s">
        <v>922</v>
      </c>
      <c r="D84" s="808" t="s">
        <v>923</v>
      </c>
      <c r="E84" s="808" t="s">
        <v>936</v>
      </c>
      <c r="F84" s="808" t="s">
        <v>1113</v>
      </c>
      <c r="G84" s="835">
        <v>135316.26577282464</v>
      </c>
      <c r="H84" s="835">
        <v>25.206644518272427</v>
      </c>
      <c r="I84" s="808" t="s">
        <v>208</v>
      </c>
      <c r="J84" s="808" t="s">
        <v>1114</v>
      </c>
      <c r="K84" s="808" t="s">
        <v>864</v>
      </c>
    </row>
    <row r="85" spans="2:11">
      <c r="B85" s="808" t="s">
        <v>1115</v>
      </c>
      <c r="C85" s="808" t="s">
        <v>922</v>
      </c>
      <c r="D85" s="808" t="s">
        <v>923</v>
      </c>
      <c r="E85" s="808" t="s">
        <v>1025</v>
      </c>
      <c r="F85" s="808" t="s">
        <v>1074</v>
      </c>
      <c r="G85" s="835">
        <v>87926.552717265629</v>
      </c>
      <c r="H85" s="835">
        <v>25.621262458471765</v>
      </c>
      <c r="I85" s="808" t="s">
        <v>208</v>
      </c>
      <c r="J85" s="808" t="s">
        <v>986</v>
      </c>
      <c r="K85" s="808" t="s">
        <v>864</v>
      </c>
    </row>
    <row r="86" spans="2:11">
      <c r="B86" s="808" t="s">
        <v>1116</v>
      </c>
      <c r="C86" s="808" t="s">
        <v>922</v>
      </c>
      <c r="D86" s="808" t="s">
        <v>923</v>
      </c>
      <c r="E86" s="808" t="s">
        <v>1117</v>
      </c>
      <c r="F86" s="808" t="s">
        <v>977</v>
      </c>
      <c r="G86" s="835">
        <v>518337.26397316181</v>
      </c>
      <c r="H86" s="835">
        <v>97.275747508305656</v>
      </c>
      <c r="I86" s="808" t="s">
        <v>208</v>
      </c>
      <c r="J86" s="808" t="s">
        <v>1118</v>
      </c>
      <c r="K86" s="808" t="s">
        <v>864</v>
      </c>
    </row>
    <row r="87" spans="2:11">
      <c r="B87" s="808" t="s">
        <v>1119</v>
      </c>
      <c r="C87" s="808" t="s">
        <v>922</v>
      </c>
      <c r="D87" s="808" t="s">
        <v>923</v>
      </c>
      <c r="E87" s="808" t="s">
        <v>1077</v>
      </c>
      <c r="F87" s="808" t="s">
        <v>1120</v>
      </c>
      <c r="G87" s="835">
        <v>91998.039334482804</v>
      </c>
      <c r="H87" s="835">
        <v>31.776744186046514</v>
      </c>
      <c r="I87" s="808" t="s">
        <v>208</v>
      </c>
      <c r="J87" s="808" t="s">
        <v>934</v>
      </c>
      <c r="K87" s="808" t="s">
        <v>864</v>
      </c>
    </row>
    <row r="88" spans="2:11">
      <c r="B88" s="808" t="s">
        <v>1121</v>
      </c>
      <c r="C88" s="808" t="s">
        <v>922</v>
      </c>
      <c r="D88" s="808" t="s">
        <v>923</v>
      </c>
      <c r="E88" s="808" t="s">
        <v>980</v>
      </c>
      <c r="F88" s="808" t="s">
        <v>1021</v>
      </c>
      <c r="G88" s="835">
        <v>19925.970024528895</v>
      </c>
      <c r="H88" s="835">
        <v>5.7302325581395346</v>
      </c>
      <c r="I88" s="808" t="s">
        <v>208</v>
      </c>
      <c r="J88" s="808" t="s">
        <v>980</v>
      </c>
      <c r="K88" s="808" t="s">
        <v>864</v>
      </c>
    </row>
    <row r="89" spans="2:11">
      <c r="B89" s="808" t="s">
        <v>1122</v>
      </c>
      <c r="C89" s="808" t="s">
        <v>922</v>
      </c>
      <c r="D89" s="808" t="s">
        <v>923</v>
      </c>
      <c r="E89" s="808" t="s">
        <v>1123</v>
      </c>
      <c r="F89" s="808" t="s">
        <v>1017</v>
      </c>
      <c r="G89" s="835">
        <v>56144.517207042736</v>
      </c>
      <c r="H89" s="835">
        <v>8.6963455149501669</v>
      </c>
      <c r="I89" s="808" t="s">
        <v>208</v>
      </c>
      <c r="J89" s="808" t="s">
        <v>1081</v>
      </c>
      <c r="K89" s="808" t="s">
        <v>864</v>
      </c>
    </row>
    <row r="90" spans="2:11">
      <c r="B90" s="808" t="s">
        <v>1124</v>
      </c>
      <c r="C90" s="808" t="s">
        <v>922</v>
      </c>
      <c r="D90" s="808" t="s">
        <v>923</v>
      </c>
      <c r="E90" s="808" t="s">
        <v>1107</v>
      </c>
      <c r="F90" s="808" t="s">
        <v>1125</v>
      </c>
      <c r="G90" s="835">
        <v>38188.536157386989</v>
      </c>
      <c r="H90" s="835">
        <v>8.292358803986712</v>
      </c>
      <c r="I90" s="808" t="s">
        <v>208</v>
      </c>
      <c r="J90" s="808" t="s">
        <v>1126</v>
      </c>
      <c r="K90" s="808" t="s">
        <v>864</v>
      </c>
    </row>
    <row r="91" spans="2:11">
      <c r="B91" s="808" t="s">
        <v>1127</v>
      </c>
      <c r="C91" s="808" t="s">
        <v>922</v>
      </c>
      <c r="D91" s="808" t="s">
        <v>923</v>
      </c>
      <c r="E91" s="808" t="s">
        <v>1128</v>
      </c>
      <c r="F91" s="808" t="s">
        <v>939</v>
      </c>
      <c r="G91" s="835">
        <v>21363.368563443124</v>
      </c>
      <c r="H91" s="835">
        <v>0</v>
      </c>
      <c r="I91" s="808" t="s">
        <v>208</v>
      </c>
      <c r="J91" s="808" t="s">
        <v>1129</v>
      </c>
      <c r="K91" s="808" t="s">
        <v>864</v>
      </c>
    </row>
    <row r="92" spans="2:11">
      <c r="B92" s="808" t="s">
        <v>1130</v>
      </c>
      <c r="C92" s="808" t="s">
        <v>922</v>
      </c>
      <c r="D92" s="808" t="s">
        <v>923</v>
      </c>
      <c r="E92" s="808" t="s">
        <v>1021</v>
      </c>
      <c r="F92" s="808" t="s">
        <v>928</v>
      </c>
      <c r="G92" s="835">
        <v>186150.41578587674</v>
      </c>
      <c r="H92" s="835">
        <v>24.122259136212627</v>
      </c>
      <c r="I92" s="808" t="s">
        <v>208</v>
      </c>
      <c r="J92" s="808" t="s">
        <v>942</v>
      </c>
      <c r="K92" s="808" t="s">
        <v>864</v>
      </c>
    </row>
    <row r="93" spans="2:11">
      <c r="B93" s="808" t="s">
        <v>1105</v>
      </c>
      <c r="C93" s="808" t="s">
        <v>922</v>
      </c>
      <c r="D93" s="808" t="s">
        <v>923</v>
      </c>
      <c r="E93" s="808" t="s">
        <v>1070</v>
      </c>
      <c r="F93" s="808" t="s">
        <v>939</v>
      </c>
      <c r="G93" s="835">
        <v>5416.3739314285631</v>
      </c>
      <c r="H93" s="835">
        <v>0</v>
      </c>
      <c r="I93" s="808" t="s">
        <v>208</v>
      </c>
      <c r="J93" s="808" t="s">
        <v>986</v>
      </c>
      <c r="K93" s="808" t="s">
        <v>864</v>
      </c>
    </row>
    <row r="94" spans="2:11">
      <c r="B94" s="808" t="s">
        <v>1091</v>
      </c>
      <c r="C94" s="808" t="s">
        <v>922</v>
      </c>
      <c r="D94" s="808" t="s">
        <v>923</v>
      </c>
      <c r="E94" s="808" t="s">
        <v>1031</v>
      </c>
      <c r="F94" s="808" t="s">
        <v>1092</v>
      </c>
      <c r="G94" s="835">
        <v>49345.39172962778</v>
      </c>
      <c r="H94" s="835">
        <v>7.6438538205980073</v>
      </c>
      <c r="I94" s="808" t="s">
        <v>208</v>
      </c>
      <c r="J94" s="808" t="s">
        <v>974</v>
      </c>
      <c r="K94" s="808" t="s">
        <v>864</v>
      </c>
    </row>
    <row r="95" spans="2:11">
      <c r="B95" s="808" t="s">
        <v>1131</v>
      </c>
      <c r="C95" s="808" t="s">
        <v>922</v>
      </c>
      <c r="D95" s="808" t="s">
        <v>923</v>
      </c>
      <c r="E95" s="808" t="s">
        <v>1132</v>
      </c>
      <c r="F95" s="808" t="s">
        <v>1133</v>
      </c>
      <c r="G95" s="835">
        <v>382368.05326461553</v>
      </c>
      <c r="H95" s="835">
        <v>53.90033222591363</v>
      </c>
      <c r="I95" s="808" t="s">
        <v>208</v>
      </c>
      <c r="J95" s="808" t="s">
        <v>1132</v>
      </c>
      <c r="K95" s="808" t="s">
        <v>864</v>
      </c>
    </row>
    <row r="96" spans="2:11">
      <c r="B96" s="808" t="s">
        <v>1134</v>
      </c>
      <c r="C96" s="808" t="s">
        <v>922</v>
      </c>
      <c r="D96" s="808" t="s">
        <v>923</v>
      </c>
      <c r="E96" s="808" t="s">
        <v>970</v>
      </c>
      <c r="F96" s="808" t="s">
        <v>1135</v>
      </c>
      <c r="G96" s="835">
        <v>653951.71408323233</v>
      </c>
      <c r="H96" s="835">
        <v>70.485049833887047</v>
      </c>
      <c r="I96" s="808" t="s">
        <v>208</v>
      </c>
      <c r="J96" s="808" t="s">
        <v>1136</v>
      </c>
      <c r="K96" s="808" t="s">
        <v>864</v>
      </c>
    </row>
    <row r="97" spans="2:11">
      <c r="B97" s="808" t="s">
        <v>1137</v>
      </c>
      <c r="C97" s="808" t="s">
        <v>922</v>
      </c>
      <c r="D97" s="808" t="s">
        <v>923</v>
      </c>
      <c r="E97" s="808" t="s">
        <v>1138</v>
      </c>
      <c r="F97" s="808" t="s">
        <v>934</v>
      </c>
      <c r="G97" s="835">
        <v>119125.66823883135</v>
      </c>
      <c r="H97" s="835">
        <v>30.299003322259139</v>
      </c>
      <c r="I97" s="808" t="s">
        <v>208</v>
      </c>
      <c r="J97" s="808" t="s">
        <v>986</v>
      </c>
      <c r="K97" s="808" t="s">
        <v>864</v>
      </c>
    </row>
    <row r="98" spans="2:11">
      <c r="B98" s="808" t="s">
        <v>1139</v>
      </c>
      <c r="C98" s="808" t="s">
        <v>922</v>
      </c>
      <c r="D98" s="808" t="s">
        <v>923</v>
      </c>
      <c r="E98" s="808" t="s">
        <v>1140</v>
      </c>
      <c r="F98" s="808" t="s">
        <v>1085</v>
      </c>
      <c r="G98" s="835">
        <v>81634.272245893793</v>
      </c>
      <c r="H98" s="835">
        <v>19.880398671096348</v>
      </c>
      <c r="I98" s="808" t="s">
        <v>208</v>
      </c>
      <c r="J98" s="808" t="s">
        <v>1141</v>
      </c>
      <c r="K98" s="808" t="s">
        <v>864</v>
      </c>
    </row>
    <row r="99" spans="2:11">
      <c r="B99" s="888" t="s">
        <v>856</v>
      </c>
      <c r="C99" s="889"/>
      <c r="D99" s="889"/>
      <c r="E99" s="889"/>
      <c r="F99" s="889"/>
      <c r="G99" s="836">
        <f>SUM(G24:G98)</f>
        <v>5392406.9722106</v>
      </c>
      <c r="H99" s="836">
        <f>SUM(H24:H98)</f>
        <v>913.54790697674434</v>
      </c>
      <c r="I99" s="830"/>
      <c r="J99" s="830"/>
      <c r="K99" s="830"/>
    </row>
    <row r="101" spans="2:11">
      <c r="B101" s="12" t="s">
        <v>866</v>
      </c>
      <c r="C101" s="12" t="s">
        <v>903</v>
      </c>
    </row>
    <row r="102" spans="2:11">
      <c r="C102" s="12" t="s">
        <v>904</v>
      </c>
    </row>
  </sheetData>
  <mergeCells count="6">
    <mergeCell ref="B99:F99"/>
    <mergeCell ref="B16:AE16"/>
    <mergeCell ref="O22:S22"/>
    <mergeCell ref="O23:Q23"/>
    <mergeCell ref="B20:E20"/>
    <mergeCell ref="B22:K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David Heeney</cp:lastModifiedBy>
  <cp:lastPrinted>2017-05-24T00:43:43Z</cp:lastPrinted>
  <dcterms:created xsi:type="dcterms:W3CDTF">2012-03-05T18:56:04Z</dcterms:created>
  <dcterms:modified xsi:type="dcterms:W3CDTF">2021-02-16T21:07:38Z</dcterms:modified>
</cp:coreProperties>
</file>