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ontarioenergyboard-my.sharepoint.com/personal/oconnefi_oeb_ca/Documents/Orangeville 2021/decision/"/>
    </mc:Choice>
  </mc:AlternateContent>
  <xr:revisionPtr revIDLastSave="1" documentId="8_{4FD5777F-A2B9-4187-8008-6A8E882C0AA5}" xr6:coauthVersionLast="45" xr6:coauthVersionMax="46" xr10:uidLastSave="{3B5471E8-BF9B-4ED7-86D8-F55F1F914098}"/>
  <bookViews>
    <workbookView xWindow="-120" yWindow="-120" windowWidth="21840" windowHeight="13140" xr2:uid="{B39A6BCE-3DF6-4CE8-9517-BC44EBF24DA4}"/>
  </bookViews>
  <sheets>
    <sheet name="1589" sheetId="1" r:id="rId1"/>
    <sheet name="158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45" i="2" l="1"/>
  <c r="D38" i="2"/>
  <c r="D37" i="2"/>
  <c r="P45" i="2" l="1"/>
  <c r="O45" i="2"/>
  <c r="N45" i="2"/>
  <c r="D38" i="1" l="1"/>
  <c r="D37" i="1"/>
  <c r="D77" i="2" l="1"/>
  <c r="D78" i="2" s="1"/>
  <c r="E77" i="2"/>
  <c r="E78" i="2" s="1"/>
  <c r="E50" i="2"/>
  <c r="E51" i="2" s="1"/>
  <c r="E22" i="2"/>
  <c r="E25" i="2" s="1"/>
  <c r="E26" i="2" s="1"/>
  <c r="D25" i="2"/>
  <c r="D26" i="2" s="1"/>
  <c r="D50" i="2" l="1"/>
  <c r="D51" i="2" s="1"/>
  <c r="D81" i="2" l="1"/>
  <c r="E81" i="2"/>
  <c r="E54" i="2"/>
  <c r="D54" i="2"/>
  <c r="E29" i="2"/>
  <c r="D29" i="2"/>
  <c r="D51" i="1"/>
  <c r="E16" i="1"/>
  <c r="F16" i="1"/>
  <c r="E61" i="1" l="1"/>
  <c r="E78" i="1" s="1"/>
  <c r="E80" i="1" s="1"/>
  <c r="D61" i="1"/>
  <c r="D78" i="1" s="1"/>
  <c r="C54" i="1" l="1"/>
  <c r="F51" i="1"/>
  <c r="F53" i="1" s="1"/>
  <c r="E51" i="1"/>
  <c r="E53" i="1" s="1"/>
  <c r="F26" i="1"/>
  <c r="F28" i="1" s="1"/>
  <c r="E26" i="1" l="1"/>
  <c r="E28" i="1" s="1"/>
  <c r="C29" i="1"/>
</calcChain>
</file>

<file path=xl/sharedStrings.xml><?xml version="1.0" encoding="utf-8"?>
<sst xmlns="http://schemas.openxmlformats.org/spreadsheetml/2006/main" count="482" uniqueCount="145">
  <si>
    <t xml:space="preserve"> Item</t>
  </si>
  <si>
    <t>Amount</t>
  </si>
  <si>
    <t xml:space="preserve"> Net Change in Principal Balance in the GL (i.e. Transactions in the Year)</t>
  </si>
  <si>
    <t>1a</t>
  </si>
  <si>
    <t>True-up of GA Charges based on Actual Non-RPP Volumes - prior year</t>
  </si>
  <si>
    <t>1b</t>
  </si>
  <si>
    <t>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</si>
  <si>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</si>
  <si>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</si>
  <si>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</si>
  <si>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</si>
  <si>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</si>
  <si>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</si>
  <si>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</si>
  <si>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</si>
  <si>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</si>
  <si>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</si>
  <si>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</si>
  <si>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</si>
  <si>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Others as justified by distributor</t>
  </si>
  <si>
    <t>Note 6</t>
  </si>
  <si>
    <t>Adjusted Net Change in Principal Balance in the GL</t>
  </si>
  <si>
    <t>Net Change in Expected GA Balance in the Year Per Analysis</t>
  </si>
  <si>
    <t>Unresolved Difference</t>
  </si>
  <si>
    <t>Unresolved Difference as % of Expected GA Payments to IESO</t>
  </si>
  <si>
    <t xml:space="preserve">Note 5 </t>
  </si>
  <si>
    <t xml:space="preserve">Reconciling Items </t>
  </si>
  <si>
    <t>Removed difference from 1st estimate GA in unbilled to actual GA</t>
  </si>
  <si>
    <t>Included difference from 1st estimate GA in unbilled to actual GA</t>
  </si>
  <si>
    <t>2017 GA Analysis Workform</t>
  </si>
  <si>
    <t>EB-2020-0046 2021 IRM</t>
  </si>
  <si>
    <t>November 2, 2020</t>
  </si>
  <si>
    <t>January 22, 2021</t>
  </si>
  <si>
    <t>2018 GA Analysis Workform</t>
  </si>
  <si>
    <t>EB-2019-0060 2021 IRM</t>
  </si>
  <si>
    <t>February 19, 2020</t>
  </si>
  <si>
    <t>2018 GA WORKFORM</t>
  </si>
  <si>
    <t>2017 GA WORKFORM</t>
  </si>
  <si>
    <t>Issue 847-Class A, corrected in 2018</t>
  </si>
  <si>
    <t>CT 148 True-up of GA Charges based on Actual Non-RPP Volumes - prior year</t>
  </si>
  <si>
    <t>CT 148 True-up of GA Charges based on Actual Non-RPP Volumes - current year</t>
  </si>
  <si>
    <t>Remove difference between prior year accrual/unbilled to actual from load transfers</t>
  </si>
  <si>
    <t>Add difference between current year accrual/unbilled to actual from load transfers</t>
  </si>
  <si>
    <t>CT 2148 for prior period corrections</t>
  </si>
  <si>
    <t>2019 GA WORKFORM</t>
  </si>
  <si>
    <t>Class A receivable from IESO - Bill customers at Class A for July and August 2017, IESO settled these customers at Class B.  This difference is amount between Final IESO billed GA and as billed to customers.</t>
  </si>
  <si>
    <t>Class A submitted Sept 2017 to Mar 2018 incorrectly.  This adjusts for 2017 GA portion of correction payable to IESO in 2018</t>
  </si>
  <si>
    <t>Class A correction paid in 2018</t>
  </si>
  <si>
    <t>Removed adjustments made in the G/L for prior years for 2016 to 2018.</t>
  </si>
  <si>
    <t>Class A submitted Sept 2017 to Mar 2018 incorrectly.  This removes 2017 GA portion of correction paid to IESO in 2018</t>
  </si>
  <si>
    <t>Remove Class A correction paid in 2018</t>
  </si>
  <si>
    <t>Reason for adjustment</t>
  </si>
  <si>
    <t>Reason for change from originial submission</t>
  </si>
  <si>
    <t>Orangeville Hydro re-ran accounting guidance for entire year and compared original submission to updated data using consumption based on meter dates.</t>
  </si>
  <si>
    <t>Determined this adjustment was not necessary as unbilled is based on actual billed data</t>
  </si>
  <si>
    <t>Long term load transfer that took place in 2016 but was billed in 2017.  Reversed portion of billing that pertained to 2016.</t>
  </si>
  <si>
    <t>Consumption data in reporting tool changed from original submission which then changed the adjustment amount</t>
  </si>
  <si>
    <t>Adjustments had been made in 2018 GL that pertained to settlements in 2016-2018.  After re-running the accounting guidance, these amounts were reversed as corrected amounts were calculated for adjustments</t>
  </si>
  <si>
    <t>The amount changed from the original submission as Class A was dealt with different in the final submission.</t>
  </si>
  <si>
    <t>Relates to period (flow of kWh/kW)</t>
  </si>
  <si>
    <t>Included as Principal adjustment on GA Workform</t>
  </si>
  <si>
    <t>Cell Reference Rate Generator Model</t>
  </si>
  <si>
    <t>Response to OEB Staff Question #3h</t>
  </si>
  <si>
    <t>Reason for change from original submission</t>
  </si>
  <si>
    <t>Account 4705</t>
  </si>
  <si>
    <t>CT 1142 true up based on actuals</t>
  </si>
  <si>
    <t>Total Principal adjustments</t>
  </si>
  <si>
    <t>Power portion of Class A correction paid to IESO in 2018</t>
  </si>
  <si>
    <t>Remove year end adjustment that was posted but never claimed</t>
  </si>
  <si>
    <t>Reversal of year end adjustment that was posted but never claimed</t>
  </si>
  <si>
    <t>Removal of STLT from 2018</t>
  </si>
  <si>
    <t>In GL in what year?</t>
  </si>
  <si>
    <t>Y</t>
  </si>
  <si>
    <t>Included in 2020 Workform</t>
  </si>
  <si>
    <t>y</t>
  </si>
  <si>
    <t>Completed accounting guidance for 2017-2019 based on actual IESO billed GA rate, so no adjustment necessary</t>
  </si>
  <si>
    <t>2016/2017</t>
  </si>
  <si>
    <t>n</t>
  </si>
  <si>
    <t>AL29</t>
  </si>
  <si>
    <t>AV29</t>
  </si>
  <si>
    <t>BF29</t>
  </si>
  <si>
    <t>BF28</t>
  </si>
  <si>
    <t>Orangeville Hydro re-ran OEB accounting guidance for entire year and compared original submission to updated data using consumption based on meter dates.</t>
  </si>
  <si>
    <t>AV28</t>
  </si>
  <si>
    <t>2016-2017</t>
  </si>
  <si>
    <t>Al28</t>
  </si>
  <si>
    <t>Moved amounts to prior and current year CT 148 lines above.  Prior amounts also incorrectly included a 2018 STLT amount</t>
  </si>
  <si>
    <t>Reversed in workform  in what year</t>
  </si>
  <si>
    <t>Removal of prior year STLT.  Took place in 2018, but billed in 2020.</t>
  </si>
  <si>
    <t>Removal of Power/GA true up</t>
  </si>
  <si>
    <t>Removal of previously calculated Power/GA true up that was included in GL for 2019.</t>
  </si>
  <si>
    <t>Removal of Short term load transfer</t>
  </si>
  <si>
    <t>Removal of prior year STLT.  Took place in 2018, but billed in 2020</t>
  </si>
  <si>
    <t>Adjustments had been made in 2018 GL that pertained to settlements in 2016-2018.  After re-running the accounting guidance, these amounts were reversed as corrected amounts were calculated</t>
  </si>
  <si>
    <t>GA amount from IESO bill was incorrectly posted to 1588 but should have been posted to 1589  Sept 2017</t>
  </si>
  <si>
    <t>Consumption reporting changed from original submission.  Also dealt with Class A July and August as if Class A was settled as it happened, with IESO classifying Class A as Class B July and Aug</t>
  </si>
  <si>
    <t>GA amount from IESO bill was posted to 1588 but should have been posted to 1589 GA Sept 2017</t>
  </si>
  <si>
    <t>Customer overbilled due to incorrect meter multiplier</t>
  </si>
  <si>
    <t>13 billings completed in 2018 to move to calendar month billing</t>
  </si>
  <si>
    <t>To complete the process of moving to calendar month billing, Orangeville Hydro completed a transition process that culminated with 13 billings taking place in 2018</t>
  </si>
  <si>
    <t>Reverse customer overbilled due to incorrect meter multiplier</t>
  </si>
  <si>
    <t>Removed this item as not necessary. Not posted to GL</t>
  </si>
  <si>
    <t>2016-2018</t>
  </si>
  <si>
    <t>CT1142 true up - reversal of amount posted to GL in 2017</t>
  </si>
  <si>
    <t>CT1142 true up - reversal of amount posted to GL in 2017.  Amount actually claimed in 2017 for 2016 true up.</t>
  </si>
  <si>
    <t>Reversal of CT 1142 true up posted in GL in 2019, for prior year true ups 2016-2018</t>
  </si>
  <si>
    <t>Reverse 2016</t>
  </si>
  <si>
    <t>Orangeville Hydro had previously completed a year end CT1142 true up for 2016-2018 and claimed this amount with the IESO in March 2019.  This amount was posted in the GL in 2018. The amount will need to be reversed in 2020 and the reversal included in a 2021 claim, and accrued back to the 2020 GL. These 2016 -2017 amounts did not need to be adjusted back to 2016-2017 GA workform as they were never posted to the prior year GL's and have been superseded by the corrected CT1142 true ups.  Breakdown of amounts by year shown to right</t>
  </si>
  <si>
    <t>Completed accounting guidance for 2017-2019 based on actual IESO billed GA rate, so no adjustment necessary.  Not posted to GL</t>
  </si>
  <si>
    <t>GA amount from IESO bill was incorrectly posted to 1588 but should have been posted to 1589  Sept 2017.  Correction posted to GL  in 2020</t>
  </si>
  <si>
    <t>Long term load transfer that took place in January 2016-February 2017 but was billed in 2017.  Reversed entire principal adjustment amount from 2016 GA workform.</t>
  </si>
  <si>
    <t>Included as principal adjustment on 2016 GA workform.  Reversed entire principal adjustment amount from 2016 GA workform.</t>
  </si>
  <si>
    <t>Orangeville Hydro posted 2016 CT1142 true up to 2017 GL.  Amount was claimed in February 2017 IESO settlement and posted to the GL then. This amount was later reversed 2018 GL and reversal claimed in March 2019. (Reversal of amount included in cell D45 below)</t>
  </si>
  <si>
    <t>GA amount from IESO bill was incorrectly posted to 1588 but should have been posted to 1589 GA Sept 2017. Correction posted to GL  in 2020</t>
  </si>
  <si>
    <t>Removal of Year end adjustment posted to GL but never claimed. Corresponding reversal took place in GL in 2018.</t>
  </si>
  <si>
    <t>Correct 2018</t>
  </si>
  <si>
    <t>Reverse 2017</t>
  </si>
  <si>
    <t>Reverse2018</t>
  </si>
  <si>
    <t>Customer overbilled due to incorrect meter multiplier.  Billing was corrected in 2019, in GL in 2019.</t>
  </si>
  <si>
    <t>Adjustments had been made in 2018 GL that pertained to settlements in 2016-2018.  After re-running the accounting guidance, these amounts have to be reversed in the 2020 GL as corrected amounts were calculated for adjustments (shown on  line below). Breakdown of amounts by year shown to right</t>
  </si>
  <si>
    <t>Orangeville Hydro re-ran OEB accounting guidance for entire year and compared original submission to updated data using consumption based on meter dates. This value includes the reversal of the 2018 true amount previously posted to the GL, and the corrected CT148 true up amount for 2018. Breakdown of amounts by year shown to right</t>
  </si>
  <si>
    <t>Class A submitted Sept 2017 to Mar 2018 incorrectly.  This removes 2017 Power portion of correction paid to IESO in 2018</t>
  </si>
  <si>
    <t>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removes the Power portion of amounts due for Sept 2017-Dec 2017 (total $614k). The total amount payable was recorded in the GL in 2018 ($507k).</t>
  </si>
  <si>
    <t>Reversed in workform/ Continuity  in what year</t>
  </si>
  <si>
    <t>Removal of Year end adjustment posted to GL but never claimed. eversal took place in GL in 2018.</t>
  </si>
  <si>
    <t>Previously calculated power/GA true up was included in GL in 2019, but amount was changed due to new consumption data in accounting guidance, so this amount needs to be removed from GL</t>
  </si>
  <si>
    <t>Removed amount for STLT that took place in 2018 but was billed in 2020.  Amount was accrued to 2018, to match consumption for 2018.  Then accrued all through 2019, and then paid in 2020.</t>
  </si>
  <si>
    <t>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removes the GA portion of amounts due for Sept 2017-Dec 2017 (total $614k). The total amount payable was recorded in the GL in 2018 ($507k).</t>
  </si>
  <si>
    <t>Removal of previously calculated CT148 Power/GA true up that was included in GL for 2019.</t>
  </si>
  <si>
    <t>Previously calculated CT148 power/GA true up was included in GL in 2019, but amount was changed due to new consumption data, so this amount needs to be removed from GL</t>
  </si>
  <si>
    <t>This amount removes the impact of Issue #1 - July and August 2017 customers were billed as Class A but settled as Class B with the IESO.  OHL overpaid $388k to IESO for this period, this removes the impact of the overpayment to be reveiwed outside of rates.</t>
  </si>
  <si>
    <t>Issue #2-Class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adjusts for the Power portion of amounts due for Sept 2017-Dec 2017 (total $614k). This amount was not recorded in the GL in 2017.</t>
  </si>
  <si>
    <t>Issue #2-Class A September 2017 to March 2018 was submitted incorrectly - using billed as opposed to consumed consumption.  This created a difference in Class B settlements on Line 148 for these months.  The IESO provided a summary and calculation of the differences between the original submission and what the corrected submission should be. The entire corrected amount payable to the IESO was paid August 2018 ($507k).  This amount adjusts for the GA portion of amounts due for Sept 2017-Dec 2017 (total $614k). This amount was not recorded in the GL in 2017.</t>
  </si>
  <si>
    <t>Reversal of CT 1142 originally posted in GL in 2019 (accrued and reversed in 2020) and claimed (and posted to GL) in 2020</t>
  </si>
  <si>
    <t>Orangeville Hydro re-ran OEB accounting guidance for entire year and compared original submission to updated data using consumption based on meter dates. Amount was changed from original submission due to a formula error</t>
  </si>
  <si>
    <t>2017 Energy Analysis Workform</t>
  </si>
  <si>
    <t>2019 ENERGY WORKFORM</t>
  </si>
  <si>
    <t>2018 ENERGY WORKFORM</t>
  </si>
  <si>
    <t>2017 ENERGY WORKFORM</t>
  </si>
  <si>
    <t xml:space="preserve">Orangeville Hydro re-ran accounting guidance for entire year and compared original submission to updated data using consumption based on meter dates. This was completed using accounting guidance with the assumptions: Class A consumption included in July and Aug 2017, customers billed as Class A in CIS in July and Aug and IESO settlement as it should have been if Class A was recognized by the IESO in July and Aug 2017. </t>
  </si>
  <si>
    <t>From Accounting guidance reconciliation - This is the power and GA true up comparing original IESO billing, and what billing should have been after completing accounting guidance for the entire year.</t>
  </si>
  <si>
    <t>From Accounting guidance reconciliation - This is the power and GA true up comparing original IESO billing, and what billing should have been after completing accounting guidance for the entire year.   Also includes reversal of prior posted Power GA reconciliation amount</t>
  </si>
  <si>
    <t>Orangeville Hydro re-ran accounting guidance for entire year and compared original submission to updated data using consumption based on meter dates. This was completed using accounting guidance with the assumptions: Class A consumption included in July and Aug 2017, customers billed as Class A in CIS in July and Aug, and Removal of impact of Issue 1</t>
  </si>
  <si>
    <t>Class A receivable from IESO - to be dealt with through Compliance</t>
  </si>
  <si>
    <t>This amount removes the impact of overpayment of Issue #1 - July and August 2017 customers were billed as Class A but settled as Class B with the IESO.  OHL overpaid $388k to IESO for this period, this removes the impact of the overpayment to be reveiwed outside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</si>
</sst>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quot;$&quot;* #,##0_-;_-&quot;$&quot;* \(#,##0\)_-;_-&quot;$&quot;* &quot;-&quot;??_-;_-@_-"/>
    <numFmt numFmtId="166" formatCode="0.0%"/>
    <numFmt numFmtId="167" formatCode="0.00000"/>
    <numFmt numFmtId="168" formatCode="_(* #,##0_);_(* \(#,##0\);_(* &quot;-&quot;??_);_(@_)"/>
  </numFmts>
  <fonts count="11"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FF0000"/>
      <name val="Calibri"/>
      <family val="2"/>
      <scheme val="minor"/>
    </font>
    <font>
      <b/>
      <sz val="11"/>
      <color theme="1"/>
      <name val="Calibri"/>
      <family val="2"/>
      <scheme val="minor"/>
    </font>
    <font>
      <b/>
      <u/>
      <sz val="11"/>
      <name val="Calibri"/>
      <family val="2"/>
      <scheme val="minor"/>
    </font>
    <font>
      <b/>
      <u/>
      <sz val="11"/>
      <color theme="1"/>
      <name val="Calibri"/>
      <family val="2"/>
      <scheme val="minor"/>
    </font>
    <font>
      <b/>
      <sz val="11"/>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168" fontId="0" fillId="0" borderId="0" xfId="5" applyNumberFormat="1" applyFont="1"/>
    <xf numFmtId="0" fontId="0" fillId="0" borderId="0" xfId="0" applyFont="1"/>
    <xf numFmtId="167" fontId="0" fillId="0" borderId="0" xfId="0" applyNumberFormat="1" applyFont="1"/>
    <xf numFmtId="0" fontId="5" fillId="0" borderId="0" xfId="0" applyFont="1"/>
    <xf numFmtId="0" fontId="6" fillId="0" borderId="0" xfId="0" applyFont="1"/>
    <xf numFmtId="0" fontId="7" fillId="0" borderId="0" xfId="0" applyFont="1"/>
    <xf numFmtId="15" fontId="0" fillId="0" borderId="0" xfId="0" quotePrefix="1" applyNumberFormat="1" applyFont="1"/>
    <xf numFmtId="0" fontId="0" fillId="0" borderId="1"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Alignment="1">
      <alignment wrapText="1"/>
    </xf>
    <xf numFmtId="0" fontId="5" fillId="0" borderId="3" xfId="0" applyFont="1" applyBorder="1" applyAlignment="1">
      <alignment horizontal="center" wrapText="1"/>
    </xf>
    <xf numFmtId="165" fontId="0" fillId="2" borderId="2" xfId="0" applyNumberFormat="1" applyFont="1" applyFill="1" applyBorder="1" applyAlignment="1" applyProtection="1">
      <alignment horizontal="center"/>
      <protection locked="0"/>
    </xf>
    <xf numFmtId="0" fontId="0" fillId="0" borderId="1" xfId="0" applyFont="1" applyBorder="1"/>
    <xf numFmtId="0" fontId="9" fillId="0" borderId="1" xfId="0" applyFont="1" applyBorder="1" applyAlignment="1">
      <alignment horizontal="right"/>
    </xf>
    <xf numFmtId="0" fontId="9" fillId="0" borderId="1" xfId="0" applyFont="1" applyBorder="1" applyAlignment="1">
      <alignment wrapText="1"/>
    </xf>
    <xf numFmtId="0" fontId="0" fillId="2" borderId="2" xfId="0" applyFont="1" applyFill="1" applyBorder="1" applyAlignment="1" applyProtection="1">
      <alignment horizontal="left" wrapText="1"/>
      <protection locked="0"/>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pplyProtection="1">
      <alignment horizontal="left" wrapText="1"/>
      <protection locked="0"/>
    </xf>
    <xf numFmtId="0" fontId="0" fillId="0" borderId="1" xfId="0" applyFont="1" applyBorder="1" applyAlignment="1">
      <alignment horizontal="center" vertical="center" wrapText="1"/>
    </xf>
    <xf numFmtId="0" fontId="0" fillId="0" borderId="1" xfId="0" applyFont="1" applyBorder="1" applyAlignment="1">
      <alignment horizontal="right"/>
    </xf>
    <xf numFmtId="0" fontId="9" fillId="3" borderId="1" xfId="0" applyFont="1" applyFill="1" applyBorder="1" applyAlignment="1">
      <alignment wrapText="1"/>
    </xf>
    <xf numFmtId="0" fontId="0" fillId="0" borderId="1" xfId="0" applyFont="1" applyFill="1" applyBorder="1" applyAlignment="1">
      <alignment horizontal="center" vertical="center" wrapText="1"/>
    </xf>
    <xf numFmtId="0" fontId="0" fillId="2" borderId="1" xfId="0" applyFont="1" applyFill="1" applyBorder="1" applyAlignment="1" applyProtection="1">
      <alignment wrapText="1"/>
      <protection locked="0"/>
    </xf>
    <xf numFmtId="0" fontId="0" fillId="2" borderId="2" xfId="0" applyFont="1" applyFill="1" applyBorder="1" applyAlignment="1" applyProtection="1">
      <alignment wrapText="1"/>
      <protection locked="0"/>
    </xf>
    <xf numFmtId="0" fontId="0" fillId="0" borderId="0" xfId="0" applyFont="1" applyAlignment="1">
      <alignment horizontal="right"/>
    </xf>
    <xf numFmtId="0" fontId="5" fillId="0" borderId="0" xfId="0" applyFont="1" applyAlignment="1">
      <alignment wrapText="1"/>
    </xf>
    <xf numFmtId="164" fontId="0" fillId="0" borderId="0" xfId="1" applyFont="1"/>
    <xf numFmtId="165" fontId="0" fillId="0" borderId="4" xfId="1" applyNumberFormat="1" applyFont="1" applyBorder="1"/>
    <xf numFmtId="0" fontId="8" fillId="0" borderId="0" xfId="0" applyFont="1" applyAlignment="1">
      <alignment wrapText="1"/>
    </xf>
    <xf numFmtId="165" fontId="0" fillId="0" borderId="0" xfId="1" applyNumberFormat="1" applyFont="1"/>
    <xf numFmtId="165" fontId="0" fillId="0" borderId="0" xfId="1" applyNumberFormat="1" applyFont="1" applyBorder="1"/>
    <xf numFmtId="0" fontId="4" fillId="0" borderId="0" xfId="0" applyFont="1"/>
    <xf numFmtId="166" fontId="0" fillId="0" borderId="5" xfId="2" applyNumberFormat="1" applyFont="1" applyBorder="1"/>
    <xf numFmtId="9" fontId="4" fillId="0" borderId="0" xfId="2" applyFont="1" applyBorder="1"/>
    <xf numFmtId="164" fontId="0" fillId="0" borderId="0" xfId="1" applyFont="1" applyBorder="1"/>
    <xf numFmtId="9" fontId="0" fillId="0" borderId="0" xfId="2" applyFont="1" applyBorder="1"/>
    <xf numFmtId="0" fontId="5" fillId="0" borderId="1" xfId="0" applyFont="1" applyBorder="1" applyAlignment="1">
      <alignment horizontal="center"/>
    </xf>
    <xf numFmtId="0" fontId="5" fillId="0" borderId="2" xfId="0" applyFont="1" applyBorder="1" applyAlignment="1">
      <alignment horizontal="center"/>
    </xf>
    <xf numFmtId="165" fontId="0" fillId="0" borderId="1" xfId="0" applyNumberFormat="1" applyFont="1" applyBorder="1" applyAlignment="1">
      <alignment horizontal="center" vertical="center"/>
    </xf>
    <xf numFmtId="0" fontId="0" fillId="2" borderId="1" xfId="0" applyFont="1" applyFill="1" applyBorder="1" applyAlignment="1" applyProtection="1">
      <alignment horizontal="left"/>
      <protection locked="0"/>
    </xf>
    <xf numFmtId="0" fontId="9" fillId="0" borderId="1" xfId="0" applyFont="1" applyBorder="1" applyAlignment="1">
      <alignment horizontal="center" vertical="center"/>
    </xf>
    <xf numFmtId="0" fontId="0" fillId="0" borderId="0" xfId="0" applyFont="1" applyAlignment="1">
      <alignment vertical="center"/>
    </xf>
    <xf numFmtId="0" fontId="0" fillId="2" borderId="2" xfId="0" applyFont="1" applyFill="1" applyBorder="1" applyAlignment="1" applyProtection="1">
      <alignment horizontal="left"/>
      <protection locked="0"/>
    </xf>
    <xf numFmtId="0" fontId="0" fillId="0" borderId="0" xfId="0" applyFont="1" applyFill="1"/>
    <xf numFmtId="0" fontId="8" fillId="0" borderId="1" xfId="0" applyFont="1" applyFill="1" applyBorder="1" applyAlignment="1">
      <alignment horizontal="center" vertical="center" wrapText="1"/>
    </xf>
    <xf numFmtId="165" fontId="0" fillId="2" borderId="6" xfId="0" applyNumberFormat="1" applyFont="1" applyFill="1" applyBorder="1" applyAlignment="1" applyProtection="1">
      <alignment horizontal="center"/>
      <protection locked="0"/>
    </xf>
    <xf numFmtId="0" fontId="9" fillId="0" borderId="2" xfId="0" applyFont="1" applyBorder="1" applyAlignment="1">
      <alignment wrapText="1"/>
    </xf>
    <xf numFmtId="165" fontId="9" fillId="2" borderId="2" xfId="0" applyNumberFormat="1" applyFont="1" applyFill="1" applyBorder="1" applyAlignment="1" applyProtection="1">
      <alignment horizontal="center"/>
      <protection locked="0"/>
    </xf>
    <xf numFmtId="165" fontId="0" fillId="0" borderId="0" xfId="0" applyNumberFormat="1" applyFont="1" applyAlignment="1">
      <alignment horizontal="right"/>
    </xf>
    <xf numFmtId="43" fontId="4" fillId="0" borderId="0" xfId="0" applyNumberFormat="1" applyFont="1"/>
    <xf numFmtId="167" fontId="0" fillId="0" borderId="0" xfId="0" applyNumberFormat="1" applyFont="1" applyFill="1"/>
    <xf numFmtId="165" fontId="9" fillId="2" borderId="6" xfId="0" applyNumberFormat="1" applyFont="1" applyFill="1" applyBorder="1" applyAlignment="1" applyProtection="1">
      <alignment horizontal="center"/>
      <protection locked="0"/>
    </xf>
    <xf numFmtId="168" fontId="9" fillId="2" borderId="1" xfId="6" applyNumberFormat="1" applyFont="1" applyFill="1" applyBorder="1" applyAlignment="1" applyProtection="1">
      <alignment horizontal="center"/>
      <protection locked="0"/>
    </xf>
    <xf numFmtId="0" fontId="9" fillId="4" borderId="1" xfId="0" applyFont="1" applyFill="1" applyBorder="1" applyAlignment="1">
      <alignment horizontal="center" vertical="center"/>
    </xf>
    <xf numFmtId="165" fontId="9" fillId="4" borderId="2" xfId="0" applyNumberFormat="1" applyFont="1" applyFill="1" applyBorder="1" applyAlignment="1" applyProtection="1">
      <alignment horizontal="center"/>
      <protection locked="0"/>
    </xf>
    <xf numFmtId="0" fontId="0" fillId="4" borderId="1" xfId="0" applyFont="1" applyFill="1" applyBorder="1" applyAlignment="1">
      <alignment horizontal="center" vertical="center"/>
    </xf>
    <xf numFmtId="0" fontId="0" fillId="4" borderId="1" xfId="0" applyFont="1" applyFill="1" applyBorder="1" applyAlignment="1" applyProtection="1">
      <alignment horizontal="left" wrapText="1"/>
      <protection locked="0"/>
    </xf>
    <xf numFmtId="165" fontId="0" fillId="4" borderId="2" xfId="0" applyNumberFormat="1" applyFont="1" applyFill="1" applyBorder="1" applyAlignment="1" applyProtection="1">
      <alignment horizontal="center"/>
      <protection locked="0"/>
    </xf>
    <xf numFmtId="0" fontId="0" fillId="4" borderId="1" xfId="0" applyFont="1" applyFill="1" applyBorder="1" applyAlignment="1" applyProtection="1">
      <alignment horizontal="left"/>
      <protection locked="0"/>
    </xf>
    <xf numFmtId="0" fontId="0" fillId="4" borderId="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8" xfId="0" applyFont="1" applyFill="1" applyBorder="1" applyAlignment="1">
      <alignment horizontal="center" vertical="center" wrapText="1"/>
    </xf>
    <xf numFmtId="0" fontId="0" fillId="4" borderId="0" xfId="0" applyFont="1" applyFill="1"/>
    <xf numFmtId="0" fontId="9" fillId="4" borderId="1" xfId="0" applyFont="1" applyFill="1" applyBorder="1" applyAlignment="1">
      <alignment horizontal="center" vertical="center" wrapText="1"/>
    </xf>
    <xf numFmtId="0" fontId="0" fillId="4" borderId="2" xfId="0" applyFont="1" applyFill="1" applyBorder="1" applyAlignment="1" applyProtection="1">
      <alignment horizontal="left" wrapText="1"/>
      <protection locked="0"/>
    </xf>
    <xf numFmtId="165" fontId="10" fillId="0" borderId="4" xfId="1" applyNumberFormat="1" applyFont="1" applyBorder="1"/>
    <xf numFmtId="165" fontId="10" fillId="0" borderId="0" xfId="1" applyNumberFormat="1" applyFont="1"/>
    <xf numFmtId="165" fontId="10" fillId="0" borderId="0" xfId="1" applyNumberFormat="1" applyFont="1" applyBorder="1"/>
    <xf numFmtId="166" fontId="10" fillId="0" borderId="5" xfId="2" applyNumberFormat="1" applyFont="1" applyBorder="1"/>
    <xf numFmtId="168" fontId="0" fillId="4" borderId="1" xfId="6" applyNumberFormat="1" applyFont="1" applyFill="1" applyBorder="1" applyAlignment="1" applyProtection="1">
      <alignment horizontal="center"/>
      <protection locked="0"/>
    </xf>
    <xf numFmtId="165" fontId="4" fillId="2" borderId="2" xfId="0" applyNumberFormat="1" applyFont="1" applyFill="1" applyBorder="1" applyAlignment="1" applyProtection="1">
      <alignment horizontal="center"/>
      <protection locked="0"/>
    </xf>
    <xf numFmtId="0" fontId="9" fillId="4" borderId="1" xfId="0" applyFont="1" applyFill="1" applyBorder="1" applyAlignment="1" applyProtection="1">
      <alignment horizontal="left" wrapText="1"/>
      <protection locked="0"/>
    </xf>
    <xf numFmtId="0" fontId="9" fillId="4" borderId="1" xfId="0" applyFont="1" applyFill="1" applyBorder="1" applyAlignment="1" applyProtection="1">
      <alignment horizontal="left"/>
      <protection locked="0"/>
    </xf>
    <xf numFmtId="0" fontId="5" fillId="0" borderId="2" xfId="0" applyFont="1" applyBorder="1" applyAlignment="1">
      <alignment horizontal="center" wrapText="1"/>
    </xf>
    <xf numFmtId="0" fontId="5" fillId="0" borderId="3" xfId="0" applyFont="1" applyBorder="1" applyAlignment="1">
      <alignment horizontal="center" wrapText="1"/>
    </xf>
  </cellXfs>
  <cellStyles count="7">
    <cellStyle name="Comma" xfId="5" builtinId="3"/>
    <cellStyle name="Comma 2" xfId="6" xr:uid="{C60075D2-1513-4C5B-9DBB-DA8B10BEB49F}"/>
    <cellStyle name="Currency" xfId="1" builtinId="4"/>
    <cellStyle name="Currency 2" xfId="3" xr:uid="{04B96AE0-E9C0-4EBF-A585-43FF8850E86C}"/>
    <cellStyle name="Normal" xfId="0" builtinId="0"/>
    <cellStyle name="Percent" xfId="2" builtinId="5"/>
    <cellStyle name="Percent 2" xfId="4" xr:uid="{3E9D9DAB-073B-4D45-AB8F-0203A4429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0897-AB37-4EEF-9FAB-09D6D84A24AF}">
  <dimension ref="A1:N82"/>
  <sheetViews>
    <sheetView tabSelected="1" topLeftCell="A21" zoomScale="80" zoomScaleNormal="80" workbookViewId="0">
      <selection activeCell="D29" sqref="D29"/>
    </sheetView>
  </sheetViews>
  <sheetFormatPr defaultColWidth="9.140625" defaultRowHeight="15" x14ac:dyDescent="0.25"/>
  <cols>
    <col min="1" max="1" width="10.28515625" style="2" customWidth="1"/>
    <col min="2" max="2" width="53.85546875" style="2" customWidth="1"/>
    <col min="3" max="3" width="67.7109375" style="2" customWidth="1"/>
    <col min="4" max="4" width="26.42578125" style="2" customWidth="1"/>
    <col min="5" max="6" width="26.42578125" style="2" hidden="1" customWidth="1"/>
    <col min="7" max="7" width="43.140625" style="2" customWidth="1"/>
    <col min="8" max="8" width="40.42578125" style="2" hidden="1" customWidth="1"/>
    <col min="9" max="9" width="10.5703125" style="2" customWidth="1"/>
    <col min="10" max="11" width="14.140625" style="2" customWidth="1"/>
    <col min="12" max="12" width="13" style="2" customWidth="1"/>
    <col min="13" max="13" width="14.28515625" style="2" customWidth="1"/>
    <col min="14" max="14" width="24.42578125" style="2" customWidth="1"/>
    <col min="15" max="16384" width="9.140625" style="2"/>
  </cols>
  <sheetData>
    <row r="1" spans="1:14" x14ac:dyDescent="0.25">
      <c r="A1" s="2" t="s">
        <v>62</v>
      </c>
      <c r="F1" s="3"/>
      <c r="G1" s="3"/>
      <c r="H1" s="3"/>
      <c r="I1" s="3"/>
      <c r="J1" s="3"/>
      <c r="K1" s="3"/>
      <c r="L1" s="3"/>
      <c r="M1" s="3"/>
      <c r="N1" s="3"/>
    </row>
    <row r="2" spans="1:14" x14ac:dyDescent="0.25">
      <c r="F2" s="3"/>
      <c r="G2" s="3"/>
      <c r="H2" s="3"/>
      <c r="I2" s="3"/>
      <c r="J2" s="3"/>
      <c r="K2" s="3"/>
      <c r="L2" s="3"/>
      <c r="M2" s="3"/>
      <c r="N2" s="3"/>
    </row>
    <row r="3" spans="1:14" x14ac:dyDescent="0.25">
      <c r="F3" s="3"/>
      <c r="G3" s="3"/>
      <c r="H3" s="3"/>
      <c r="I3" s="3"/>
      <c r="J3" s="3"/>
      <c r="K3" s="3"/>
      <c r="L3" s="3"/>
      <c r="M3" s="3"/>
      <c r="N3" s="3"/>
    </row>
    <row r="4" spans="1:14" x14ac:dyDescent="0.25">
      <c r="F4" s="3"/>
      <c r="G4" s="3"/>
      <c r="H4" s="3"/>
      <c r="I4" s="3"/>
      <c r="J4" s="3"/>
      <c r="K4" s="3"/>
      <c r="L4" s="3"/>
      <c r="M4" s="3"/>
      <c r="N4" s="3"/>
    </row>
    <row r="5" spans="1:14" x14ac:dyDescent="0.25">
      <c r="F5" s="3"/>
      <c r="G5" s="3"/>
      <c r="H5" s="3"/>
      <c r="I5" s="3"/>
      <c r="J5" s="3"/>
      <c r="K5" s="3"/>
      <c r="L5" s="3"/>
      <c r="M5" s="3"/>
      <c r="N5" s="3"/>
    </row>
    <row r="6" spans="1:14" x14ac:dyDescent="0.25">
      <c r="F6" s="3"/>
      <c r="G6" s="3"/>
      <c r="H6" s="3"/>
      <c r="I6" s="3"/>
      <c r="J6" s="3"/>
      <c r="K6" s="3"/>
      <c r="L6" s="3"/>
      <c r="M6" s="3"/>
      <c r="N6" s="3"/>
    </row>
    <row r="7" spans="1:14" x14ac:dyDescent="0.25">
      <c r="D7" s="4" t="s">
        <v>29</v>
      </c>
      <c r="E7" s="4" t="s">
        <v>29</v>
      </c>
      <c r="F7" s="4" t="s">
        <v>33</v>
      </c>
      <c r="G7" s="3"/>
      <c r="H7" s="3"/>
      <c r="I7" s="3"/>
      <c r="J7" s="3"/>
      <c r="K7" s="3"/>
      <c r="L7" s="3"/>
      <c r="M7" s="3"/>
      <c r="N7" s="3"/>
    </row>
    <row r="8" spans="1:14" x14ac:dyDescent="0.25">
      <c r="A8" s="2" t="s">
        <v>25</v>
      </c>
      <c r="B8" s="5" t="s">
        <v>26</v>
      </c>
      <c r="C8" s="4" t="s">
        <v>37</v>
      </c>
      <c r="D8" s="4" t="s">
        <v>30</v>
      </c>
      <c r="E8" s="4" t="s">
        <v>30</v>
      </c>
      <c r="F8" s="4" t="s">
        <v>34</v>
      </c>
      <c r="G8" s="3"/>
      <c r="H8" s="3"/>
      <c r="I8" s="3"/>
      <c r="J8" s="3"/>
      <c r="K8" s="3"/>
      <c r="L8" s="3"/>
      <c r="M8" s="3"/>
      <c r="N8" s="3"/>
    </row>
    <row r="9" spans="1:14" x14ac:dyDescent="0.25">
      <c r="B9" s="6"/>
      <c r="D9" s="7" t="s">
        <v>32</v>
      </c>
      <c r="E9" s="7" t="s">
        <v>31</v>
      </c>
      <c r="F9" s="7" t="s">
        <v>35</v>
      </c>
    </row>
    <row r="10" spans="1:14" s="13" customFormat="1" ht="75" x14ac:dyDescent="0.25">
      <c r="A10" s="8"/>
      <c r="B10" s="9" t="s">
        <v>0</v>
      </c>
      <c r="C10" s="10"/>
      <c r="D10" s="11" t="s">
        <v>1</v>
      </c>
      <c r="E10" s="11" t="s">
        <v>1</v>
      </c>
      <c r="F10" s="11" t="s">
        <v>1</v>
      </c>
      <c r="G10" s="11" t="s">
        <v>51</v>
      </c>
      <c r="H10" s="11" t="s">
        <v>63</v>
      </c>
      <c r="I10" s="11" t="s">
        <v>59</v>
      </c>
      <c r="J10" s="11" t="s">
        <v>60</v>
      </c>
      <c r="K10" s="11" t="s">
        <v>71</v>
      </c>
      <c r="L10" s="11" t="s">
        <v>61</v>
      </c>
      <c r="M10" s="11" t="s">
        <v>73</v>
      </c>
      <c r="N10" s="12" t="s">
        <v>87</v>
      </c>
    </row>
    <row r="11" spans="1:14" ht="30" customHeight="1" x14ac:dyDescent="0.25">
      <c r="A11" s="80" t="s">
        <v>2</v>
      </c>
      <c r="B11" s="81"/>
      <c r="C11" s="14"/>
      <c r="D11" s="15">
        <v>695799.61</v>
      </c>
      <c r="E11" s="15">
        <v>695799.61</v>
      </c>
      <c r="F11" s="15">
        <v>695799.61</v>
      </c>
      <c r="G11" s="8"/>
      <c r="H11" s="8"/>
      <c r="I11" s="16"/>
      <c r="J11" s="16"/>
      <c r="K11" s="16"/>
      <c r="L11" s="16"/>
      <c r="M11" s="16"/>
      <c r="N11" s="16"/>
    </row>
    <row r="12" spans="1:14" ht="30" x14ac:dyDescent="0.25">
      <c r="A12" s="17" t="s">
        <v>3</v>
      </c>
      <c r="B12" s="18" t="s">
        <v>4</v>
      </c>
      <c r="C12" s="19" t="s">
        <v>39</v>
      </c>
      <c r="D12" s="15"/>
      <c r="E12" s="15"/>
      <c r="F12" s="15"/>
      <c r="G12" s="8"/>
      <c r="H12" s="8"/>
      <c r="I12" s="16"/>
      <c r="J12" s="16"/>
      <c r="K12" s="16"/>
      <c r="L12" s="16"/>
      <c r="M12" s="16"/>
      <c r="N12" s="16"/>
    </row>
    <row r="13" spans="1:14" ht="172.5" customHeight="1" x14ac:dyDescent="0.25">
      <c r="A13" s="17" t="s">
        <v>5</v>
      </c>
      <c r="B13" s="18" t="s">
        <v>6</v>
      </c>
      <c r="C13" s="19" t="s">
        <v>140</v>
      </c>
      <c r="D13" s="60">
        <v>-415219.62090402702</v>
      </c>
      <c r="E13" s="15">
        <v>143875</v>
      </c>
      <c r="F13" s="15">
        <v>-287654.56896567659</v>
      </c>
      <c r="G13" s="70" t="s">
        <v>139</v>
      </c>
      <c r="H13" s="20" t="s">
        <v>95</v>
      </c>
      <c r="I13" s="21">
        <v>2017</v>
      </c>
      <c r="J13" s="22" t="s">
        <v>72</v>
      </c>
      <c r="K13" s="22">
        <v>2020</v>
      </c>
      <c r="L13" s="22" t="s">
        <v>78</v>
      </c>
      <c r="M13" s="21" t="s">
        <v>72</v>
      </c>
      <c r="N13" s="21">
        <v>2020</v>
      </c>
    </row>
    <row r="14" spans="1:14" ht="54" customHeight="1" x14ac:dyDescent="0.25">
      <c r="A14" s="17" t="s">
        <v>7</v>
      </c>
      <c r="B14" s="18" t="s">
        <v>8</v>
      </c>
      <c r="C14" s="23" t="s">
        <v>27</v>
      </c>
      <c r="D14" s="60">
        <v>-182254.99</v>
      </c>
      <c r="E14" s="15">
        <v>-182255</v>
      </c>
      <c r="F14" s="15">
        <v>-182255</v>
      </c>
      <c r="G14" s="70" t="s">
        <v>111</v>
      </c>
      <c r="H14" s="65"/>
      <c r="I14" s="61">
        <v>2016</v>
      </c>
      <c r="J14" s="59" t="s">
        <v>74</v>
      </c>
      <c r="K14" s="59">
        <v>2016</v>
      </c>
      <c r="L14" s="59" t="s">
        <v>78</v>
      </c>
      <c r="M14" s="59" t="s">
        <v>77</v>
      </c>
      <c r="N14" s="59" t="s">
        <v>77</v>
      </c>
    </row>
    <row r="15" spans="1:14" ht="51" customHeight="1" x14ac:dyDescent="0.25">
      <c r="A15" s="17" t="s">
        <v>9</v>
      </c>
      <c r="B15" s="18" t="s">
        <v>10</v>
      </c>
      <c r="C15" s="23" t="s">
        <v>28</v>
      </c>
      <c r="D15" s="15"/>
      <c r="E15" s="15">
        <v>-63481</v>
      </c>
      <c r="F15" s="15">
        <v>-22629.5453422069</v>
      </c>
      <c r="G15" s="20"/>
      <c r="H15" s="24" t="s">
        <v>54</v>
      </c>
      <c r="I15" s="21"/>
      <c r="J15" s="22"/>
      <c r="K15" s="22"/>
      <c r="L15" s="21"/>
      <c r="M15" s="21"/>
      <c r="N15" s="21"/>
    </row>
    <row r="16" spans="1:14" ht="72.95" customHeight="1" x14ac:dyDescent="0.25">
      <c r="A16" s="17" t="s">
        <v>11</v>
      </c>
      <c r="B16" s="18" t="s">
        <v>12</v>
      </c>
      <c r="C16" s="23" t="s">
        <v>55</v>
      </c>
      <c r="D16" s="60">
        <v>130953.33</v>
      </c>
      <c r="E16" s="15">
        <f>130953.33</f>
        <v>130953.33</v>
      </c>
      <c r="F16" s="15">
        <f>130953.33</f>
        <v>130953.33</v>
      </c>
      <c r="G16" s="70" t="s">
        <v>110</v>
      </c>
      <c r="H16" s="65"/>
      <c r="I16" s="61">
        <v>2016</v>
      </c>
      <c r="J16" s="59" t="s">
        <v>74</v>
      </c>
      <c r="K16" s="59">
        <v>2017</v>
      </c>
      <c r="L16" s="59" t="s">
        <v>78</v>
      </c>
      <c r="M16" s="21" t="s">
        <v>77</v>
      </c>
      <c r="N16" s="21" t="s">
        <v>77</v>
      </c>
    </row>
    <row r="17" spans="1:14" ht="30" x14ac:dyDescent="0.25">
      <c r="A17" s="17" t="s">
        <v>13</v>
      </c>
      <c r="B17" s="18" t="s">
        <v>14</v>
      </c>
      <c r="C17" s="23"/>
      <c r="D17" s="15"/>
      <c r="E17" s="15"/>
      <c r="F17" s="15"/>
      <c r="G17" s="20"/>
      <c r="H17" s="24"/>
      <c r="I17" s="21"/>
      <c r="J17" s="22"/>
      <c r="K17" s="22"/>
      <c r="L17" s="21"/>
      <c r="M17" s="21"/>
      <c r="N17" s="21"/>
    </row>
    <row r="18" spans="1:14" ht="105.6" customHeight="1" x14ac:dyDescent="0.25">
      <c r="A18" s="17">
        <v>4</v>
      </c>
      <c r="B18" s="18" t="s">
        <v>15</v>
      </c>
      <c r="C18" s="79" t="s">
        <v>143</v>
      </c>
      <c r="D18" s="60">
        <v>-388178</v>
      </c>
      <c r="E18" s="77"/>
      <c r="F18" s="70" t="s">
        <v>144</v>
      </c>
      <c r="G18" s="70" t="s">
        <v>130</v>
      </c>
      <c r="H18" s="70" t="s">
        <v>45</v>
      </c>
      <c r="I18" s="61">
        <v>2017</v>
      </c>
      <c r="J18" s="61" t="s">
        <v>74</v>
      </c>
      <c r="K18" s="61">
        <v>2017</v>
      </c>
      <c r="L18" s="59" t="s">
        <v>78</v>
      </c>
      <c r="M18" s="61" t="s">
        <v>77</v>
      </c>
      <c r="N18" s="61" t="s">
        <v>77</v>
      </c>
    </row>
    <row r="19" spans="1:14" ht="30" x14ac:dyDescent="0.25">
      <c r="A19" s="17">
        <v>5</v>
      </c>
      <c r="B19" s="18" t="s">
        <v>16</v>
      </c>
      <c r="C19" s="23"/>
      <c r="D19" s="15"/>
      <c r="E19" s="15"/>
      <c r="F19" s="15"/>
      <c r="G19" s="20"/>
      <c r="H19" s="24"/>
      <c r="I19" s="21"/>
      <c r="J19" s="22"/>
      <c r="K19" s="22"/>
      <c r="L19" s="21"/>
      <c r="M19" s="21"/>
      <c r="N19" s="21"/>
    </row>
    <row r="20" spans="1:14" ht="56.45" customHeight="1" x14ac:dyDescent="0.25">
      <c r="A20" s="25">
        <v>6</v>
      </c>
      <c r="B20" s="26" t="s">
        <v>17</v>
      </c>
      <c r="C20" s="23" t="s">
        <v>17</v>
      </c>
      <c r="D20" s="15"/>
      <c r="E20" s="15">
        <v>-6316.5803300572416</v>
      </c>
      <c r="F20" s="15">
        <v>-6316.5803300572416</v>
      </c>
      <c r="G20" s="27"/>
      <c r="H20" s="65" t="s">
        <v>108</v>
      </c>
      <c r="I20" s="21"/>
      <c r="J20" s="21"/>
      <c r="K20" s="21"/>
      <c r="L20" s="21"/>
      <c r="M20" s="21"/>
      <c r="N20" s="21"/>
    </row>
    <row r="21" spans="1:14" x14ac:dyDescent="0.25">
      <c r="A21" s="25">
        <v>7</v>
      </c>
      <c r="B21" s="8" t="s">
        <v>18</v>
      </c>
      <c r="C21" s="23"/>
      <c r="D21" s="15"/>
      <c r="E21" s="15"/>
      <c r="F21" s="15"/>
      <c r="G21" s="24"/>
      <c r="H21" s="24"/>
      <c r="I21" s="21"/>
      <c r="J21" s="21"/>
      <c r="K21" s="21"/>
      <c r="L21" s="21"/>
      <c r="M21" s="21"/>
      <c r="N21" s="21"/>
    </row>
    <row r="22" spans="1:14" ht="59.45" customHeight="1" x14ac:dyDescent="0.25">
      <c r="A22" s="25">
        <v>8</v>
      </c>
      <c r="B22" s="8" t="s">
        <v>19</v>
      </c>
      <c r="C22" s="23" t="s">
        <v>94</v>
      </c>
      <c r="D22" s="15">
        <v>196392</v>
      </c>
      <c r="E22" s="15">
        <v>196392.13</v>
      </c>
      <c r="F22" s="15">
        <v>196392.13</v>
      </c>
      <c r="G22" s="65" t="s">
        <v>109</v>
      </c>
      <c r="H22" s="24"/>
      <c r="I22" s="21">
        <v>2017</v>
      </c>
      <c r="J22" s="22" t="s">
        <v>74</v>
      </c>
      <c r="K22" s="22">
        <v>2020</v>
      </c>
      <c r="L22" s="22" t="s">
        <v>78</v>
      </c>
      <c r="M22" s="21" t="s">
        <v>74</v>
      </c>
      <c r="N22" s="21">
        <v>2020</v>
      </c>
    </row>
    <row r="23" spans="1:14" ht="219.6" customHeight="1" x14ac:dyDescent="0.25">
      <c r="A23" s="25">
        <v>9</v>
      </c>
      <c r="B23" s="28" t="s">
        <v>47</v>
      </c>
      <c r="C23" s="28" t="s">
        <v>46</v>
      </c>
      <c r="D23" s="63">
        <v>251646</v>
      </c>
      <c r="E23" s="15"/>
      <c r="F23" s="15"/>
      <c r="G23" s="65" t="s">
        <v>132</v>
      </c>
      <c r="H23" s="24"/>
      <c r="I23" s="22">
        <v>2017</v>
      </c>
      <c r="J23" s="61" t="s">
        <v>74</v>
      </c>
      <c r="K23" s="22">
        <v>2018</v>
      </c>
      <c r="L23" s="61" t="s">
        <v>78</v>
      </c>
      <c r="M23" s="22" t="s">
        <v>77</v>
      </c>
      <c r="N23" s="22" t="s">
        <v>77</v>
      </c>
    </row>
    <row r="24" spans="1:14" ht="30" x14ac:dyDescent="0.25">
      <c r="A24" s="25">
        <v>10</v>
      </c>
      <c r="B24" s="28"/>
      <c r="C24" s="29" t="s">
        <v>38</v>
      </c>
      <c r="D24" s="15"/>
      <c r="E24" s="15">
        <v>-226755</v>
      </c>
      <c r="F24" s="15"/>
      <c r="G24" s="24"/>
      <c r="H24" s="24" t="s">
        <v>101</v>
      </c>
      <c r="I24" s="21"/>
      <c r="J24" s="21"/>
      <c r="K24" s="21"/>
      <c r="L24" s="21"/>
      <c r="M24" s="21"/>
      <c r="N24" s="21"/>
    </row>
    <row r="25" spans="1:14" x14ac:dyDescent="0.25">
      <c r="A25" s="30"/>
      <c r="B25" s="30"/>
      <c r="C25" s="30"/>
      <c r="D25" s="30"/>
      <c r="E25" s="30"/>
      <c r="F25" s="30"/>
    </row>
    <row r="26" spans="1:14" x14ac:dyDescent="0.25">
      <c r="A26" s="2" t="s">
        <v>20</v>
      </c>
      <c r="B26" s="31" t="s">
        <v>21</v>
      </c>
      <c r="C26" s="32"/>
      <c r="D26" s="72">
        <v>289138.32909597299</v>
      </c>
      <c r="E26" s="33">
        <f>SUM(E11:E24)</f>
        <v>688212.48966994276</v>
      </c>
      <c r="F26" s="33">
        <f>SUM(F11:F24)</f>
        <v>524289.37536205933</v>
      </c>
    </row>
    <row r="27" spans="1:14" ht="30" x14ac:dyDescent="0.25">
      <c r="B27" s="34" t="s">
        <v>22</v>
      </c>
      <c r="C27" s="32"/>
      <c r="D27" s="73">
        <v>205412.18416176387</v>
      </c>
      <c r="E27" s="35">
        <v>218703</v>
      </c>
      <c r="F27" s="35">
        <v>206709</v>
      </c>
    </row>
    <row r="28" spans="1:14" x14ac:dyDescent="0.25">
      <c r="B28" s="34" t="s">
        <v>23</v>
      </c>
      <c r="D28" s="74">
        <v>83726.144934209122</v>
      </c>
      <c r="E28" s="36">
        <f>E26-E27</f>
        <v>469509.48966994276</v>
      </c>
      <c r="F28" s="36">
        <f>F26-F27</f>
        <v>317580.37536205933</v>
      </c>
    </row>
    <row r="29" spans="1:14" ht="30.75" thickBot="1" x14ac:dyDescent="0.3">
      <c r="B29" s="34" t="s">
        <v>24</v>
      </c>
      <c r="C29" s="37" t="str">
        <f>IF(AND(B29&lt;0.01,B29&gt;-0.01),"","Unresolved differences of greater than + or - 1% should be explained")</f>
        <v>Unresolved differences of greater than + or - 1% should be explained</v>
      </c>
      <c r="D29" s="75">
        <v>7.9864785151660157E-3</v>
      </c>
      <c r="E29" s="38">
        <v>7.0000000000000001E-3</v>
      </c>
      <c r="F29" s="38">
        <v>-7.0000000000000001E-3</v>
      </c>
    </row>
    <row r="30" spans="1:14" ht="15.75" thickTop="1" x14ac:dyDescent="0.25">
      <c r="B30" s="4"/>
      <c r="C30" s="39"/>
      <c r="D30" s="40"/>
      <c r="E30" s="40"/>
    </row>
    <row r="31" spans="1:14" x14ac:dyDescent="0.25">
      <c r="B31" s="4"/>
      <c r="C31" s="41"/>
      <c r="D31" s="40"/>
      <c r="E31" s="40"/>
    </row>
    <row r="33" spans="1:14" x14ac:dyDescent="0.25">
      <c r="A33" s="2" t="s">
        <v>25</v>
      </c>
      <c r="B33" s="5" t="s">
        <v>26</v>
      </c>
      <c r="C33" s="4" t="s">
        <v>36</v>
      </c>
      <c r="D33" s="4" t="s">
        <v>30</v>
      </c>
      <c r="E33" s="4" t="s">
        <v>30</v>
      </c>
      <c r="F33" s="4" t="s">
        <v>34</v>
      </c>
      <c r="G33" s="3"/>
      <c r="H33" s="3"/>
      <c r="I33" s="3"/>
      <c r="J33" s="3"/>
      <c r="K33" s="3"/>
      <c r="L33" s="3"/>
      <c r="M33" s="3"/>
      <c r="N33" s="3"/>
    </row>
    <row r="34" spans="1:14" x14ac:dyDescent="0.25">
      <c r="B34" s="6"/>
      <c r="D34" s="7" t="s">
        <v>32</v>
      </c>
      <c r="E34" s="7" t="s">
        <v>31</v>
      </c>
      <c r="F34" s="7" t="s">
        <v>35</v>
      </c>
    </row>
    <row r="35" spans="1:14" ht="75" x14ac:dyDescent="0.25">
      <c r="A35" s="16"/>
      <c r="B35" s="42" t="s">
        <v>0</v>
      </c>
      <c r="C35" s="43"/>
      <c r="D35" s="11" t="s">
        <v>1</v>
      </c>
      <c r="E35" s="11" t="s">
        <v>1</v>
      </c>
      <c r="F35" s="11" t="s">
        <v>1</v>
      </c>
      <c r="G35" s="11" t="s">
        <v>51</v>
      </c>
      <c r="H35" s="11" t="s">
        <v>63</v>
      </c>
      <c r="I35" s="11" t="s">
        <v>59</v>
      </c>
      <c r="J35" s="11" t="s">
        <v>60</v>
      </c>
      <c r="K35" s="11" t="s">
        <v>71</v>
      </c>
      <c r="L35" s="11" t="s">
        <v>61</v>
      </c>
      <c r="M35" s="11" t="s">
        <v>73</v>
      </c>
      <c r="N35" s="11" t="s">
        <v>87</v>
      </c>
    </row>
    <row r="36" spans="1:14" ht="29.1" customHeight="1" x14ac:dyDescent="0.25">
      <c r="A36" s="80" t="s">
        <v>2</v>
      </c>
      <c r="B36" s="81"/>
      <c r="C36" s="14"/>
      <c r="D36" s="15">
        <v>-594196.52</v>
      </c>
      <c r="E36" s="15">
        <v>-594197</v>
      </c>
      <c r="F36" s="15">
        <v>-351687</v>
      </c>
      <c r="G36" s="44"/>
      <c r="H36" s="21"/>
      <c r="I36" s="21"/>
      <c r="J36" s="21"/>
      <c r="K36" s="21"/>
      <c r="L36" s="21"/>
      <c r="M36" s="21"/>
      <c r="N36" s="21"/>
    </row>
    <row r="37" spans="1:14" ht="96.6" customHeight="1" x14ac:dyDescent="0.25">
      <c r="A37" s="17" t="s">
        <v>3</v>
      </c>
      <c r="B37" s="18" t="s">
        <v>4</v>
      </c>
      <c r="C37" s="19" t="s">
        <v>93</v>
      </c>
      <c r="D37" s="15">
        <f>784240.46+21304.38</f>
        <v>805544.84</v>
      </c>
      <c r="E37" s="15"/>
      <c r="F37" s="15"/>
      <c r="G37" s="27" t="s">
        <v>57</v>
      </c>
      <c r="H37" s="44"/>
      <c r="I37" s="21" t="s">
        <v>76</v>
      </c>
      <c r="J37" s="21" t="s">
        <v>74</v>
      </c>
      <c r="K37" s="61">
        <v>2020</v>
      </c>
      <c r="L37" s="22" t="s">
        <v>79</v>
      </c>
      <c r="M37" s="21" t="s">
        <v>74</v>
      </c>
      <c r="N37" s="21">
        <v>2020</v>
      </c>
    </row>
    <row r="38" spans="1:14" ht="74.099999999999994" customHeight="1" x14ac:dyDescent="0.25">
      <c r="A38" s="17" t="s">
        <v>5</v>
      </c>
      <c r="B38" s="18" t="s">
        <v>6</v>
      </c>
      <c r="C38" s="19" t="s">
        <v>141</v>
      </c>
      <c r="D38" s="15">
        <f>-849609+827750</f>
        <v>-21859</v>
      </c>
      <c r="E38" s="15">
        <v>-1102380</v>
      </c>
      <c r="F38" s="15">
        <v>-818328</v>
      </c>
      <c r="G38" s="20" t="s">
        <v>53</v>
      </c>
      <c r="H38" s="20" t="s">
        <v>56</v>
      </c>
      <c r="I38" s="21">
        <v>2018</v>
      </c>
      <c r="J38" s="22" t="s">
        <v>72</v>
      </c>
      <c r="K38" s="61">
        <v>2020</v>
      </c>
      <c r="L38" s="22" t="s">
        <v>79</v>
      </c>
      <c r="M38" s="21" t="s">
        <v>72</v>
      </c>
      <c r="N38" s="21">
        <v>2020</v>
      </c>
    </row>
    <row r="39" spans="1:14" ht="44.1" customHeight="1" x14ac:dyDescent="0.25">
      <c r="A39" s="17" t="s">
        <v>7</v>
      </c>
      <c r="B39" s="18" t="s">
        <v>8</v>
      </c>
      <c r="C39" s="45" t="s">
        <v>27</v>
      </c>
      <c r="D39" s="15"/>
      <c r="E39" s="15">
        <v>63481</v>
      </c>
      <c r="F39" s="15">
        <v>22630</v>
      </c>
      <c r="G39" s="20"/>
      <c r="H39" s="24" t="s">
        <v>54</v>
      </c>
      <c r="I39" s="21"/>
      <c r="J39" s="21"/>
      <c r="K39" s="21"/>
      <c r="L39" s="21"/>
      <c r="M39" s="21"/>
      <c r="N39" s="21"/>
    </row>
    <row r="40" spans="1:14" ht="50.1" customHeight="1" x14ac:dyDescent="0.25">
      <c r="A40" s="17" t="s">
        <v>9</v>
      </c>
      <c r="B40" s="18" t="s">
        <v>10</v>
      </c>
      <c r="C40" s="45" t="s">
        <v>28</v>
      </c>
      <c r="D40" s="15"/>
      <c r="E40" s="15">
        <v>122516</v>
      </c>
      <c r="F40" s="15">
        <v>122507</v>
      </c>
      <c r="G40" s="20"/>
      <c r="H40" s="24" t="s">
        <v>54</v>
      </c>
      <c r="I40" s="21"/>
      <c r="J40" s="21"/>
      <c r="K40" s="21"/>
      <c r="L40" s="21"/>
      <c r="M40" s="21"/>
      <c r="N40" s="21"/>
    </row>
    <row r="41" spans="1:14" ht="30" x14ac:dyDescent="0.25">
      <c r="A41" s="17" t="s">
        <v>11</v>
      </c>
      <c r="B41" s="18" t="s">
        <v>12</v>
      </c>
      <c r="C41" s="45"/>
      <c r="D41" s="15"/>
      <c r="E41" s="15"/>
      <c r="F41" s="15"/>
      <c r="G41" s="46"/>
      <c r="H41" s="21"/>
      <c r="I41" s="21"/>
      <c r="J41" s="21"/>
      <c r="K41" s="21"/>
      <c r="L41" s="21"/>
      <c r="M41" s="21"/>
      <c r="N41" s="21"/>
    </row>
    <row r="42" spans="1:14" ht="30" x14ac:dyDescent="0.25">
      <c r="A42" s="17" t="s">
        <v>13</v>
      </c>
      <c r="B42" s="18" t="s">
        <v>14</v>
      </c>
      <c r="C42" s="45"/>
      <c r="D42" s="15"/>
      <c r="E42" s="15"/>
      <c r="F42" s="15"/>
      <c r="G42" s="46"/>
      <c r="H42" s="21"/>
      <c r="I42" s="21"/>
      <c r="J42" s="21"/>
      <c r="K42" s="21"/>
      <c r="L42" s="21"/>
      <c r="M42" s="21"/>
      <c r="N42" s="21"/>
    </row>
    <row r="43" spans="1:14" x14ac:dyDescent="0.25">
      <c r="A43" s="17">
        <v>4</v>
      </c>
      <c r="B43" s="18" t="s">
        <v>15</v>
      </c>
      <c r="C43" s="45"/>
      <c r="D43" s="15"/>
      <c r="E43" s="15"/>
      <c r="F43" s="15"/>
      <c r="G43" s="46"/>
      <c r="H43" s="21"/>
      <c r="I43" s="21"/>
      <c r="J43" s="21"/>
      <c r="K43" s="21"/>
      <c r="L43" s="21"/>
      <c r="M43" s="21"/>
      <c r="N43" s="21"/>
    </row>
    <row r="44" spans="1:14" ht="30" x14ac:dyDescent="0.25">
      <c r="A44" s="17">
        <v>5</v>
      </c>
      <c r="B44" s="18" t="s">
        <v>16</v>
      </c>
      <c r="C44" s="45"/>
      <c r="D44" s="15"/>
      <c r="E44" s="15"/>
      <c r="F44" s="15"/>
      <c r="G44" s="46"/>
      <c r="H44" s="21"/>
      <c r="I44" s="21"/>
      <c r="J44" s="21"/>
      <c r="K44" s="21"/>
      <c r="L44" s="21"/>
      <c r="M44" s="21"/>
      <c r="N44" s="21"/>
    </row>
    <row r="45" spans="1:14" ht="45" x14ac:dyDescent="0.25">
      <c r="A45" s="25">
        <v>6</v>
      </c>
      <c r="B45" s="26" t="s">
        <v>17</v>
      </c>
      <c r="C45" s="45" t="s">
        <v>17</v>
      </c>
      <c r="D45" s="15"/>
      <c r="E45" s="15">
        <v>-187186</v>
      </c>
      <c r="F45" s="15">
        <v>-187186</v>
      </c>
      <c r="G45" s="21"/>
      <c r="H45" s="24" t="s">
        <v>75</v>
      </c>
      <c r="I45" s="21"/>
      <c r="J45" s="21"/>
      <c r="K45" s="21"/>
      <c r="L45" s="21"/>
      <c r="M45" s="21"/>
      <c r="N45" s="21"/>
    </row>
    <row r="46" spans="1:14" x14ac:dyDescent="0.25">
      <c r="A46" s="25">
        <v>7</v>
      </c>
      <c r="B46" s="8" t="s">
        <v>18</v>
      </c>
      <c r="C46" s="45"/>
      <c r="D46" s="15"/>
      <c r="E46" s="15"/>
      <c r="F46" s="15"/>
      <c r="G46" s="24"/>
      <c r="H46" s="21"/>
      <c r="I46" s="21"/>
      <c r="J46" s="21"/>
      <c r="K46" s="21"/>
      <c r="L46" s="21"/>
      <c r="M46" s="21"/>
      <c r="N46" s="21"/>
    </row>
    <row r="47" spans="1:14" ht="64.5" customHeight="1" x14ac:dyDescent="0.25">
      <c r="A47" s="25">
        <v>8</v>
      </c>
      <c r="B47" s="8" t="s">
        <v>19</v>
      </c>
      <c r="C47" s="45" t="s">
        <v>48</v>
      </c>
      <c r="D47" s="15"/>
      <c r="E47" s="15">
        <v>1589263</v>
      </c>
      <c r="F47" s="15">
        <v>1589263</v>
      </c>
      <c r="G47" s="27"/>
      <c r="H47" s="24" t="s">
        <v>86</v>
      </c>
      <c r="I47" s="22"/>
      <c r="J47" s="22"/>
      <c r="K47" s="22"/>
      <c r="L47" s="22"/>
      <c r="M47" s="21"/>
      <c r="N47" s="21"/>
    </row>
    <row r="48" spans="1:14" ht="219.6" customHeight="1" x14ac:dyDescent="0.25">
      <c r="A48" s="25">
        <v>9</v>
      </c>
      <c r="B48" s="28" t="s">
        <v>50</v>
      </c>
      <c r="C48" s="19" t="s">
        <v>49</v>
      </c>
      <c r="D48" s="63">
        <v>-251646</v>
      </c>
      <c r="E48" s="15">
        <v>-107745</v>
      </c>
      <c r="F48" s="15"/>
      <c r="G48" s="65" t="s">
        <v>127</v>
      </c>
      <c r="H48" s="24" t="s">
        <v>58</v>
      </c>
      <c r="I48" s="21">
        <v>2017</v>
      </c>
      <c r="J48" s="61" t="s">
        <v>74</v>
      </c>
      <c r="K48" s="22">
        <v>2018</v>
      </c>
      <c r="L48" s="22" t="s">
        <v>79</v>
      </c>
      <c r="M48" s="21" t="s">
        <v>77</v>
      </c>
      <c r="N48" s="21" t="s">
        <v>77</v>
      </c>
    </row>
    <row r="49" spans="1:14" x14ac:dyDescent="0.25">
      <c r="A49" s="25">
        <v>10</v>
      </c>
      <c r="B49" s="28"/>
      <c r="C49" s="29"/>
      <c r="D49" s="15"/>
      <c r="E49" s="15"/>
      <c r="F49" s="15"/>
    </row>
    <row r="50" spans="1:14" x14ac:dyDescent="0.25">
      <c r="A50" s="30"/>
      <c r="B50" s="30"/>
      <c r="C50" s="30"/>
      <c r="D50" s="30"/>
      <c r="E50" s="30"/>
      <c r="F50" s="30"/>
    </row>
    <row r="51" spans="1:14" x14ac:dyDescent="0.25">
      <c r="A51" s="2" t="s">
        <v>20</v>
      </c>
      <c r="B51" s="31" t="s">
        <v>21</v>
      </c>
      <c r="C51" s="32"/>
      <c r="D51" s="33">
        <f>SUM(D36:D49)</f>
        <v>-62156.680000000051</v>
      </c>
      <c r="E51" s="33">
        <f>SUM(E36:E49)</f>
        <v>-216248</v>
      </c>
      <c r="F51" s="33">
        <f>SUM(F36:F49)</f>
        <v>377199</v>
      </c>
    </row>
    <row r="52" spans="1:14" ht="30" x14ac:dyDescent="0.25">
      <c r="B52" s="34" t="s">
        <v>22</v>
      </c>
      <c r="C52" s="32"/>
      <c r="D52" s="35">
        <v>-93734.389727348462</v>
      </c>
      <c r="E52" s="35">
        <v>-89503</v>
      </c>
      <c r="F52" s="35">
        <v>-93351</v>
      </c>
    </row>
    <row r="53" spans="1:14" x14ac:dyDescent="0.25">
      <c r="B53" s="34" t="s">
        <v>23</v>
      </c>
      <c r="D53" s="36">
        <v>31577.709727348411</v>
      </c>
      <c r="E53" s="36">
        <f>E51-E52</f>
        <v>-126745</v>
      </c>
      <c r="F53" s="36">
        <f>F51-F52</f>
        <v>470550</v>
      </c>
    </row>
    <row r="54" spans="1:14" ht="30.75" thickBot="1" x14ac:dyDescent="0.3">
      <c r="B54" s="34" t="s">
        <v>24</v>
      </c>
      <c r="C54" s="37" t="str">
        <f>IF(AND(B54&lt;0.01,B54&gt;-0.01),"","Unresolved differences of greater than + or - 1% should be explained")</f>
        <v>Unresolved differences of greater than + or - 1% should be explained</v>
      </c>
      <c r="D54" s="38">
        <v>4.2986998401392217E-3</v>
      </c>
      <c r="E54" s="38">
        <v>-1.7000000000000001E-2</v>
      </c>
      <c r="F54" s="38">
        <v>6.3E-2</v>
      </c>
    </row>
    <row r="55" spans="1:14" ht="15.75" thickTop="1" x14ac:dyDescent="0.25"/>
    <row r="58" spans="1:14" x14ac:dyDescent="0.25">
      <c r="A58" s="2" t="s">
        <v>25</v>
      </c>
      <c r="B58" s="5" t="s">
        <v>26</v>
      </c>
      <c r="C58" s="4" t="s">
        <v>44</v>
      </c>
      <c r="D58" s="4" t="s">
        <v>30</v>
      </c>
      <c r="E58" s="4" t="s">
        <v>30</v>
      </c>
    </row>
    <row r="59" spans="1:14" x14ac:dyDescent="0.25">
      <c r="B59" s="6"/>
      <c r="D59" s="7" t="s">
        <v>32</v>
      </c>
      <c r="E59" s="7" t="s">
        <v>31</v>
      </c>
    </row>
    <row r="60" spans="1:14" ht="75" x14ac:dyDescent="0.25">
      <c r="A60" s="16"/>
      <c r="B60" s="42" t="s">
        <v>0</v>
      </c>
      <c r="D60" s="11" t="s">
        <v>1</v>
      </c>
      <c r="E60" s="11" t="s">
        <v>1</v>
      </c>
      <c r="F60" s="47"/>
      <c r="G60" s="11" t="s">
        <v>51</v>
      </c>
      <c r="H60" s="11" t="s">
        <v>63</v>
      </c>
      <c r="I60" s="11" t="s">
        <v>59</v>
      </c>
      <c r="J60" s="11" t="s">
        <v>60</v>
      </c>
      <c r="K60" s="11" t="s">
        <v>71</v>
      </c>
      <c r="L60" s="11" t="s">
        <v>61</v>
      </c>
      <c r="M60" s="11" t="s">
        <v>73</v>
      </c>
      <c r="N60" s="11" t="s">
        <v>87</v>
      </c>
    </row>
    <row r="61" spans="1:14" ht="29.45" customHeight="1" x14ac:dyDescent="0.25">
      <c r="A61" s="80" t="s">
        <v>2</v>
      </c>
      <c r="B61" s="81"/>
      <c r="D61" s="15">
        <f>-403313.53+709274.09</f>
        <v>305960.55999999994</v>
      </c>
      <c r="E61" s="15">
        <f>-403313.53+709274.09</f>
        <v>305960.55999999994</v>
      </c>
      <c r="G61" s="16"/>
      <c r="H61" s="16"/>
      <c r="I61" s="16"/>
      <c r="J61" s="16"/>
      <c r="K61" s="16"/>
      <c r="L61" s="16"/>
      <c r="M61" s="16"/>
      <c r="N61" s="16"/>
    </row>
    <row r="62" spans="1:14" ht="30" x14ac:dyDescent="0.25">
      <c r="A62" s="17" t="s">
        <v>3</v>
      </c>
      <c r="B62" s="18" t="s">
        <v>39</v>
      </c>
      <c r="C62" s="19" t="s">
        <v>39</v>
      </c>
      <c r="D62" s="15"/>
      <c r="E62" s="15"/>
      <c r="G62" s="22"/>
      <c r="H62" s="22"/>
      <c r="I62" s="21"/>
      <c r="J62" s="21"/>
      <c r="K62" s="21"/>
      <c r="L62" s="21"/>
      <c r="M62" s="21"/>
      <c r="N62" s="21"/>
    </row>
    <row r="63" spans="1:14" ht="60" x14ac:dyDescent="0.25">
      <c r="A63" s="17" t="s">
        <v>5</v>
      </c>
      <c r="B63" s="18" t="s">
        <v>40</v>
      </c>
      <c r="C63" s="19" t="s">
        <v>140</v>
      </c>
      <c r="D63" s="15">
        <v>-87052</v>
      </c>
      <c r="E63" s="15">
        <v>-168097.50971652381</v>
      </c>
      <c r="G63" s="20" t="s">
        <v>53</v>
      </c>
      <c r="H63" s="20" t="s">
        <v>56</v>
      </c>
      <c r="I63" s="21">
        <v>2019</v>
      </c>
      <c r="J63" s="22" t="s">
        <v>72</v>
      </c>
      <c r="K63" s="22">
        <v>2020</v>
      </c>
      <c r="L63" s="22" t="s">
        <v>80</v>
      </c>
      <c r="M63" s="21" t="s">
        <v>72</v>
      </c>
      <c r="N63" s="21">
        <v>2020</v>
      </c>
    </row>
    <row r="64" spans="1:14" ht="44.1" customHeight="1" x14ac:dyDescent="0.25">
      <c r="A64" s="17" t="s">
        <v>7</v>
      </c>
      <c r="B64" s="18" t="s">
        <v>8</v>
      </c>
      <c r="C64" s="23" t="s">
        <v>27</v>
      </c>
      <c r="D64" s="15"/>
      <c r="E64" s="15">
        <v>-122515.8</v>
      </c>
      <c r="G64" s="20"/>
      <c r="H64" s="24" t="s">
        <v>54</v>
      </c>
      <c r="I64" s="21"/>
      <c r="J64" s="22"/>
      <c r="K64" s="22"/>
      <c r="L64" s="22"/>
      <c r="M64" s="21"/>
      <c r="N64" s="21"/>
    </row>
    <row r="65" spans="1:14" ht="56.1" customHeight="1" x14ac:dyDescent="0.25">
      <c r="A65" s="17" t="s">
        <v>9</v>
      </c>
      <c r="B65" s="18" t="s">
        <v>10</v>
      </c>
      <c r="C65" s="23" t="s">
        <v>28</v>
      </c>
      <c r="D65" s="15"/>
      <c r="E65" s="15">
        <v>-44585.279999999999</v>
      </c>
      <c r="G65" s="20"/>
      <c r="H65" s="24" t="s">
        <v>54</v>
      </c>
      <c r="I65" s="21"/>
      <c r="J65" s="22"/>
      <c r="K65" s="22"/>
      <c r="L65" s="22"/>
      <c r="M65" s="21"/>
      <c r="N65" s="21"/>
    </row>
    <row r="66" spans="1:14" x14ac:dyDescent="0.25">
      <c r="A66" s="17"/>
      <c r="B66" s="18"/>
      <c r="C66" s="23"/>
      <c r="D66" s="15"/>
      <c r="E66" s="15"/>
      <c r="G66" s="21"/>
      <c r="H66" s="21"/>
      <c r="I66" s="21"/>
      <c r="J66" s="22"/>
      <c r="K66" s="22"/>
      <c r="L66" s="22"/>
      <c r="M66" s="21"/>
      <c r="N66" s="21"/>
    </row>
    <row r="67" spans="1:14" ht="30" x14ac:dyDescent="0.25">
      <c r="A67" s="17" t="s">
        <v>11</v>
      </c>
      <c r="B67" s="18" t="s">
        <v>41</v>
      </c>
      <c r="C67" s="23"/>
      <c r="D67" s="15"/>
      <c r="E67" s="15"/>
      <c r="G67" s="21"/>
      <c r="H67" s="21"/>
      <c r="I67" s="21"/>
      <c r="J67" s="22"/>
      <c r="K67" s="22"/>
      <c r="L67" s="22"/>
      <c r="M67" s="21"/>
      <c r="N67" s="21"/>
    </row>
    <row r="68" spans="1:14" ht="30" x14ac:dyDescent="0.25">
      <c r="A68" s="17" t="s">
        <v>13</v>
      </c>
      <c r="B68" s="18" t="s">
        <v>42</v>
      </c>
      <c r="C68" s="23"/>
      <c r="D68" s="15"/>
      <c r="E68" s="15"/>
      <c r="G68" s="21"/>
      <c r="H68" s="21"/>
      <c r="I68" s="21"/>
      <c r="J68" s="22"/>
      <c r="K68" s="22"/>
      <c r="L68" s="22"/>
      <c r="M68" s="21"/>
      <c r="N68" s="21"/>
    </row>
    <row r="69" spans="1:14" ht="30" x14ac:dyDescent="0.25">
      <c r="A69" s="17">
        <v>3</v>
      </c>
      <c r="B69" s="18" t="s">
        <v>16</v>
      </c>
      <c r="C69" s="23"/>
      <c r="D69" s="15"/>
      <c r="E69" s="15"/>
      <c r="G69" s="21"/>
      <c r="H69" s="21"/>
      <c r="I69" s="21"/>
      <c r="J69" s="22"/>
      <c r="K69" s="22"/>
      <c r="L69" s="22"/>
      <c r="M69" s="21"/>
      <c r="N69" s="21"/>
    </row>
    <row r="70" spans="1:14" x14ac:dyDescent="0.25">
      <c r="A70" s="25">
        <v>4</v>
      </c>
      <c r="B70" s="8" t="s">
        <v>18</v>
      </c>
      <c r="C70" s="23"/>
      <c r="D70" s="15"/>
      <c r="E70" s="15"/>
      <c r="G70" s="21"/>
      <c r="H70" s="21"/>
      <c r="I70" s="21"/>
      <c r="J70" s="22"/>
      <c r="K70" s="22"/>
      <c r="L70" s="22"/>
      <c r="M70" s="21"/>
      <c r="N70" s="21"/>
    </row>
    <row r="71" spans="1:14" x14ac:dyDescent="0.25">
      <c r="A71" s="25">
        <v>5</v>
      </c>
      <c r="B71" s="8" t="s">
        <v>43</v>
      </c>
      <c r="C71" s="23"/>
      <c r="D71" s="15"/>
      <c r="E71" s="15"/>
      <c r="G71" s="21"/>
      <c r="H71" s="21"/>
      <c r="I71" s="21"/>
      <c r="J71" s="22"/>
      <c r="K71" s="22"/>
      <c r="L71" s="22"/>
      <c r="M71" s="21"/>
      <c r="N71" s="21"/>
    </row>
    <row r="72" spans="1:14" x14ac:dyDescent="0.25">
      <c r="A72" s="25">
        <v>6</v>
      </c>
      <c r="B72" s="8" t="s">
        <v>19</v>
      </c>
      <c r="C72" s="23"/>
      <c r="D72" s="15"/>
      <c r="E72" s="15"/>
      <c r="G72" s="21"/>
      <c r="H72" s="21"/>
      <c r="I72" s="21"/>
      <c r="J72" s="22"/>
      <c r="K72" s="22"/>
      <c r="L72" s="22"/>
      <c r="M72" s="21"/>
      <c r="N72" s="21"/>
    </row>
    <row r="73" spans="1:14" ht="78.95" customHeight="1" x14ac:dyDescent="0.25">
      <c r="A73" s="25">
        <v>7</v>
      </c>
      <c r="B73" s="28" t="s">
        <v>89</v>
      </c>
      <c r="C73" s="71" t="s">
        <v>128</v>
      </c>
      <c r="D73" s="15">
        <v>20195.669999999998</v>
      </c>
      <c r="E73" s="15">
        <v>20195.669999999998</v>
      </c>
      <c r="G73" s="65" t="s">
        <v>129</v>
      </c>
      <c r="H73" s="21"/>
      <c r="I73" s="21">
        <v>2019</v>
      </c>
      <c r="J73" s="22" t="s">
        <v>72</v>
      </c>
      <c r="K73" s="61">
        <v>2020</v>
      </c>
      <c r="L73" s="22" t="s">
        <v>80</v>
      </c>
      <c r="M73" s="21" t="s">
        <v>72</v>
      </c>
      <c r="N73" s="21">
        <v>2020</v>
      </c>
    </row>
    <row r="74" spans="1:14" ht="84" customHeight="1" x14ac:dyDescent="0.25">
      <c r="A74" s="25">
        <v>8</v>
      </c>
      <c r="B74" s="48" t="s">
        <v>70</v>
      </c>
      <c r="C74" s="19" t="s">
        <v>88</v>
      </c>
      <c r="D74" s="15">
        <v>-43188</v>
      </c>
      <c r="E74" s="15"/>
      <c r="G74" s="65" t="s">
        <v>126</v>
      </c>
      <c r="H74" s="21"/>
      <c r="I74" s="21">
        <v>2018</v>
      </c>
      <c r="J74" s="22" t="s">
        <v>74</v>
      </c>
      <c r="K74" s="61">
        <v>2020</v>
      </c>
      <c r="L74" s="22" t="s">
        <v>80</v>
      </c>
      <c r="M74" s="21" t="s">
        <v>74</v>
      </c>
      <c r="N74" s="21">
        <v>2020</v>
      </c>
    </row>
    <row r="75" spans="1:14" x14ac:dyDescent="0.25">
      <c r="A75" s="25">
        <v>9</v>
      </c>
      <c r="B75" s="28"/>
      <c r="C75" s="45"/>
      <c r="D75" s="15"/>
      <c r="E75" s="15"/>
      <c r="L75" s="49"/>
    </row>
    <row r="76" spans="1:14" x14ac:dyDescent="0.25">
      <c r="A76" s="25">
        <v>10</v>
      </c>
      <c r="B76" s="28"/>
      <c r="C76" s="45"/>
      <c r="D76" s="15"/>
      <c r="E76" s="15"/>
      <c r="L76" s="49"/>
    </row>
    <row r="77" spans="1:14" x14ac:dyDescent="0.25">
      <c r="A77" s="30"/>
      <c r="B77" s="30"/>
      <c r="D77" s="30"/>
      <c r="E77" s="30"/>
    </row>
    <row r="78" spans="1:14" x14ac:dyDescent="0.25">
      <c r="A78" s="2" t="s">
        <v>20</v>
      </c>
      <c r="B78" s="31" t="s">
        <v>21</v>
      </c>
      <c r="D78" s="33">
        <f>SUM(D61:D76)</f>
        <v>195916.22999999992</v>
      </c>
      <c r="E78" s="33">
        <f>SUM(E61:E76)</f>
        <v>-9042.3597165238752</v>
      </c>
    </row>
    <row r="79" spans="1:14" ht="30" x14ac:dyDescent="0.25">
      <c r="B79" s="34" t="s">
        <v>22</v>
      </c>
      <c r="D79" s="35">
        <v>163674.79732907069</v>
      </c>
      <c r="E79" s="35">
        <v>184458</v>
      </c>
    </row>
    <row r="80" spans="1:14" x14ac:dyDescent="0.25">
      <c r="B80" s="34" t="s">
        <v>23</v>
      </c>
      <c r="D80" s="36">
        <v>32241.422670929227</v>
      </c>
      <c r="E80" s="36">
        <f>E78-E79</f>
        <v>-193500.35971652388</v>
      </c>
    </row>
    <row r="81" spans="2:5" ht="30.75" thickBot="1" x14ac:dyDescent="0.3">
      <c r="B81" s="34" t="s">
        <v>24</v>
      </c>
      <c r="D81" s="38">
        <v>4.0547315251515123E-3</v>
      </c>
      <c r="E81" s="38">
        <v>-2.5000000000000001E-2</v>
      </c>
    </row>
    <row r="82" spans="2:5" ht="15.75" thickTop="1" x14ac:dyDescent="0.25"/>
  </sheetData>
  <mergeCells count="3">
    <mergeCell ref="A36:B36"/>
    <mergeCell ref="A61:B61"/>
    <mergeCell ref="A11:B11"/>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7D45-C21D-4C63-A47D-5CD2A93A00EA}">
  <dimension ref="A1:Q82"/>
  <sheetViews>
    <sheetView topLeftCell="A7" zoomScale="80" zoomScaleNormal="80" workbookViewId="0">
      <pane ySplit="4" topLeftCell="A17" activePane="bottomLeft" state="frozen"/>
      <selection activeCell="C7" sqref="C7"/>
      <selection pane="bottomLeft" activeCell="F21" sqref="F21"/>
    </sheetView>
  </sheetViews>
  <sheetFormatPr defaultColWidth="9.140625" defaultRowHeight="15" x14ac:dyDescent="0.25"/>
  <cols>
    <col min="1" max="1" width="10.28515625" style="2" customWidth="1"/>
    <col min="2" max="2" width="53.85546875" style="2" customWidth="1"/>
    <col min="3" max="3" width="60.5703125" style="2" customWidth="1"/>
    <col min="4" max="4" width="28.140625" style="2" customWidth="1"/>
    <col min="5" max="5" width="28.140625" style="2" hidden="1" customWidth="1"/>
    <col min="6" max="6" width="49.140625" style="2" customWidth="1"/>
    <col min="7" max="7" width="40.42578125" style="2" hidden="1" customWidth="1"/>
    <col min="8" max="8" width="10.5703125" style="2" customWidth="1"/>
    <col min="9" max="10" width="14.140625" style="2" customWidth="1"/>
    <col min="11" max="11" width="13" style="2" customWidth="1"/>
    <col min="12" max="12" width="17.85546875" style="2" customWidth="1"/>
    <col min="13" max="13" width="17.42578125" style="2" customWidth="1"/>
    <col min="14" max="16384" width="9.140625" style="2"/>
  </cols>
  <sheetData>
    <row r="1" spans="1:13" x14ac:dyDescent="0.25">
      <c r="A1" s="2" t="s">
        <v>62</v>
      </c>
      <c r="F1" s="3"/>
      <c r="G1" s="3"/>
      <c r="H1" s="3"/>
      <c r="I1" s="3"/>
      <c r="J1" s="3"/>
      <c r="K1" s="3"/>
      <c r="L1" s="3"/>
      <c r="M1" s="3"/>
    </row>
    <row r="2" spans="1:13" x14ac:dyDescent="0.25">
      <c r="F2" s="3"/>
      <c r="G2" s="3"/>
      <c r="H2" s="3"/>
      <c r="I2" s="3"/>
      <c r="J2" s="3"/>
      <c r="K2" s="3"/>
      <c r="L2" s="3"/>
      <c r="M2" s="3"/>
    </row>
    <row r="3" spans="1:13" x14ac:dyDescent="0.25">
      <c r="F3" s="3"/>
      <c r="G3" s="3"/>
      <c r="H3" s="3"/>
      <c r="I3" s="3"/>
      <c r="J3" s="3"/>
      <c r="K3" s="3"/>
      <c r="L3" s="3"/>
      <c r="M3" s="3"/>
    </row>
    <row r="4" spans="1:13" x14ac:dyDescent="0.25">
      <c r="F4" s="3"/>
      <c r="G4" s="3"/>
      <c r="H4" s="3"/>
      <c r="I4" s="3"/>
      <c r="J4" s="3"/>
      <c r="K4" s="3"/>
      <c r="L4" s="3"/>
      <c r="M4" s="3"/>
    </row>
    <row r="5" spans="1:13" x14ac:dyDescent="0.25">
      <c r="F5" s="3"/>
      <c r="G5" s="3"/>
      <c r="H5" s="3"/>
      <c r="I5" s="3"/>
      <c r="J5" s="3"/>
      <c r="K5" s="3"/>
      <c r="L5" s="3"/>
      <c r="M5" s="3"/>
    </row>
    <row r="6" spans="1:13" x14ac:dyDescent="0.25">
      <c r="F6" s="3"/>
      <c r="G6" s="3"/>
      <c r="H6" s="3"/>
      <c r="I6" s="3"/>
      <c r="J6" s="3"/>
      <c r="K6" s="3"/>
      <c r="L6" s="3"/>
      <c r="M6" s="3"/>
    </row>
    <row r="7" spans="1:13" x14ac:dyDescent="0.25">
      <c r="D7" s="4" t="s">
        <v>135</v>
      </c>
      <c r="E7" s="4" t="s">
        <v>29</v>
      </c>
      <c r="F7" s="3"/>
      <c r="G7" s="3"/>
      <c r="H7" s="3"/>
      <c r="I7" s="3"/>
      <c r="J7" s="3"/>
      <c r="K7" s="3"/>
      <c r="L7" s="3"/>
      <c r="M7" s="3"/>
    </row>
    <row r="8" spans="1:13" x14ac:dyDescent="0.25">
      <c r="A8" s="2" t="s">
        <v>25</v>
      </c>
      <c r="B8" s="5" t="s">
        <v>26</v>
      </c>
      <c r="C8" s="4" t="s">
        <v>138</v>
      </c>
      <c r="D8" s="4" t="s">
        <v>30</v>
      </c>
      <c r="E8" s="4" t="s">
        <v>30</v>
      </c>
      <c r="F8" s="3"/>
      <c r="G8" s="3"/>
      <c r="H8" s="3"/>
      <c r="I8" s="3"/>
      <c r="J8" s="3"/>
      <c r="K8" s="3"/>
      <c r="L8" s="3"/>
      <c r="M8" s="3"/>
    </row>
    <row r="9" spans="1:13" x14ac:dyDescent="0.25">
      <c r="B9" s="6"/>
      <c r="D9" s="7" t="s">
        <v>32</v>
      </c>
      <c r="E9" s="7" t="s">
        <v>31</v>
      </c>
    </row>
    <row r="10" spans="1:13" s="13" customFormat="1" ht="75" x14ac:dyDescent="0.25">
      <c r="A10" s="8"/>
      <c r="B10" s="9" t="s">
        <v>0</v>
      </c>
      <c r="C10" s="10"/>
      <c r="D10" s="12" t="s">
        <v>1</v>
      </c>
      <c r="E10" s="12" t="s">
        <v>1</v>
      </c>
      <c r="F10" s="12" t="s">
        <v>51</v>
      </c>
      <c r="G10" s="12" t="s">
        <v>63</v>
      </c>
      <c r="H10" s="12" t="s">
        <v>59</v>
      </c>
      <c r="I10" s="12" t="s">
        <v>60</v>
      </c>
      <c r="J10" s="12" t="s">
        <v>71</v>
      </c>
      <c r="K10" s="12" t="s">
        <v>61</v>
      </c>
      <c r="L10" s="50" t="s">
        <v>73</v>
      </c>
      <c r="M10" s="50" t="s">
        <v>123</v>
      </c>
    </row>
    <row r="11" spans="1:13" ht="35.450000000000003" customHeight="1" x14ac:dyDescent="0.25">
      <c r="A11" s="80" t="s">
        <v>2</v>
      </c>
      <c r="B11" s="81"/>
      <c r="C11" s="9"/>
      <c r="D11" s="51">
        <v>32386</v>
      </c>
      <c r="E11" s="51">
        <v>32386</v>
      </c>
      <c r="F11" s="24"/>
      <c r="G11" s="24"/>
      <c r="H11" s="21"/>
      <c r="I11" s="21"/>
      <c r="J11" s="21"/>
      <c r="K11" s="21"/>
      <c r="L11" s="21"/>
      <c r="M11" s="21"/>
    </row>
    <row r="12" spans="1:13" ht="30" x14ac:dyDescent="0.25">
      <c r="A12" s="17" t="s">
        <v>3</v>
      </c>
      <c r="B12" s="18" t="s">
        <v>4</v>
      </c>
      <c r="C12" s="52"/>
      <c r="D12" s="15"/>
      <c r="E12" s="15"/>
      <c r="F12" s="24"/>
      <c r="G12" s="24"/>
      <c r="H12" s="21"/>
      <c r="I12" s="21"/>
      <c r="J12" s="21"/>
      <c r="K12" s="21"/>
      <c r="L12" s="21"/>
      <c r="M12" s="21"/>
    </row>
    <row r="13" spans="1:13" ht="160.5" customHeight="1" x14ac:dyDescent="0.25">
      <c r="A13" s="17" t="s">
        <v>5</v>
      </c>
      <c r="B13" s="18" t="s">
        <v>6</v>
      </c>
      <c r="C13" s="71" t="s">
        <v>140</v>
      </c>
      <c r="D13" s="60">
        <v>415219.62090402655</v>
      </c>
      <c r="E13" s="53">
        <v>471058.57</v>
      </c>
      <c r="F13" s="70" t="s">
        <v>142</v>
      </c>
      <c r="G13" s="20" t="s">
        <v>95</v>
      </c>
      <c r="H13" s="21">
        <v>2017</v>
      </c>
      <c r="I13" s="22" t="s">
        <v>72</v>
      </c>
      <c r="J13" s="22">
        <v>2020</v>
      </c>
      <c r="K13" s="21" t="s">
        <v>85</v>
      </c>
      <c r="L13" s="21" t="s">
        <v>72</v>
      </c>
      <c r="M13" s="21">
        <v>2020</v>
      </c>
    </row>
    <row r="14" spans="1:13" ht="30" x14ac:dyDescent="0.25">
      <c r="A14" s="17" t="s">
        <v>7</v>
      </c>
      <c r="B14" s="18" t="s">
        <v>8</v>
      </c>
      <c r="C14" s="23"/>
      <c r="D14" s="53"/>
      <c r="E14" s="53"/>
      <c r="F14" s="20"/>
      <c r="G14" s="24"/>
      <c r="H14" s="21"/>
      <c r="I14" s="21"/>
      <c r="J14" s="21"/>
      <c r="K14" s="21"/>
      <c r="L14" s="21"/>
      <c r="M14" s="21"/>
    </row>
    <row r="15" spans="1:13" ht="30" x14ac:dyDescent="0.25">
      <c r="A15" s="17" t="s">
        <v>9</v>
      </c>
      <c r="B15" s="18" t="s">
        <v>10</v>
      </c>
      <c r="C15" s="23"/>
      <c r="D15" s="53"/>
      <c r="E15" s="53"/>
      <c r="F15" s="20"/>
      <c r="G15" s="24"/>
      <c r="H15" s="21"/>
      <c r="I15" s="21"/>
      <c r="J15" s="21"/>
      <c r="K15" s="21"/>
      <c r="L15" s="21"/>
      <c r="M15" s="21"/>
    </row>
    <row r="16" spans="1:13" ht="30" x14ac:dyDescent="0.25">
      <c r="A16" s="17" t="s">
        <v>11</v>
      </c>
      <c r="B16" s="18" t="s">
        <v>12</v>
      </c>
      <c r="C16" s="23"/>
      <c r="D16" s="53"/>
      <c r="E16" s="53"/>
      <c r="F16" s="20"/>
      <c r="G16" s="24"/>
      <c r="H16" s="22"/>
      <c r="I16" s="22"/>
      <c r="J16" s="22"/>
      <c r="K16" s="22"/>
      <c r="L16" s="21"/>
      <c r="M16" s="21"/>
    </row>
    <row r="17" spans="1:13" ht="30" x14ac:dyDescent="0.25">
      <c r="A17" s="17" t="s">
        <v>13</v>
      </c>
      <c r="B17" s="18" t="s">
        <v>14</v>
      </c>
      <c r="C17" s="23"/>
      <c r="D17" s="53"/>
      <c r="E17" s="53"/>
      <c r="F17" s="20"/>
      <c r="G17" s="24"/>
      <c r="H17" s="22"/>
      <c r="I17" s="22"/>
      <c r="J17" s="22"/>
      <c r="K17" s="22"/>
      <c r="L17" s="21"/>
      <c r="M17" s="21"/>
    </row>
    <row r="18" spans="1:13" x14ac:dyDescent="0.25">
      <c r="A18" s="17">
        <v>4</v>
      </c>
      <c r="B18" s="18" t="s">
        <v>15</v>
      </c>
      <c r="C18" s="78"/>
      <c r="D18" s="60">
        <v>0</v>
      </c>
      <c r="E18" s="77"/>
      <c r="F18" s="70"/>
      <c r="G18" s="24"/>
      <c r="H18" s="61"/>
      <c r="I18" s="61"/>
      <c r="J18" s="61"/>
      <c r="K18" s="61"/>
      <c r="L18" s="61"/>
      <c r="M18" s="61"/>
    </row>
    <row r="19" spans="1:13" ht="30" x14ac:dyDescent="0.25">
      <c r="A19" s="17">
        <v>5</v>
      </c>
      <c r="B19" s="18" t="s">
        <v>16</v>
      </c>
      <c r="C19" s="23"/>
      <c r="D19" s="53"/>
      <c r="E19" s="53"/>
      <c r="F19" s="20"/>
      <c r="G19" s="24"/>
      <c r="H19" s="22"/>
      <c r="I19" s="22"/>
      <c r="J19" s="22"/>
      <c r="K19" s="22"/>
      <c r="L19" s="21"/>
      <c r="M19" s="21"/>
    </row>
    <row r="20" spans="1:13" ht="115.5" customHeight="1" x14ac:dyDescent="0.25">
      <c r="A20" s="25">
        <v>6</v>
      </c>
      <c r="B20" s="26" t="s">
        <v>103</v>
      </c>
      <c r="C20" s="62" t="s">
        <v>104</v>
      </c>
      <c r="D20" s="60">
        <v>21149.3795275433</v>
      </c>
      <c r="E20" s="53"/>
      <c r="F20" s="65" t="s">
        <v>112</v>
      </c>
      <c r="G20" s="24"/>
      <c r="H20" s="61">
        <v>2016</v>
      </c>
      <c r="I20" s="61" t="s">
        <v>74</v>
      </c>
      <c r="J20" s="61">
        <v>2018</v>
      </c>
      <c r="K20" s="61" t="s">
        <v>85</v>
      </c>
      <c r="L20" s="61" t="s">
        <v>77</v>
      </c>
      <c r="M20" s="61" t="s">
        <v>77</v>
      </c>
    </row>
    <row r="21" spans="1:13" ht="65.45" customHeight="1" x14ac:dyDescent="0.25">
      <c r="A21" s="25">
        <v>7</v>
      </c>
      <c r="B21" s="8" t="s">
        <v>65</v>
      </c>
      <c r="C21" s="23" t="s">
        <v>65</v>
      </c>
      <c r="D21" s="60">
        <v>-149895.65440108487</v>
      </c>
      <c r="E21" s="53">
        <v>-764620.21</v>
      </c>
      <c r="F21" s="20" t="s">
        <v>82</v>
      </c>
      <c r="G21" s="20" t="s">
        <v>56</v>
      </c>
      <c r="H21" s="21">
        <v>2017</v>
      </c>
      <c r="I21" s="21" t="s">
        <v>74</v>
      </c>
      <c r="J21" s="21">
        <v>2020</v>
      </c>
      <c r="K21" s="21" t="s">
        <v>85</v>
      </c>
      <c r="L21" s="21" t="s">
        <v>74</v>
      </c>
      <c r="M21" s="21">
        <v>2020</v>
      </c>
    </row>
    <row r="22" spans="1:13" ht="66" customHeight="1" x14ac:dyDescent="0.25">
      <c r="A22" s="25">
        <v>8</v>
      </c>
      <c r="B22" s="8" t="s">
        <v>19</v>
      </c>
      <c r="C22" s="23" t="s">
        <v>96</v>
      </c>
      <c r="D22" s="53">
        <v>-196392</v>
      </c>
      <c r="E22" s="53">
        <f>-'1589'!E22</f>
        <v>-196392.13</v>
      </c>
      <c r="F22" s="65" t="s">
        <v>113</v>
      </c>
      <c r="G22" s="24"/>
      <c r="H22" s="21">
        <v>2017</v>
      </c>
      <c r="I22" s="22" t="s">
        <v>74</v>
      </c>
      <c r="J22" s="22">
        <v>2020</v>
      </c>
      <c r="K22" s="22" t="s">
        <v>85</v>
      </c>
      <c r="L22" s="21" t="s">
        <v>74</v>
      </c>
      <c r="M22" s="21">
        <v>2020</v>
      </c>
    </row>
    <row r="23" spans="1:13" ht="201.95" customHeight="1" x14ac:dyDescent="0.25">
      <c r="A23" s="25">
        <v>9</v>
      </c>
      <c r="B23" s="28" t="s">
        <v>47</v>
      </c>
      <c r="C23" s="28" t="s">
        <v>67</v>
      </c>
      <c r="D23" s="53">
        <v>363288</v>
      </c>
      <c r="E23" s="53"/>
      <c r="F23" s="65" t="s">
        <v>131</v>
      </c>
      <c r="G23" s="24"/>
      <c r="H23" s="21">
        <v>2017</v>
      </c>
      <c r="I23" s="61" t="s">
        <v>74</v>
      </c>
      <c r="J23" s="22">
        <v>2018</v>
      </c>
      <c r="K23" s="61" t="s">
        <v>85</v>
      </c>
      <c r="L23" s="21" t="s">
        <v>77</v>
      </c>
      <c r="M23" s="61">
        <v>2018</v>
      </c>
    </row>
    <row r="24" spans="1:13" ht="57" customHeight="1" x14ac:dyDescent="0.25">
      <c r="A24" s="25">
        <v>10</v>
      </c>
      <c r="B24" s="28"/>
      <c r="C24" s="29" t="s">
        <v>68</v>
      </c>
      <c r="D24" s="53">
        <v>-349314.93999999948</v>
      </c>
      <c r="E24" s="53"/>
      <c r="F24" s="65" t="s">
        <v>114</v>
      </c>
      <c r="G24" s="24"/>
      <c r="H24" s="21">
        <v>2017</v>
      </c>
      <c r="I24" s="22" t="s">
        <v>74</v>
      </c>
      <c r="J24" s="22">
        <v>2017</v>
      </c>
      <c r="K24" s="22" t="s">
        <v>85</v>
      </c>
      <c r="L24" s="21" t="s">
        <v>77</v>
      </c>
      <c r="M24" s="61">
        <v>2018</v>
      </c>
    </row>
    <row r="25" spans="1:13" x14ac:dyDescent="0.25">
      <c r="A25" s="30"/>
      <c r="B25" s="30"/>
      <c r="C25" s="30" t="s">
        <v>66</v>
      </c>
      <c r="D25" s="54">
        <f>SUM(D12:D24)</f>
        <v>104054.40603048552</v>
      </c>
      <c r="E25" s="54">
        <f>SUM(E12:E24)</f>
        <v>-489953.76999999996</v>
      </c>
    </row>
    <row r="26" spans="1:13" x14ac:dyDescent="0.25">
      <c r="A26" s="2" t="s">
        <v>20</v>
      </c>
      <c r="B26" s="31" t="s">
        <v>21</v>
      </c>
      <c r="C26" s="32"/>
      <c r="D26" s="33">
        <f>D25+D11</f>
        <v>136440.40603048552</v>
      </c>
      <c r="E26" s="33">
        <f>E25+E11</f>
        <v>-457567.76999999996</v>
      </c>
    </row>
    <row r="27" spans="1:13" ht="30" x14ac:dyDescent="0.25">
      <c r="B27" s="34" t="s">
        <v>22</v>
      </c>
      <c r="C27" s="32" t="s">
        <v>64</v>
      </c>
      <c r="D27" s="1">
        <v>14138780</v>
      </c>
      <c r="E27" s="1">
        <v>14138780</v>
      </c>
    </row>
    <row r="28" spans="1:13" x14ac:dyDescent="0.25">
      <c r="B28" s="34" t="s">
        <v>23</v>
      </c>
      <c r="D28" s="36"/>
      <c r="E28" s="36"/>
    </row>
    <row r="29" spans="1:13" ht="30.75" thickBot="1" x14ac:dyDescent="0.3">
      <c r="B29" s="34" t="s">
        <v>24</v>
      </c>
      <c r="C29" s="55"/>
      <c r="D29" s="38">
        <f t="shared" ref="D29:E29" si="0">D26/D27</f>
        <v>9.6500833898317626E-3</v>
      </c>
      <c r="E29" s="38">
        <f t="shared" si="0"/>
        <v>-3.2362606250327108E-2</v>
      </c>
    </row>
    <row r="30" spans="1:13" ht="15.75" thickTop="1" x14ac:dyDescent="0.25">
      <c r="B30" s="4"/>
      <c r="C30" s="39"/>
      <c r="D30" s="40"/>
      <c r="E30" s="40"/>
    </row>
    <row r="31" spans="1:13" x14ac:dyDescent="0.25">
      <c r="B31" s="4"/>
      <c r="C31" s="41"/>
      <c r="D31" s="40"/>
      <c r="E31" s="40"/>
    </row>
    <row r="33" spans="1:17" x14ac:dyDescent="0.25">
      <c r="A33" s="2" t="s">
        <v>25</v>
      </c>
      <c r="B33" s="5" t="s">
        <v>26</v>
      </c>
      <c r="C33" s="4" t="s">
        <v>137</v>
      </c>
      <c r="D33" s="4" t="s">
        <v>30</v>
      </c>
      <c r="E33" s="4" t="s">
        <v>30</v>
      </c>
      <c r="F33" s="56"/>
      <c r="G33" s="3"/>
      <c r="H33" s="3"/>
      <c r="I33" s="3"/>
      <c r="J33" s="3"/>
      <c r="K33" s="3"/>
      <c r="L33" s="3"/>
      <c r="M33" s="3"/>
    </row>
    <row r="34" spans="1:17" x14ac:dyDescent="0.25">
      <c r="B34" s="6"/>
      <c r="D34" s="7" t="s">
        <v>32</v>
      </c>
      <c r="E34" s="7" t="s">
        <v>31</v>
      </c>
    </row>
    <row r="35" spans="1:17" ht="75" x14ac:dyDescent="0.25">
      <c r="A35" s="16"/>
      <c r="B35" s="42" t="s">
        <v>0</v>
      </c>
      <c r="C35" s="43"/>
      <c r="D35" s="12" t="s">
        <v>1</v>
      </c>
      <c r="E35" s="12" t="s">
        <v>1</v>
      </c>
      <c r="F35" s="12" t="s">
        <v>51</v>
      </c>
      <c r="G35" s="12" t="s">
        <v>52</v>
      </c>
      <c r="H35" s="12" t="s">
        <v>59</v>
      </c>
      <c r="I35" s="12" t="s">
        <v>60</v>
      </c>
      <c r="J35" s="12" t="s">
        <v>71</v>
      </c>
      <c r="K35" s="12" t="s">
        <v>61</v>
      </c>
      <c r="L35" s="50" t="s">
        <v>73</v>
      </c>
      <c r="M35" s="50" t="s">
        <v>123</v>
      </c>
    </row>
    <row r="36" spans="1:17" ht="34.5" customHeight="1" x14ac:dyDescent="0.25">
      <c r="A36" s="80" t="s">
        <v>2</v>
      </c>
      <c r="B36" s="81"/>
      <c r="C36" s="9"/>
      <c r="D36" s="57">
        <v>398993</v>
      </c>
      <c r="E36" s="57">
        <v>398993</v>
      </c>
      <c r="F36" s="21"/>
      <c r="G36" s="21"/>
      <c r="H36" s="21"/>
      <c r="I36" s="21"/>
      <c r="J36" s="21"/>
      <c r="K36" s="21"/>
      <c r="L36" s="21"/>
      <c r="M36" s="21"/>
      <c r="N36" s="66" t="s">
        <v>115</v>
      </c>
      <c r="O36" s="66" t="s">
        <v>106</v>
      </c>
      <c r="P36" s="67" t="s">
        <v>116</v>
      </c>
      <c r="Q36" s="68" t="s">
        <v>117</v>
      </c>
    </row>
    <row r="37" spans="1:17" ht="117.95" customHeight="1" x14ac:dyDescent="0.25">
      <c r="A37" s="17" t="s">
        <v>3</v>
      </c>
      <c r="B37" s="18" t="s">
        <v>4</v>
      </c>
      <c r="C37" s="19" t="s">
        <v>93</v>
      </c>
      <c r="D37" s="53">
        <f>-784240.5-21304.38</f>
        <v>-805544.88</v>
      </c>
      <c r="E37" s="53"/>
      <c r="F37" s="65" t="s">
        <v>119</v>
      </c>
      <c r="G37" s="21"/>
      <c r="H37" s="21" t="s">
        <v>84</v>
      </c>
      <c r="I37" s="22" t="s">
        <v>74</v>
      </c>
      <c r="J37" s="61">
        <v>2020</v>
      </c>
      <c r="K37" s="22" t="s">
        <v>83</v>
      </c>
      <c r="L37" s="21" t="s">
        <v>74</v>
      </c>
      <c r="M37" s="21">
        <v>2020</v>
      </c>
      <c r="O37" s="69">
        <v>-21304.38</v>
      </c>
      <c r="P37" s="69">
        <v>-784240.5</v>
      </c>
    </row>
    <row r="38" spans="1:17" ht="120" customHeight="1" x14ac:dyDescent="0.25">
      <c r="A38" s="17" t="s">
        <v>5</v>
      </c>
      <c r="B38" s="18" t="s">
        <v>6</v>
      </c>
      <c r="C38" s="19" t="s">
        <v>141</v>
      </c>
      <c r="D38" s="53">
        <f>849609-827750</f>
        <v>21859</v>
      </c>
      <c r="E38" s="53"/>
      <c r="F38" s="70" t="s">
        <v>120</v>
      </c>
      <c r="G38" s="20" t="s">
        <v>56</v>
      </c>
      <c r="H38" s="21">
        <v>2018</v>
      </c>
      <c r="I38" s="22" t="s">
        <v>72</v>
      </c>
      <c r="J38" s="61">
        <v>2020</v>
      </c>
      <c r="K38" s="22" t="s">
        <v>83</v>
      </c>
      <c r="L38" s="21" t="s">
        <v>72</v>
      </c>
      <c r="M38" s="21">
        <v>2020</v>
      </c>
      <c r="N38" s="69">
        <v>849609</v>
      </c>
      <c r="Q38" s="69">
        <v>-827750</v>
      </c>
    </row>
    <row r="39" spans="1:17" ht="54" customHeight="1" x14ac:dyDescent="0.25">
      <c r="A39" s="17" t="s">
        <v>7</v>
      </c>
      <c r="B39" s="18" t="s">
        <v>8</v>
      </c>
      <c r="C39" s="45"/>
      <c r="D39" s="53"/>
      <c r="E39" s="53"/>
      <c r="F39" s="20"/>
      <c r="G39" s="24" t="s">
        <v>54</v>
      </c>
      <c r="H39" s="21"/>
      <c r="I39" s="22"/>
      <c r="J39" s="22"/>
      <c r="K39" s="22"/>
      <c r="L39" s="21"/>
      <c r="M39" s="21"/>
    </row>
    <row r="40" spans="1:17" ht="47.1" customHeight="1" x14ac:dyDescent="0.25">
      <c r="A40" s="17" t="s">
        <v>9</v>
      </c>
      <c r="B40" s="18" t="s">
        <v>10</v>
      </c>
      <c r="C40" s="45"/>
      <c r="D40" s="53"/>
      <c r="E40" s="53"/>
      <c r="F40" s="20"/>
      <c r="G40" s="24" t="s">
        <v>54</v>
      </c>
      <c r="H40" s="21"/>
      <c r="I40" s="21"/>
      <c r="J40" s="21"/>
      <c r="K40" s="21"/>
      <c r="L40" s="21"/>
      <c r="M40" s="21"/>
    </row>
    <row r="41" spans="1:17" ht="30" x14ac:dyDescent="0.25">
      <c r="A41" s="17" t="s">
        <v>11</v>
      </c>
      <c r="B41" s="18" t="s">
        <v>12</v>
      </c>
      <c r="C41" s="45"/>
      <c r="D41" s="53"/>
      <c r="E41" s="53"/>
      <c r="F41" s="46"/>
      <c r="G41" s="21"/>
      <c r="H41" s="21"/>
      <c r="I41" s="21"/>
      <c r="J41" s="21"/>
      <c r="K41" s="21"/>
      <c r="L41" s="21"/>
      <c r="M41" s="21"/>
    </row>
    <row r="42" spans="1:17" ht="30" x14ac:dyDescent="0.25">
      <c r="A42" s="17" t="s">
        <v>13</v>
      </c>
      <c r="B42" s="18" t="s">
        <v>14</v>
      </c>
      <c r="C42" s="45"/>
      <c r="D42" s="53"/>
      <c r="E42" s="53"/>
      <c r="F42" s="46"/>
      <c r="G42" s="21"/>
      <c r="H42" s="21"/>
      <c r="I42" s="21"/>
      <c r="J42" s="21"/>
      <c r="K42" s="21"/>
      <c r="L42" s="21"/>
      <c r="M42" s="21"/>
    </row>
    <row r="43" spans="1:17" x14ac:dyDescent="0.25">
      <c r="A43" s="17">
        <v>4</v>
      </c>
      <c r="B43" s="18" t="s">
        <v>15</v>
      </c>
      <c r="C43" s="45"/>
      <c r="D43" s="53"/>
      <c r="E43" s="53"/>
      <c r="F43" s="46"/>
      <c r="G43" s="21"/>
      <c r="H43" s="21"/>
      <c r="I43" s="21"/>
      <c r="J43" s="21"/>
      <c r="K43" s="21"/>
      <c r="L43" s="21"/>
      <c r="M43" s="21"/>
    </row>
    <row r="44" spans="1:17" ht="45" customHeight="1" x14ac:dyDescent="0.25">
      <c r="A44" s="17">
        <v>5</v>
      </c>
      <c r="B44" s="18" t="s">
        <v>16</v>
      </c>
      <c r="C44" s="45" t="s">
        <v>97</v>
      </c>
      <c r="D44" s="53">
        <v>82726</v>
      </c>
      <c r="E44" s="53"/>
      <c r="F44" s="70" t="s">
        <v>118</v>
      </c>
      <c r="G44" s="21"/>
      <c r="H44" s="21">
        <v>2018</v>
      </c>
      <c r="I44" s="21" t="s">
        <v>74</v>
      </c>
      <c r="J44" s="61">
        <v>2019</v>
      </c>
      <c r="K44" s="22" t="s">
        <v>83</v>
      </c>
      <c r="L44" s="21" t="s">
        <v>77</v>
      </c>
      <c r="M44" s="21">
        <v>2019</v>
      </c>
      <c r="N44" s="66">
        <v>2018</v>
      </c>
      <c r="O44" s="66" t="s">
        <v>106</v>
      </c>
      <c r="P44" s="67">
        <v>2017</v>
      </c>
      <c r="Q44" s="68">
        <v>2016</v>
      </c>
    </row>
    <row r="45" spans="1:17" ht="198.95" customHeight="1" x14ac:dyDescent="0.25">
      <c r="A45" s="25">
        <v>6</v>
      </c>
      <c r="B45" s="8" t="s">
        <v>19</v>
      </c>
      <c r="C45" s="64" t="s">
        <v>105</v>
      </c>
      <c r="D45" s="63">
        <f>-558296-21149.37+492085.3+13919.11</f>
        <v>-73440.960000000006</v>
      </c>
      <c r="E45" s="15"/>
      <c r="F45" s="65" t="s">
        <v>107</v>
      </c>
      <c r="G45" s="21"/>
      <c r="H45" s="61" t="s">
        <v>102</v>
      </c>
      <c r="I45" s="61" t="s">
        <v>74</v>
      </c>
      <c r="J45" s="61">
        <v>2020</v>
      </c>
      <c r="K45" s="61" t="s">
        <v>83</v>
      </c>
      <c r="L45" s="61" t="s">
        <v>74</v>
      </c>
      <c r="M45" s="61">
        <v>2020</v>
      </c>
      <c r="N45" s="69">
        <f>-558296</f>
        <v>-558296</v>
      </c>
      <c r="O45" s="69">
        <f>-21149.37</f>
        <v>-21149.37</v>
      </c>
      <c r="P45" s="69">
        <f>492085.3</f>
        <v>492085.3</v>
      </c>
      <c r="Q45" s="69">
        <v>13919.11</v>
      </c>
    </row>
    <row r="46" spans="1:17" ht="70.5" customHeight="1" x14ac:dyDescent="0.25">
      <c r="A46" s="25">
        <v>7</v>
      </c>
      <c r="B46" s="8" t="s">
        <v>65</v>
      </c>
      <c r="C46" s="23" t="s">
        <v>65</v>
      </c>
      <c r="D46" s="58">
        <v>178771.089660169</v>
      </c>
      <c r="E46" s="53">
        <v>527640.15</v>
      </c>
      <c r="F46" s="20" t="s">
        <v>82</v>
      </c>
      <c r="G46" s="20" t="s">
        <v>56</v>
      </c>
      <c r="H46" s="21">
        <v>2018</v>
      </c>
      <c r="I46" s="22" t="s">
        <v>72</v>
      </c>
      <c r="J46" s="22">
        <v>2020</v>
      </c>
      <c r="K46" s="22" t="s">
        <v>83</v>
      </c>
      <c r="L46" s="21" t="s">
        <v>72</v>
      </c>
      <c r="M46" s="21">
        <v>2020</v>
      </c>
    </row>
    <row r="47" spans="1:17" ht="64.5" customHeight="1" x14ac:dyDescent="0.25">
      <c r="A47" s="25">
        <v>8</v>
      </c>
      <c r="B47" s="8" t="s">
        <v>19</v>
      </c>
      <c r="C47" s="48" t="s">
        <v>98</v>
      </c>
      <c r="D47" s="53">
        <v>281817.18</v>
      </c>
      <c r="E47" s="53"/>
      <c r="F47" s="24" t="s">
        <v>99</v>
      </c>
      <c r="G47" s="24"/>
      <c r="H47" s="21">
        <v>2018</v>
      </c>
      <c r="I47" s="22" t="s">
        <v>77</v>
      </c>
      <c r="J47" s="22">
        <v>2018</v>
      </c>
      <c r="K47" s="22"/>
      <c r="L47" s="21" t="s">
        <v>77</v>
      </c>
      <c r="M47" s="21" t="s">
        <v>77</v>
      </c>
    </row>
    <row r="48" spans="1:17" ht="201.6" customHeight="1" x14ac:dyDescent="0.25">
      <c r="A48" s="25">
        <v>9</v>
      </c>
      <c r="B48" s="28" t="s">
        <v>50</v>
      </c>
      <c r="C48" s="71" t="s">
        <v>121</v>
      </c>
      <c r="D48" s="60">
        <v>-363288</v>
      </c>
      <c r="E48" s="53"/>
      <c r="F48" s="65" t="s">
        <v>122</v>
      </c>
      <c r="G48" s="24" t="s">
        <v>58</v>
      </c>
      <c r="H48" s="21">
        <v>2017</v>
      </c>
      <c r="I48" s="61" t="s">
        <v>74</v>
      </c>
      <c r="J48" s="22">
        <v>2018</v>
      </c>
      <c r="K48" s="22" t="s">
        <v>83</v>
      </c>
      <c r="L48" s="21" t="s">
        <v>77</v>
      </c>
      <c r="M48" s="61">
        <v>2018</v>
      </c>
    </row>
    <row r="49" spans="1:13" ht="71.099999999999994" customHeight="1" x14ac:dyDescent="0.25">
      <c r="A49" s="25">
        <v>10</v>
      </c>
      <c r="B49" s="28"/>
      <c r="C49" s="29" t="s">
        <v>69</v>
      </c>
      <c r="D49" s="53">
        <v>349314.93999999948</v>
      </c>
      <c r="E49" s="53"/>
      <c r="F49" s="65" t="s">
        <v>124</v>
      </c>
      <c r="G49" s="21"/>
      <c r="H49" s="21">
        <v>2017</v>
      </c>
      <c r="I49" s="21" t="s">
        <v>72</v>
      </c>
      <c r="J49" s="21">
        <v>2018</v>
      </c>
      <c r="K49" s="22" t="s">
        <v>83</v>
      </c>
      <c r="L49" s="21" t="s">
        <v>77</v>
      </c>
      <c r="M49" s="61">
        <v>2018</v>
      </c>
    </row>
    <row r="50" spans="1:13" x14ac:dyDescent="0.25">
      <c r="A50" s="30"/>
      <c r="B50" s="30"/>
      <c r="C50" s="30" t="s">
        <v>66</v>
      </c>
      <c r="D50" s="54">
        <f>SUM(D37:D49)</f>
        <v>-327785.63033983158</v>
      </c>
      <c r="E50" s="54">
        <f>SUM(E37:E49)</f>
        <v>527640.15</v>
      </c>
    </row>
    <row r="51" spans="1:13" x14ac:dyDescent="0.25">
      <c r="A51" s="2" t="s">
        <v>20</v>
      </c>
      <c r="B51" s="31" t="s">
        <v>21</v>
      </c>
      <c r="C51" s="32"/>
      <c r="D51" s="33">
        <f>D50+D36</f>
        <v>71207.369660168421</v>
      </c>
      <c r="E51" s="33">
        <f>E50+E36</f>
        <v>926633.15</v>
      </c>
    </row>
    <row r="52" spans="1:13" ht="30" x14ac:dyDescent="0.25">
      <c r="B52" s="34" t="s">
        <v>22</v>
      </c>
      <c r="C52" s="32" t="s">
        <v>64</v>
      </c>
      <c r="D52" s="35">
        <v>14336792</v>
      </c>
      <c r="E52" s="35">
        <v>14336792</v>
      </c>
    </row>
    <row r="53" spans="1:13" x14ac:dyDescent="0.25">
      <c r="B53" s="34" t="s">
        <v>23</v>
      </c>
      <c r="D53" s="36"/>
      <c r="E53" s="36"/>
    </row>
    <row r="54" spans="1:13" ht="30.75" thickBot="1" x14ac:dyDescent="0.3">
      <c r="B54" s="34" t="s">
        <v>24</v>
      </c>
      <c r="C54" s="37"/>
      <c r="D54" s="38">
        <f>D51/D52</f>
        <v>4.9667575326592184E-3</v>
      </c>
      <c r="E54" s="38">
        <f>E51/E52</f>
        <v>6.4633228270313189E-2</v>
      </c>
    </row>
    <row r="55" spans="1:13" ht="15.75" thickTop="1" x14ac:dyDescent="0.25"/>
    <row r="58" spans="1:13" x14ac:dyDescent="0.25">
      <c r="A58" s="2" t="s">
        <v>25</v>
      </c>
      <c r="B58" s="5" t="s">
        <v>26</v>
      </c>
      <c r="C58" s="4" t="s">
        <v>136</v>
      </c>
      <c r="D58" s="4" t="s">
        <v>30</v>
      </c>
      <c r="E58" s="4" t="s">
        <v>30</v>
      </c>
    </row>
    <row r="59" spans="1:13" x14ac:dyDescent="0.25">
      <c r="B59" s="6"/>
      <c r="D59" s="7" t="s">
        <v>32</v>
      </c>
      <c r="E59" s="7" t="s">
        <v>31</v>
      </c>
    </row>
    <row r="60" spans="1:13" ht="75" x14ac:dyDescent="0.25">
      <c r="A60" s="16"/>
      <c r="B60" s="42" t="s">
        <v>0</v>
      </c>
      <c r="D60" s="12" t="s">
        <v>1</v>
      </c>
      <c r="E60" s="12" t="s">
        <v>1</v>
      </c>
      <c r="F60" s="12" t="s">
        <v>51</v>
      </c>
      <c r="G60" s="12" t="s">
        <v>52</v>
      </c>
      <c r="H60" s="12" t="s">
        <v>59</v>
      </c>
      <c r="I60" s="12" t="s">
        <v>60</v>
      </c>
      <c r="J60" s="12" t="s">
        <v>71</v>
      </c>
      <c r="K60" s="12" t="s">
        <v>61</v>
      </c>
      <c r="L60" s="50" t="s">
        <v>73</v>
      </c>
      <c r="M60" s="50" t="s">
        <v>123</v>
      </c>
    </row>
    <row r="61" spans="1:13" ht="32.450000000000003" customHeight="1" x14ac:dyDescent="0.25">
      <c r="A61" s="80" t="s">
        <v>2</v>
      </c>
      <c r="B61" s="81"/>
      <c r="C61" s="16"/>
      <c r="D61" s="51">
        <v>166011</v>
      </c>
      <c r="E61" s="51">
        <v>166011</v>
      </c>
      <c r="F61" s="21"/>
      <c r="G61" s="21"/>
      <c r="H61" s="21"/>
      <c r="I61" s="21"/>
      <c r="J61" s="21"/>
      <c r="K61" s="21"/>
      <c r="L61" s="21"/>
      <c r="M61" s="21"/>
    </row>
    <row r="62" spans="1:13" ht="30" x14ac:dyDescent="0.25">
      <c r="A62" s="17" t="s">
        <v>3</v>
      </c>
      <c r="B62" s="52" t="s">
        <v>39</v>
      </c>
      <c r="C62" s="16"/>
      <c r="D62" s="15"/>
      <c r="E62" s="15"/>
      <c r="F62" s="21"/>
      <c r="G62" s="21"/>
      <c r="H62" s="21"/>
      <c r="I62" s="21"/>
      <c r="J62" s="21"/>
      <c r="K62" s="21"/>
      <c r="L62" s="21"/>
      <c r="M62" s="21"/>
    </row>
    <row r="63" spans="1:13" ht="64.5" customHeight="1" x14ac:dyDescent="0.25">
      <c r="A63" s="17" t="s">
        <v>5</v>
      </c>
      <c r="B63" s="18" t="s">
        <v>40</v>
      </c>
      <c r="C63" s="19" t="s">
        <v>140</v>
      </c>
      <c r="D63" s="15">
        <v>87052</v>
      </c>
      <c r="E63" s="15">
        <v>-188294</v>
      </c>
      <c r="F63" s="20" t="s">
        <v>82</v>
      </c>
      <c r="G63" s="20" t="s">
        <v>56</v>
      </c>
      <c r="H63" s="21">
        <v>2019</v>
      </c>
      <c r="I63" s="22" t="s">
        <v>72</v>
      </c>
      <c r="J63" s="22">
        <v>2020</v>
      </c>
      <c r="K63" s="22" t="s">
        <v>81</v>
      </c>
      <c r="L63" s="22" t="s">
        <v>72</v>
      </c>
      <c r="M63" s="22">
        <v>2020</v>
      </c>
    </row>
    <row r="64" spans="1:13" ht="45.95" customHeight="1" x14ac:dyDescent="0.25">
      <c r="A64" s="17" t="s">
        <v>7</v>
      </c>
      <c r="B64" s="18" t="s">
        <v>8</v>
      </c>
      <c r="C64" s="45"/>
      <c r="D64" s="15"/>
      <c r="E64" s="15"/>
      <c r="F64" s="20"/>
      <c r="G64" s="24" t="s">
        <v>54</v>
      </c>
      <c r="H64" s="21"/>
      <c r="I64" s="21"/>
      <c r="J64" s="21"/>
      <c r="K64" s="21"/>
      <c r="L64" s="21"/>
      <c r="M64" s="21"/>
    </row>
    <row r="65" spans="1:13" ht="48" customHeight="1" x14ac:dyDescent="0.25">
      <c r="A65" s="17" t="s">
        <v>9</v>
      </c>
      <c r="B65" s="18" t="s">
        <v>10</v>
      </c>
      <c r="C65" s="45"/>
      <c r="D65" s="15"/>
      <c r="E65" s="15"/>
      <c r="F65" s="20"/>
      <c r="G65" s="24" t="s">
        <v>54</v>
      </c>
      <c r="H65" s="21"/>
      <c r="I65" s="21"/>
      <c r="J65" s="21"/>
      <c r="K65" s="21"/>
      <c r="L65" s="21"/>
      <c r="M65" s="21"/>
    </row>
    <row r="66" spans="1:13" x14ac:dyDescent="0.25">
      <c r="A66" s="17"/>
      <c r="B66" s="18"/>
      <c r="C66" s="45"/>
      <c r="D66" s="15"/>
      <c r="E66" s="15"/>
      <c r="F66" s="21"/>
      <c r="G66" s="21"/>
      <c r="H66" s="21"/>
      <c r="I66" s="21"/>
      <c r="J66" s="21"/>
      <c r="K66" s="21"/>
      <c r="L66" s="21"/>
      <c r="M66" s="21"/>
    </row>
    <row r="67" spans="1:13" ht="30" x14ac:dyDescent="0.25">
      <c r="A67" s="17" t="s">
        <v>11</v>
      </c>
      <c r="B67" s="18" t="s">
        <v>41</v>
      </c>
      <c r="C67" s="45"/>
      <c r="D67" s="15"/>
      <c r="E67" s="15"/>
      <c r="F67" s="21"/>
      <c r="G67" s="21"/>
      <c r="H67" s="21"/>
      <c r="I67" s="21"/>
      <c r="J67" s="21"/>
      <c r="K67" s="21"/>
      <c r="L67" s="21"/>
      <c r="M67" s="21"/>
    </row>
    <row r="68" spans="1:13" ht="30" x14ac:dyDescent="0.25">
      <c r="A68" s="17" t="s">
        <v>13</v>
      </c>
      <c r="B68" s="18" t="s">
        <v>42</v>
      </c>
      <c r="C68" s="45"/>
      <c r="D68" s="15"/>
      <c r="E68" s="15"/>
      <c r="F68" s="21"/>
      <c r="G68" s="21"/>
      <c r="H68" s="21"/>
      <c r="I68" s="21"/>
      <c r="J68" s="21"/>
      <c r="K68" s="21"/>
      <c r="L68" s="21"/>
      <c r="M68" s="21"/>
    </row>
    <row r="69" spans="1:13" ht="51" customHeight="1" x14ac:dyDescent="0.25">
      <c r="A69" s="17">
        <v>3</v>
      </c>
      <c r="B69" s="18" t="s">
        <v>16</v>
      </c>
      <c r="C69" s="45" t="s">
        <v>100</v>
      </c>
      <c r="D69" s="15">
        <f>-D44</f>
        <v>-82726</v>
      </c>
      <c r="E69" s="15"/>
      <c r="F69" s="70" t="s">
        <v>118</v>
      </c>
      <c r="G69" s="21"/>
      <c r="H69" s="21">
        <v>2018</v>
      </c>
      <c r="I69" s="21" t="s">
        <v>74</v>
      </c>
      <c r="J69" s="21">
        <v>2019</v>
      </c>
      <c r="K69" s="22" t="s">
        <v>81</v>
      </c>
      <c r="L69" s="21" t="s">
        <v>77</v>
      </c>
      <c r="M69" s="21">
        <v>2019</v>
      </c>
    </row>
    <row r="70" spans="1:13" ht="75" x14ac:dyDescent="0.25">
      <c r="A70" s="25">
        <v>4</v>
      </c>
      <c r="B70" s="8" t="s">
        <v>65</v>
      </c>
      <c r="C70" s="23" t="s">
        <v>65</v>
      </c>
      <c r="D70" s="76">
        <v>-279718</v>
      </c>
      <c r="E70" s="15">
        <v>-344201</v>
      </c>
      <c r="F70" s="70" t="s">
        <v>134</v>
      </c>
      <c r="G70" s="20" t="s">
        <v>56</v>
      </c>
      <c r="H70" s="21">
        <v>2019</v>
      </c>
      <c r="I70" s="22" t="s">
        <v>72</v>
      </c>
      <c r="J70" s="22">
        <v>2020</v>
      </c>
      <c r="K70" s="22" t="s">
        <v>81</v>
      </c>
      <c r="L70" s="22" t="s">
        <v>72</v>
      </c>
      <c r="M70" s="22">
        <v>2020</v>
      </c>
    </row>
    <row r="71" spans="1:13" x14ac:dyDescent="0.25">
      <c r="A71" s="25">
        <v>5</v>
      </c>
      <c r="B71" s="8" t="s">
        <v>43</v>
      </c>
      <c r="C71" s="45"/>
      <c r="D71" s="15"/>
      <c r="E71" s="15"/>
      <c r="F71" s="21"/>
      <c r="G71" s="21"/>
      <c r="H71" s="21"/>
      <c r="I71" s="21"/>
      <c r="J71" s="21"/>
      <c r="K71" s="21"/>
      <c r="L71" s="21"/>
      <c r="M71" s="21"/>
    </row>
    <row r="72" spans="1:13" ht="55.5" customHeight="1" x14ac:dyDescent="0.25">
      <c r="A72" s="25">
        <v>6</v>
      </c>
      <c r="B72" s="8" t="s">
        <v>19</v>
      </c>
      <c r="C72" s="64" t="s">
        <v>133</v>
      </c>
      <c r="D72" s="63">
        <v>357206.27</v>
      </c>
      <c r="E72" s="63"/>
      <c r="F72" s="65" t="s">
        <v>133</v>
      </c>
      <c r="G72" s="61"/>
      <c r="H72" s="61">
        <v>2019</v>
      </c>
      <c r="I72" s="61" t="s">
        <v>72</v>
      </c>
      <c r="J72" s="61">
        <v>2019</v>
      </c>
      <c r="K72" s="61" t="s">
        <v>81</v>
      </c>
      <c r="L72" s="61" t="s">
        <v>74</v>
      </c>
      <c r="M72" s="61">
        <v>2020</v>
      </c>
    </row>
    <row r="73" spans="1:13" ht="77.099999999999994" customHeight="1" x14ac:dyDescent="0.25">
      <c r="A73" s="25">
        <v>7</v>
      </c>
      <c r="B73" s="28" t="s">
        <v>89</v>
      </c>
      <c r="C73" s="19" t="s">
        <v>90</v>
      </c>
      <c r="D73" s="15">
        <v>-20195.669999999998</v>
      </c>
      <c r="E73" s="15"/>
      <c r="F73" s="65" t="s">
        <v>125</v>
      </c>
      <c r="G73" s="21"/>
      <c r="H73" s="21">
        <v>2019</v>
      </c>
      <c r="I73" s="22" t="s">
        <v>72</v>
      </c>
      <c r="J73" s="61">
        <v>2020</v>
      </c>
      <c r="K73" s="22" t="s">
        <v>81</v>
      </c>
      <c r="L73" s="21" t="s">
        <v>72</v>
      </c>
      <c r="M73" s="21">
        <v>2020</v>
      </c>
    </row>
    <row r="74" spans="1:13" ht="65.099999999999994" customHeight="1" x14ac:dyDescent="0.25">
      <c r="A74" s="25">
        <v>8</v>
      </c>
      <c r="B74" s="28" t="s">
        <v>91</v>
      </c>
      <c r="C74" s="48" t="s">
        <v>92</v>
      </c>
      <c r="D74" s="53">
        <v>-7735.15</v>
      </c>
      <c r="E74" s="15"/>
      <c r="F74" s="65" t="s">
        <v>126</v>
      </c>
      <c r="G74" s="21"/>
      <c r="H74" s="21">
        <v>2018</v>
      </c>
      <c r="I74" s="22" t="s">
        <v>72</v>
      </c>
      <c r="J74" s="61">
        <v>2020</v>
      </c>
      <c r="K74" s="22" t="s">
        <v>81</v>
      </c>
      <c r="L74" s="21" t="s">
        <v>72</v>
      </c>
      <c r="M74" s="21">
        <v>2020</v>
      </c>
    </row>
    <row r="75" spans="1:13" x14ac:dyDescent="0.25">
      <c r="A75" s="25">
        <v>9</v>
      </c>
      <c r="B75" s="28"/>
      <c r="C75" s="45"/>
      <c r="D75" s="15"/>
      <c r="E75" s="15"/>
    </row>
    <row r="76" spans="1:13" x14ac:dyDescent="0.25">
      <c r="A76" s="25">
        <v>10</v>
      </c>
      <c r="B76" s="28"/>
      <c r="C76" s="45"/>
      <c r="D76" s="15"/>
      <c r="E76" s="15"/>
    </row>
    <row r="77" spans="1:13" x14ac:dyDescent="0.25">
      <c r="A77" s="30"/>
      <c r="B77" s="30"/>
      <c r="C77" s="30" t="s">
        <v>66</v>
      </c>
      <c r="D77" s="54">
        <f>SUM(D62:D76)</f>
        <v>53883.450000000019</v>
      </c>
      <c r="E77" s="54">
        <f>SUM(E62:E76)</f>
        <v>-532495</v>
      </c>
    </row>
    <row r="78" spans="1:13" x14ac:dyDescent="0.25">
      <c r="A78" s="2" t="s">
        <v>20</v>
      </c>
      <c r="B78" s="31" t="s">
        <v>21</v>
      </c>
      <c r="C78" s="32"/>
      <c r="D78" s="33">
        <f>D77+D61</f>
        <v>219894.45</v>
      </c>
      <c r="E78" s="33">
        <f>E77+E61</f>
        <v>-366484</v>
      </c>
    </row>
    <row r="79" spans="1:13" ht="30" x14ac:dyDescent="0.25">
      <c r="B79" s="34" t="s">
        <v>22</v>
      </c>
      <c r="C79" s="2" t="s">
        <v>64</v>
      </c>
      <c r="D79" s="35">
        <v>14165804</v>
      </c>
      <c r="E79" s="35">
        <v>14165804</v>
      </c>
    </row>
    <row r="80" spans="1:13" x14ac:dyDescent="0.25">
      <c r="B80" s="34" t="s">
        <v>23</v>
      </c>
      <c r="D80" s="36"/>
      <c r="E80" s="36"/>
    </row>
    <row r="81" spans="2:5" ht="30.75" thickBot="1" x14ac:dyDescent="0.3">
      <c r="B81" s="34" t="s">
        <v>24</v>
      </c>
      <c r="D81" s="38">
        <f>D78/D79</f>
        <v>1.5522906430160972E-2</v>
      </c>
      <c r="E81" s="38">
        <f>E78/E79</f>
        <v>-2.5871034217330693E-2</v>
      </c>
    </row>
    <row r="82" spans="2:5" ht="15.75" thickTop="1" x14ac:dyDescent="0.25"/>
  </sheetData>
  <mergeCells count="3">
    <mergeCell ref="A11:B11"/>
    <mergeCell ref="A36:B36"/>
    <mergeCell ref="A61:B6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1589</vt:lpstr>
      <vt:lpstr>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Fiona O'Connell</cp:lastModifiedBy>
  <dcterms:created xsi:type="dcterms:W3CDTF">2021-01-20T20:13:03Z</dcterms:created>
  <dcterms:modified xsi:type="dcterms:W3CDTF">2021-03-18T16:27:00Z</dcterms:modified>
</cp:coreProperties>
</file>