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5. TESI UTILITIES\Hearst Power\2021 Cost of Service\IRs\Models with 2020 Actuals for IRs\Final Filing\"/>
    </mc:Choice>
  </mc:AlternateContent>
  <xr:revisionPtr revIDLastSave="0" documentId="8_{AA347E18-341C-4315-8113-82401193C9E2}" xr6:coauthVersionLast="45" xr6:coauthVersionMax="45" xr10:uidLastSave="{00000000-0000-0000-0000-000000000000}"/>
  <bookViews>
    <workbookView xWindow="0" yWindow="780" windowWidth="28830" windowHeight="14970" xr2:uid="{673A5B96-958C-4453-98AE-DEAABB8352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/>
  <c r="K55" i="1"/>
  <c r="I55" i="1"/>
  <c r="F55" i="1"/>
  <c r="D55" i="1"/>
  <c r="L54" i="1"/>
  <c r="P54" i="1" s="1"/>
  <c r="G54" i="1"/>
  <c r="O54" i="1" s="1"/>
  <c r="L53" i="1"/>
  <c r="P53" i="1" s="1"/>
  <c r="G53" i="1"/>
  <c r="O53" i="1" s="1"/>
  <c r="L52" i="1"/>
  <c r="P52" i="1" s="1"/>
  <c r="G52" i="1"/>
  <c r="O52" i="1" s="1"/>
  <c r="L51" i="1"/>
  <c r="P51" i="1" s="1"/>
  <c r="G51" i="1"/>
  <c r="L50" i="1"/>
  <c r="P50" i="1" s="1"/>
  <c r="G50" i="1"/>
  <c r="O50" i="1" s="1"/>
  <c r="L49" i="1"/>
  <c r="P49" i="1" s="1"/>
  <c r="G49" i="1"/>
  <c r="O49" i="1" s="1"/>
  <c r="L48" i="1"/>
  <c r="P48" i="1" s="1"/>
  <c r="G48" i="1"/>
  <c r="O48" i="1" s="1"/>
  <c r="L47" i="1"/>
  <c r="P47" i="1" s="1"/>
  <c r="G47" i="1"/>
  <c r="O47" i="1" s="1"/>
  <c r="L46" i="1"/>
  <c r="P46" i="1" s="1"/>
  <c r="G46" i="1"/>
  <c r="M46" i="1" s="1"/>
  <c r="L45" i="1"/>
  <c r="P45" i="1" s="1"/>
  <c r="G45" i="1"/>
  <c r="O45" i="1" s="1"/>
  <c r="L44" i="1"/>
  <c r="P44" i="1" s="1"/>
  <c r="G44" i="1"/>
  <c r="O44" i="1" s="1"/>
  <c r="L43" i="1"/>
  <c r="P43" i="1" s="1"/>
  <c r="G43" i="1"/>
  <c r="L42" i="1"/>
  <c r="P42" i="1" s="1"/>
  <c r="G42" i="1"/>
  <c r="O42" i="1" s="1"/>
  <c r="L41" i="1"/>
  <c r="M41" i="1" s="1"/>
  <c r="G41" i="1"/>
  <c r="O41" i="1" s="1"/>
  <c r="J40" i="1"/>
  <c r="L40" i="1" s="1"/>
  <c r="P40" i="1" s="1"/>
  <c r="G40" i="1"/>
  <c r="O40" i="1" s="1"/>
  <c r="L39" i="1"/>
  <c r="P39" i="1" s="1"/>
  <c r="G39" i="1"/>
  <c r="L38" i="1"/>
  <c r="P38" i="1" s="1"/>
  <c r="G38" i="1"/>
  <c r="M38" i="1" s="1"/>
  <c r="L37" i="1"/>
  <c r="P37" i="1" s="1"/>
  <c r="G37" i="1"/>
  <c r="O37" i="1" s="1"/>
  <c r="L36" i="1"/>
  <c r="P36" i="1" s="1"/>
  <c r="G36" i="1"/>
  <c r="L35" i="1"/>
  <c r="P35" i="1" s="1"/>
  <c r="G35" i="1"/>
  <c r="O35" i="1" s="1"/>
  <c r="J34" i="1"/>
  <c r="L34" i="1" s="1"/>
  <c r="P34" i="1" s="1"/>
  <c r="E34" i="1"/>
  <c r="G34" i="1" s="1"/>
  <c r="L33" i="1"/>
  <c r="P33" i="1" s="1"/>
  <c r="G33" i="1"/>
  <c r="O33" i="1" s="1"/>
  <c r="J32" i="1"/>
  <c r="L32" i="1" s="1"/>
  <c r="G32" i="1"/>
  <c r="O32" i="1" s="1"/>
  <c r="L31" i="1"/>
  <c r="P31" i="1" s="1"/>
  <c r="G31" i="1"/>
  <c r="O31" i="1" s="1"/>
  <c r="L30" i="1"/>
  <c r="P30" i="1" s="1"/>
  <c r="G30" i="1"/>
  <c r="J29" i="1"/>
  <c r="E29" i="1"/>
  <c r="G29" i="1" s="1"/>
  <c r="L28" i="1"/>
  <c r="P28" i="1" s="1"/>
  <c r="G28" i="1"/>
  <c r="L27" i="1"/>
  <c r="P27" i="1" s="1"/>
  <c r="G27" i="1"/>
  <c r="O27" i="1" s="1"/>
  <c r="L26" i="1"/>
  <c r="P26" i="1" s="1"/>
  <c r="G26" i="1"/>
  <c r="O26" i="1" s="1"/>
  <c r="O25" i="1"/>
  <c r="L25" i="1"/>
  <c r="M25" i="1" s="1"/>
  <c r="L24" i="1"/>
  <c r="P24" i="1" s="1"/>
  <c r="G24" i="1"/>
  <c r="O24" i="1" s="1"/>
  <c r="L23" i="1"/>
  <c r="P23" i="1" s="1"/>
  <c r="G23" i="1"/>
  <c r="M23" i="1" s="1"/>
  <c r="L22" i="1"/>
  <c r="P22" i="1" s="1"/>
  <c r="G22" i="1"/>
  <c r="O22" i="1" s="1"/>
  <c r="L21" i="1"/>
  <c r="P21" i="1" s="1"/>
  <c r="G21" i="1"/>
  <c r="O21" i="1" s="1"/>
  <c r="L20" i="1"/>
  <c r="P20" i="1" s="1"/>
  <c r="G20" i="1"/>
  <c r="L19" i="1"/>
  <c r="P19" i="1" s="1"/>
  <c r="G19" i="1"/>
  <c r="O19" i="1" s="1"/>
  <c r="L18" i="1"/>
  <c r="P18" i="1" s="1"/>
  <c r="G18" i="1"/>
  <c r="O18" i="1" s="1"/>
  <c r="L17" i="1"/>
  <c r="G17" i="1"/>
  <c r="O17" i="1" s="1"/>
  <c r="M37" i="1" l="1"/>
  <c r="P25" i="1"/>
  <c r="M32" i="1"/>
  <c r="M48" i="1"/>
  <c r="M30" i="1"/>
  <c r="M20" i="1"/>
  <c r="M36" i="1"/>
  <c r="M21" i="1"/>
  <c r="M31" i="1"/>
  <c r="M39" i="1"/>
  <c r="M43" i="1"/>
  <c r="O43" i="1"/>
  <c r="M28" i="1"/>
  <c r="M47" i="1"/>
  <c r="O36" i="1"/>
  <c r="M51" i="1"/>
  <c r="O20" i="1"/>
  <c r="M44" i="1"/>
  <c r="O51" i="1"/>
  <c r="M54" i="1"/>
  <c r="J55" i="1"/>
  <c r="M26" i="1"/>
  <c r="O34" i="1"/>
  <c r="M34" i="1"/>
  <c r="O29" i="1"/>
  <c r="M18" i="1"/>
  <c r="M53" i="1"/>
  <c r="O23" i="1"/>
  <c r="O28" i="1"/>
  <c r="O30" i="1"/>
  <c r="P32" i="1"/>
  <c r="O39" i="1"/>
  <c r="P41" i="1"/>
  <c r="O46" i="1"/>
  <c r="M49" i="1"/>
  <c r="E55" i="1"/>
  <c r="M19" i="1"/>
  <c r="M33" i="1"/>
  <c r="M35" i="1"/>
  <c r="M42" i="1"/>
  <c r="M24" i="1"/>
  <c r="G55" i="1"/>
  <c r="M40" i="1"/>
  <c r="M17" i="1"/>
  <c r="L29" i="1"/>
  <c r="P29" i="1" s="1"/>
  <c r="M52" i="1"/>
  <c r="M27" i="1"/>
  <c r="M45" i="1"/>
  <c r="M22" i="1"/>
  <c r="P17" i="1"/>
  <c r="O38" i="1"/>
  <c r="M50" i="1"/>
  <c r="O55" i="1" l="1"/>
  <c r="E5" i="1" s="1"/>
  <c r="G5" i="1" s="1"/>
  <c r="H5" i="1" s="1"/>
  <c r="M29" i="1"/>
  <c r="M55" i="1" s="1"/>
  <c r="P55" i="1"/>
  <c r="E6" i="1" s="1"/>
  <c r="G6" i="1" s="1"/>
  <c r="H6" i="1" s="1"/>
  <c r="L55" i="1"/>
  <c r="E7" i="1" l="1"/>
  <c r="E9" i="1" l="1"/>
  <c r="D7" i="1"/>
  <c r="D9" i="1" s="1"/>
  <c r="G7" i="1" l="1"/>
  <c r="H7" i="1" s="1"/>
  <c r="G9" i="1"/>
  <c r="H9" i="1" s="1"/>
</calcChain>
</file>

<file path=xl/sharedStrings.xml><?xml version="1.0" encoding="utf-8"?>
<sst xmlns="http://schemas.openxmlformats.org/spreadsheetml/2006/main" count="73" uniqueCount="65">
  <si>
    <t>Particulars</t>
  </si>
  <si>
    <t xml:space="preserve">Last Board </t>
  </si>
  <si>
    <t>Approved</t>
  </si>
  <si>
    <t>$Var</t>
  </si>
  <si>
    <t>%Var</t>
  </si>
  <si>
    <t>Capital assets in Service:</t>
  </si>
  <si>
    <t>Gross Fix Assets</t>
  </si>
  <si>
    <t>Accumulated Depreciation</t>
  </si>
  <si>
    <t>Working Capital Allowance</t>
  </si>
  <si>
    <t>Total Rase Base</t>
  </si>
  <si>
    <r>
      <rPr>
        <b/>
        <u/>
        <sz val="11"/>
        <color theme="1"/>
        <rFont val="Calibri"/>
        <family val="2"/>
        <scheme val="minor"/>
      </rPr>
      <t>Average</t>
    </r>
    <r>
      <rPr>
        <sz val="11"/>
        <color theme="1"/>
        <rFont val="Calibri"/>
        <family val="2"/>
        <scheme val="minor"/>
      </rPr>
      <t xml:space="preserve"> balance (previous year + current year / 2)</t>
    </r>
  </si>
  <si>
    <t xml:space="preserve">Year </t>
  </si>
  <si>
    <t>IFRS</t>
  </si>
  <si>
    <t>Cost</t>
  </si>
  <si>
    <t>CCA Class</t>
  </si>
  <si>
    <t>OEB</t>
  </si>
  <si>
    <t>Description</t>
  </si>
  <si>
    <t>Opening Balance</t>
  </si>
  <si>
    <t>Additions</t>
  </si>
  <si>
    <t>Disposals</t>
  </si>
  <si>
    <t>Closing Balance</t>
  </si>
  <si>
    <t>Net Book Value</t>
  </si>
  <si>
    <t>AVG Gross Bal</t>
  </si>
  <si>
    <t>AVG AccDep</t>
  </si>
  <si>
    <t>Computer Software (Formally known as Account 1925)</t>
  </si>
  <si>
    <t>CEC</t>
  </si>
  <si>
    <t>Land Rights (Formally known as Account 1906 and 1806)</t>
  </si>
  <si>
    <t>N/A</t>
  </si>
  <si>
    <t>Land</t>
  </si>
  <si>
    <t>Buildings</t>
  </si>
  <si>
    <t>Leasehold Improvements</t>
  </si>
  <si>
    <t>Transformer Station Equipment &gt;50 kV</t>
  </si>
  <si>
    <t>Distribution Station Equipment &lt;50 kV</t>
  </si>
  <si>
    <t>Storage Battery Equipment</t>
  </si>
  <si>
    <t>Poles, Towers &amp; Fixtures</t>
  </si>
  <si>
    <t>Overhead Conductors &amp; Devices</t>
  </si>
  <si>
    <t>Underground Conduit</t>
  </si>
  <si>
    <t>Underground Conductors &amp; Devices</t>
  </si>
  <si>
    <t>Line Transformers</t>
  </si>
  <si>
    <t>Services (Overhead &amp; Underground)</t>
  </si>
  <si>
    <t>Meters</t>
  </si>
  <si>
    <t>Meters (Smart Meters)</t>
  </si>
  <si>
    <t>Buildings &amp; Fixtures</t>
  </si>
  <si>
    <t>Office Furniture &amp; Equipment</t>
  </si>
  <si>
    <t>Computer Equipment - Hardware</t>
  </si>
  <si>
    <t>Computer Equip.-Hardware(Post Mar. 22/04)</t>
  </si>
  <si>
    <t>Computer Equip.-Hardware(Post Mar. 19/07)</t>
  </si>
  <si>
    <t>Transportation Equipment</t>
  </si>
  <si>
    <t>Stores Equipment</t>
  </si>
  <si>
    <t>Tools, Shop &amp; Garage Equipment</t>
  </si>
  <si>
    <t>Measurement &amp; Testing Equipment</t>
  </si>
  <si>
    <t>Power Operated Equipment</t>
  </si>
  <si>
    <t>Communications Equipment</t>
  </si>
  <si>
    <t>Communication Equipment (Smart Meters)</t>
  </si>
  <si>
    <t xml:space="preserve">Miscellaneous Equipment </t>
  </si>
  <si>
    <t>Load Management Controls Customer Premises</t>
  </si>
  <si>
    <t>Load Management Controls Utility Premises</t>
  </si>
  <si>
    <t>System Supervisor Equipment</t>
  </si>
  <si>
    <t>Miscellaneous Fixed Assets</t>
  </si>
  <si>
    <t>Other Tangible Property</t>
  </si>
  <si>
    <t>2440-Deferred Revenues</t>
  </si>
  <si>
    <t>Sub-Total</t>
  </si>
  <si>
    <t>Average</t>
  </si>
  <si>
    <t>Ref box O55</t>
  </si>
  <si>
    <t>Ref box P55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</si>
</sst>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\$* #,##0_-;&quot;-$&quot;* #,##0_-;_-\$* \-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2"/>
      <charset val="1"/>
    </font>
    <font>
      <sz val="10"/>
      <name val="Arial"/>
      <family val="2"/>
    </font>
    <font>
      <b/>
      <sz val="14"/>
      <name val="Arial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sz val="10"/>
      <color indexed="23"/>
      <name val="Arial"/>
      <family val="2"/>
      <charset val="1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58"/>
      </patternFill>
    </fill>
    <fill>
      <patternFill patternType="solid">
        <fgColor indexed="9"/>
        <bgColor indexed="3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0">
    <xf numFmtId="0" fontId="0" fillId="0" borderId="0" xfId="0"/>
    <xf numFmtId="43" fontId="0" fillId="0" borderId="0" xfId="1" applyFont="1"/>
    <xf numFmtId="3" fontId="0" fillId="0" borderId="0" xfId="0" applyNumberFormat="1"/>
    <xf numFmtId="0" fontId="3" fillId="0" borderId="0" xfId="4" applyAlignment="1">
      <alignment horizontal="center"/>
    </xf>
    <xf numFmtId="0" fontId="3" fillId="0" borderId="0" xfId="4"/>
    <xf numFmtId="0" fontId="4" fillId="0" borderId="0" xfId="4" applyFont="1" applyAlignment="1">
      <alignment horizontal="right"/>
    </xf>
    <xf numFmtId="1" fontId="5" fillId="2" borderId="0" xfId="4" applyNumberFormat="1" applyFont="1" applyFill="1"/>
    <xf numFmtId="0" fontId="7" fillId="0" borderId="0" xfId="5" applyFont="1" applyAlignment="1">
      <alignment horizontal="left"/>
    </xf>
    <xf numFmtId="3" fontId="8" fillId="0" borderId="0" xfId="4" applyNumberFormat="1" applyFont="1" applyAlignment="1">
      <alignment horizontal="center"/>
    </xf>
    <xf numFmtId="0" fontId="3" fillId="3" borderId="2" xfId="4" applyFill="1" applyBorder="1"/>
    <xf numFmtId="0" fontId="4" fillId="3" borderId="3" xfId="4" applyFont="1" applyFill="1" applyBorder="1"/>
    <xf numFmtId="0" fontId="4" fillId="3" borderId="4" xfId="4" applyFont="1" applyFill="1" applyBorder="1"/>
    <xf numFmtId="0" fontId="4" fillId="3" borderId="1" xfId="4" applyFont="1" applyFill="1" applyBorder="1" applyAlignment="1">
      <alignment horizontal="center" wrapText="1"/>
    </xf>
    <xf numFmtId="0" fontId="4" fillId="3" borderId="1" xfId="4" applyFont="1" applyFill="1" applyBorder="1" applyAlignment="1">
      <alignment horizontal="center"/>
    </xf>
    <xf numFmtId="0" fontId="4" fillId="3" borderId="1" xfId="4" applyFont="1" applyFill="1" applyBorder="1"/>
    <xf numFmtId="0" fontId="4" fillId="3" borderId="5" xfId="4" applyFont="1" applyFill="1" applyBorder="1" applyAlignment="1">
      <alignment horizontal="center" wrapText="1"/>
    </xf>
    <xf numFmtId="3" fontId="9" fillId="3" borderId="6" xfId="4" applyNumberFormat="1" applyFont="1" applyFill="1" applyBorder="1" applyAlignment="1">
      <alignment horizontal="center"/>
    </xf>
    <xf numFmtId="0" fontId="4" fillId="3" borderId="7" xfId="4" applyFont="1" applyFill="1" applyBorder="1" applyAlignment="1">
      <alignment horizontal="center" wrapText="1"/>
    </xf>
    <xf numFmtId="0" fontId="4" fillId="3" borderId="8" xfId="4" applyFont="1" applyFill="1" applyBorder="1" applyAlignment="1">
      <alignment horizontal="center"/>
    </xf>
    <xf numFmtId="0" fontId="4" fillId="3" borderId="8" xfId="4" applyFont="1" applyFill="1" applyBorder="1" applyAlignment="1">
      <alignment horizontal="center" wrapText="1"/>
    </xf>
    <xf numFmtId="0" fontId="10" fillId="0" borderId="1" xfId="4" applyFont="1" applyBorder="1" applyAlignment="1">
      <alignment horizontal="center"/>
    </xf>
    <xf numFmtId="0" fontId="3" fillId="0" borderId="1" xfId="4" applyBorder="1" applyAlignment="1">
      <alignment horizontal="center" vertical="center"/>
    </xf>
    <xf numFmtId="0" fontId="3" fillId="0" borderId="2" xfId="4" applyBorder="1" applyAlignment="1">
      <alignment vertical="center" wrapText="1"/>
    </xf>
    <xf numFmtId="164" fontId="0" fillId="0" borderId="9" xfId="6" applyNumberFormat="1" applyFont="1" applyFill="1" applyBorder="1"/>
    <xf numFmtId="164" fontId="0" fillId="4" borderId="9" xfId="6" applyNumberFormat="1" applyFont="1" applyFill="1" applyBorder="1"/>
    <xf numFmtId="165" fontId="3" fillId="0" borderId="1" xfId="2" applyNumberFormat="1" applyFont="1" applyFill="1" applyBorder="1" applyAlignment="1" applyProtection="1"/>
    <xf numFmtId="3" fontId="8" fillId="0" borderId="6" xfId="4" applyNumberFormat="1" applyFont="1" applyBorder="1" applyAlignment="1">
      <alignment horizontal="center"/>
    </xf>
    <xf numFmtId="164" fontId="0" fillId="4" borderId="9" xfId="7" applyNumberFormat="1" applyFont="1" applyFill="1" applyBorder="1"/>
    <xf numFmtId="165" fontId="3" fillId="0" borderId="1" xfId="4" applyNumberFormat="1" applyBorder="1"/>
    <xf numFmtId="165" fontId="10" fillId="0" borderId="1" xfId="4" applyNumberFormat="1" applyFont="1" applyBorder="1" applyAlignment="1">
      <alignment horizontal="center"/>
    </xf>
    <xf numFmtId="0" fontId="3" fillId="0" borderId="1" xfId="4" applyBorder="1" applyAlignment="1">
      <alignment vertical="center" wrapText="1"/>
    </xf>
    <xf numFmtId="0" fontId="3" fillId="0" borderId="1" xfId="4" applyBorder="1" applyAlignment="1">
      <alignment horizontal="left" vertical="center"/>
    </xf>
    <xf numFmtId="0" fontId="3" fillId="0" borderId="1" xfId="4" applyBorder="1" applyAlignment="1">
      <alignment horizontal="center"/>
    </xf>
    <xf numFmtId="0" fontId="3" fillId="0" borderId="1" xfId="4" applyBorder="1"/>
    <xf numFmtId="0" fontId="4" fillId="0" borderId="1" xfId="4" applyFont="1" applyBorder="1"/>
    <xf numFmtId="165" fontId="4" fillId="0" borderId="1" xfId="4" applyNumberFormat="1" applyFont="1" applyBorder="1"/>
    <xf numFmtId="0" fontId="3" fillId="0" borderId="1" xfId="4" applyFill="1" applyBorder="1"/>
    <xf numFmtId="165" fontId="10" fillId="5" borderId="1" xfId="4" applyNumberFormat="1" applyFont="1" applyFill="1" applyBorder="1"/>
    <xf numFmtId="0" fontId="12" fillId="0" borderId="9" xfId="0" applyFont="1" applyBorder="1" applyAlignment="1">
      <alignment horizontal="center"/>
    </xf>
    <xf numFmtId="0" fontId="0" fillId="0" borderId="9" xfId="0" applyBorder="1"/>
    <xf numFmtId="41" fontId="0" fillId="0" borderId="9" xfId="1" applyNumberFormat="1" applyFont="1" applyBorder="1"/>
    <xf numFmtId="0" fontId="0" fillId="5" borderId="10" xfId="0" applyFill="1" applyBorder="1" applyAlignment="1">
      <alignment horizontal="center"/>
    </xf>
    <xf numFmtId="0" fontId="0" fillId="5" borderId="0" xfId="0" applyFill="1" applyBorder="1"/>
    <xf numFmtId="41" fontId="0" fillId="5" borderId="0" xfId="1" applyNumberFormat="1" applyFont="1" applyFill="1" applyBorder="1"/>
    <xf numFmtId="41" fontId="0" fillId="5" borderId="11" xfId="1" applyNumberFormat="1" applyFont="1" applyFill="1" applyBorder="1"/>
    <xf numFmtId="41" fontId="11" fillId="0" borderId="9" xfId="1" applyNumberFormat="1" applyFont="1" applyBorder="1"/>
    <xf numFmtId="41" fontId="0" fillId="0" borderId="9" xfId="0" applyNumberFormat="1" applyBorder="1"/>
    <xf numFmtId="10" fontId="0" fillId="0" borderId="9" xfId="3" applyNumberFormat="1" applyFont="1" applyBorder="1"/>
    <xf numFmtId="0" fontId="4" fillId="3" borderId="1" xfId="4" applyFont="1" applyFill="1" applyBorder="1" applyAlignment="1">
      <alignment horizontal="center"/>
    </xf>
    <xf numFmtId="0" fontId="0" fillId="0" borderId="9" xfId="0" applyBorder="1" applyAlignment="1">
      <alignment horizontal="left"/>
    </xf>
  </cellXfs>
  <cellStyles count="8">
    <cellStyle name="Comma" xfId="1" builtinId="3"/>
    <cellStyle name="Currency" xfId="2" builtinId="4"/>
    <cellStyle name="Currency 2 6 2" xfId="7" xr:uid="{B75259CD-9794-4BD2-BC39-ACDE651858BE}"/>
    <cellStyle name="Currency 6" xfId="6" xr:uid="{678F4C29-4D7A-4D28-B0C7-5BC7D59AD170}"/>
    <cellStyle name="Normal" xfId="0" builtinId="0"/>
    <cellStyle name="Normal 2" xfId="4" xr:uid="{82A27738-F079-459D-8815-1D5BA1E98D2F}"/>
    <cellStyle name="Normal 2 2 3" xfId="5" xr:uid="{ED9BF714-E464-40E3-B39D-ECE8431B99E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CC5C6-9CA8-41AA-AEF7-1E7C71F98694}">
  <dimension ref="A2:P55"/>
  <sheetViews>
    <sheetView tabSelected="1" workbookViewId="0">
      <selection activeCell="J8" sqref="J8"/>
    </sheetView>
  </sheetViews>
  <sheetFormatPr defaultRowHeight="15" x14ac:dyDescent="0.25"/>
  <cols>
    <col min="1" max="1" width="11.28515625" customWidth="1"/>
    <col min="2" max="2" width="6" customWidth="1"/>
    <col min="3" max="3" width="46.28515625" customWidth="1"/>
    <col min="4" max="4" width="12.7109375" bestFit="1" customWidth="1"/>
    <col min="5" max="5" width="15.7109375" customWidth="1"/>
    <col min="6" max="6" width="13.42578125" customWidth="1"/>
    <col min="7" max="7" width="11.42578125" bestFit="1" customWidth="1"/>
    <col min="8" max="8" width="9" customWidth="1"/>
    <col min="9" max="9" width="11.42578125" bestFit="1" customWidth="1"/>
    <col min="10" max="10" width="12.7109375" customWidth="1"/>
    <col min="11" max="11" width="11.42578125" bestFit="1" customWidth="1"/>
    <col min="12" max="12" width="9.85546875" bestFit="1" customWidth="1"/>
    <col min="13" max="13" width="11.42578125" bestFit="1" customWidth="1"/>
    <col min="15" max="15" width="13.28515625" bestFit="1" customWidth="1"/>
    <col min="16" max="16" width="11.85546875" bestFit="1" customWidth="1"/>
  </cols>
  <sheetData>
    <row r="2" spans="1:16" x14ac:dyDescent="0.25">
      <c r="A2" s="49" t="s">
        <v>0</v>
      </c>
      <c r="B2" s="49"/>
      <c r="C2" s="49"/>
      <c r="D2" s="38" t="s">
        <v>1</v>
      </c>
      <c r="E2" s="38">
        <v>2015</v>
      </c>
      <c r="F2" s="38"/>
      <c r="G2" s="38" t="s">
        <v>3</v>
      </c>
      <c r="H2" s="38" t="s">
        <v>4</v>
      </c>
    </row>
    <row r="3" spans="1:16" x14ac:dyDescent="0.25">
      <c r="A3" s="49"/>
      <c r="B3" s="49"/>
      <c r="C3" s="49"/>
      <c r="D3" s="39" t="s">
        <v>2</v>
      </c>
      <c r="E3" s="41" t="s">
        <v>62</v>
      </c>
      <c r="F3" s="39"/>
      <c r="G3" s="39"/>
      <c r="H3" s="39"/>
    </row>
    <row r="4" spans="1:16" x14ac:dyDescent="0.25">
      <c r="A4" s="49" t="s">
        <v>5</v>
      </c>
      <c r="B4" s="49"/>
      <c r="C4" s="49"/>
      <c r="D4" s="39"/>
      <c r="E4" s="42"/>
      <c r="F4" s="39"/>
      <c r="G4" s="39"/>
      <c r="H4" s="39"/>
    </row>
    <row r="5" spans="1:16" x14ac:dyDescent="0.25">
      <c r="A5" s="49" t="s">
        <v>6</v>
      </c>
      <c r="B5" s="49"/>
      <c r="C5" s="49"/>
      <c r="D5" s="40">
        <v>4980312</v>
      </c>
      <c r="E5" s="43">
        <f>O55</f>
        <v>3449974.69</v>
      </c>
      <c r="F5" s="45" t="s">
        <v>63</v>
      </c>
      <c r="G5" s="46">
        <f>E5-D5</f>
        <v>-1530337.31</v>
      </c>
      <c r="H5" s="47">
        <f>G5/D5</f>
        <v>-0.30727739748031851</v>
      </c>
      <c r="I5" s="2"/>
    </row>
    <row r="6" spans="1:16" x14ac:dyDescent="0.25">
      <c r="A6" s="49" t="s">
        <v>7</v>
      </c>
      <c r="B6" s="49"/>
      <c r="C6" s="49"/>
      <c r="D6" s="40">
        <v>-3632943</v>
      </c>
      <c r="E6" s="44">
        <f>P55*-1</f>
        <v>-1973751.3250000002</v>
      </c>
      <c r="F6" s="45" t="s">
        <v>64</v>
      </c>
      <c r="G6" s="46">
        <f t="shared" ref="G6:G9" si="0">E6-D6</f>
        <v>1659191.6749999998</v>
      </c>
      <c r="H6" s="47">
        <f t="shared" ref="H6:H9" si="1">G6/D6</f>
        <v>-0.45670732378680312</v>
      </c>
      <c r="I6" s="2"/>
    </row>
    <row r="7" spans="1:16" x14ac:dyDescent="0.25">
      <c r="A7" s="49" t="s">
        <v>10</v>
      </c>
      <c r="B7" s="49"/>
      <c r="C7" s="49"/>
      <c r="D7" s="40">
        <f>D5+D6</f>
        <v>1347369</v>
      </c>
      <c r="E7" s="46">
        <f>E5+E6</f>
        <v>1476223.3649999998</v>
      </c>
      <c r="F7" s="40"/>
      <c r="G7" s="46">
        <f t="shared" si="0"/>
        <v>128854.36499999976</v>
      </c>
      <c r="H7" s="47">
        <f t="shared" si="1"/>
        <v>9.5634057930678057E-2</v>
      </c>
    </row>
    <row r="8" spans="1:16" x14ac:dyDescent="0.25">
      <c r="A8" s="49" t="s">
        <v>8</v>
      </c>
      <c r="B8" s="49"/>
      <c r="C8" s="49"/>
      <c r="D8" s="40">
        <v>828703</v>
      </c>
      <c r="E8" s="40">
        <v>832036</v>
      </c>
      <c r="F8" s="40"/>
      <c r="G8" s="46">
        <f t="shared" si="0"/>
        <v>3333</v>
      </c>
      <c r="H8" s="47">
        <f t="shared" si="1"/>
        <v>4.021947549363282E-3</v>
      </c>
    </row>
    <row r="9" spans="1:16" x14ac:dyDescent="0.25">
      <c r="A9" s="49" t="s">
        <v>9</v>
      </c>
      <c r="B9" s="49"/>
      <c r="C9" s="49"/>
      <c r="D9" s="40">
        <f>D7+D8</f>
        <v>2176072</v>
      </c>
      <c r="E9" s="40">
        <f>SUM(E7:E8)</f>
        <v>2308259.3649999998</v>
      </c>
      <c r="F9" s="40"/>
      <c r="G9" s="46">
        <f t="shared" si="0"/>
        <v>132187.36499999976</v>
      </c>
      <c r="H9" s="47">
        <f t="shared" si="1"/>
        <v>6.0745859971544948E-2</v>
      </c>
    </row>
    <row r="10" spans="1:16" x14ac:dyDescent="0.25">
      <c r="B10" s="1"/>
      <c r="D10" s="1"/>
      <c r="E10" s="1"/>
    </row>
    <row r="13" spans="1:16" ht="18" x14ac:dyDescent="0.25">
      <c r="A13" s="3"/>
      <c r="B13" s="3"/>
      <c r="C13" s="4"/>
      <c r="D13" s="4"/>
      <c r="E13" s="5" t="s">
        <v>11</v>
      </c>
      <c r="F13" s="6">
        <v>2015</v>
      </c>
      <c r="G13" s="7" t="s">
        <v>12</v>
      </c>
      <c r="H13" s="8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3"/>
      <c r="B14" s="3"/>
      <c r="C14" s="4"/>
      <c r="D14" s="4"/>
      <c r="E14" s="4"/>
      <c r="F14" s="4"/>
      <c r="G14" s="4"/>
      <c r="H14" s="8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3"/>
      <c r="B15" s="3"/>
      <c r="C15" s="4"/>
      <c r="D15" s="48" t="s">
        <v>13</v>
      </c>
      <c r="E15" s="48"/>
      <c r="F15" s="48"/>
      <c r="G15" s="48"/>
      <c r="H15" s="8"/>
      <c r="I15" s="9"/>
      <c r="J15" s="10" t="s">
        <v>7</v>
      </c>
      <c r="K15" s="10"/>
      <c r="L15" s="11"/>
      <c r="M15" s="4"/>
      <c r="N15" s="4"/>
      <c r="O15" s="4"/>
      <c r="P15" s="4"/>
    </row>
    <row r="16" spans="1:16" ht="26.25" x14ac:dyDescent="0.25">
      <c r="A16" s="12" t="s">
        <v>14</v>
      </c>
      <c r="B16" s="13" t="s">
        <v>15</v>
      </c>
      <c r="C16" s="14" t="s">
        <v>16</v>
      </c>
      <c r="D16" s="15" t="s">
        <v>17</v>
      </c>
      <c r="E16" s="13" t="s">
        <v>18</v>
      </c>
      <c r="F16" s="13" t="s">
        <v>19</v>
      </c>
      <c r="G16" s="12" t="s">
        <v>20</v>
      </c>
      <c r="H16" s="16"/>
      <c r="I16" s="17" t="s">
        <v>17</v>
      </c>
      <c r="J16" s="18" t="s">
        <v>18</v>
      </c>
      <c r="K16" s="18" t="s">
        <v>19</v>
      </c>
      <c r="L16" s="19" t="s">
        <v>20</v>
      </c>
      <c r="M16" s="12" t="s">
        <v>21</v>
      </c>
      <c r="N16" s="4"/>
      <c r="O16" s="20" t="s">
        <v>22</v>
      </c>
      <c r="P16" s="20" t="s">
        <v>23</v>
      </c>
    </row>
    <row r="17" spans="1:16" ht="25.5" x14ac:dyDescent="0.25">
      <c r="A17" s="21">
        <v>12</v>
      </c>
      <c r="B17" s="21">
        <v>1611</v>
      </c>
      <c r="C17" s="22" t="s">
        <v>24</v>
      </c>
      <c r="D17" s="23">
        <v>130426.83</v>
      </c>
      <c r="E17" s="24">
        <v>0</v>
      </c>
      <c r="F17" s="24">
        <v>0</v>
      </c>
      <c r="G17" s="25">
        <f t="shared" ref="G17:G54" si="2">D17+E17+F17</f>
        <v>130426.83</v>
      </c>
      <c r="H17" s="26"/>
      <c r="I17" s="27">
        <v>120300.45</v>
      </c>
      <c r="J17" s="27">
        <v>2894</v>
      </c>
      <c r="K17" s="27">
        <v>0</v>
      </c>
      <c r="L17" s="25">
        <f>I17+J17+K17</f>
        <v>123194.45</v>
      </c>
      <c r="M17" s="28">
        <f>G17-L17</f>
        <v>7232.3800000000047</v>
      </c>
      <c r="N17" s="4"/>
      <c r="O17" s="29">
        <f t="shared" ref="O17:O54" si="3">AVERAGE(G17,D17)</f>
        <v>130426.83</v>
      </c>
      <c r="P17" s="29">
        <f t="shared" ref="P17:P54" si="4">AVERAGE(L17,I17)</f>
        <v>121747.45</v>
      </c>
    </row>
    <row r="18" spans="1:16" ht="25.5" x14ac:dyDescent="0.25">
      <c r="A18" s="21" t="s">
        <v>25</v>
      </c>
      <c r="B18" s="21">
        <v>1612</v>
      </c>
      <c r="C18" s="22" t="s">
        <v>26</v>
      </c>
      <c r="D18" s="23">
        <v>4232</v>
      </c>
      <c r="E18" s="24">
        <v>0</v>
      </c>
      <c r="F18" s="24">
        <v>0</v>
      </c>
      <c r="G18" s="25">
        <f t="shared" si="2"/>
        <v>4232</v>
      </c>
      <c r="H18" s="26"/>
      <c r="I18" s="27">
        <v>4232</v>
      </c>
      <c r="J18" s="27">
        <v>0</v>
      </c>
      <c r="K18" s="27">
        <v>0</v>
      </c>
      <c r="L18" s="25">
        <f>I18+J18+K18</f>
        <v>4232</v>
      </c>
      <c r="M18" s="28">
        <f t="shared" ref="M18:M54" si="5">G18-L18</f>
        <v>0</v>
      </c>
      <c r="N18" s="4"/>
      <c r="O18" s="29">
        <f t="shared" si="3"/>
        <v>4232</v>
      </c>
      <c r="P18" s="29">
        <f t="shared" si="4"/>
        <v>4232</v>
      </c>
    </row>
    <row r="19" spans="1:16" x14ac:dyDescent="0.25">
      <c r="A19" s="21" t="s">
        <v>27</v>
      </c>
      <c r="B19" s="21">
        <v>1805</v>
      </c>
      <c r="C19" s="22" t="s">
        <v>28</v>
      </c>
      <c r="D19" s="23">
        <v>0</v>
      </c>
      <c r="E19" s="24">
        <v>0</v>
      </c>
      <c r="F19" s="24">
        <v>0</v>
      </c>
      <c r="G19" s="25">
        <f t="shared" si="2"/>
        <v>0</v>
      </c>
      <c r="H19" s="26"/>
      <c r="I19" s="27">
        <v>0</v>
      </c>
      <c r="J19" s="27">
        <v>0</v>
      </c>
      <c r="K19" s="27">
        <v>0</v>
      </c>
      <c r="L19" s="25">
        <f>I19+J19+K19</f>
        <v>0</v>
      </c>
      <c r="M19" s="28">
        <f t="shared" si="5"/>
        <v>0</v>
      </c>
      <c r="N19" s="4"/>
      <c r="O19" s="29">
        <f t="shared" si="3"/>
        <v>0</v>
      </c>
      <c r="P19" s="29">
        <f t="shared" si="4"/>
        <v>0</v>
      </c>
    </row>
    <row r="20" spans="1:16" x14ac:dyDescent="0.25">
      <c r="A20" s="21">
        <v>47</v>
      </c>
      <c r="B20" s="21">
        <v>1808</v>
      </c>
      <c r="C20" s="22" t="s">
        <v>29</v>
      </c>
      <c r="D20" s="23">
        <v>0</v>
      </c>
      <c r="E20" s="24">
        <v>0</v>
      </c>
      <c r="F20" s="24">
        <v>0</v>
      </c>
      <c r="G20" s="25">
        <f t="shared" si="2"/>
        <v>0</v>
      </c>
      <c r="H20" s="26"/>
      <c r="I20" s="27">
        <v>0</v>
      </c>
      <c r="J20" s="27">
        <v>0</v>
      </c>
      <c r="K20" s="27">
        <v>0</v>
      </c>
      <c r="L20" s="25">
        <f t="shared" ref="L20:L54" si="6">I20+J20+K20</f>
        <v>0</v>
      </c>
      <c r="M20" s="28">
        <f t="shared" si="5"/>
        <v>0</v>
      </c>
      <c r="N20" s="4"/>
      <c r="O20" s="29">
        <f t="shared" si="3"/>
        <v>0</v>
      </c>
      <c r="P20" s="29">
        <f t="shared" si="4"/>
        <v>0</v>
      </c>
    </row>
    <row r="21" spans="1:16" x14ac:dyDescent="0.25">
      <c r="A21" s="21">
        <v>13</v>
      </c>
      <c r="B21" s="21">
        <v>1810</v>
      </c>
      <c r="C21" s="22" t="s">
        <v>30</v>
      </c>
      <c r="D21" s="23">
        <v>0</v>
      </c>
      <c r="E21" s="24">
        <v>0</v>
      </c>
      <c r="F21" s="24">
        <v>0</v>
      </c>
      <c r="G21" s="25">
        <f t="shared" si="2"/>
        <v>0</v>
      </c>
      <c r="H21" s="26"/>
      <c r="I21" s="27">
        <v>0</v>
      </c>
      <c r="J21" s="27">
        <v>0</v>
      </c>
      <c r="K21" s="27">
        <v>0</v>
      </c>
      <c r="L21" s="25">
        <f t="shared" si="6"/>
        <v>0</v>
      </c>
      <c r="M21" s="28">
        <f t="shared" si="5"/>
        <v>0</v>
      </c>
      <c r="N21" s="4"/>
      <c r="O21" s="29">
        <f t="shared" si="3"/>
        <v>0</v>
      </c>
      <c r="P21" s="29">
        <f t="shared" si="4"/>
        <v>0</v>
      </c>
    </row>
    <row r="22" spans="1:16" x14ac:dyDescent="0.25">
      <c r="A22" s="21">
        <v>47</v>
      </c>
      <c r="B22" s="21">
        <v>1815</v>
      </c>
      <c r="C22" s="22" t="s">
        <v>31</v>
      </c>
      <c r="D22" s="23">
        <v>0</v>
      </c>
      <c r="E22" s="24">
        <v>0</v>
      </c>
      <c r="F22" s="24">
        <v>0</v>
      </c>
      <c r="G22" s="25">
        <f t="shared" si="2"/>
        <v>0</v>
      </c>
      <c r="H22" s="26"/>
      <c r="I22" s="27">
        <v>0</v>
      </c>
      <c r="J22" s="27">
        <v>0</v>
      </c>
      <c r="K22" s="27">
        <v>0</v>
      </c>
      <c r="L22" s="25">
        <f t="shared" si="6"/>
        <v>0</v>
      </c>
      <c r="M22" s="28">
        <f t="shared" si="5"/>
        <v>0</v>
      </c>
      <c r="N22" s="4"/>
      <c r="O22" s="29">
        <f t="shared" si="3"/>
        <v>0</v>
      </c>
      <c r="P22" s="29">
        <f t="shared" si="4"/>
        <v>0</v>
      </c>
    </row>
    <row r="23" spans="1:16" x14ac:dyDescent="0.25">
      <c r="A23" s="21">
        <v>47</v>
      </c>
      <c r="B23" s="21">
        <v>1820</v>
      </c>
      <c r="C23" s="22" t="s">
        <v>32</v>
      </c>
      <c r="D23" s="23">
        <v>0</v>
      </c>
      <c r="E23" s="24">
        <v>0</v>
      </c>
      <c r="F23" s="24">
        <v>0</v>
      </c>
      <c r="G23" s="25">
        <f t="shared" si="2"/>
        <v>0</v>
      </c>
      <c r="H23" s="26"/>
      <c r="I23" s="27">
        <v>0</v>
      </c>
      <c r="J23" s="27">
        <v>0</v>
      </c>
      <c r="K23" s="27">
        <v>0</v>
      </c>
      <c r="L23" s="25">
        <f t="shared" si="6"/>
        <v>0</v>
      </c>
      <c r="M23" s="28">
        <f t="shared" si="5"/>
        <v>0</v>
      </c>
      <c r="N23" s="4"/>
      <c r="O23" s="29">
        <f t="shared" si="3"/>
        <v>0</v>
      </c>
      <c r="P23" s="29">
        <f t="shared" si="4"/>
        <v>0</v>
      </c>
    </row>
    <row r="24" spans="1:16" x14ac:dyDescent="0.25">
      <c r="A24" s="21">
        <v>47</v>
      </c>
      <c r="B24" s="21">
        <v>1825</v>
      </c>
      <c r="C24" s="22" t="s">
        <v>33</v>
      </c>
      <c r="D24" s="23">
        <v>0</v>
      </c>
      <c r="E24" s="24">
        <v>0</v>
      </c>
      <c r="F24" s="24">
        <v>0</v>
      </c>
      <c r="G24" s="25">
        <f t="shared" si="2"/>
        <v>0</v>
      </c>
      <c r="H24" s="26"/>
      <c r="I24" s="27">
        <v>0</v>
      </c>
      <c r="J24" s="27">
        <v>0</v>
      </c>
      <c r="K24" s="27">
        <v>0</v>
      </c>
      <c r="L24" s="25">
        <f t="shared" si="6"/>
        <v>0</v>
      </c>
      <c r="M24" s="28">
        <f t="shared" si="5"/>
        <v>0</v>
      </c>
      <c r="N24" s="4"/>
      <c r="O24" s="29">
        <f t="shared" si="3"/>
        <v>0</v>
      </c>
      <c r="P24" s="29">
        <f t="shared" si="4"/>
        <v>0</v>
      </c>
    </row>
    <row r="25" spans="1:16" x14ac:dyDescent="0.25">
      <c r="A25" s="21">
        <v>47</v>
      </c>
      <c r="B25" s="21">
        <v>1830</v>
      </c>
      <c r="C25" s="22" t="s">
        <v>34</v>
      </c>
      <c r="D25" s="23">
        <v>707004.73</v>
      </c>
      <c r="E25" s="24">
        <v>110636.44</v>
      </c>
      <c r="F25" s="24">
        <v>-562933.16999999993</v>
      </c>
      <c r="G25" s="25">
        <v>254708</v>
      </c>
      <c r="H25" s="26"/>
      <c r="I25" s="27">
        <v>564671.15</v>
      </c>
      <c r="J25" s="27">
        <v>6538.5875555555558</v>
      </c>
      <c r="K25" s="27">
        <v>-562001.21755555551</v>
      </c>
      <c r="L25" s="25">
        <f t="shared" si="6"/>
        <v>9208.5200000000186</v>
      </c>
      <c r="M25" s="28">
        <f t="shared" si="5"/>
        <v>245499.47999999998</v>
      </c>
      <c r="N25" s="4"/>
      <c r="O25" s="29">
        <f t="shared" si="3"/>
        <v>480856.36499999999</v>
      </c>
      <c r="P25" s="29">
        <f t="shared" si="4"/>
        <v>286939.83500000002</v>
      </c>
    </row>
    <row r="26" spans="1:16" x14ac:dyDescent="0.25">
      <c r="A26" s="21">
        <v>47</v>
      </c>
      <c r="B26" s="21">
        <v>1835</v>
      </c>
      <c r="C26" s="22" t="s">
        <v>35</v>
      </c>
      <c r="D26" s="23">
        <v>981152.07</v>
      </c>
      <c r="E26" s="24">
        <v>26604.41</v>
      </c>
      <c r="F26" s="24">
        <v>-799050.29</v>
      </c>
      <c r="G26" s="25">
        <f t="shared" si="2"/>
        <v>208706.18999999994</v>
      </c>
      <c r="H26" s="26"/>
      <c r="I26" s="27">
        <v>817996.89</v>
      </c>
      <c r="J26" s="27">
        <v>19675.209111111111</v>
      </c>
      <c r="K26" s="27">
        <v>-794496.9391111111</v>
      </c>
      <c r="L26" s="25">
        <f t="shared" si="6"/>
        <v>43175.160000000033</v>
      </c>
      <c r="M26" s="28">
        <f t="shared" si="5"/>
        <v>165531.02999999991</v>
      </c>
      <c r="N26" s="4"/>
      <c r="O26" s="29">
        <f t="shared" si="3"/>
        <v>594929.12999999989</v>
      </c>
      <c r="P26" s="29">
        <f t="shared" si="4"/>
        <v>430586.02500000002</v>
      </c>
    </row>
    <row r="27" spans="1:16" x14ac:dyDescent="0.25">
      <c r="A27" s="21">
        <v>47</v>
      </c>
      <c r="B27" s="21">
        <v>1840</v>
      </c>
      <c r="C27" s="22" t="s">
        <v>36</v>
      </c>
      <c r="D27" s="23">
        <v>7681.13</v>
      </c>
      <c r="E27" s="24">
        <v>104.28</v>
      </c>
      <c r="F27" s="24">
        <v>-2408.41</v>
      </c>
      <c r="G27" s="25">
        <f t="shared" si="2"/>
        <v>5377</v>
      </c>
      <c r="H27" s="26"/>
      <c r="I27" s="27">
        <v>2588.9500000000003</v>
      </c>
      <c r="J27" s="27">
        <v>287.0856</v>
      </c>
      <c r="K27" s="27">
        <v>-2285.8556000000003</v>
      </c>
      <c r="L27" s="25">
        <f t="shared" si="6"/>
        <v>590.17999999999984</v>
      </c>
      <c r="M27" s="28">
        <f t="shared" si="5"/>
        <v>4786.82</v>
      </c>
      <c r="N27" s="4"/>
      <c r="O27" s="29">
        <f t="shared" si="3"/>
        <v>6529.0650000000005</v>
      </c>
      <c r="P27" s="29">
        <f t="shared" si="4"/>
        <v>1589.5650000000001</v>
      </c>
    </row>
    <row r="28" spans="1:16" x14ac:dyDescent="0.25">
      <c r="A28" s="21">
        <v>47</v>
      </c>
      <c r="B28" s="21">
        <v>1845</v>
      </c>
      <c r="C28" s="22" t="s">
        <v>37</v>
      </c>
      <c r="D28" s="23">
        <v>438182.07</v>
      </c>
      <c r="E28" s="24">
        <v>230.56</v>
      </c>
      <c r="F28" s="24">
        <v>-384142.52</v>
      </c>
      <c r="G28" s="25">
        <f t="shared" si="2"/>
        <v>54270.109999999986</v>
      </c>
      <c r="H28" s="26"/>
      <c r="I28" s="27">
        <v>386137.7</v>
      </c>
      <c r="J28" s="27">
        <v>2278.2224000000001</v>
      </c>
      <c r="K28" s="27">
        <v>-383740.33240000001</v>
      </c>
      <c r="L28" s="25">
        <f t="shared" si="6"/>
        <v>4675.5900000000256</v>
      </c>
      <c r="M28" s="28">
        <f t="shared" si="5"/>
        <v>49594.51999999996</v>
      </c>
      <c r="N28" s="4"/>
      <c r="O28" s="29">
        <f t="shared" si="3"/>
        <v>246226.09</v>
      </c>
      <c r="P28" s="29">
        <f t="shared" si="4"/>
        <v>195406.64500000002</v>
      </c>
    </row>
    <row r="29" spans="1:16" x14ac:dyDescent="0.25">
      <c r="A29" s="21">
        <v>47</v>
      </c>
      <c r="B29" s="21">
        <v>1850</v>
      </c>
      <c r="C29" s="22" t="s">
        <v>38</v>
      </c>
      <c r="D29" s="23">
        <v>571797.49</v>
      </c>
      <c r="E29" s="24">
        <f>25177.649685+5966.0288</f>
        <v>31143.678485</v>
      </c>
      <c r="F29" s="24">
        <v>-486331.16848500003</v>
      </c>
      <c r="G29" s="25">
        <f t="shared" si="2"/>
        <v>116610</v>
      </c>
      <c r="H29" s="26"/>
      <c r="I29" s="27">
        <v>489595.65</v>
      </c>
      <c r="J29" s="27">
        <f>3491.441242125+149.15</f>
        <v>3640.591242125</v>
      </c>
      <c r="K29" s="27">
        <v>-487308.46124212502</v>
      </c>
      <c r="L29" s="25">
        <f t="shared" si="6"/>
        <v>5927.7800000000279</v>
      </c>
      <c r="M29" s="28">
        <f t="shared" si="5"/>
        <v>110682.21999999997</v>
      </c>
      <c r="N29" s="4"/>
      <c r="O29" s="29">
        <f t="shared" si="3"/>
        <v>344203.745</v>
      </c>
      <c r="P29" s="29">
        <f t="shared" si="4"/>
        <v>247761.71500000003</v>
      </c>
    </row>
    <row r="30" spans="1:16" x14ac:dyDescent="0.25">
      <c r="A30" s="21">
        <v>47</v>
      </c>
      <c r="B30" s="21">
        <v>1855</v>
      </c>
      <c r="C30" s="22" t="s">
        <v>39</v>
      </c>
      <c r="D30" s="23">
        <v>25415.63</v>
      </c>
      <c r="E30" s="24">
        <v>0</v>
      </c>
      <c r="F30" s="24">
        <v>-3823.0400000000009</v>
      </c>
      <c r="G30" s="25">
        <f t="shared" si="2"/>
        <v>21592.59</v>
      </c>
      <c r="H30" s="26"/>
      <c r="I30" s="27">
        <v>4601.8900000000003</v>
      </c>
      <c r="J30" s="27">
        <v>1015</v>
      </c>
      <c r="K30" s="27">
        <v>-3821.42</v>
      </c>
      <c r="L30" s="25">
        <f t="shared" si="6"/>
        <v>1795.4700000000003</v>
      </c>
      <c r="M30" s="28">
        <f t="shared" si="5"/>
        <v>19797.12</v>
      </c>
      <c r="N30" s="4"/>
      <c r="O30" s="29">
        <f t="shared" si="3"/>
        <v>23504.11</v>
      </c>
      <c r="P30" s="29">
        <f t="shared" si="4"/>
        <v>3198.6800000000003</v>
      </c>
    </row>
    <row r="31" spans="1:16" x14ac:dyDescent="0.25">
      <c r="A31" s="21">
        <v>47</v>
      </c>
      <c r="B31" s="21">
        <v>1860</v>
      </c>
      <c r="C31" s="22" t="s">
        <v>40</v>
      </c>
      <c r="D31" s="23">
        <v>146988.1</v>
      </c>
      <c r="E31" s="24">
        <v>0</v>
      </c>
      <c r="F31" s="24">
        <v>-105212.47</v>
      </c>
      <c r="G31" s="25">
        <f t="shared" si="2"/>
        <v>41775.630000000005</v>
      </c>
      <c r="H31" s="26"/>
      <c r="I31" s="27">
        <v>108607.19</v>
      </c>
      <c r="J31" s="27">
        <v>9467</v>
      </c>
      <c r="K31" s="27">
        <v>-107681.22</v>
      </c>
      <c r="L31" s="25">
        <f t="shared" si="6"/>
        <v>10392.970000000001</v>
      </c>
      <c r="M31" s="28">
        <f t="shared" si="5"/>
        <v>31382.660000000003</v>
      </c>
      <c r="N31" s="4"/>
      <c r="O31" s="29">
        <f t="shared" si="3"/>
        <v>94381.865000000005</v>
      </c>
      <c r="P31" s="29">
        <f t="shared" si="4"/>
        <v>59500.08</v>
      </c>
    </row>
    <row r="32" spans="1:16" x14ac:dyDescent="0.25">
      <c r="A32" s="21">
        <v>47</v>
      </c>
      <c r="B32" s="21">
        <v>1860</v>
      </c>
      <c r="C32" s="22" t="s">
        <v>41</v>
      </c>
      <c r="D32" s="23">
        <v>661252</v>
      </c>
      <c r="E32" s="24">
        <v>792.05</v>
      </c>
      <c r="F32" s="24">
        <v>-3327.3000000000466</v>
      </c>
      <c r="G32" s="25">
        <f t="shared" si="2"/>
        <v>658716.75</v>
      </c>
      <c r="H32" s="26"/>
      <c r="I32" s="27">
        <v>0</v>
      </c>
      <c r="J32" s="27">
        <f>259286.96+44235.8033333333</f>
        <v>303522.76333333331</v>
      </c>
      <c r="K32" s="27">
        <v>-44235.803333333315</v>
      </c>
      <c r="L32" s="25">
        <f t="shared" si="6"/>
        <v>259286.96</v>
      </c>
      <c r="M32" s="28">
        <f t="shared" si="5"/>
        <v>399429.79000000004</v>
      </c>
      <c r="N32" s="4"/>
      <c r="O32" s="29">
        <f t="shared" si="3"/>
        <v>659984.375</v>
      </c>
      <c r="P32" s="29">
        <f t="shared" si="4"/>
        <v>129643.48</v>
      </c>
    </row>
    <row r="33" spans="1:16" x14ac:dyDescent="0.25">
      <c r="A33" s="21" t="s">
        <v>27</v>
      </c>
      <c r="B33" s="21">
        <v>1905</v>
      </c>
      <c r="C33" s="22" t="s">
        <v>28</v>
      </c>
      <c r="D33" s="23">
        <v>7600</v>
      </c>
      <c r="E33" s="24">
        <v>0</v>
      </c>
      <c r="F33" s="24">
        <v>0</v>
      </c>
      <c r="G33" s="25">
        <f t="shared" si="2"/>
        <v>7600</v>
      </c>
      <c r="H33" s="26"/>
      <c r="I33" s="27">
        <v>0</v>
      </c>
      <c r="J33" s="27">
        <v>0</v>
      </c>
      <c r="K33" s="27">
        <v>0</v>
      </c>
      <c r="L33" s="25">
        <f t="shared" si="6"/>
        <v>0</v>
      </c>
      <c r="M33" s="28">
        <f t="shared" si="5"/>
        <v>7600</v>
      </c>
      <c r="N33" s="4"/>
      <c r="O33" s="29">
        <f t="shared" si="3"/>
        <v>7600</v>
      </c>
      <c r="P33" s="29">
        <f t="shared" si="4"/>
        <v>0</v>
      </c>
    </row>
    <row r="34" spans="1:16" x14ac:dyDescent="0.25">
      <c r="A34" s="21">
        <v>47</v>
      </c>
      <c r="B34" s="21">
        <v>1908</v>
      </c>
      <c r="C34" s="22" t="s">
        <v>42</v>
      </c>
      <c r="D34" s="23">
        <v>289759.39</v>
      </c>
      <c r="E34" s="24">
        <f>9098.75+1475</f>
        <v>10573.75</v>
      </c>
      <c r="F34" s="24">
        <v>-96775.620000000024</v>
      </c>
      <c r="G34" s="25">
        <f t="shared" si="2"/>
        <v>203557.52</v>
      </c>
      <c r="H34" s="26"/>
      <c r="I34" s="27">
        <v>103097.51000000001</v>
      </c>
      <c r="J34" s="27">
        <f>6045+49.17</f>
        <v>6094.17</v>
      </c>
      <c r="K34" s="27">
        <v>-95506.200000000012</v>
      </c>
      <c r="L34" s="25">
        <f t="shared" si="6"/>
        <v>13685.479999999996</v>
      </c>
      <c r="M34" s="28">
        <f>G34-L34</f>
        <v>189872.03999999998</v>
      </c>
      <c r="N34" s="4"/>
      <c r="O34" s="29">
        <f t="shared" si="3"/>
        <v>246658.45500000002</v>
      </c>
      <c r="P34" s="29">
        <f t="shared" si="4"/>
        <v>58391.495000000003</v>
      </c>
    </row>
    <row r="35" spans="1:16" x14ac:dyDescent="0.25">
      <c r="A35" s="21">
        <v>13</v>
      </c>
      <c r="B35" s="21">
        <v>1910</v>
      </c>
      <c r="C35" s="22" t="s">
        <v>30</v>
      </c>
      <c r="D35" s="23">
        <v>0</v>
      </c>
      <c r="E35" s="24">
        <v>0</v>
      </c>
      <c r="F35" s="24">
        <v>0</v>
      </c>
      <c r="G35" s="25">
        <f t="shared" si="2"/>
        <v>0</v>
      </c>
      <c r="H35" s="26"/>
      <c r="I35" s="27">
        <v>0</v>
      </c>
      <c r="J35" s="27">
        <v>1520.9375</v>
      </c>
      <c r="K35" s="27">
        <v>-1520.9375</v>
      </c>
      <c r="L35" s="25">
        <f t="shared" si="6"/>
        <v>0</v>
      </c>
      <c r="M35" s="28">
        <f t="shared" si="5"/>
        <v>0</v>
      </c>
      <c r="N35" s="4"/>
      <c r="O35" s="29">
        <f t="shared" si="3"/>
        <v>0</v>
      </c>
      <c r="P35" s="29">
        <f t="shared" si="4"/>
        <v>0</v>
      </c>
    </row>
    <row r="36" spans="1:16" x14ac:dyDescent="0.25">
      <c r="A36" s="21">
        <v>8</v>
      </c>
      <c r="B36" s="21">
        <v>1915</v>
      </c>
      <c r="C36" s="22" t="s">
        <v>43</v>
      </c>
      <c r="D36" s="23">
        <v>45274.400000000001</v>
      </c>
      <c r="E36" s="24">
        <v>0</v>
      </c>
      <c r="F36" s="24">
        <v>-40542.19</v>
      </c>
      <c r="G36" s="25">
        <f t="shared" si="2"/>
        <v>4732.2099999999991</v>
      </c>
      <c r="H36" s="26"/>
      <c r="I36" s="27">
        <v>41014.450000000004</v>
      </c>
      <c r="J36" s="27">
        <v>755</v>
      </c>
      <c r="K36" s="27">
        <v>-40666.750000000007</v>
      </c>
      <c r="L36" s="25">
        <f t="shared" si="6"/>
        <v>1102.6999999999971</v>
      </c>
      <c r="M36" s="28">
        <f t="shared" si="5"/>
        <v>3629.510000000002</v>
      </c>
      <c r="N36" s="4"/>
      <c r="O36" s="29">
        <f t="shared" si="3"/>
        <v>25003.305</v>
      </c>
      <c r="P36" s="29">
        <f t="shared" si="4"/>
        <v>21058.575000000001</v>
      </c>
    </row>
    <row r="37" spans="1:16" x14ac:dyDescent="0.25">
      <c r="A37" s="21">
        <v>10</v>
      </c>
      <c r="B37" s="21">
        <v>1920</v>
      </c>
      <c r="C37" s="22" t="s">
        <v>44</v>
      </c>
      <c r="D37" s="23">
        <v>118908.72</v>
      </c>
      <c r="E37" s="24">
        <v>1439.58</v>
      </c>
      <c r="F37" s="24">
        <v>-101654.31</v>
      </c>
      <c r="G37" s="25">
        <f t="shared" si="2"/>
        <v>18693.990000000005</v>
      </c>
      <c r="H37" s="26"/>
      <c r="I37" s="27">
        <v>105622.81</v>
      </c>
      <c r="J37" s="27">
        <v>4851.9160000000002</v>
      </c>
      <c r="K37" s="27">
        <v>-102798.86599999999</v>
      </c>
      <c r="L37" s="25">
        <f t="shared" si="6"/>
        <v>7675.8600000000006</v>
      </c>
      <c r="M37" s="28">
        <f t="shared" si="5"/>
        <v>11018.130000000005</v>
      </c>
      <c r="N37" s="4"/>
      <c r="O37" s="29">
        <f t="shared" si="3"/>
        <v>68801.35500000001</v>
      </c>
      <c r="P37" s="29">
        <f t="shared" si="4"/>
        <v>56649.334999999999</v>
      </c>
    </row>
    <row r="38" spans="1:16" x14ac:dyDescent="0.25">
      <c r="A38" s="21">
        <v>45</v>
      </c>
      <c r="B38" s="21">
        <v>1920</v>
      </c>
      <c r="C38" s="22" t="s">
        <v>45</v>
      </c>
      <c r="D38" s="23"/>
      <c r="E38" s="24">
        <v>0</v>
      </c>
      <c r="F38" s="24">
        <v>0</v>
      </c>
      <c r="G38" s="25">
        <f t="shared" si="2"/>
        <v>0</v>
      </c>
      <c r="H38" s="26"/>
      <c r="I38" s="27">
        <v>0</v>
      </c>
      <c r="J38" s="27">
        <v>0</v>
      </c>
      <c r="K38" s="27">
        <v>0</v>
      </c>
      <c r="L38" s="25">
        <f t="shared" si="6"/>
        <v>0</v>
      </c>
      <c r="M38" s="28">
        <f t="shared" si="5"/>
        <v>0</v>
      </c>
      <c r="N38" s="4"/>
      <c r="O38" s="29">
        <f t="shared" si="3"/>
        <v>0</v>
      </c>
      <c r="P38" s="29">
        <f t="shared" si="4"/>
        <v>0</v>
      </c>
    </row>
    <row r="39" spans="1:16" x14ac:dyDescent="0.25">
      <c r="A39" s="21">
        <v>45.1</v>
      </c>
      <c r="B39" s="21">
        <v>1920</v>
      </c>
      <c r="C39" s="22" t="s">
        <v>46</v>
      </c>
      <c r="D39" s="23"/>
      <c r="E39" s="24">
        <v>0</v>
      </c>
      <c r="F39" s="24">
        <v>0</v>
      </c>
      <c r="G39" s="25">
        <f t="shared" si="2"/>
        <v>0</v>
      </c>
      <c r="H39" s="26"/>
      <c r="I39" s="27">
        <v>0</v>
      </c>
      <c r="J39" s="27">
        <v>0</v>
      </c>
      <c r="K39" s="27">
        <v>0</v>
      </c>
      <c r="L39" s="25">
        <f t="shared" si="6"/>
        <v>0</v>
      </c>
      <c r="M39" s="28">
        <f t="shared" si="5"/>
        <v>0</v>
      </c>
      <c r="N39" s="4"/>
      <c r="O39" s="29">
        <f t="shared" si="3"/>
        <v>0</v>
      </c>
      <c r="P39" s="29">
        <f t="shared" si="4"/>
        <v>0</v>
      </c>
    </row>
    <row r="40" spans="1:16" x14ac:dyDescent="0.25">
      <c r="A40" s="21">
        <v>10</v>
      </c>
      <c r="B40" s="21">
        <v>1930</v>
      </c>
      <c r="C40" s="22" t="s">
        <v>47</v>
      </c>
      <c r="D40" s="23">
        <v>732199.33</v>
      </c>
      <c r="E40" s="24">
        <v>0</v>
      </c>
      <c r="F40" s="24">
        <v>-517930.94999999995</v>
      </c>
      <c r="G40" s="25">
        <f t="shared" si="2"/>
        <v>214268.38</v>
      </c>
      <c r="H40" s="26"/>
      <c r="I40" s="27">
        <v>548600.31000000006</v>
      </c>
      <c r="J40" s="27">
        <f>30668+3564</f>
        <v>34232</v>
      </c>
      <c r="K40" s="27">
        <v>-522564.21000000008</v>
      </c>
      <c r="L40" s="25">
        <f t="shared" si="6"/>
        <v>60268.099999999977</v>
      </c>
      <c r="M40" s="28">
        <f t="shared" si="5"/>
        <v>154000.28000000003</v>
      </c>
      <c r="N40" s="4"/>
      <c r="O40" s="29">
        <f t="shared" si="3"/>
        <v>473233.85499999998</v>
      </c>
      <c r="P40" s="29">
        <f t="shared" si="4"/>
        <v>304434.20500000002</v>
      </c>
    </row>
    <row r="41" spans="1:16" x14ac:dyDescent="0.25">
      <c r="A41" s="21">
        <v>8</v>
      </c>
      <c r="B41" s="21">
        <v>1935</v>
      </c>
      <c r="C41" s="22" t="s">
        <v>48</v>
      </c>
      <c r="D41" s="23">
        <v>1854.52</v>
      </c>
      <c r="E41" s="24">
        <v>0</v>
      </c>
      <c r="F41" s="24">
        <v>-1854.52</v>
      </c>
      <c r="G41" s="25">
        <f t="shared" si="2"/>
        <v>0</v>
      </c>
      <c r="H41" s="26"/>
      <c r="I41" s="27">
        <v>1855</v>
      </c>
      <c r="J41" s="27">
        <v>0</v>
      </c>
      <c r="K41" s="27">
        <v>-1855</v>
      </c>
      <c r="L41" s="25">
        <f t="shared" si="6"/>
        <v>0</v>
      </c>
      <c r="M41" s="28">
        <f t="shared" si="5"/>
        <v>0</v>
      </c>
      <c r="N41" s="4"/>
      <c r="O41" s="29">
        <f t="shared" si="3"/>
        <v>927.26</v>
      </c>
      <c r="P41" s="29">
        <f t="shared" si="4"/>
        <v>927.5</v>
      </c>
    </row>
    <row r="42" spans="1:16" x14ac:dyDescent="0.25">
      <c r="A42" s="21">
        <v>8</v>
      </c>
      <c r="B42" s="21">
        <v>1940</v>
      </c>
      <c r="C42" s="22" t="s">
        <v>49</v>
      </c>
      <c r="D42" s="23">
        <v>102728.43</v>
      </c>
      <c r="E42" s="24">
        <v>7353.25</v>
      </c>
      <c r="F42" s="24">
        <v>-92778.159999999989</v>
      </c>
      <c r="G42" s="25">
        <f t="shared" si="2"/>
        <v>17303.520000000004</v>
      </c>
      <c r="H42" s="26"/>
      <c r="I42" s="27">
        <v>95223.94</v>
      </c>
      <c r="J42" s="27">
        <v>1799.325</v>
      </c>
      <c r="K42" s="27">
        <v>-92778.365000000005</v>
      </c>
      <c r="L42" s="25">
        <f t="shared" si="6"/>
        <v>4244.8999999999942</v>
      </c>
      <c r="M42" s="28">
        <f t="shared" si="5"/>
        <v>13058.62000000001</v>
      </c>
      <c r="N42" s="4"/>
      <c r="O42" s="29">
        <f t="shared" si="3"/>
        <v>60015.974999999999</v>
      </c>
      <c r="P42" s="29">
        <f t="shared" si="4"/>
        <v>49734.42</v>
      </c>
    </row>
    <row r="43" spans="1:16" x14ac:dyDescent="0.25">
      <c r="A43" s="21">
        <v>8</v>
      </c>
      <c r="B43" s="21">
        <v>1945</v>
      </c>
      <c r="C43" s="30" t="s">
        <v>50</v>
      </c>
      <c r="D43" s="23">
        <v>0</v>
      </c>
      <c r="E43" s="24">
        <v>0</v>
      </c>
      <c r="F43" s="24">
        <v>0</v>
      </c>
      <c r="G43" s="25">
        <f t="shared" si="2"/>
        <v>0</v>
      </c>
      <c r="H43" s="26"/>
      <c r="I43" s="27">
        <v>0</v>
      </c>
      <c r="J43" s="27">
        <v>0</v>
      </c>
      <c r="K43" s="27">
        <v>0</v>
      </c>
      <c r="L43" s="25">
        <f t="shared" si="6"/>
        <v>0</v>
      </c>
      <c r="M43" s="28">
        <f t="shared" si="5"/>
        <v>0</v>
      </c>
      <c r="N43" s="4"/>
      <c r="O43" s="29">
        <f t="shared" si="3"/>
        <v>0</v>
      </c>
      <c r="P43" s="29">
        <f t="shared" si="4"/>
        <v>0</v>
      </c>
    </row>
    <row r="44" spans="1:16" x14ac:dyDescent="0.25">
      <c r="A44" s="21">
        <v>8</v>
      </c>
      <c r="B44" s="21">
        <v>1950</v>
      </c>
      <c r="C44" s="30" t="s">
        <v>51</v>
      </c>
      <c r="D44" s="23">
        <v>0</v>
      </c>
      <c r="E44" s="24">
        <v>0</v>
      </c>
      <c r="F44" s="24">
        <v>0</v>
      </c>
      <c r="G44" s="25">
        <f t="shared" si="2"/>
        <v>0</v>
      </c>
      <c r="H44" s="26"/>
      <c r="I44" s="27">
        <v>0</v>
      </c>
      <c r="J44" s="27">
        <v>0</v>
      </c>
      <c r="K44" s="27">
        <v>0</v>
      </c>
      <c r="L44" s="25">
        <f t="shared" si="6"/>
        <v>0</v>
      </c>
      <c r="M44" s="28">
        <f t="shared" si="5"/>
        <v>0</v>
      </c>
      <c r="N44" s="4"/>
      <c r="O44" s="29">
        <f t="shared" si="3"/>
        <v>0</v>
      </c>
      <c r="P44" s="29">
        <f t="shared" si="4"/>
        <v>0</v>
      </c>
    </row>
    <row r="45" spans="1:16" x14ac:dyDescent="0.25">
      <c r="A45" s="21">
        <v>8</v>
      </c>
      <c r="B45" s="21">
        <v>1955</v>
      </c>
      <c r="C45" s="30" t="s">
        <v>52</v>
      </c>
      <c r="D45" s="23">
        <v>3546.04</v>
      </c>
      <c r="E45" s="24">
        <v>0</v>
      </c>
      <c r="F45" s="24">
        <v>-3191.44</v>
      </c>
      <c r="G45" s="25">
        <f t="shared" si="2"/>
        <v>354.59999999999991</v>
      </c>
      <c r="H45" s="26"/>
      <c r="I45" s="27">
        <v>3546.04</v>
      </c>
      <c r="J45" s="27">
        <v>0</v>
      </c>
      <c r="K45" s="27">
        <v>-3191.44</v>
      </c>
      <c r="L45" s="25">
        <f t="shared" si="6"/>
        <v>354.59999999999991</v>
      </c>
      <c r="M45" s="28">
        <f t="shared" si="5"/>
        <v>0</v>
      </c>
      <c r="N45" s="4"/>
      <c r="O45" s="29">
        <f t="shared" si="3"/>
        <v>1950.32</v>
      </c>
      <c r="P45" s="29">
        <f t="shared" si="4"/>
        <v>1950.32</v>
      </c>
    </row>
    <row r="46" spans="1:16" x14ac:dyDescent="0.25">
      <c r="A46" s="21">
        <v>8</v>
      </c>
      <c r="B46" s="21">
        <v>1955</v>
      </c>
      <c r="C46" s="30" t="s">
        <v>53</v>
      </c>
      <c r="D46" s="23">
        <v>0</v>
      </c>
      <c r="E46" s="24">
        <v>0</v>
      </c>
      <c r="F46" s="24">
        <v>0</v>
      </c>
      <c r="G46" s="25">
        <f t="shared" si="2"/>
        <v>0</v>
      </c>
      <c r="H46" s="26"/>
      <c r="I46" s="27">
        <v>0</v>
      </c>
      <c r="J46" s="27">
        <v>0</v>
      </c>
      <c r="K46" s="27">
        <v>0</v>
      </c>
      <c r="L46" s="25">
        <f t="shared" si="6"/>
        <v>0</v>
      </c>
      <c r="M46" s="28">
        <f t="shared" si="5"/>
        <v>0</v>
      </c>
      <c r="N46" s="4"/>
      <c r="O46" s="29">
        <f t="shared" si="3"/>
        <v>0</v>
      </c>
      <c r="P46" s="29">
        <f t="shared" si="4"/>
        <v>0</v>
      </c>
    </row>
    <row r="47" spans="1:16" x14ac:dyDescent="0.25">
      <c r="A47" s="21">
        <v>8</v>
      </c>
      <c r="B47" s="21">
        <v>1960</v>
      </c>
      <c r="C47" s="30" t="s">
        <v>54</v>
      </c>
      <c r="D47" s="23">
        <v>0</v>
      </c>
      <c r="E47" s="24">
        <v>0</v>
      </c>
      <c r="F47" s="24">
        <v>0</v>
      </c>
      <c r="G47" s="25">
        <f t="shared" si="2"/>
        <v>0</v>
      </c>
      <c r="H47" s="26"/>
      <c r="I47" s="27">
        <v>0</v>
      </c>
      <c r="J47" s="27">
        <v>0</v>
      </c>
      <c r="K47" s="27">
        <v>0</v>
      </c>
      <c r="L47" s="25">
        <f t="shared" si="6"/>
        <v>0</v>
      </c>
      <c r="M47" s="28">
        <f t="shared" si="5"/>
        <v>0</v>
      </c>
      <c r="N47" s="4"/>
      <c r="O47" s="29">
        <f t="shared" si="3"/>
        <v>0</v>
      </c>
      <c r="P47" s="29">
        <f t="shared" si="4"/>
        <v>0</v>
      </c>
    </row>
    <row r="48" spans="1:16" x14ac:dyDescent="0.25">
      <c r="A48" s="3">
        <v>47</v>
      </c>
      <c r="B48" s="21">
        <v>1970</v>
      </c>
      <c r="C48" s="30" t="s">
        <v>55</v>
      </c>
      <c r="D48" s="23">
        <v>0</v>
      </c>
      <c r="E48" s="24">
        <v>0</v>
      </c>
      <c r="F48" s="24">
        <v>0</v>
      </c>
      <c r="G48" s="25">
        <f t="shared" si="2"/>
        <v>0</v>
      </c>
      <c r="H48" s="26"/>
      <c r="I48" s="27">
        <v>0</v>
      </c>
      <c r="J48" s="27">
        <v>0</v>
      </c>
      <c r="K48" s="27">
        <v>0</v>
      </c>
      <c r="L48" s="25">
        <f t="shared" si="6"/>
        <v>0</v>
      </c>
      <c r="M48" s="28">
        <f t="shared" si="5"/>
        <v>0</v>
      </c>
      <c r="N48" s="4"/>
      <c r="O48" s="29">
        <f t="shared" si="3"/>
        <v>0</v>
      </c>
      <c r="P48" s="29">
        <f t="shared" si="4"/>
        <v>0</v>
      </c>
    </row>
    <row r="49" spans="1:16" x14ac:dyDescent="0.25">
      <c r="A49" s="21">
        <v>47</v>
      </c>
      <c r="B49" s="21">
        <v>1975</v>
      </c>
      <c r="C49" s="30" t="s">
        <v>56</v>
      </c>
      <c r="D49" s="23">
        <v>0</v>
      </c>
      <c r="E49" s="24">
        <v>0</v>
      </c>
      <c r="F49" s="24">
        <v>0</v>
      </c>
      <c r="G49" s="25">
        <f t="shared" si="2"/>
        <v>0</v>
      </c>
      <c r="H49" s="26"/>
      <c r="I49" s="27">
        <v>0</v>
      </c>
      <c r="J49" s="27">
        <v>0</v>
      </c>
      <c r="K49" s="27">
        <v>0</v>
      </c>
      <c r="L49" s="25">
        <f t="shared" si="6"/>
        <v>0</v>
      </c>
      <c r="M49" s="28">
        <f t="shared" si="5"/>
        <v>0</v>
      </c>
      <c r="N49" s="4"/>
      <c r="O49" s="29">
        <f t="shared" si="3"/>
        <v>0</v>
      </c>
      <c r="P49" s="29">
        <f t="shared" si="4"/>
        <v>0</v>
      </c>
    </row>
    <row r="50" spans="1:16" x14ac:dyDescent="0.25">
      <c r="A50" s="21">
        <v>47</v>
      </c>
      <c r="B50" s="21">
        <v>1980</v>
      </c>
      <c r="C50" s="30" t="s">
        <v>57</v>
      </c>
      <c r="D50" s="23">
        <v>0</v>
      </c>
      <c r="E50" s="24">
        <v>0</v>
      </c>
      <c r="F50" s="24">
        <v>0</v>
      </c>
      <c r="G50" s="25">
        <f t="shared" si="2"/>
        <v>0</v>
      </c>
      <c r="H50" s="26"/>
      <c r="I50" s="27">
        <v>0</v>
      </c>
      <c r="J50" s="27">
        <v>0</v>
      </c>
      <c r="K50" s="27">
        <v>0</v>
      </c>
      <c r="L50" s="25">
        <f t="shared" si="6"/>
        <v>0</v>
      </c>
      <c r="M50" s="28">
        <f t="shared" si="5"/>
        <v>0</v>
      </c>
      <c r="N50" s="4"/>
      <c r="O50" s="29">
        <f t="shared" si="3"/>
        <v>0</v>
      </c>
      <c r="P50" s="29">
        <f t="shared" si="4"/>
        <v>0</v>
      </c>
    </row>
    <row r="51" spans="1:16" x14ac:dyDescent="0.25">
      <c r="A51" s="21">
        <v>47</v>
      </c>
      <c r="B51" s="21">
        <v>1985</v>
      </c>
      <c r="C51" s="30" t="s">
        <v>58</v>
      </c>
      <c r="D51" s="23">
        <v>0</v>
      </c>
      <c r="E51" s="24">
        <v>0</v>
      </c>
      <c r="F51" s="24">
        <v>0</v>
      </c>
      <c r="G51" s="25">
        <f t="shared" si="2"/>
        <v>0</v>
      </c>
      <c r="H51" s="26"/>
      <c r="I51" s="27">
        <v>0</v>
      </c>
      <c r="J51" s="27">
        <v>0</v>
      </c>
      <c r="K51" s="27">
        <v>0</v>
      </c>
      <c r="L51" s="25">
        <f t="shared" si="6"/>
        <v>0</v>
      </c>
      <c r="M51" s="28">
        <f t="shared" si="5"/>
        <v>0</v>
      </c>
      <c r="N51" s="4"/>
      <c r="O51" s="29">
        <f t="shared" si="3"/>
        <v>0</v>
      </c>
      <c r="P51" s="29">
        <f t="shared" si="4"/>
        <v>0</v>
      </c>
    </row>
    <row r="52" spans="1:16" x14ac:dyDescent="0.25">
      <c r="A52" s="3">
        <v>47</v>
      </c>
      <c r="B52" s="21">
        <v>1990</v>
      </c>
      <c r="C52" s="31" t="s">
        <v>59</v>
      </c>
      <c r="D52" s="23">
        <v>0</v>
      </c>
      <c r="E52" s="24">
        <v>0</v>
      </c>
      <c r="F52" s="24">
        <v>0</v>
      </c>
      <c r="G52" s="25">
        <f t="shared" si="2"/>
        <v>0</v>
      </c>
      <c r="H52" s="26"/>
      <c r="I52" s="27">
        <v>0</v>
      </c>
      <c r="J52" s="27">
        <v>0</v>
      </c>
      <c r="K52" s="27">
        <v>0</v>
      </c>
      <c r="L52" s="25">
        <f t="shared" si="6"/>
        <v>0</v>
      </c>
      <c r="M52" s="28">
        <f t="shared" si="5"/>
        <v>0</v>
      </c>
      <c r="N52" s="4"/>
      <c r="O52" s="29">
        <f t="shared" si="3"/>
        <v>0</v>
      </c>
      <c r="P52" s="29">
        <f t="shared" si="4"/>
        <v>0</v>
      </c>
    </row>
    <row r="53" spans="1:16" x14ac:dyDescent="0.25">
      <c r="A53" s="21">
        <v>47</v>
      </c>
      <c r="B53" s="21">
        <v>2440</v>
      </c>
      <c r="C53" s="30" t="s">
        <v>60</v>
      </c>
      <c r="D53" s="23">
        <v>-19489.41</v>
      </c>
      <c r="E53" s="24">
        <v>0</v>
      </c>
      <c r="F53" s="24">
        <v>0</v>
      </c>
      <c r="G53" s="25">
        <f t="shared" si="2"/>
        <v>-19489.41</v>
      </c>
      <c r="H53" s="26"/>
      <c r="I53" s="27">
        <v>0</v>
      </c>
      <c r="J53" s="27">
        <v>0</v>
      </c>
      <c r="K53" s="27">
        <v>0</v>
      </c>
      <c r="L53" s="25">
        <f t="shared" si="6"/>
        <v>0</v>
      </c>
      <c r="M53" s="28">
        <f t="shared" si="5"/>
        <v>-19489.41</v>
      </c>
      <c r="N53" s="4"/>
      <c r="O53" s="29">
        <f t="shared" si="3"/>
        <v>-19489.41</v>
      </c>
      <c r="P53" s="29">
        <f t="shared" si="4"/>
        <v>0</v>
      </c>
    </row>
    <row r="54" spans="1:16" x14ac:dyDescent="0.25">
      <c r="A54" s="32"/>
      <c r="B54" s="32"/>
      <c r="C54" s="33"/>
      <c r="D54" s="25"/>
      <c r="E54" s="36"/>
      <c r="F54" s="36"/>
      <c r="G54" s="25">
        <f t="shared" si="2"/>
        <v>0</v>
      </c>
      <c r="H54" s="8"/>
      <c r="I54" s="27">
        <v>0</v>
      </c>
      <c r="J54" s="27">
        <v>0</v>
      </c>
      <c r="K54" s="27">
        <v>0</v>
      </c>
      <c r="L54" s="25">
        <f t="shared" si="6"/>
        <v>0</v>
      </c>
      <c r="M54" s="28">
        <f t="shared" si="5"/>
        <v>0</v>
      </c>
      <c r="N54" s="4"/>
      <c r="O54" s="29">
        <f t="shared" si="3"/>
        <v>0</v>
      </c>
      <c r="P54" s="29">
        <f t="shared" si="4"/>
        <v>0</v>
      </c>
    </row>
    <row r="55" spans="1:16" x14ac:dyDescent="0.25">
      <c r="A55" s="32"/>
      <c r="B55" s="32"/>
      <c r="C55" s="34" t="s">
        <v>61</v>
      </c>
      <c r="D55" s="35">
        <f>SUM(D17:D54)</f>
        <v>4956513.4699999988</v>
      </c>
      <c r="E55" s="35">
        <f>SUM(E17:E54)</f>
        <v>188877.99848499999</v>
      </c>
      <c r="F55" s="35">
        <f>SUM(F17:F54)</f>
        <v>-3201955.5584850004</v>
      </c>
      <c r="G55" s="35">
        <f>SUM(G17:G54)</f>
        <v>1943435.9100000004</v>
      </c>
      <c r="H55" s="8"/>
      <c r="I55" s="35">
        <f>SUM(I17:I54)</f>
        <v>3397691.93</v>
      </c>
      <c r="J55" s="35">
        <f>SUM(J17:J54)</f>
        <v>398571.80774212501</v>
      </c>
      <c r="K55" s="35">
        <f>SUM(K17:K54)</f>
        <v>-3246453.0177421253</v>
      </c>
      <c r="L55" s="35">
        <f>SUM(L17:L54)</f>
        <v>549810.72</v>
      </c>
      <c r="M55" s="35">
        <f>SUM(M17:M54)</f>
        <v>1393625.19</v>
      </c>
      <c r="N55" s="4"/>
      <c r="O55" s="37">
        <f>SUM(O17:O54)</f>
        <v>3449974.69</v>
      </c>
      <c r="P55" s="37">
        <f>SUM(P17:P54)</f>
        <v>1973751.3250000002</v>
      </c>
    </row>
  </sheetData>
  <mergeCells count="9">
    <mergeCell ref="D15:G15"/>
    <mergeCell ref="A3:C3"/>
    <mergeCell ref="A2:C2"/>
    <mergeCell ref="A4:C4"/>
    <mergeCell ref="A5:C5"/>
    <mergeCell ref="A6:C6"/>
    <mergeCell ref="A7:C7"/>
    <mergeCell ref="A8:C8"/>
    <mergeCell ref="A9:C9"/>
  </mergeCells>
  <dataValidations count="1">
    <dataValidation type="list" allowBlank="1" showInputMessage="1" showErrorMessage="1" sqref="G13" xr:uid="{A8C28211-BB46-4814-B62F-DE698259EAFE}">
      <formula1>"Former CGAAP - without changes to the policies, CGAAP - with changes to policies, IFRS"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Jessy Richard</dc:creator>
  <cp:lastModifiedBy>Tandem Energy Services</cp:lastModifiedBy>
  <dcterms:created xsi:type="dcterms:W3CDTF">2021-03-05T15:31:41Z</dcterms:created>
  <dcterms:modified xsi:type="dcterms:W3CDTF">2021-03-18T21:27:41Z</dcterms:modified>
</cp:coreProperties>
</file>