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codeName="ThisWorkbook" defaultThemeVersion="124226"/>
  <mc:AlternateContent xmlns:mc="http://schemas.openxmlformats.org/markup-compatibility/2006">
    <mc:Choice Requires="x15">
      <x15ac:absPath xmlns:x15ac="http://schemas.microsoft.com/office/spreadsheetml/2010/11/ac" url="/Users/David/Sync/IndEco/Projects/C0181 North Bay Hydro/"/>
    </mc:Choice>
  </mc:AlternateContent>
  <xr:revisionPtr revIDLastSave="0" documentId="13_ncr:1_{85AF65B2-826B-C447-8C9B-1CCFC66F4F5D}" xr6:coauthVersionLast="45" xr6:coauthVersionMax="45" xr10:uidLastSave="{00000000-0000-0000-0000-000000000000}"/>
  <workbookProtection workbookAlgorithmName="SHA-512" workbookHashValue="wjquVqPsfCXUJutwcMowF8+lCqcEYfWuRXFtbujOZCpWuYPXtK03MGzYHl+AL58CPFpyQitY048rd0tXSGYTDQ==" workbookSaltValue="3LJDqawCDAegBe0OPWFyPA==" workbookSpinCount="100000" lockStructure="1"/>
  <bookViews>
    <workbookView xWindow="31520" yWindow="2040" windowWidth="28800" windowHeight="16580" tabRatio="789" firstSheet="6" activeTab="10"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definedNames>
    <definedName name="_xlnm._FilterDatabase" localSheetId="12" hidden="1">'7.  Persistence Report'!$C$26:$BT$26</definedName>
    <definedName name="_xlnm._FilterDatabase" localSheetId="3" hidden="1">DropDownList!$A$1:$A$40</definedName>
    <definedName name="_xlnm.Print_Area" localSheetId="4">'1.  LRAMVA Summary'!$A$1:$R$110</definedName>
    <definedName name="_xlnm.Print_Area" localSheetId="6">'2. LRAMVA Threshold'!$A$1:$R$63</definedName>
    <definedName name="_xlnm.Print_Area" localSheetId="7">'3.  Distribution Rates'!$A$1:$P$135</definedName>
    <definedName name="_xlnm.Print_Area" localSheetId="9">'4.  2011-2014 LRAM'!$A$1:$AM$534</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a.__Distribution_Rates_by_Rate_Class">'3.  Distribution Rates'!$B$119</definedName>
    <definedName name="Table_3.__Inputs_for_Distribution_Rates_and_Adjustments_by_Rate_Class">'3.  Distribution Rates'!$B$11</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LRAM'!$B$218</definedName>
    <definedName name="Table_5_c.__2017_Lost_Revenues_Work_Form">'5.  2015-2020 LRAM'!$B$403</definedName>
    <definedName name="Table_5_d.__2018_Lost_Revenues_Work_Form">'5.  2015-2020 LRAM'!$B$587</definedName>
    <definedName name="Table_5_e.__2019_Lost_Revenues_Work_Form">'5.  2015-2020 LRAM'!$B$771</definedName>
    <definedName name="Table_5_f.__2020_Lost_Revenues_Work_Form">'5.  2015-2020 LRAM'!$B$958</definedName>
  </definedNames>
  <calcPr calcId="191029"/>
  <pivotCaches>
    <pivotCache cacheId="1"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36" i="79" l="1"/>
  <c r="F875" i="79"/>
  <c r="E875" i="79"/>
  <c r="D875" i="79"/>
  <c r="M108" i="85"/>
  <c r="L108" i="85"/>
  <c r="K108" i="85"/>
  <c r="H121" i="85"/>
  <c r="H113" i="85"/>
  <c r="H111" i="85"/>
  <c r="H112" i="85"/>
  <c r="H123" i="85"/>
  <c r="H108" i="85"/>
  <c r="H107" i="85"/>
  <c r="H106" i="85"/>
  <c r="H105" i="85"/>
  <c r="H122" i="85" l="1"/>
  <c r="H120" i="85"/>
  <c r="H119" i="85"/>
  <c r="H114" i="85"/>
  <c r="G125" i="85"/>
  <c r="G126" i="85" s="1"/>
  <c r="G127" i="85" s="1"/>
  <c r="G128" i="85" s="1"/>
  <c r="G129" i="85" s="1"/>
  <c r="G131" i="85" s="1"/>
  <c r="G132" i="85" s="1"/>
  <c r="G134" i="85" s="1"/>
  <c r="G117" i="85"/>
  <c r="H124" i="85"/>
  <c r="H115" i="85"/>
  <c r="F125" i="85"/>
  <c r="F126" i="85" s="1"/>
  <c r="F127" i="85" s="1"/>
  <c r="F128" i="85" s="1"/>
  <c r="F129" i="85" s="1"/>
  <c r="F117" i="85"/>
  <c r="H109" i="85"/>
  <c r="H116" i="85"/>
  <c r="H110" i="85"/>
  <c r="H118" i="85"/>
  <c r="AA875" i="79"/>
  <c r="D97" i="85"/>
  <c r="C97" i="85"/>
  <c r="E97" i="85" s="1"/>
  <c r="D96" i="85"/>
  <c r="C96" i="85"/>
  <c r="E96" i="85" s="1"/>
  <c r="D95" i="85"/>
  <c r="E95" i="85" s="1"/>
  <c r="C95" i="85"/>
  <c r="D94" i="85"/>
  <c r="C94" i="85"/>
  <c r="E94" i="85" s="1"/>
  <c r="D92" i="85"/>
  <c r="C92" i="85"/>
  <c r="E92" i="85" s="1"/>
  <c r="E91" i="85"/>
  <c r="D91" i="85"/>
  <c r="C91" i="85"/>
  <c r="D90" i="85"/>
  <c r="C90" i="85"/>
  <c r="E90" i="85" s="1"/>
  <c r="D89" i="85"/>
  <c r="C89" i="85"/>
  <c r="E89" i="85" s="1"/>
  <c r="D88" i="85"/>
  <c r="C88" i="85"/>
  <c r="E88" i="85" s="1"/>
  <c r="D87" i="85"/>
  <c r="C87" i="85"/>
  <c r="E87" i="85" s="1"/>
  <c r="G133" i="85" l="1"/>
  <c r="G135" i="85"/>
  <c r="H125" i="85"/>
  <c r="H117" i="85"/>
  <c r="H127" i="85"/>
  <c r="H126" i="85"/>
  <c r="H129" i="85"/>
  <c r="F131" i="85"/>
  <c r="H128" i="85"/>
  <c r="E116" i="85"/>
  <c r="E115" i="85"/>
  <c r="E114" i="85"/>
  <c r="E110" i="85"/>
  <c r="E108" i="85"/>
  <c r="E120" i="85"/>
  <c r="E123" i="85"/>
  <c r="E122" i="85"/>
  <c r="E121" i="85"/>
  <c r="E119" i="85"/>
  <c r="E107" i="85"/>
  <c r="E105" i="85"/>
  <c r="H130" i="85" l="1"/>
  <c r="F132" i="85"/>
  <c r="F135" i="85"/>
  <c r="H135" i="85" s="1"/>
  <c r="H131" i="85"/>
  <c r="C125" i="85"/>
  <c r="E124" i="85"/>
  <c r="E111" i="85"/>
  <c r="C129" i="85"/>
  <c r="C134" i="85"/>
  <c r="C133" i="85"/>
  <c r="E133" i="85" s="1"/>
  <c r="C128" i="85"/>
  <c r="C132" i="85"/>
  <c r="E132" i="85" s="1"/>
  <c r="C127" i="85"/>
  <c r="C131" i="85"/>
  <c r="C126" i="85"/>
  <c r="E113" i="85"/>
  <c r="D134" i="85"/>
  <c r="D129" i="85"/>
  <c r="D128" i="85"/>
  <c r="E128" i="85" s="1"/>
  <c r="D133" i="85"/>
  <c r="D132" i="85"/>
  <c r="D127" i="85"/>
  <c r="D131" i="85"/>
  <c r="D126" i="85"/>
  <c r="E118" i="85"/>
  <c r="E106" i="85"/>
  <c r="E117" i="85" s="1"/>
  <c r="K105" i="85" s="1"/>
  <c r="K107" i="85" s="1"/>
  <c r="O875" i="79" s="1"/>
  <c r="E112" i="85"/>
  <c r="E109" i="85"/>
  <c r="D125" i="85"/>
  <c r="E125" i="85" s="1"/>
  <c r="AA862" i="79"/>
  <c r="Z862" i="79"/>
  <c r="AA675" i="79"/>
  <c r="Z675" i="79"/>
  <c r="AA498" i="79"/>
  <c r="Z498" i="79"/>
  <c r="AA497" i="79"/>
  <c r="Z497" i="79"/>
  <c r="Z313" i="79"/>
  <c r="AB308" i="79"/>
  <c r="AA308" i="79"/>
  <c r="Z308" i="79"/>
  <c r="AB307" i="79"/>
  <c r="AA307" i="79"/>
  <c r="Z307" i="79"/>
  <c r="AB306" i="79"/>
  <c r="AA306" i="79"/>
  <c r="Z306" i="79"/>
  <c r="AB59" i="79"/>
  <c r="AA59" i="79"/>
  <c r="Z59" i="79"/>
  <c r="AB58" i="79"/>
  <c r="AA58" i="79"/>
  <c r="Z58" i="79"/>
  <c r="AB57" i="79"/>
  <c r="AA57" i="79"/>
  <c r="Z57" i="79"/>
  <c r="L100" i="86"/>
  <c r="L97" i="86"/>
  <c r="L94" i="86"/>
  <c r="L93" i="86"/>
  <c r="L90" i="86"/>
  <c r="L89" i="86"/>
  <c r="L88" i="86"/>
  <c r="O88" i="86" s="1"/>
  <c r="L86" i="86"/>
  <c r="O86" i="86" s="1"/>
  <c r="L83" i="86"/>
  <c r="L82" i="86"/>
  <c r="O82" i="86" s="1"/>
  <c r="O100" i="86"/>
  <c r="O97" i="86"/>
  <c r="O94" i="86"/>
  <c r="O93" i="86"/>
  <c r="O90" i="86"/>
  <c r="O89" i="86"/>
  <c r="O83" i="86"/>
  <c r="N100" i="86"/>
  <c r="M100" i="86"/>
  <c r="N97" i="86"/>
  <c r="M97" i="86"/>
  <c r="N94" i="86"/>
  <c r="M94" i="86"/>
  <c r="N93" i="86"/>
  <c r="M93" i="86"/>
  <c r="N90" i="86"/>
  <c r="M90" i="86"/>
  <c r="N89" i="86"/>
  <c r="M89" i="86"/>
  <c r="N88" i="86"/>
  <c r="M88" i="86"/>
  <c r="N86" i="86"/>
  <c r="M86" i="86"/>
  <c r="N83" i="86"/>
  <c r="M83" i="86"/>
  <c r="N82" i="86"/>
  <c r="M82" i="86"/>
  <c r="F133" i="85" l="1"/>
  <c r="H132" i="85"/>
  <c r="E134" i="85"/>
  <c r="E129" i="85"/>
  <c r="E126" i="85"/>
  <c r="E130" i="85" s="1"/>
  <c r="L105" i="85" s="1"/>
  <c r="L107" i="85" s="1"/>
  <c r="P875" i="79" s="1"/>
  <c r="E131" i="85"/>
  <c r="E135" i="85" s="1"/>
  <c r="M105" i="85" s="1"/>
  <c r="M107" i="85" s="1"/>
  <c r="Q875" i="79" s="1"/>
  <c r="E127" i="85"/>
  <c r="Z863" i="79"/>
  <c r="Z676" i="79"/>
  <c r="H498" i="79"/>
  <c r="E498" i="79"/>
  <c r="P498" i="79" s="1"/>
  <c r="R498" i="79"/>
  <c r="S498" i="79"/>
  <c r="F134" i="85" l="1"/>
  <c r="H134" i="85" s="1"/>
  <c r="H133" i="85"/>
  <c r="AA676" i="79"/>
  <c r="AA863" i="79"/>
  <c r="E847" i="79"/>
  <c r="E853" i="79"/>
  <c r="F853" i="79" s="1"/>
  <c r="F498" i="79"/>
  <c r="Q498" i="79" s="1"/>
  <c r="F847" i="79" l="1"/>
  <c r="E936" i="79"/>
  <c r="P308" i="79" l="1"/>
  <c r="Q308" i="79" s="1"/>
  <c r="R308" i="79" s="1"/>
  <c r="S308" i="79" s="1"/>
  <c r="T308" i="79" s="1"/>
  <c r="C98" i="85" l="1"/>
  <c r="D98" i="85"/>
  <c r="H29" i="85"/>
  <c r="H31" i="85" s="1"/>
  <c r="O72" i="79" s="1"/>
  <c r="C86" i="85" l="1"/>
  <c r="D86" i="85"/>
  <c r="E86" i="85" s="1"/>
  <c r="E41" i="85"/>
  <c r="I29" i="85" s="1"/>
  <c r="E54" i="85"/>
  <c r="J29" i="85" s="1"/>
  <c r="E80" i="85"/>
  <c r="L29" i="85" s="1"/>
  <c r="E67" i="85"/>
  <c r="K29" i="85" s="1"/>
  <c r="J31" i="85" l="1"/>
  <c r="Q72" i="79" s="1"/>
  <c r="K31" i="85"/>
  <c r="R72" i="79" s="1"/>
  <c r="L31" i="85"/>
  <c r="S72" i="79" s="1"/>
  <c r="I31" i="85"/>
  <c r="P72" i="79" s="1"/>
  <c r="E93" i="85"/>
  <c r="M29" i="85" s="1"/>
  <c r="M31" i="85" l="1"/>
  <c r="T72" i="79" s="1"/>
  <c r="E98" i="85"/>
  <c r="N29" i="85" s="1"/>
  <c r="N31" i="85" l="1"/>
  <c r="U72" i="79" s="1"/>
  <c r="E866" i="79"/>
  <c r="P866" i="79" l="1"/>
  <c r="F866" i="79"/>
  <c r="Q866" i="79" s="1"/>
  <c r="P862" i="79"/>
  <c r="Q862" i="79" s="1"/>
  <c r="E863" i="79"/>
  <c r="P863" i="79" s="1"/>
  <c r="C56" i="47"/>
  <c r="C55" i="47"/>
  <c r="C54" i="47"/>
  <c r="AL513" i="79"/>
  <c r="AK513" i="79"/>
  <c r="AJ513" i="79"/>
  <c r="AI513" i="79"/>
  <c r="AH513" i="79"/>
  <c r="AG513" i="79"/>
  <c r="AF513" i="79"/>
  <c r="AE513" i="79"/>
  <c r="AD513" i="79"/>
  <c r="AC513" i="79"/>
  <c r="AB513" i="79"/>
  <c r="AA513" i="79"/>
  <c r="Z513" i="79"/>
  <c r="Y513" i="79"/>
  <c r="F863" i="79" l="1"/>
  <c r="Q863" i="79" s="1"/>
  <c r="Q865" i="79"/>
  <c r="P865" i="79"/>
  <c r="O865" i="79"/>
  <c r="O866" i="79" s="1"/>
  <c r="G678" i="79"/>
  <c r="G700" i="79"/>
  <c r="O113" i="45"/>
  <c r="O114" i="45" s="1"/>
  <c r="O106" i="45"/>
  <c r="O107" i="45" s="1"/>
  <c r="O99" i="45"/>
  <c r="O100" i="45" s="1"/>
  <c r="O92" i="45"/>
  <c r="O93" i="45" s="1"/>
  <c r="O85" i="45"/>
  <c r="O86" i="45" s="1"/>
  <c r="O78" i="45"/>
  <c r="O79" i="45" s="1"/>
  <c r="O71" i="45"/>
  <c r="O72" i="45" s="1"/>
  <c r="O64" i="45"/>
  <c r="O65" i="45" s="1"/>
  <c r="O58" i="45"/>
  <c r="O57" i="45"/>
  <c r="O50" i="45"/>
  <c r="O51" i="45" s="1"/>
  <c r="O43" i="45"/>
  <c r="O44" i="45" s="1"/>
  <c r="O36" i="45"/>
  <c r="O37" i="45" s="1"/>
  <c r="O30" i="45"/>
  <c r="O22" i="45"/>
  <c r="O23" i="45" s="1"/>
  <c r="O29" i="45"/>
  <c r="P133" i="45"/>
  <c r="O133" i="45"/>
  <c r="N133" i="45"/>
  <c r="M133" i="45"/>
  <c r="L133" i="45"/>
  <c r="K133" i="45"/>
  <c r="J133" i="45"/>
  <c r="I133" i="45"/>
  <c r="H133" i="45"/>
  <c r="G133" i="45"/>
  <c r="F133" i="45"/>
  <c r="E133" i="45"/>
  <c r="D133" i="45"/>
  <c r="C133" i="45"/>
  <c r="AM1148" i="79"/>
  <c r="AL1148" i="79"/>
  <c r="AL1152" i="79" s="1"/>
  <c r="AK1148" i="79"/>
  <c r="AK1152" i="79" s="1"/>
  <c r="AJ1148" i="79"/>
  <c r="AJ1152" i="79" s="1"/>
  <c r="AI1148" i="79"/>
  <c r="AI1152" i="79" s="1"/>
  <c r="AH1148" i="79"/>
  <c r="AH1152" i="79" s="1"/>
  <c r="AG1148" i="79"/>
  <c r="AG1152" i="79" s="1"/>
  <c r="AF1148" i="79"/>
  <c r="AF1152" i="79" s="1"/>
  <c r="AE1148" i="79"/>
  <c r="AE1152" i="79" s="1"/>
  <c r="AD1148" i="79"/>
  <c r="AD1152" i="79" s="1"/>
  <c r="AC1148" i="79"/>
  <c r="AC1152" i="79" s="1"/>
  <c r="AB1148" i="79"/>
  <c r="AB1152" i="79" s="1"/>
  <c r="AA1148" i="79"/>
  <c r="AA1152" i="79" s="1"/>
  <c r="Z1148" i="79"/>
  <c r="Z1152" i="79" s="1"/>
  <c r="Y1148" i="79"/>
  <c r="Y1152" i="79" s="1"/>
  <c r="D1152" i="79"/>
  <c r="O1152" i="79"/>
  <c r="AM1147" i="79"/>
  <c r="AL1147" i="79"/>
  <c r="AL1153" i="79" s="1"/>
  <c r="AK1147" i="79"/>
  <c r="AK1153" i="79" s="1"/>
  <c r="AJ1147" i="79"/>
  <c r="AJ1153" i="79" s="1"/>
  <c r="AI1147" i="79"/>
  <c r="AI1153" i="79" s="1"/>
  <c r="AH1147" i="79"/>
  <c r="AH1153" i="79" s="1"/>
  <c r="AG1147" i="79"/>
  <c r="AG1153" i="79" s="1"/>
  <c r="AF1147" i="79"/>
  <c r="AF1153" i="79" s="1"/>
  <c r="AE1147" i="79"/>
  <c r="AE1153" i="79" s="1"/>
  <c r="AD1147" i="79"/>
  <c r="AD1153" i="79" s="1"/>
  <c r="AC1147" i="79"/>
  <c r="AC1153" i="79" s="1"/>
  <c r="AB1147" i="79"/>
  <c r="AB1153" i="79" s="1"/>
  <c r="AA1147" i="79"/>
  <c r="AA1153" i="79" s="1"/>
  <c r="Z1147" i="79"/>
  <c r="Z1153" i="79" s="1"/>
  <c r="Y1147" i="79"/>
  <c r="Y1153" i="79" s="1"/>
  <c r="Q53" i="44"/>
  <c r="P53" i="44"/>
  <c r="O53" i="44"/>
  <c r="N53" i="44"/>
  <c r="M53" i="44"/>
  <c r="L53" i="44"/>
  <c r="K53" i="44"/>
  <c r="J53" i="44"/>
  <c r="I53" i="44"/>
  <c r="H53" i="44"/>
  <c r="G53" i="44"/>
  <c r="F53" i="44"/>
  <c r="E53" i="44"/>
  <c r="D53" i="44"/>
  <c r="Q84" i="43"/>
  <c r="P84" i="43"/>
  <c r="O84" i="43"/>
  <c r="N84" i="43"/>
  <c r="M84" i="43"/>
  <c r="L84" i="43"/>
  <c r="K84" i="43"/>
  <c r="H168" i="47" l="1"/>
  <c r="H167" i="47"/>
  <c r="H166" i="47"/>
  <c r="H165" i="47"/>
  <c r="AL856" i="79"/>
  <c r="AK856" i="79"/>
  <c r="AJ856" i="79"/>
  <c r="AI856" i="79"/>
  <c r="AH856" i="79"/>
  <c r="AG856" i="79"/>
  <c r="AF856" i="79"/>
  <c r="AE856" i="79"/>
  <c r="AD856" i="79"/>
  <c r="AC856" i="79"/>
  <c r="AB856" i="79"/>
  <c r="AA856" i="79"/>
  <c r="Z856" i="79"/>
  <c r="Y856" i="79"/>
  <c r="AM855" i="79"/>
  <c r="R678" i="79"/>
  <c r="Q678" i="79"/>
  <c r="O678" i="79"/>
  <c r="G675" i="79" l="1"/>
  <c r="G665" i="79"/>
  <c r="AM487" i="79"/>
  <c r="Y488" i="79"/>
  <c r="Z488" i="79"/>
  <c r="AA488" i="79"/>
  <c r="AB488" i="79"/>
  <c r="AC488" i="79"/>
  <c r="AD488" i="79"/>
  <c r="AE488" i="79"/>
  <c r="AF488" i="79"/>
  <c r="AG488" i="79"/>
  <c r="AH488" i="79"/>
  <c r="AI488" i="79"/>
  <c r="AJ488" i="79"/>
  <c r="AK488" i="79"/>
  <c r="AL488" i="79"/>
  <c r="AM490" i="79"/>
  <c r="Y491" i="79"/>
  <c r="Z491" i="79"/>
  <c r="AA491" i="79"/>
  <c r="AB491" i="79"/>
  <c r="AC491" i="79"/>
  <c r="AD491" i="79"/>
  <c r="AE491" i="79"/>
  <c r="AF491" i="79"/>
  <c r="AG491" i="79"/>
  <c r="AH491" i="79"/>
  <c r="AI491" i="79"/>
  <c r="AJ491" i="79"/>
  <c r="AK491" i="79"/>
  <c r="AL491" i="79"/>
  <c r="G662" i="79"/>
  <c r="AL701" i="79"/>
  <c r="AK701" i="79"/>
  <c r="AJ701" i="79"/>
  <c r="AI701" i="79"/>
  <c r="AH701" i="79"/>
  <c r="AG701" i="79"/>
  <c r="AF701" i="79"/>
  <c r="AE701" i="79"/>
  <c r="AD701" i="79"/>
  <c r="AC701" i="79"/>
  <c r="AB701" i="79"/>
  <c r="AA701" i="79"/>
  <c r="Z701" i="79"/>
  <c r="Y701" i="79"/>
  <c r="N701" i="79"/>
  <c r="AM700" i="79"/>
  <c r="E700" i="79"/>
  <c r="AL698" i="79"/>
  <c r="AK698" i="79"/>
  <c r="AJ698" i="79"/>
  <c r="AI698" i="79"/>
  <c r="AH698" i="79"/>
  <c r="AG698" i="79"/>
  <c r="AF698" i="79"/>
  <c r="AE698" i="79"/>
  <c r="AD698" i="79"/>
  <c r="AC698" i="79"/>
  <c r="AB698" i="79"/>
  <c r="AA698" i="79"/>
  <c r="Z698" i="79"/>
  <c r="Y698" i="79"/>
  <c r="N698" i="79"/>
  <c r="AM697" i="79"/>
  <c r="AL694" i="79"/>
  <c r="AK694" i="79"/>
  <c r="AJ694" i="79"/>
  <c r="AI694" i="79"/>
  <c r="AH694" i="79"/>
  <c r="AG694" i="79"/>
  <c r="AF694" i="79"/>
  <c r="AE694" i="79"/>
  <c r="AD694" i="79"/>
  <c r="AC694" i="79"/>
  <c r="AB694" i="79"/>
  <c r="AA694" i="79"/>
  <c r="Z694" i="79"/>
  <c r="Y694" i="79"/>
  <c r="N694" i="79"/>
  <c r="AM693" i="79"/>
  <c r="AL691" i="79"/>
  <c r="AK691" i="79"/>
  <c r="AJ691" i="79"/>
  <c r="AI691" i="79"/>
  <c r="AH691" i="79"/>
  <c r="AG691" i="79"/>
  <c r="AF691" i="79"/>
  <c r="AE691" i="79"/>
  <c r="AD691" i="79"/>
  <c r="AC691" i="79"/>
  <c r="AB691" i="79"/>
  <c r="AA691" i="79"/>
  <c r="Z691" i="79"/>
  <c r="Y691" i="79"/>
  <c r="N691" i="79"/>
  <c r="AM690" i="79"/>
  <c r="AL688" i="79"/>
  <c r="AK688" i="79"/>
  <c r="AJ688" i="79"/>
  <c r="AI688" i="79"/>
  <c r="AH688" i="79"/>
  <c r="AG688" i="79"/>
  <c r="AF688" i="79"/>
  <c r="AE688" i="79"/>
  <c r="AD688" i="79"/>
  <c r="AC688" i="79"/>
  <c r="AB688" i="79"/>
  <c r="AA688" i="79"/>
  <c r="Z688" i="79"/>
  <c r="Y688" i="79"/>
  <c r="N688" i="79"/>
  <c r="AM687" i="79"/>
  <c r="AL685" i="79"/>
  <c r="AK685" i="79"/>
  <c r="AJ685" i="79"/>
  <c r="AI685" i="79"/>
  <c r="AH685" i="79"/>
  <c r="AG685" i="79"/>
  <c r="AF685" i="79"/>
  <c r="AE685" i="79"/>
  <c r="AD685" i="79"/>
  <c r="AC685" i="79"/>
  <c r="AB685" i="79"/>
  <c r="AA685" i="79"/>
  <c r="Z685" i="79"/>
  <c r="Y685" i="79"/>
  <c r="N685" i="79"/>
  <c r="AM684" i="79"/>
  <c r="AL682" i="79"/>
  <c r="AK682" i="79"/>
  <c r="AJ682" i="79"/>
  <c r="AI682" i="79"/>
  <c r="AH682" i="79"/>
  <c r="AG682" i="79"/>
  <c r="AF682" i="79"/>
  <c r="AE682" i="79"/>
  <c r="AD682" i="79"/>
  <c r="AC682" i="79"/>
  <c r="AB682" i="79"/>
  <c r="AA682" i="79"/>
  <c r="Z682" i="79"/>
  <c r="Y682" i="79"/>
  <c r="N682" i="79"/>
  <c r="AM681" i="79"/>
  <c r="AL679" i="79"/>
  <c r="AK679" i="79"/>
  <c r="AJ679" i="79"/>
  <c r="AI679" i="79"/>
  <c r="AH679" i="79"/>
  <c r="AG679" i="79"/>
  <c r="AF679" i="79"/>
  <c r="AE679" i="79"/>
  <c r="AD679" i="79"/>
  <c r="AC679" i="79"/>
  <c r="AB679" i="79"/>
  <c r="AA679" i="79"/>
  <c r="Z679" i="79"/>
  <c r="Y679" i="79"/>
  <c r="N679" i="79"/>
  <c r="AM678" i="79"/>
  <c r="E678" i="79"/>
  <c r="P678" i="79" s="1"/>
  <c r="AL676" i="79"/>
  <c r="AK676" i="79"/>
  <c r="AJ676" i="79"/>
  <c r="AI676" i="79"/>
  <c r="AH676" i="79"/>
  <c r="AG676" i="79"/>
  <c r="AF676" i="79"/>
  <c r="AE676" i="79"/>
  <c r="AD676" i="79"/>
  <c r="AC676" i="79"/>
  <c r="AB676" i="79"/>
  <c r="Y676" i="79"/>
  <c r="N676" i="79"/>
  <c r="AM675" i="79"/>
  <c r="E675" i="79"/>
  <c r="AL673" i="79"/>
  <c r="AK673" i="79"/>
  <c r="AJ673" i="79"/>
  <c r="AI673" i="79"/>
  <c r="AH673" i="79"/>
  <c r="AG673" i="79"/>
  <c r="AF673" i="79"/>
  <c r="AE673" i="79"/>
  <c r="AD673" i="79"/>
  <c r="AC673" i="79"/>
  <c r="AB673" i="79"/>
  <c r="AA673" i="79"/>
  <c r="Z673" i="79"/>
  <c r="Y673" i="79"/>
  <c r="N673" i="79"/>
  <c r="AM672" i="79"/>
  <c r="AL669" i="79"/>
  <c r="AK669" i="79"/>
  <c r="AJ669" i="79"/>
  <c r="AI669" i="79"/>
  <c r="AH669" i="79"/>
  <c r="AG669" i="79"/>
  <c r="AF669" i="79"/>
  <c r="AE669" i="79"/>
  <c r="AD669" i="79"/>
  <c r="AC669" i="79"/>
  <c r="AB669" i="79"/>
  <c r="AA669" i="79"/>
  <c r="Z669" i="79"/>
  <c r="Y669" i="79"/>
  <c r="AM668" i="79"/>
  <c r="AL666" i="79"/>
  <c r="AK666" i="79"/>
  <c r="AJ666" i="79"/>
  <c r="AI666" i="79"/>
  <c r="AH666" i="79"/>
  <c r="AG666" i="79"/>
  <c r="AF666" i="79"/>
  <c r="AE666" i="79"/>
  <c r="AD666" i="79"/>
  <c r="AC666" i="79"/>
  <c r="AB666" i="79"/>
  <c r="Y666" i="79"/>
  <c r="AM665" i="79"/>
  <c r="E665" i="79"/>
  <c r="AL663" i="79"/>
  <c r="AK663" i="79"/>
  <c r="AJ663" i="79"/>
  <c r="AI663" i="79"/>
  <c r="AH663" i="79"/>
  <c r="AG663" i="79"/>
  <c r="AF663" i="79"/>
  <c r="AE663" i="79"/>
  <c r="AD663" i="79"/>
  <c r="AC663" i="79"/>
  <c r="AB663" i="79"/>
  <c r="AA663" i="79"/>
  <c r="Z663" i="79"/>
  <c r="Y663" i="79"/>
  <c r="AM662" i="79"/>
  <c r="E662" i="79"/>
  <c r="AL660" i="79"/>
  <c r="AK660" i="79"/>
  <c r="AJ660" i="79"/>
  <c r="AI660" i="79"/>
  <c r="AH660" i="79"/>
  <c r="AG660" i="79"/>
  <c r="AF660" i="79"/>
  <c r="AE660" i="79"/>
  <c r="AD660" i="79"/>
  <c r="AC660" i="79"/>
  <c r="AB660" i="79"/>
  <c r="AA660" i="79"/>
  <c r="Z660" i="79"/>
  <c r="Y660" i="79"/>
  <c r="AM659" i="79"/>
  <c r="AL533" i="79"/>
  <c r="AK533" i="79"/>
  <c r="AJ533" i="79"/>
  <c r="AI533" i="79"/>
  <c r="AH533" i="79"/>
  <c r="AG533" i="79"/>
  <c r="AF533" i="79"/>
  <c r="AE533" i="79"/>
  <c r="AD533" i="79"/>
  <c r="AC533" i="79"/>
  <c r="AB533" i="79"/>
  <c r="AA533" i="79"/>
  <c r="Z533" i="79"/>
  <c r="Y533" i="79"/>
  <c r="N533" i="79"/>
  <c r="AM532" i="79"/>
  <c r="AL530" i="79"/>
  <c r="AK530" i="79"/>
  <c r="AJ530" i="79"/>
  <c r="AI530" i="79"/>
  <c r="AH530" i="79"/>
  <c r="AG530" i="79"/>
  <c r="AF530" i="79"/>
  <c r="AE530" i="79"/>
  <c r="AD530" i="79"/>
  <c r="AC530" i="79"/>
  <c r="AB530" i="79"/>
  <c r="AA530" i="79"/>
  <c r="Z530" i="79"/>
  <c r="AM529" i="79"/>
  <c r="AL526" i="79"/>
  <c r="AK526" i="79"/>
  <c r="AJ526" i="79"/>
  <c r="AI526" i="79"/>
  <c r="AH526" i="79"/>
  <c r="AG526" i="79"/>
  <c r="AF526" i="79"/>
  <c r="AE526" i="79"/>
  <c r="AD526" i="79"/>
  <c r="AC526" i="79"/>
  <c r="AB526" i="79"/>
  <c r="AA526" i="79"/>
  <c r="Z526" i="79"/>
  <c r="AM525" i="79"/>
  <c r="AL523" i="79"/>
  <c r="AK523" i="79"/>
  <c r="AJ523" i="79"/>
  <c r="AI523" i="79"/>
  <c r="AH523" i="79"/>
  <c r="AG523" i="79"/>
  <c r="AF523" i="79"/>
  <c r="AE523" i="79"/>
  <c r="AD523" i="79"/>
  <c r="AC523" i="79"/>
  <c r="AB523" i="79"/>
  <c r="AA523" i="79"/>
  <c r="Z523" i="79"/>
  <c r="Y523" i="79"/>
  <c r="N523" i="79"/>
  <c r="AM522" i="79"/>
  <c r="AL520" i="79"/>
  <c r="AK520" i="79"/>
  <c r="AJ520" i="79"/>
  <c r="AI520" i="79"/>
  <c r="AH520" i="79"/>
  <c r="AG520" i="79"/>
  <c r="AF520" i="79"/>
  <c r="AE520" i="79"/>
  <c r="AD520" i="79"/>
  <c r="AC520" i="79"/>
  <c r="AB520" i="79"/>
  <c r="AA520" i="79"/>
  <c r="Z520" i="79"/>
  <c r="Y520" i="79"/>
  <c r="N520" i="79"/>
  <c r="AM519" i="79"/>
  <c r="AL510" i="79"/>
  <c r="AK510" i="79"/>
  <c r="AJ510" i="79"/>
  <c r="AI510" i="79"/>
  <c r="AH510" i="79"/>
  <c r="AG510" i="79"/>
  <c r="AF510" i="79"/>
  <c r="AE510" i="79"/>
  <c r="AD510" i="79"/>
  <c r="AC510" i="79"/>
  <c r="AB510" i="79"/>
  <c r="AA510" i="79"/>
  <c r="Z510" i="79"/>
  <c r="Y510" i="79"/>
  <c r="N510" i="79"/>
  <c r="AM509" i="79"/>
  <c r="AL507" i="79"/>
  <c r="AK507" i="79"/>
  <c r="AJ507" i="79"/>
  <c r="AI507" i="79"/>
  <c r="AH507" i="79"/>
  <c r="AG507" i="79"/>
  <c r="AF507" i="79"/>
  <c r="AE507" i="79"/>
  <c r="AD507" i="79"/>
  <c r="AC507" i="79"/>
  <c r="AB507" i="79"/>
  <c r="AA507" i="79"/>
  <c r="Z507" i="79"/>
  <c r="Y507" i="79"/>
  <c r="N507" i="79"/>
  <c r="AM506" i="79"/>
  <c r="AL504" i="79"/>
  <c r="AK504" i="79"/>
  <c r="AJ504" i="79"/>
  <c r="AI504" i="79"/>
  <c r="AH504" i="79"/>
  <c r="AG504" i="79"/>
  <c r="AF504" i="79"/>
  <c r="AE504" i="79"/>
  <c r="AD504" i="79"/>
  <c r="AC504" i="79"/>
  <c r="AB504" i="79"/>
  <c r="N504" i="79"/>
  <c r="AM503" i="79"/>
  <c r="AL501" i="79"/>
  <c r="AK501" i="79"/>
  <c r="AJ501" i="79"/>
  <c r="AI501" i="79"/>
  <c r="AH501" i="79"/>
  <c r="AG501" i="79"/>
  <c r="AF501" i="79"/>
  <c r="AE501" i="79"/>
  <c r="AD501" i="79"/>
  <c r="AC501" i="79"/>
  <c r="AB501" i="79"/>
  <c r="N501" i="79"/>
  <c r="AM500" i="79"/>
  <c r="AL498" i="79"/>
  <c r="AK498" i="79"/>
  <c r="AJ498" i="79"/>
  <c r="AI498" i="79"/>
  <c r="AH498" i="79"/>
  <c r="AG498" i="79"/>
  <c r="AF498" i="79"/>
  <c r="AE498" i="79"/>
  <c r="AD498" i="79"/>
  <c r="AC498" i="79"/>
  <c r="AB498" i="79"/>
  <c r="Y498" i="79"/>
  <c r="N498" i="79"/>
  <c r="AM497" i="79"/>
  <c r="AL495" i="79"/>
  <c r="AK495" i="79"/>
  <c r="AJ495" i="79"/>
  <c r="AI495" i="79"/>
  <c r="AH495" i="79"/>
  <c r="AG495" i="79"/>
  <c r="AF495" i="79"/>
  <c r="AE495" i="79"/>
  <c r="AD495" i="79"/>
  <c r="AC495" i="79"/>
  <c r="AB495" i="79"/>
  <c r="AA495" i="79"/>
  <c r="Z495" i="79"/>
  <c r="Y495" i="79"/>
  <c r="N495" i="79"/>
  <c r="AM494" i="79"/>
  <c r="AL485" i="79"/>
  <c r="AK485" i="79"/>
  <c r="AJ485" i="79"/>
  <c r="AI485" i="79"/>
  <c r="AH485" i="79"/>
  <c r="AG485" i="79"/>
  <c r="AF485" i="79"/>
  <c r="AE485" i="79"/>
  <c r="AD485" i="79"/>
  <c r="AC485" i="79"/>
  <c r="AB485" i="79"/>
  <c r="AA485" i="79"/>
  <c r="Z485" i="79"/>
  <c r="AM484" i="79"/>
  <c r="AL482" i="79"/>
  <c r="AK482" i="79"/>
  <c r="AJ482" i="79"/>
  <c r="AI482" i="79"/>
  <c r="AH482" i="79"/>
  <c r="AG482" i="79"/>
  <c r="AF482" i="79"/>
  <c r="AE482" i="79"/>
  <c r="AD482" i="79"/>
  <c r="AC482" i="79"/>
  <c r="AB482" i="79"/>
  <c r="AA482" i="79"/>
  <c r="Z482" i="79"/>
  <c r="AM481" i="79"/>
  <c r="AL479" i="79"/>
  <c r="AK479" i="79"/>
  <c r="AJ479" i="79"/>
  <c r="AI479" i="79"/>
  <c r="AH479" i="79"/>
  <c r="AG479" i="79"/>
  <c r="AF479" i="79"/>
  <c r="AE479" i="79"/>
  <c r="AD479" i="79"/>
  <c r="AC479" i="79"/>
  <c r="AB479" i="79"/>
  <c r="AA479" i="79"/>
  <c r="Z479" i="79"/>
  <c r="AM478" i="79"/>
  <c r="AL476" i="79"/>
  <c r="AK476" i="79"/>
  <c r="AJ476" i="79"/>
  <c r="AI476" i="79"/>
  <c r="AH476" i="79"/>
  <c r="AG476" i="79"/>
  <c r="AF476" i="79"/>
  <c r="AE476" i="79"/>
  <c r="AD476" i="79"/>
  <c r="AC476" i="79"/>
  <c r="AB476" i="79"/>
  <c r="AA476" i="79"/>
  <c r="Z476" i="79"/>
  <c r="H476" i="79"/>
  <c r="AM475" i="79"/>
  <c r="AL314" i="79"/>
  <c r="AK314" i="79"/>
  <c r="AJ314" i="79"/>
  <c r="AI314" i="79"/>
  <c r="AH314" i="79"/>
  <c r="AG314" i="79"/>
  <c r="AF314" i="79"/>
  <c r="AE314" i="79"/>
  <c r="AD314" i="79"/>
  <c r="AC314" i="79"/>
  <c r="AB314" i="79"/>
  <c r="AA314" i="79"/>
  <c r="Z314" i="79"/>
  <c r="Y314" i="79"/>
  <c r="N314" i="79"/>
  <c r="AM313" i="79"/>
  <c r="AL311" i="79"/>
  <c r="AK311" i="79"/>
  <c r="AJ311" i="79"/>
  <c r="AI311" i="79"/>
  <c r="AH311" i="79"/>
  <c r="AG311" i="79"/>
  <c r="AF311" i="79"/>
  <c r="AE311" i="79"/>
  <c r="AD311" i="79"/>
  <c r="AC311" i="79"/>
  <c r="AB311" i="79"/>
  <c r="AA311" i="79"/>
  <c r="Z311" i="79"/>
  <c r="Y311" i="79"/>
  <c r="N311" i="79"/>
  <c r="AM310" i="79"/>
  <c r="AL308" i="79"/>
  <c r="AK308" i="79"/>
  <c r="AJ308" i="79"/>
  <c r="AI308" i="79"/>
  <c r="AH308" i="79"/>
  <c r="AG308" i="79"/>
  <c r="AF308" i="79"/>
  <c r="AE308" i="79"/>
  <c r="AD308" i="79"/>
  <c r="AC308" i="79"/>
  <c r="Y308" i="79"/>
  <c r="AM306" i="79"/>
  <c r="AL304" i="79"/>
  <c r="AK304" i="79"/>
  <c r="AJ304" i="79"/>
  <c r="AI304" i="79"/>
  <c r="AH304" i="79"/>
  <c r="AG304" i="79"/>
  <c r="AF304" i="79"/>
  <c r="AE304" i="79"/>
  <c r="AD304" i="79"/>
  <c r="AC304" i="79"/>
  <c r="AB304" i="79"/>
  <c r="N304" i="79"/>
  <c r="AM303" i="79"/>
  <c r="AL300" i="79"/>
  <c r="AK300" i="79"/>
  <c r="AJ300" i="79"/>
  <c r="AI300" i="79"/>
  <c r="AH300" i="79"/>
  <c r="AG300" i="79"/>
  <c r="AF300" i="79"/>
  <c r="AE300" i="79"/>
  <c r="AD300" i="79"/>
  <c r="AC300" i="79"/>
  <c r="AB300" i="79"/>
  <c r="AA300" i="79"/>
  <c r="Z300" i="79"/>
  <c r="Y300" i="79"/>
  <c r="AM299" i="79"/>
  <c r="AL297" i="79"/>
  <c r="AK297" i="79"/>
  <c r="AJ297" i="79"/>
  <c r="AI297" i="79"/>
  <c r="AH297" i="79"/>
  <c r="AG297" i="79"/>
  <c r="AF297" i="79"/>
  <c r="AE297" i="79"/>
  <c r="AD297" i="79"/>
  <c r="AC297" i="79"/>
  <c r="AB297" i="79"/>
  <c r="AA297" i="79"/>
  <c r="Z297" i="79"/>
  <c r="Y297" i="79"/>
  <c r="AM296" i="79"/>
  <c r="AL294" i="79"/>
  <c r="AK294" i="79"/>
  <c r="AJ294" i="79"/>
  <c r="AI294" i="79"/>
  <c r="AH294" i="79"/>
  <c r="AG294" i="79"/>
  <c r="AF294" i="79"/>
  <c r="AE294" i="79"/>
  <c r="AD294" i="79"/>
  <c r="AC294" i="79"/>
  <c r="AB294" i="79"/>
  <c r="AA294" i="79"/>
  <c r="Z294" i="79"/>
  <c r="Y294" i="79"/>
  <c r="AM293" i="79"/>
  <c r="AL291" i="79"/>
  <c r="AK291" i="79"/>
  <c r="AJ291" i="79"/>
  <c r="AI291" i="79"/>
  <c r="AH291" i="79"/>
  <c r="AG291" i="79"/>
  <c r="AF291" i="79"/>
  <c r="AE291" i="79"/>
  <c r="AD291" i="79"/>
  <c r="AC291" i="79"/>
  <c r="AB291" i="79"/>
  <c r="AA291" i="79"/>
  <c r="Z291" i="79"/>
  <c r="AM290" i="79"/>
  <c r="AL286" i="79"/>
  <c r="AK286" i="79"/>
  <c r="AJ286" i="79"/>
  <c r="AI286" i="79"/>
  <c r="AH286" i="79"/>
  <c r="AG286" i="79"/>
  <c r="AF286" i="79"/>
  <c r="AE286" i="79"/>
  <c r="AD286" i="79"/>
  <c r="AC286" i="79"/>
  <c r="AB286" i="79"/>
  <c r="AA286" i="79"/>
  <c r="Z286" i="79"/>
  <c r="Y286" i="79"/>
  <c r="N286" i="79"/>
  <c r="AM285" i="79"/>
  <c r="AL283" i="79"/>
  <c r="AK283" i="79"/>
  <c r="AJ283" i="79"/>
  <c r="AI283" i="79"/>
  <c r="AH283" i="79"/>
  <c r="AG283" i="79"/>
  <c r="AF283" i="79"/>
  <c r="AE283" i="79"/>
  <c r="AD283" i="79"/>
  <c r="AC283" i="79"/>
  <c r="AB283" i="79"/>
  <c r="AA283" i="79"/>
  <c r="Z283" i="79"/>
  <c r="N283" i="79"/>
  <c r="AM282" i="79"/>
  <c r="AL280" i="79"/>
  <c r="AK280" i="79"/>
  <c r="AJ280" i="79"/>
  <c r="AI280" i="79"/>
  <c r="AH280" i="79"/>
  <c r="AG280" i="79"/>
  <c r="AF280" i="79"/>
  <c r="AE280" i="79"/>
  <c r="AD280" i="79"/>
  <c r="AC280" i="79"/>
  <c r="AB280" i="79"/>
  <c r="AA280" i="79"/>
  <c r="Z280" i="79"/>
  <c r="Y280" i="79"/>
  <c r="N280" i="79"/>
  <c r="AM279" i="79"/>
  <c r="AL277" i="79"/>
  <c r="AK277" i="79"/>
  <c r="AJ277" i="79"/>
  <c r="AI277" i="79"/>
  <c r="AH277" i="79"/>
  <c r="AG277" i="79"/>
  <c r="AF277" i="79"/>
  <c r="AE277" i="79"/>
  <c r="AD277" i="79"/>
  <c r="AC277" i="79"/>
  <c r="AB277" i="79"/>
  <c r="AA277" i="79"/>
  <c r="Z277" i="79"/>
  <c r="Y277" i="79"/>
  <c r="N277" i="79"/>
  <c r="AM276" i="79"/>
  <c r="AL273" i="79"/>
  <c r="AK273" i="79"/>
  <c r="AJ273" i="79"/>
  <c r="AI273" i="79"/>
  <c r="AH273" i="79"/>
  <c r="AG273" i="79"/>
  <c r="AF273" i="79"/>
  <c r="AE273" i="79"/>
  <c r="AD273" i="79"/>
  <c r="AC273" i="79"/>
  <c r="AB273" i="79"/>
  <c r="AA273" i="79"/>
  <c r="Z273" i="79"/>
  <c r="Y273" i="79"/>
  <c r="N273" i="79"/>
  <c r="AM272" i="79"/>
  <c r="AL270" i="79"/>
  <c r="AK270" i="79"/>
  <c r="AJ270" i="79"/>
  <c r="AI270" i="79"/>
  <c r="AH270" i="79"/>
  <c r="AG270" i="79"/>
  <c r="AF270" i="79"/>
  <c r="AE270" i="79"/>
  <c r="AD270" i="79"/>
  <c r="AC270" i="79"/>
  <c r="AB270" i="79"/>
  <c r="AA270" i="79"/>
  <c r="Z270" i="79"/>
  <c r="Y270" i="79"/>
  <c r="N270" i="79"/>
  <c r="AM269" i="79"/>
  <c r="AL266" i="79"/>
  <c r="AK266" i="79"/>
  <c r="AJ266" i="79"/>
  <c r="AI266" i="79"/>
  <c r="AH266" i="79"/>
  <c r="AG266" i="79"/>
  <c r="AF266" i="79"/>
  <c r="AE266" i="79"/>
  <c r="AD266" i="79"/>
  <c r="AC266" i="79"/>
  <c r="AB266" i="79"/>
  <c r="AA266" i="79"/>
  <c r="Z266" i="79"/>
  <c r="Y266" i="79"/>
  <c r="N266" i="79"/>
  <c r="AM265" i="79"/>
  <c r="AL262" i="79"/>
  <c r="AK262" i="79"/>
  <c r="AJ262" i="79"/>
  <c r="AI262" i="79"/>
  <c r="AH262" i="79"/>
  <c r="AG262" i="79"/>
  <c r="AF262" i="79"/>
  <c r="AE262" i="79"/>
  <c r="AD262" i="79"/>
  <c r="AC262" i="79"/>
  <c r="AB262" i="79"/>
  <c r="AA262" i="79"/>
  <c r="Z262" i="79"/>
  <c r="Y262" i="79"/>
  <c r="N262" i="79"/>
  <c r="AM261" i="79"/>
  <c r="AL259" i="79"/>
  <c r="AK259" i="79"/>
  <c r="AJ259" i="79"/>
  <c r="AI259" i="79"/>
  <c r="AH259" i="79"/>
  <c r="AG259" i="79"/>
  <c r="AF259" i="79"/>
  <c r="AE259" i="79"/>
  <c r="AD259" i="79"/>
  <c r="AC259" i="79"/>
  <c r="AB259" i="79"/>
  <c r="AA259" i="79"/>
  <c r="Z259" i="79"/>
  <c r="Y259" i="79"/>
  <c r="N259" i="79"/>
  <c r="AM258" i="79"/>
  <c r="AL256" i="79"/>
  <c r="AK256" i="79"/>
  <c r="AJ256" i="79"/>
  <c r="AI256" i="79"/>
  <c r="AH256" i="79"/>
  <c r="AG256" i="79"/>
  <c r="AF256" i="79"/>
  <c r="AE256" i="79"/>
  <c r="AD256" i="79"/>
  <c r="AC256" i="79"/>
  <c r="AB256" i="79"/>
  <c r="AA256" i="79"/>
  <c r="Z256" i="79"/>
  <c r="Y256" i="79"/>
  <c r="N256" i="79"/>
  <c r="AM255" i="79"/>
  <c r="AL252" i="79"/>
  <c r="AK252" i="79"/>
  <c r="AJ252" i="79"/>
  <c r="AI252" i="79"/>
  <c r="AH252" i="79"/>
  <c r="AG252" i="79"/>
  <c r="AF252" i="79"/>
  <c r="AE252" i="79"/>
  <c r="AD252" i="79"/>
  <c r="AC252" i="79"/>
  <c r="AB252" i="79"/>
  <c r="AA252" i="79"/>
  <c r="Z252" i="79"/>
  <c r="Y252" i="79"/>
  <c r="N252" i="79"/>
  <c r="AM251" i="79"/>
  <c r="AL249" i="79"/>
  <c r="AK249" i="79"/>
  <c r="AJ249" i="79"/>
  <c r="AI249" i="79"/>
  <c r="AH249" i="79"/>
  <c r="AG249" i="79"/>
  <c r="AF249" i="79"/>
  <c r="AE249" i="79"/>
  <c r="AD249" i="79"/>
  <c r="AC249" i="79"/>
  <c r="AB249" i="79"/>
  <c r="AA249" i="79"/>
  <c r="Z249" i="79"/>
  <c r="Y249" i="79"/>
  <c r="N249" i="79"/>
  <c r="AM248" i="79"/>
  <c r="AL246" i="79"/>
  <c r="AK246" i="79"/>
  <c r="AJ246" i="79"/>
  <c r="AI246" i="79"/>
  <c r="AH246" i="79"/>
  <c r="AG246" i="79"/>
  <c r="AF246" i="79"/>
  <c r="AE246" i="79"/>
  <c r="AD246" i="79"/>
  <c r="AC246" i="79"/>
  <c r="AB246" i="79"/>
  <c r="AA246" i="79"/>
  <c r="Z246" i="79"/>
  <c r="Y246" i="79"/>
  <c r="N246" i="79"/>
  <c r="AM245" i="79"/>
  <c r="AL243" i="79"/>
  <c r="AK243" i="79"/>
  <c r="AJ243" i="79"/>
  <c r="AI243" i="79"/>
  <c r="AH243" i="79"/>
  <c r="AG243" i="79"/>
  <c r="AF243" i="79"/>
  <c r="AE243" i="79"/>
  <c r="AD243" i="79"/>
  <c r="AC243" i="79"/>
  <c r="AB243" i="79"/>
  <c r="AA243" i="79"/>
  <c r="Z243" i="79"/>
  <c r="Y243" i="79"/>
  <c r="N243" i="79"/>
  <c r="AM242" i="79"/>
  <c r="AL240" i="79"/>
  <c r="AK240" i="79"/>
  <c r="AJ240" i="79"/>
  <c r="AI240" i="79"/>
  <c r="AH240" i="79"/>
  <c r="AG240" i="79"/>
  <c r="AF240" i="79"/>
  <c r="AE240" i="79"/>
  <c r="AD240" i="79"/>
  <c r="AC240" i="79"/>
  <c r="AB240" i="79"/>
  <c r="AA240" i="79"/>
  <c r="Z240" i="79"/>
  <c r="Y240" i="79"/>
  <c r="N240" i="79"/>
  <c r="AM239" i="79"/>
  <c r="AL236" i="79"/>
  <c r="AK236" i="79"/>
  <c r="AJ236" i="79"/>
  <c r="AI236" i="79"/>
  <c r="AH236" i="79"/>
  <c r="AG236" i="79"/>
  <c r="AF236" i="79"/>
  <c r="AE236" i="79"/>
  <c r="AD236" i="79"/>
  <c r="AC236" i="79"/>
  <c r="AB236" i="79"/>
  <c r="AA236" i="79"/>
  <c r="Z236" i="79"/>
  <c r="Y236" i="79"/>
  <c r="AM235" i="79"/>
  <c r="AL233" i="79"/>
  <c r="AK233" i="79"/>
  <c r="AJ233" i="79"/>
  <c r="AI233" i="79"/>
  <c r="AH233" i="79"/>
  <c r="AG233" i="79"/>
  <c r="AF233" i="79"/>
  <c r="AE233" i="79"/>
  <c r="AD233" i="79"/>
  <c r="AC233" i="79"/>
  <c r="AB233" i="79"/>
  <c r="AA233" i="79"/>
  <c r="Z233" i="79"/>
  <c r="Y233" i="79"/>
  <c r="AM232" i="79"/>
  <c r="AL230" i="79"/>
  <c r="AK230" i="79"/>
  <c r="AJ230" i="79"/>
  <c r="AI230" i="79"/>
  <c r="AH230" i="79"/>
  <c r="AG230" i="79"/>
  <c r="AF230" i="79"/>
  <c r="AE230" i="79"/>
  <c r="AD230" i="79"/>
  <c r="AC230" i="79"/>
  <c r="AB230" i="79"/>
  <c r="AA230" i="79"/>
  <c r="Z230" i="79"/>
  <c r="Y230" i="79"/>
  <c r="AM229" i="79"/>
  <c r="AL227" i="79"/>
  <c r="AK227" i="79"/>
  <c r="AJ227" i="79"/>
  <c r="AI227" i="79"/>
  <c r="AH227" i="79"/>
  <c r="AG227" i="79"/>
  <c r="AF227" i="79"/>
  <c r="AE227" i="79"/>
  <c r="AD227" i="79"/>
  <c r="AC227" i="79"/>
  <c r="AB227" i="79"/>
  <c r="AA227" i="79"/>
  <c r="Z227" i="79"/>
  <c r="Y227" i="79"/>
  <c r="AM226" i="79"/>
  <c r="AL224" i="79"/>
  <c r="AK224" i="79"/>
  <c r="AJ224" i="79"/>
  <c r="AI224" i="79"/>
  <c r="AH224" i="79"/>
  <c r="AG224" i="79"/>
  <c r="AF224" i="79"/>
  <c r="AE224" i="79"/>
  <c r="AD224" i="79"/>
  <c r="AC224" i="79"/>
  <c r="AB224" i="79"/>
  <c r="AA224" i="79"/>
  <c r="Z224" i="79"/>
  <c r="Y224" i="79"/>
  <c r="AM223" i="79"/>
  <c r="AL141" i="79"/>
  <c r="AK141" i="79"/>
  <c r="AJ141" i="79"/>
  <c r="AI141" i="79"/>
  <c r="AH141" i="79"/>
  <c r="AG141" i="79"/>
  <c r="AF141" i="79"/>
  <c r="AE141" i="79"/>
  <c r="AD141" i="79"/>
  <c r="AC141" i="79"/>
  <c r="AB141" i="79"/>
  <c r="AA141" i="79"/>
  <c r="Z141" i="79"/>
  <c r="Y141" i="79"/>
  <c r="N141" i="79"/>
  <c r="AM140" i="79"/>
  <c r="AL138" i="79"/>
  <c r="AK138" i="79"/>
  <c r="AJ138" i="79"/>
  <c r="AI138" i="79"/>
  <c r="AH138" i="79"/>
  <c r="AG138" i="79"/>
  <c r="AF138" i="79"/>
  <c r="AE138" i="79"/>
  <c r="AD138" i="79"/>
  <c r="AC138" i="79"/>
  <c r="AB138" i="79"/>
  <c r="AA138" i="79"/>
  <c r="Z138" i="79"/>
  <c r="Y138" i="79"/>
  <c r="N138" i="79"/>
  <c r="AM137" i="79"/>
  <c r="AL135" i="79"/>
  <c r="AK135" i="79"/>
  <c r="AJ135" i="79"/>
  <c r="AI135" i="79"/>
  <c r="AH135" i="79"/>
  <c r="AG135" i="79"/>
  <c r="AF135" i="79"/>
  <c r="AE135" i="79"/>
  <c r="AD135" i="79"/>
  <c r="AC135" i="79"/>
  <c r="AM134" i="79"/>
  <c r="AL132" i="79"/>
  <c r="AK132" i="79"/>
  <c r="AJ132" i="79"/>
  <c r="AI132" i="79"/>
  <c r="AH132" i="79"/>
  <c r="AG132" i="79"/>
  <c r="AF132" i="79"/>
  <c r="AE132" i="79"/>
  <c r="AD132" i="79"/>
  <c r="AC132" i="79"/>
  <c r="AB132" i="79"/>
  <c r="AA132" i="79"/>
  <c r="Z132" i="79"/>
  <c r="Y132" i="79"/>
  <c r="N132" i="79"/>
  <c r="AM131" i="79"/>
  <c r="AL129" i="79"/>
  <c r="AK129" i="79"/>
  <c r="AJ129" i="79"/>
  <c r="AI129" i="79"/>
  <c r="AH129" i="79"/>
  <c r="AG129" i="79"/>
  <c r="AF129" i="79"/>
  <c r="AE129" i="79"/>
  <c r="AD129" i="79"/>
  <c r="AC129" i="79"/>
  <c r="AB129" i="79"/>
  <c r="AA129" i="79"/>
  <c r="Z129" i="79"/>
  <c r="Y129" i="79"/>
  <c r="N129" i="79"/>
  <c r="AM128" i="79"/>
  <c r="AL126" i="79"/>
  <c r="AK126" i="79"/>
  <c r="AJ126" i="79"/>
  <c r="AI126" i="79"/>
  <c r="AH126" i="79"/>
  <c r="AG126" i="79"/>
  <c r="AF126" i="79"/>
  <c r="AE126" i="79"/>
  <c r="AD126" i="79"/>
  <c r="AC126" i="79"/>
  <c r="AB126" i="79"/>
  <c r="AA126" i="79"/>
  <c r="Z126" i="79"/>
  <c r="Y126" i="79"/>
  <c r="N126" i="79"/>
  <c r="AM125" i="79"/>
  <c r="Y123" i="79"/>
  <c r="N123" i="79"/>
  <c r="AB122" i="79"/>
  <c r="AB123" i="79" s="1"/>
  <c r="AA122" i="79"/>
  <c r="AA123" i="79" s="1"/>
  <c r="Z122" i="79"/>
  <c r="AL120" i="79"/>
  <c r="AK120" i="79"/>
  <c r="AJ120" i="79"/>
  <c r="AI120" i="79"/>
  <c r="AH120" i="79"/>
  <c r="AG120" i="79"/>
  <c r="AF120" i="79"/>
  <c r="AE120" i="79"/>
  <c r="AD120" i="79"/>
  <c r="AC120" i="79"/>
  <c r="AB120" i="79"/>
  <c r="AA120" i="79"/>
  <c r="Z120" i="79"/>
  <c r="Y120" i="79"/>
  <c r="N120" i="79"/>
  <c r="AM119" i="79"/>
  <c r="AL116" i="79"/>
  <c r="AK116" i="79"/>
  <c r="AJ116" i="79"/>
  <c r="AI116" i="79"/>
  <c r="AH116" i="79"/>
  <c r="AG116" i="79"/>
  <c r="AF116" i="79"/>
  <c r="AE116" i="79"/>
  <c r="AD116" i="79"/>
  <c r="AC116" i="79"/>
  <c r="AB116" i="79"/>
  <c r="AA116" i="79"/>
  <c r="Z116" i="79"/>
  <c r="Y116" i="79"/>
  <c r="AM115" i="79"/>
  <c r="AL113" i="79"/>
  <c r="AK113" i="79"/>
  <c r="AJ113" i="79"/>
  <c r="AI113" i="79"/>
  <c r="AH113" i="79"/>
  <c r="AG113" i="79"/>
  <c r="AF113" i="79"/>
  <c r="AE113" i="79"/>
  <c r="AD113" i="79"/>
  <c r="AC113" i="79"/>
  <c r="AB113" i="79"/>
  <c r="AA113" i="79"/>
  <c r="Z113" i="79"/>
  <c r="Y113" i="79"/>
  <c r="AM112" i="79"/>
  <c r="AL110" i="79"/>
  <c r="AK110" i="79"/>
  <c r="AJ110" i="79"/>
  <c r="AI110" i="79"/>
  <c r="AH110" i="79"/>
  <c r="AG110" i="79"/>
  <c r="AF110" i="79"/>
  <c r="AE110" i="79"/>
  <c r="AD110" i="79"/>
  <c r="AC110" i="79"/>
  <c r="AB110" i="79"/>
  <c r="AA110" i="79"/>
  <c r="Z110" i="79"/>
  <c r="AM109" i="79"/>
  <c r="AL107" i="79"/>
  <c r="AK107" i="79"/>
  <c r="AJ107" i="79"/>
  <c r="AI107" i="79"/>
  <c r="AH107" i="79"/>
  <c r="AG107" i="79"/>
  <c r="AF107" i="79"/>
  <c r="AE107" i="79"/>
  <c r="AD107" i="79"/>
  <c r="AC107" i="79"/>
  <c r="AB107" i="79"/>
  <c r="AA107" i="79"/>
  <c r="Z107" i="79"/>
  <c r="AM106" i="79"/>
  <c r="AL102" i="79"/>
  <c r="AK102" i="79"/>
  <c r="AJ102" i="79"/>
  <c r="AI102" i="79"/>
  <c r="AH102" i="79"/>
  <c r="AG102" i="79"/>
  <c r="AF102" i="79"/>
  <c r="AE102" i="79"/>
  <c r="AD102" i="79"/>
  <c r="AC102" i="79"/>
  <c r="AB102" i="79"/>
  <c r="AA102" i="79"/>
  <c r="Z102" i="79"/>
  <c r="Y102" i="79"/>
  <c r="N102" i="79"/>
  <c r="AM101" i="79"/>
  <c r="AL99" i="79"/>
  <c r="AK99" i="79"/>
  <c r="AJ99" i="79"/>
  <c r="AI99" i="79"/>
  <c r="AH99" i="79"/>
  <c r="AG99" i="79"/>
  <c r="AF99" i="79"/>
  <c r="AE99" i="79"/>
  <c r="AD99" i="79"/>
  <c r="AC99" i="79"/>
  <c r="AB99" i="79"/>
  <c r="AA99" i="79"/>
  <c r="Z99" i="79"/>
  <c r="Y99" i="79"/>
  <c r="N99" i="79"/>
  <c r="AM98" i="79"/>
  <c r="AL96" i="79"/>
  <c r="AK96" i="79"/>
  <c r="AJ96" i="79"/>
  <c r="AI96" i="79"/>
  <c r="AH96" i="79"/>
  <c r="AG96" i="79"/>
  <c r="AF96" i="79"/>
  <c r="AE96" i="79"/>
  <c r="AD96" i="79"/>
  <c r="AC96" i="79"/>
  <c r="AB96" i="79"/>
  <c r="AA96" i="79"/>
  <c r="Z96" i="79"/>
  <c r="Y96" i="79"/>
  <c r="N96" i="79"/>
  <c r="AM95" i="79"/>
  <c r="AL93" i="79"/>
  <c r="AK93" i="79"/>
  <c r="AJ93" i="79"/>
  <c r="AI93" i="79"/>
  <c r="AH93" i="79"/>
  <c r="AG93" i="79"/>
  <c r="AF93" i="79"/>
  <c r="AE93" i="79"/>
  <c r="AD93" i="79"/>
  <c r="AC93" i="79"/>
  <c r="AB93" i="79"/>
  <c r="AA93" i="79"/>
  <c r="Z93" i="79"/>
  <c r="Y93" i="79"/>
  <c r="N93" i="79"/>
  <c r="AM92" i="79"/>
  <c r="AL89" i="79"/>
  <c r="AK89" i="79"/>
  <c r="AJ89" i="79"/>
  <c r="AI89" i="79"/>
  <c r="AH89" i="79"/>
  <c r="AG89" i="79"/>
  <c r="AF89" i="79"/>
  <c r="AE89" i="79"/>
  <c r="AD89" i="79"/>
  <c r="AC89" i="79"/>
  <c r="AB89" i="79"/>
  <c r="AA89" i="79"/>
  <c r="Z89" i="79"/>
  <c r="Y89" i="79"/>
  <c r="N89" i="79"/>
  <c r="AM88" i="79"/>
  <c r="AL86" i="79"/>
  <c r="AK86" i="79"/>
  <c r="AJ86" i="79"/>
  <c r="AI86" i="79"/>
  <c r="AH86" i="79"/>
  <c r="AG86" i="79"/>
  <c r="AF86" i="79"/>
  <c r="AE86" i="79"/>
  <c r="AD86" i="79"/>
  <c r="AC86" i="79"/>
  <c r="AB86" i="79"/>
  <c r="AA86" i="79"/>
  <c r="Z86" i="79"/>
  <c r="Y86" i="79"/>
  <c r="N86" i="79"/>
  <c r="AM85" i="79"/>
  <c r="AL82" i="79"/>
  <c r="AK82" i="79"/>
  <c r="AJ82" i="79"/>
  <c r="AI82" i="79"/>
  <c r="AH82" i="79"/>
  <c r="AG82" i="79"/>
  <c r="AF82" i="79"/>
  <c r="AE82" i="79"/>
  <c r="AD82" i="79"/>
  <c r="AC82" i="79"/>
  <c r="AB82" i="79"/>
  <c r="AA82" i="79"/>
  <c r="Z82" i="79"/>
  <c r="Y82" i="79"/>
  <c r="N82" i="79"/>
  <c r="AM81" i="79"/>
  <c r="AL78" i="79"/>
  <c r="AK78" i="79"/>
  <c r="AJ78" i="79"/>
  <c r="AI78" i="79"/>
  <c r="AH78" i="79"/>
  <c r="AG78" i="79"/>
  <c r="AF78" i="79"/>
  <c r="AE78" i="79"/>
  <c r="AD78" i="79"/>
  <c r="AC78" i="79"/>
  <c r="AB78" i="79"/>
  <c r="AA78" i="79"/>
  <c r="Z78" i="79"/>
  <c r="Y78" i="79"/>
  <c r="N78" i="79"/>
  <c r="AM77" i="79"/>
  <c r="AL75" i="79"/>
  <c r="AK75" i="79"/>
  <c r="AJ75" i="79"/>
  <c r="AI75" i="79"/>
  <c r="AH75" i="79"/>
  <c r="AG75" i="79"/>
  <c r="AF75" i="79"/>
  <c r="AE75" i="79"/>
  <c r="AD75" i="79"/>
  <c r="AC75" i="79"/>
  <c r="AB75" i="79"/>
  <c r="AA75" i="79"/>
  <c r="Z75" i="79"/>
  <c r="Y75" i="79"/>
  <c r="N75" i="79"/>
  <c r="AM74" i="79"/>
  <c r="AL72" i="79"/>
  <c r="AK72" i="79"/>
  <c r="AJ72" i="79"/>
  <c r="AI72" i="79"/>
  <c r="AH72" i="79"/>
  <c r="AG72" i="79"/>
  <c r="AF72" i="79"/>
  <c r="AE72" i="79"/>
  <c r="AD72" i="79"/>
  <c r="AC72" i="79"/>
  <c r="AB72" i="79"/>
  <c r="AM71" i="79"/>
  <c r="AL68" i="79"/>
  <c r="AK68" i="79"/>
  <c r="AJ68" i="79"/>
  <c r="AI68" i="79"/>
  <c r="AH68" i="79"/>
  <c r="AG68" i="79"/>
  <c r="AF68" i="79"/>
  <c r="AE68" i="79"/>
  <c r="AD68" i="79"/>
  <c r="AC68" i="79"/>
  <c r="AB68" i="79"/>
  <c r="AA68" i="79"/>
  <c r="Z68" i="79"/>
  <c r="Y68" i="79"/>
  <c r="N68" i="79"/>
  <c r="AM67" i="79"/>
  <c r="AL65" i="79"/>
  <c r="AK65" i="79"/>
  <c r="AJ65" i="79"/>
  <c r="AI65" i="79"/>
  <c r="AH65" i="79"/>
  <c r="AG65" i="79"/>
  <c r="AF65" i="79"/>
  <c r="AE65" i="79"/>
  <c r="AD65" i="79"/>
  <c r="AC65" i="79"/>
  <c r="AB65" i="79"/>
  <c r="AA65" i="79"/>
  <c r="Z65" i="79"/>
  <c r="Y65" i="79"/>
  <c r="N65" i="79"/>
  <c r="AM64" i="79"/>
  <c r="AL62" i="79"/>
  <c r="AK62" i="79"/>
  <c r="AJ62" i="79"/>
  <c r="AI62" i="79"/>
  <c r="AH62" i="79"/>
  <c r="AG62" i="79"/>
  <c r="AF62" i="79"/>
  <c r="AE62" i="79"/>
  <c r="AD62" i="79"/>
  <c r="AC62" i="79"/>
  <c r="AB62" i="79"/>
  <c r="AM61" i="79"/>
  <c r="AL59" i="79"/>
  <c r="AK59" i="79"/>
  <c r="AJ59" i="79"/>
  <c r="AI59" i="79"/>
  <c r="AH59" i="79"/>
  <c r="AG59" i="79"/>
  <c r="AF59" i="79"/>
  <c r="AE59" i="79"/>
  <c r="AD59" i="79"/>
  <c r="AC59" i="79"/>
  <c r="AM57" i="79"/>
  <c r="AL55" i="79"/>
  <c r="AK55" i="79"/>
  <c r="AJ55" i="79"/>
  <c r="AI55" i="79"/>
  <c r="AH55" i="79"/>
  <c r="AG55" i="79"/>
  <c r="AF55" i="79"/>
  <c r="AE55" i="79"/>
  <c r="AD55" i="79"/>
  <c r="AC55" i="79"/>
  <c r="AB55" i="79"/>
  <c r="AM54" i="79"/>
  <c r="AL51" i="79"/>
  <c r="AK51" i="79"/>
  <c r="AJ51" i="79"/>
  <c r="AI51" i="79"/>
  <c r="AH51" i="79"/>
  <c r="AG51" i="79"/>
  <c r="AF51" i="79"/>
  <c r="AE51" i="79"/>
  <c r="AD51" i="79"/>
  <c r="AC51" i="79"/>
  <c r="AB51" i="79"/>
  <c r="AM50" i="79"/>
  <c r="AL48" i="79"/>
  <c r="AK48" i="79"/>
  <c r="AJ48" i="79"/>
  <c r="AI48" i="79"/>
  <c r="AH48" i="79"/>
  <c r="AG48" i="79"/>
  <c r="AF48" i="79"/>
  <c r="AE48" i="79"/>
  <c r="AD48" i="79"/>
  <c r="AC48" i="79"/>
  <c r="AB48" i="79"/>
  <c r="Y48" i="79"/>
  <c r="AM47" i="79"/>
  <c r="AL45" i="79"/>
  <c r="AK45" i="79"/>
  <c r="AJ45" i="79"/>
  <c r="AI45" i="79"/>
  <c r="AH45" i="79"/>
  <c r="AG45" i="79"/>
  <c r="AF45" i="79"/>
  <c r="AE45" i="79"/>
  <c r="AD45" i="79"/>
  <c r="AC45" i="79"/>
  <c r="AB45" i="79"/>
  <c r="Y45" i="79"/>
  <c r="AM44" i="79"/>
  <c r="AL42" i="79"/>
  <c r="AK42" i="79"/>
  <c r="AJ42" i="79"/>
  <c r="AI42" i="79"/>
  <c r="AH42" i="79"/>
  <c r="AG42" i="79"/>
  <c r="AF42" i="79"/>
  <c r="AE42" i="79"/>
  <c r="AD42" i="79"/>
  <c r="AC42" i="79"/>
  <c r="AB42" i="79"/>
  <c r="Y42" i="79"/>
  <c r="AM41" i="79"/>
  <c r="AL39" i="79"/>
  <c r="AK39" i="79"/>
  <c r="AJ39" i="79"/>
  <c r="AI39" i="79"/>
  <c r="AH39" i="79"/>
  <c r="AG39" i="79"/>
  <c r="AF39" i="79"/>
  <c r="AE39" i="79"/>
  <c r="AD39" i="79"/>
  <c r="AC39" i="79"/>
  <c r="AB39" i="79"/>
  <c r="Y39" i="79"/>
  <c r="AM38" i="79"/>
  <c r="AI511" i="46"/>
  <c r="AE511" i="46"/>
  <c r="AA511" i="46"/>
  <c r="AL511" i="46"/>
  <c r="AK511" i="46"/>
  <c r="AJ511" i="46"/>
  <c r="AH511" i="46"/>
  <c r="AG511" i="46"/>
  <c r="AF511" i="46"/>
  <c r="AD511" i="46"/>
  <c r="AC511" i="46"/>
  <c r="AB511" i="46"/>
  <c r="Z511" i="46"/>
  <c r="AK508" i="46"/>
  <c r="AG508" i="46"/>
  <c r="AC508" i="46"/>
  <c r="AL508" i="46"/>
  <c r="AJ508" i="46"/>
  <c r="AI508" i="46"/>
  <c r="AH508" i="46"/>
  <c r="AF508" i="46"/>
  <c r="AE508" i="46"/>
  <c r="AD508" i="46"/>
  <c r="AB508" i="46"/>
  <c r="AA508" i="46"/>
  <c r="Z508" i="46"/>
  <c r="AI505" i="46"/>
  <c r="AE505" i="46"/>
  <c r="AA505" i="46"/>
  <c r="AL505" i="46"/>
  <c r="AK505" i="46"/>
  <c r="AJ505" i="46"/>
  <c r="AH505" i="46"/>
  <c r="AG505" i="46"/>
  <c r="AF505" i="46"/>
  <c r="AD505" i="46"/>
  <c r="AC505" i="46"/>
  <c r="AB505" i="46"/>
  <c r="Z505" i="46"/>
  <c r="AK501" i="46"/>
  <c r="AG501" i="46"/>
  <c r="AC501" i="46"/>
  <c r="AL501" i="46"/>
  <c r="AJ501" i="46"/>
  <c r="AI501" i="46"/>
  <c r="AH501" i="46"/>
  <c r="AF501" i="46"/>
  <c r="AE501" i="46"/>
  <c r="AD501" i="46"/>
  <c r="AB501" i="46"/>
  <c r="AA501" i="46"/>
  <c r="Z501" i="46"/>
  <c r="AI498" i="46"/>
  <c r="AE498" i="46"/>
  <c r="AA498" i="46"/>
  <c r="AL498" i="46"/>
  <c r="AK498" i="46"/>
  <c r="AJ498" i="46"/>
  <c r="AH498" i="46"/>
  <c r="AG498" i="46"/>
  <c r="AF498" i="46"/>
  <c r="AD498" i="46"/>
  <c r="AC498" i="46"/>
  <c r="AB498" i="46"/>
  <c r="Z498" i="46"/>
  <c r="AK495" i="46"/>
  <c r="AG495" i="46"/>
  <c r="AC495" i="46"/>
  <c r="AL495" i="46"/>
  <c r="AJ495" i="46"/>
  <c r="AI495" i="46"/>
  <c r="AH495" i="46"/>
  <c r="AF495" i="46"/>
  <c r="AE495" i="46"/>
  <c r="AD495" i="46"/>
  <c r="AB495" i="46"/>
  <c r="AA495" i="46"/>
  <c r="Z495" i="46"/>
  <c r="AI492" i="46"/>
  <c r="AE492" i="46"/>
  <c r="AA492" i="46"/>
  <c r="AL492" i="46"/>
  <c r="AK492" i="46"/>
  <c r="AJ492" i="46"/>
  <c r="AH492" i="46"/>
  <c r="AG492" i="46"/>
  <c r="AF492" i="46"/>
  <c r="AD492" i="46"/>
  <c r="AC492" i="46"/>
  <c r="AB492" i="46"/>
  <c r="Z492" i="46"/>
  <c r="AK489" i="46"/>
  <c r="AG489" i="46"/>
  <c r="AC489" i="46"/>
  <c r="AL489" i="46"/>
  <c r="AJ489" i="46"/>
  <c r="AI489" i="46"/>
  <c r="AH489" i="46"/>
  <c r="AF489" i="46"/>
  <c r="AE489" i="46"/>
  <c r="AD489" i="46"/>
  <c r="AB489" i="46"/>
  <c r="AA489" i="46"/>
  <c r="Z489" i="46"/>
  <c r="AI485" i="46"/>
  <c r="AE485" i="46"/>
  <c r="AA485" i="46"/>
  <c r="AL485" i="46"/>
  <c r="AK485" i="46"/>
  <c r="AJ485" i="46"/>
  <c r="AH485" i="46"/>
  <c r="AG485" i="46"/>
  <c r="AF485" i="46"/>
  <c r="AD485" i="46"/>
  <c r="AC485" i="46"/>
  <c r="AB485" i="46"/>
  <c r="Z485" i="46"/>
  <c r="AK482" i="46"/>
  <c r="AG482" i="46"/>
  <c r="AC482" i="46"/>
  <c r="AL482" i="46"/>
  <c r="AJ482" i="46"/>
  <c r="AI482" i="46"/>
  <c r="AH482" i="46"/>
  <c r="AF482" i="46"/>
  <c r="AE482" i="46"/>
  <c r="AD482" i="46"/>
  <c r="AB482" i="46"/>
  <c r="AA482" i="46"/>
  <c r="Z482" i="46"/>
  <c r="AI478" i="46"/>
  <c r="AE478" i="46"/>
  <c r="AA478" i="46"/>
  <c r="AL478" i="46"/>
  <c r="AK478" i="46"/>
  <c r="AJ478" i="46"/>
  <c r="AH478" i="46"/>
  <c r="AG478" i="46"/>
  <c r="AF478" i="46"/>
  <c r="AD478" i="46"/>
  <c r="AC478" i="46"/>
  <c r="AB478" i="46"/>
  <c r="Z478" i="46"/>
  <c r="AK474" i="46"/>
  <c r="AG474" i="46"/>
  <c r="AC474" i="46"/>
  <c r="AL474" i="46"/>
  <c r="AJ474" i="46"/>
  <c r="AI474" i="46"/>
  <c r="AH474" i="46"/>
  <c r="AF474" i="46"/>
  <c r="AE474" i="46"/>
  <c r="AD474" i="46"/>
  <c r="AB474" i="46"/>
  <c r="AA474" i="46"/>
  <c r="Z474" i="46"/>
  <c r="AI471" i="46"/>
  <c r="AE471" i="46"/>
  <c r="AA471" i="46"/>
  <c r="AL471" i="46"/>
  <c r="AK471" i="46"/>
  <c r="AJ471" i="46"/>
  <c r="AH471" i="46"/>
  <c r="AG471" i="46"/>
  <c r="AF471" i="46"/>
  <c r="AD471" i="46"/>
  <c r="AC471" i="46"/>
  <c r="AB471" i="46"/>
  <c r="Z471" i="46"/>
  <c r="AK468" i="46"/>
  <c r="AG468" i="46"/>
  <c r="AC468" i="46"/>
  <c r="AL468" i="46"/>
  <c r="AJ468" i="46"/>
  <c r="AI468" i="46"/>
  <c r="AH468" i="46"/>
  <c r="AF468" i="46"/>
  <c r="AE468" i="46"/>
  <c r="AD468" i="46"/>
  <c r="AB468" i="46"/>
  <c r="AA468" i="46"/>
  <c r="Z468" i="46"/>
  <c r="AI465" i="46"/>
  <c r="AE465" i="46"/>
  <c r="AA465" i="46"/>
  <c r="AL465" i="46"/>
  <c r="AK465" i="46"/>
  <c r="AJ465" i="46"/>
  <c r="AH465" i="46"/>
  <c r="AG465" i="46"/>
  <c r="AF465" i="46"/>
  <c r="AD465" i="46"/>
  <c r="AC465" i="46"/>
  <c r="AB465" i="46"/>
  <c r="Z465" i="46"/>
  <c r="AK462" i="46"/>
  <c r="AG462" i="46"/>
  <c r="AC462" i="46"/>
  <c r="AL462" i="46"/>
  <c r="AJ462" i="46"/>
  <c r="AI462" i="46"/>
  <c r="AH462" i="46"/>
  <c r="AF462" i="46"/>
  <c r="AE462" i="46"/>
  <c r="AD462" i="46"/>
  <c r="AB462" i="46"/>
  <c r="AA462" i="46"/>
  <c r="Z462" i="46"/>
  <c r="AI458" i="46"/>
  <c r="AE458" i="46"/>
  <c r="AA458" i="46"/>
  <c r="AL458" i="46"/>
  <c r="AK458" i="46"/>
  <c r="AJ458" i="46"/>
  <c r="AH458" i="46"/>
  <c r="AG458" i="46"/>
  <c r="AF458" i="46"/>
  <c r="AD458" i="46"/>
  <c r="AC458" i="46"/>
  <c r="AB458" i="46"/>
  <c r="Z458" i="46"/>
  <c r="AK455" i="46"/>
  <c r="AG455" i="46"/>
  <c r="AC455" i="46"/>
  <c r="AL455" i="46"/>
  <c r="AJ455" i="46"/>
  <c r="AI455" i="46"/>
  <c r="AH455" i="46"/>
  <c r="AF455" i="46"/>
  <c r="AE455" i="46"/>
  <c r="AD455" i="46"/>
  <c r="AB455" i="46"/>
  <c r="AA455" i="46"/>
  <c r="Z455" i="46"/>
  <c r="AI452" i="46"/>
  <c r="AE452" i="46"/>
  <c r="AA452" i="46"/>
  <c r="AL452" i="46"/>
  <c r="AK452" i="46"/>
  <c r="AJ452" i="46"/>
  <c r="AH452" i="46"/>
  <c r="AG452" i="46"/>
  <c r="AF452" i="46"/>
  <c r="AD452" i="46"/>
  <c r="AC452" i="46"/>
  <c r="AB452" i="46"/>
  <c r="Z452" i="46"/>
  <c r="AK449" i="46"/>
  <c r="AG449" i="46"/>
  <c r="AC449" i="46"/>
  <c r="AL449" i="46"/>
  <c r="AJ449" i="46"/>
  <c r="AI449" i="46"/>
  <c r="AH449" i="46"/>
  <c r="AF449" i="46"/>
  <c r="AE449" i="46"/>
  <c r="AD449" i="46"/>
  <c r="AB449" i="46"/>
  <c r="AA449" i="46"/>
  <c r="Z449" i="46"/>
  <c r="AI446" i="46"/>
  <c r="AE446" i="46"/>
  <c r="AA446" i="46"/>
  <c r="AL446" i="46"/>
  <c r="AK446" i="46"/>
  <c r="AJ446" i="46"/>
  <c r="AH446" i="46"/>
  <c r="AG446" i="46"/>
  <c r="AF446" i="46"/>
  <c r="AD446" i="46"/>
  <c r="AC446" i="46"/>
  <c r="AB446" i="46"/>
  <c r="Z446" i="46"/>
  <c r="AK443" i="46"/>
  <c r="AG443" i="46"/>
  <c r="AC443" i="46"/>
  <c r="AL443" i="46"/>
  <c r="AJ443" i="46"/>
  <c r="AI443" i="46"/>
  <c r="AH443" i="46"/>
  <c r="AF443" i="46"/>
  <c r="AE443" i="46"/>
  <c r="AD443" i="46"/>
  <c r="AB443" i="46"/>
  <c r="AA443" i="46"/>
  <c r="Z443" i="46"/>
  <c r="AI440" i="46"/>
  <c r="AE440" i="46"/>
  <c r="AA440" i="46"/>
  <c r="AL440" i="46"/>
  <c r="AK440" i="46"/>
  <c r="AJ440" i="46"/>
  <c r="AH440" i="46"/>
  <c r="AG440" i="46"/>
  <c r="AF440" i="46"/>
  <c r="AD440" i="46"/>
  <c r="AC440" i="46"/>
  <c r="AB440" i="46"/>
  <c r="Z440" i="46"/>
  <c r="AK437" i="46"/>
  <c r="AG437" i="46"/>
  <c r="AC437" i="46"/>
  <c r="AL437" i="46"/>
  <c r="AJ437" i="46"/>
  <c r="AI437" i="46"/>
  <c r="AH437" i="46"/>
  <c r="AF437" i="46"/>
  <c r="AE437" i="46"/>
  <c r="AD437" i="46"/>
  <c r="AB437" i="46"/>
  <c r="AA437" i="46"/>
  <c r="Z437" i="46"/>
  <c r="AE433" i="46"/>
  <c r="AC433" i="46"/>
  <c r="AA433" i="46"/>
  <c r="AL433" i="46"/>
  <c r="AK433" i="46"/>
  <c r="AJ433" i="46"/>
  <c r="AI433" i="46"/>
  <c r="AH433" i="46"/>
  <c r="AG433" i="46"/>
  <c r="AF433" i="46"/>
  <c r="AD433" i="46"/>
  <c r="AB433" i="46"/>
  <c r="Z433" i="46"/>
  <c r="AK430" i="46"/>
  <c r="AI430" i="46"/>
  <c r="AG430" i="46"/>
  <c r="AE430" i="46"/>
  <c r="AC430" i="46"/>
  <c r="AA430" i="46"/>
  <c r="AL430" i="46"/>
  <c r="AJ430" i="46"/>
  <c r="AH430" i="46"/>
  <c r="AF430" i="46"/>
  <c r="AD430" i="46"/>
  <c r="AB430" i="46"/>
  <c r="Z430" i="46"/>
  <c r="AK427" i="46"/>
  <c r="AI427" i="46"/>
  <c r="AG427" i="46"/>
  <c r="AE427" i="46"/>
  <c r="AC427" i="46"/>
  <c r="AA427" i="46"/>
  <c r="AL427" i="46"/>
  <c r="AJ427" i="46"/>
  <c r="AH427" i="46"/>
  <c r="AF427" i="46"/>
  <c r="AD427" i="46"/>
  <c r="AB427" i="46"/>
  <c r="Z427" i="46"/>
  <c r="AK424" i="46"/>
  <c r="AI424" i="46"/>
  <c r="AG424" i="46"/>
  <c r="AE424" i="46"/>
  <c r="AC424" i="46"/>
  <c r="AA424" i="46"/>
  <c r="AL424" i="46"/>
  <c r="AJ424" i="46"/>
  <c r="AH424" i="46"/>
  <c r="AF424" i="46"/>
  <c r="AD424" i="46"/>
  <c r="AB424" i="46"/>
  <c r="Z424" i="46"/>
  <c r="AK421" i="46"/>
  <c r="AI421" i="46"/>
  <c r="AG421" i="46"/>
  <c r="AE421" i="46"/>
  <c r="AC421" i="46"/>
  <c r="AA421" i="46"/>
  <c r="AL421" i="46"/>
  <c r="AJ421" i="46"/>
  <c r="AH421" i="46"/>
  <c r="AF421" i="46"/>
  <c r="AD421" i="46"/>
  <c r="AB421" i="46"/>
  <c r="Z421" i="46"/>
  <c r="AK418" i="46"/>
  <c r="AI418" i="46"/>
  <c r="AG418" i="46"/>
  <c r="AE418" i="46"/>
  <c r="AC418" i="46"/>
  <c r="AA418" i="46"/>
  <c r="AL418" i="46"/>
  <c r="AJ418" i="46"/>
  <c r="AH418" i="46"/>
  <c r="AF418" i="46"/>
  <c r="AD418" i="46"/>
  <c r="AB418" i="46"/>
  <c r="Z418" i="46"/>
  <c r="AK415" i="46"/>
  <c r="AI415" i="46"/>
  <c r="AG415" i="46"/>
  <c r="AE415" i="46"/>
  <c r="AC415" i="46"/>
  <c r="AA415" i="46"/>
  <c r="AL415" i="46"/>
  <c r="AJ415" i="46"/>
  <c r="AH415" i="46"/>
  <c r="AF415" i="46"/>
  <c r="AD415" i="46"/>
  <c r="AB415" i="46"/>
  <c r="Z415" i="46"/>
  <c r="AK412" i="46"/>
  <c r="AI412" i="46"/>
  <c r="AG412" i="46"/>
  <c r="AE412" i="46"/>
  <c r="AC412" i="46"/>
  <c r="AA412" i="46"/>
  <c r="AL412" i="46"/>
  <c r="AJ412" i="46"/>
  <c r="AH412" i="46"/>
  <c r="AF412" i="46"/>
  <c r="AD412" i="46"/>
  <c r="AB412" i="46"/>
  <c r="Z412" i="46"/>
  <c r="AK409" i="46"/>
  <c r="AI409" i="46"/>
  <c r="AG409" i="46"/>
  <c r="AE409" i="46"/>
  <c r="AC409" i="46"/>
  <c r="AA409" i="46"/>
  <c r="AL409" i="46"/>
  <c r="AJ409" i="46"/>
  <c r="AH409" i="46"/>
  <c r="AF409" i="46"/>
  <c r="AD409" i="46"/>
  <c r="AB409" i="46"/>
  <c r="Z409" i="46"/>
  <c r="K65" i="45"/>
  <c r="G65" i="45"/>
  <c r="N64" i="45"/>
  <c r="M64" i="45"/>
  <c r="N65" i="45" s="1"/>
  <c r="L64" i="45"/>
  <c r="M65" i="45" s="1"/>
  <c r="K64" i="45"/>
  <c r="L65" i="45" s="1"/>
  <c r="J64" i="45"/>
  <c r="I64" i="45"/>
  <c r="J65" i="45" s="1"/>
  <c r="H64" i="45"/>
  <c r="I65" i="45" s="1"/>
  <c r="G64" i="45"/>
  <c r="H65" i="45" s="1"/>
  <c r="F64" i="45"/>
  <c r="E64" i="45"/>
  <c r="F65" i="45" s="1"/>
  <c r="D64" i="45"/>
  <c r="E65" i="45" s="1"/>
  <c r="L58" i="45"/>
  <c r="H58" i="45"/>
  <c r="N57" i="45"/>
  <c r="M57" i="45"/>
  <c r="N58" i="45" s="1"/>
  <c r="L57" i="45"/>
  <c r="M58" i="45" s="1"/>
  <c r="K57" i="45"/>
  <c r="J57" i="45"/>
  <c r="K58" i="45" s="1"/>
  <c r="I57" i="45"/>
  <c r="J58" i="45" s="1"/>
  <c r="H57" i="45"/>
  <c r="I58" i="45" s="1"/>
  <c r="G57" i="45"/>
  <c r="F57" i="45"/>
  <c r="G58" i="45" s="1"/>
  <c r="E57" i="45"/>
  <c r="F58" i="45" s="1"/>
  <c r="D57" i="45"/>
  <c r="E58" i="45" s="1"/>
  <c r="M51" i="45"/>
  <c r="I51" i="45"/>
  <c r="E51" i="45"/>
  <c r="N50" i="45"/>
  <c r="M50" i="45"/>
  <c r="N51" i="45" s="1"/>
  <c r="L50" i="45"/>
  <c r="K50" i="45"/>
  <c r="L51" i="45" s="1"/>
  <c r="J50" i="45"/>
  <c r="K51" i="45" s="1"/>
  <c r="I50" i="45"/>
  <c r="J51" i="45" s="1"/>
  <c r="H50" i="45"/>
  <c r="G50" i="45"/>
  <c r="H51" i="45" s="1"/>
  <c r="F50" i="45"/>
  <c r="G51" i="45" s="1"/>
  <c r="E50" i="45"/>
  <c r="F51" i="45" s="1"/>
  <c r="D50" i="45"/>
  <c r="N44" i="45"/>
  <c r="J44" i="45"/>
  <c r="F44" i="45"/>
  <c r="N43" i="45"/>
  <c r="M43" i="45"/>
  <c r="L43" i="45"/>
  <c r="M44" i="45" s="1"/>
  <c r="K43" i="45"/>
  <c r="L44" i="45" s="1"/>
  <c r="J43" i="45"/>
  <c r="K44" i="45" s="1"/>
  <c r="I43" i="45"/>
  <c r="H43" i="45"/>
  <c r="I44" i="45" s="1"/>
  <c r="G43" i="45"/>
  <c r="H44" i="45" s="1"/>
  <c r="F43" i="45"/>
  <c r="G44" i="45" s="1"/>
  <c r="E43" i="45"/>
  <c r="D43" i="45"/>
  <c r="E44" i="45" s="1"/>
  <c r="K37" i="45"/>
  <c r="G37" i="45"/>
  <c r="N36" i="45"/>
  <c r="M36" i="45"/>
  <c r="N37" i="45" s="1"/>
  <c r="L36" i="45"/>
  <c r="M37" i="45" s="1"/>
  <c r="K36" i="45"/>
  <c r="L37" i="45" s="1"/>
  <c r="J36" i="45"/>
  <c r="I36" i="45"/>
  <c r="J37" i="45" s="1"/>
  <c r="H36" i="45"/>
  <c r="I37" i="45" s="1"/>
  <c r="G36" i="45"/>
  <c r="H37" i="45" s="1"/>
  <c r="F36" i="45"/>
  <c r="E36" i="45"/>
  <c r="F37" i="45" s="1"/>
  <c r="D36" i="45"/>
  <c r="E37" i="45" s="1"/>
  <c r="L30" i="45"/>
  <c r="H30" i="45"/>
  <c r="N29" i="45"/>
  <c r="M29" i="45"/>
  <c r="N30" i="45" s="1"/>
  <c r="L29" i="45"/>
  <c r="M30" i="45" s="1"/>
  <c r="K29" i="45"/>
  <c r="J29" i="45"/>
  <c r="K30" i="45" s="1"/>
  <c r="I29" i="45"/>
  <c r="J30" i="45" s="1"/>
  <c r="H29" i="45"/>
  <c r="I30" i="45" s="1"/>
  <c r="G29" i="45"/>
  <c r="F29" i="45"/>
  <c r="G30" i="45" s="1"/>
  <c r="E29" i="45"/>
  <c r="F30" i="45" s="1"/>
  <c r="D29" i="45"/>
  <c r="E30" i="45" s="1"/>
  <c r="M23" i="45"/>
  <c r="I23" i="45"/>
  <c r="E23" i="45"/>
  <c r="N22" i="45"/>
  <c r="M22" i="45"/>
  <c r="N23" i="45" s="1"/>
  <c r="L22" i="45"/>
  <c r="K22" i="45"/>
  <c r="L23" i="45" s="1"/>
  <c r="J22" i="45"/>
  <c r="K23" i="45" s="1"/>
  <c r="I22" i="45"/>
  <c r="J23" i="45" s="1"/>
  <c r="H22" i="45"/>
  <c r="G22" i="45"/>
  <c r="H23" i="45" s="1"/>
  <c r="F22" i="45"/>
  <c r="G23" i="45" s="1"/>
  <c r="E22" i="45"/>
  <c r="F23" i="45" s="1"/>
  <c r="D22" i="45"/>
  <c r="E676" i="79" l="1"/>
  <c r="P675" i="79"/>
  <c r="F676" i="79"/>
  <c r="G676" i="79"/>
  <c r="AD532" i="46"/>
  <c r="AD531" i="46"/>
  <c r="AG531" i="46"/>
  <c r="AG532" i="46"/>
  <c r="AE531" i="46"/>
  <c r="AE532" i="46"/>
  <c r="AK531" i="46"/>
  <c r="AK532" i="46"/>
  <c r="AA532" i="46"/>
  <c r="AA531" i="46"/>
  <c r="AF532" i="46"/>
  <c r="AF531" i="46"/>
  <c r="AL532" i="46"/>
  <c r="AL531" i="46"/>
  <c r="AI531" i="46"/>
  <c r="AI532" i="46"/>
  <c r="Z532" i="46"/>
  <c r="Z531" i="46"/>
  <c r="AJ531" i="46"/>
  <c r="AJ532" i="46"/>
  <c r="AB531" i="46"/>
  <c r="AB532" i="46"/>
  <c r="AH532" i="46"/>
  <c r="AH531" i="46"/>
  <c r="AC531" i="46"/>
  <c r="AC532" i="46"/>
  <c r="E476" i="79"/>
  <c r="F476" i="79" s="1"/>
  <c r="I308" i="79"/>
  <c r="E308" i="79"/>
  <c r="AM122" i="79"/>
  <c r="Z123" i="79"/>
  <c r="Q675" i="79" l="1"/>
  <c r="P676" i="79"/>
  <c r="F308" i="79"/>
  <c r="R675" i="79" l="1"/>
  <c r="Q676" i="79"/>
  <c r="G308" i="79"/>
  <c r="R676" i="79" l="1"/>
  <c r="N185" i="79"/>
  <c r="O936" i="79" l="1"/>
  <c r="O1120" i="79" l="1"/>
  <c r="O749" i="79"/>
  <c r="O565" i="79"/>
  <c r="O381" i="79"/>
  <c r="O196" i="79"/>
  <c r="O513" i="46"/>
  <c r="O127" i="46"/>
  <c r="D196" i="79"/>
  <c r="N625" i="79" l="1"/>
  <c r="N441" i="79"/>
  <c r="Q52" i="43" l="1"/>
  <c r="N382" i="46" l="1"/>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8" i="79"/>
  <c r="N1115" i="79"/>
  <c r="N1112" i="79"/>
  <c r="N1109" i="79"/>
  <c r="N1106" i="79"/>
  <c r="N1103" i="79"/>
  <c r="N1100" i="79"/>
  <c r="N1094" i="79"/>
  <c r="N1091" i="79"/>
  <c r="N1088" i="79"/>
  <c r="N1085" i="79"/>
  <c r="N1082" i="79"/>
  <c r="N1079" i="79"/>
  <c r="N1075" i="79"/>
  <c r="N1072" i="79"/>
  <c r="N1069" i="79"/>
  <c r="N1065" i="79"/>
  <c r="N1062" i="79"/>
  <c r="N1059" i="79"/>
  <c r="N1056" i="79"/>
  <c r="N1053" i="79"/>
  <c r="N1050" i="79"/>
  <c r="N1047" i="79"/>
  <c r="N1044" i="79"/>
  <c r="N1026" i="79"/>
  <c r="N1023" i="79"/>
  <c r="N1020" i="79"/>
  <c r="N1017" i="79"/>
  <c r="N1013" i="79"/>
  <c r="N1010" i="79"/>
  <c r="N1006" i="79"/>
  <c r="N1002" i="79"/>
  <c r="N999" i="79"/>
  <c r="N996" i="79"/>
  <c r="N992" i="79"/>
  <c r="N989" i="79"/>
  <c r="N986" i="79"/>
  <c r="N983" i="79"/>
  <c r="N980" i="79"/>
  <c r="N934" i="79"/>
  <c r="N931" i="79"/>
  <c r="N928" i="79"/>
  <c r="N925" i="79"/>
  <c r="N922" i="79"/>
  <c r="N919" i="79"/>
  <c r="N916" i="79"/>
  <c r="N910" i="79"/>
  <c r="N907" i="79"/>
  <c r="N904" i="79"/>
  <c r="N901" i="79"/>
  <c r="N898" i="79"/>
  <c r="N895" i="79"/>
  <c r="N891" i="79"/>
  <c r="N888" i="79"/>
  <c r="N885" i="79"/>
  <c r="N881" i="79"/>
  <c r="N878" i="79"/>
  <c r="N875" i="79"/>
  <c r="N872" i="79"/>
  <c r="N869" i="79"/>
  <c r="N866" i="79"/>
  <c r="N863" i="79"/>
  <c r="N860" i="79"/>
  <c r="N839" i="79"/>
  <c r="N836" i="79"/>
  <c r="N833" i="79"/>
  <c r="N830" i="79"/>
  <c r="N826" i="79"/>
  <c r="N823" i="79"/>
  <c r="N819" i="79"/>
  <c r="N815" i="79"/>
  <c r="N812" i="79"/>
  <c r="N809" i="79"/>
  <c r="N805" i="79"/>
  <c r="N802" i="79"/>
  <c r="N799" i="79"/>
  <c r="N796" i="79"/>
  <c r="N793" i="79"/>
  <c r="N747" i="79"/>
  <c r="N744" i="79"/>
  <c r="N741" i="79"/>
  <c r="N738" i="79"/>
  <c r="N735" i="79"/>
  <c r="N732" i="79"/>
  <c r="N729" i="79"/>
  <c r="N723" i="79"/>
  <c r="N720" i="79"/>
  <c r="N717" i="79"/>
  <c r="N714" i="79"/>
  <c r="N711" i="79"/>
  <c r="N708" i="79"/>
  <c r="N704" i="79"/>
  <c r="N655" i="79"/>
  <c r="N652" i="79"/>
  <c r="N649" i="79"/>
  <c r="N646" i="79"/>
  <c r="N642" i="79"/>
  <c r="N639" i="79"/>
  <c r="N635" i="79"/>
  <c r="N631" i="79"/>
  <c r="N628" i="79"/>
  <c r="N621" i="79"/>
  <c r="N618" i="79"/>
  <c r="N615" i="79"/>
  <c r="N612" i="79"/>
  <c r="N609" i="79"/>
  <c r="N563" i="79"/>
  <c r="N560" i="79"/>
  <c r="N557" i="79"/>
  <c r="N554" i="79"/>
  <c r="N551" i="79"/>
  <c r="N548" i="79"/>
  <c r="N545" i="79"/>
  <c r="N539" i="79"/>
  <c r="N536" i="79"/>
  <c r="N471" i="79"/>
  <c r="N468" i="79"/>
  <c r="N465" i="79"/>
  <c r="N462" i="79"/>
  <c r="N458" i="79"/>
  <c r="N455" i="79"/>
  <c r="N451" i="79"/>
  <c r="N447" i="79"/>
  <c r="N444" i="79"/>
  <c r="N437" i="79"/>
  <c r="N434" i="79"/>
  <c r="N431" i="79"/>
  <c r="N428" i="79"/>
  <c r="N425" i="79"/>
  <c r="N379" i="79"/>
  <c r="N376" i="79"/>
  <c r="N373" i="79"/>
  <c r="N370" i="79"/>
  <c r="N367" i="79"/>
  <c r="N364" i="79"/>
  <c r="N361" i="79"/>
  <c r="N355" i="79"/>
  <c r="N352" i="79"/>
  <c r="N349" i="79"/>
  <c r="N346" i="79"/>
  <c r="N343" i="79"/>
  <c r="N340" i="79"/>
  <c r="N336" i="79"/>
  <c r="N333" i="79"/>
  <c r="N330" i="79"/>
  <c r="N326" i="79"/>
  <c r="N323" i="79"/>
  <c r="N320" i="79"/>
  <c r="N317" i="79"/>
  <c r="N194" i="79"/>
  <c r="N191" i="79"/>
  <c r="N188" i="79"/>
  <c r="N182" i="79"/>
  <c r="N179" i="79"/>
  <c r="N176" i="79"/>
  <c r="N170" i="79"/>
  <c r="N167" i="79"/>
  <c r="N164" i="79"/>
  <c r="N161" i="79"/>
  <c r="N158" i="79"/>
  <c r="N155" i="79"/>
  <c r="N151" i="79"/>
  <c r="N148" i="79"/>
  <c r="AM1114" i="79" l="1"/>
  <c r="AM1117" i="79"/>
  <c r="AE1053" i="79"/>
  <c r="Z1053" i="79"/>
  <c r="Y1040" i="79"/>
  <c r="Y1037" i="79"/>
  <c r="AD1010" i="79"/>
  <c r="Z1010" i="79"/>
  <c r="Y1010" i="79"/>
  <c r="AM1016" i="79"/>
  <c r="Y1017" i="79"/>
  <c r="AL1013" i="79"/>
  <c r="AM1012"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C1010" i="79"/>
  <c r="AB1010" i="79"/>
  <c r="AA1010" i="79"/>
  <c r="AM1009" i="79"/>
  <c r="Y1006" i="79"/>
  <c r="Y999" i="79"/>
  <c r="Y996" i="79"/>
  <c r="Y992" i="79"/>
  <c r="Y983" i="79"/>
  <c r="Y980" i="79"/>
  <c r="Y976" i="79"/>
  <c r="Y885" i="79"/>
  <c r="AL881" i="79"/>
  <c r="Y860" i="79"/>
  <c r="Y839" i="79"/>
  <c r="Y826" i="79"/>
  <c r="AL826" i="79"/>
  <c r="AK826" i="79"/>
  <c r="AJ826" i="79"/>
  <c r="AI826" i="79"/>
  <c r="AH826" i="79"/>
  <c r="AG826" i="79"/>
  <c r="AF826" i="79"/>
  <c r="AE826" i="79"/>
  <c r="AD826" i="79"/>
  <c r="AC826" i="79"/>
  <c r="AB826" i="79"/>
  <c r="AA826" i="79"/>
  <c r="Z826" i="79"/>
  <c r="AM825" i="79"/>
  <c r="AL823" i="79"/>
  <c r="AK823" i="79"/>
  <c r="AJ823" i="79"/>
  <c r="AI823" i="79"/>
  <c r="AH823" i="79"/>
  <c r="AG823" i="79"/>
  <c r="AF823" i="79"/>
  <c r="AE823" i="79"/>
  <c r="AD823" i="79"/>
  <c r="AC823" i="79"/>
  <c r="AB823" i="79"/>
  <c r="AA823" i="79"/>
  <c r="Z823" i="79"/>
  <c r="Y823" i="79"/>
  <c r="AM822" i="79"/>
  <c r="Y819" i="79"/>
  <c r="Y704" i="79"/>
  <c r="Y655" i="79"/>
  <c r="Y652" i="79"/>
  <c r="Y642" i="79"/>
  <c r="Y639" i="79"/>
  <c r="Y635" i="79"/>
  <c r="AL642" i="79"/>
  <c r="AK642" i="79"/>
  <c r="AJ642" i="79"/>
  <c r="AI642" i="79"/>
  <c r="AH642" i="79"/>
  <c r="AG642" i="79"/>
  <c r="AF642" i="79"/>
  <c r="AE642" i="79"/>
  <c r="AD642" i="79"/>
  <c r="AC642" i="79"/>
  <c r="AB642" i="79"/>
  <c r="AA642" i="79"/>
  <c r="Z642" i="79"/>
  <c r="AM641" i="79"/>
  <c r="AL639" i="79"/>
  <c r="AK639" i="79"/>
  <c r="AJ639" i="79"/>
  <c r="AI639" i="79"/>
  <c r="AH639" i="79"/>
  <c r="AG639" i="79"/>
  <c r="AF639" i="79"/>
  <c r="AE639" i="79"/>
  <c r="AD639" i="79"/>
  <c r="AC639" i="79"/>
  <c r="AB639" i="79"/>
  <c r="AA639" i="79"/>
  <c r="Z639" i="79"/>
  <c r="AM638" i="79"/>
  <c r="Y621" i="79"/>
  <c r="Y612" i="79"/>
  <c r="Y455" i="79"/>
  <c r="Y458" i="79"/>
  <c r="AL458" i="79"/>
  <c r="AK458" i="79"/>
  <c r="AJ458" i="79"/>
  <c r="AI458" i="79"/>
  <c r="AH458" i="79"/>
  <c r="AG458" i="79"/>
  <c r="AF458" i="79"/>
  <c r="AE458" i="79"/>
  <c r="AD458" i="79"/>
  <c r="AC458" i="79"/>
  <c r="AB458" i="79"/>
  <c r="AA458" i="79"/>
  <c r="Z458" i="79"/>
  <c r="AM457" i="79"/>
  <c r="AL455" i="79"/>
  <c r="AK455" i="79"/>
  <c r="AJ455" i="79"/>
  <c r="AI455" i="79"/>
  <c r="AH455" i="79"/>
  <c r="AG455" i="79"/>
  <c r="AF455" i="79"/>
  <c r="AE455" i="79"/>
  <c r="AD455" i="79"/>
  <c r="AC455" i="79"/>
  <c r="AB455" i="79"/>
  <c r="AA455" i="79"/>
  <c r="Z455" i="79"/>
  <c r="AM454" i="79"/>
  <c r="Y451" i="79"/>
  <c r="Y373" i="79"/>
  <c r="Y379" i="79"/>
  <c r="Y155" i="79"/>
  <c r="AM1108" i="79"/>
  <c r="AM1111" i="79"/>
  <c r="AM1105" i="79"/>
  <c r="AM1102" i="79"/>
  <c r="AM1099" i="79"/>
  <c r="AM1096" i="79"/>
  <c r="AM1093" i="79"/>
  <c r="AM1090" i="79"/>
  <c r="AM1087" i="79"/>
  <c r="AM1084" i="79"/>
  <c r="AM1081" i="79"/>
  <c r="AM1078" i="79"/>
  <c r="AM1074" i="79"/>
  <c r="AM1071" i="79"/>
  <c r="AM1068" i="79"/>
  <c r="AM1064" i="79"/>
  <c r="AM1061" i="79"/>
  <c r="AM1058" i="79"/>
  <c r="AM1055" i="79"/>
  <c r="AM1052" i="79"/>
  <c r="AM1049" i="79"/>
  <c r="AM1046" i="79"/>
  <c r="AM1043" i="79"/>
  <c r="AM1039" i="79"/>
  <c r="AM1036" i="79"/>
  <c r="AM1033" i="79"/>
  <c r="AM1030" i="79"/>
  <c r="AM1025" i="79"/>
  <c r="AM1022" i="79"/>
  <c r="AM1019" i="79"/>
  <c r="AM1005" i="79"/>
  <c r="AM1001" i="79"/>
  <c r="AM998" i="79"/>
  <c r="AM995" i="79"/>
  <c r="AM991" i="79"/>
  <c r="AM988" i="79"/>
  <c r="AM985" i="79"/>
  <c r="AM982" i="79"/>
  <c r="AM979" i="79"/>
  <c r="AM975" i="79"/>
  <c r="AM972" i="79"/>
  <c r="AM969" i="79"/>
  <c r="AM966" i="79"/>
  <c r="AM963" i="79"/>
  <c r="AM933" i="79"/>
  <c r="AM930" i="79"/>
  <c r="AM927" i="79"/>
  <c r="AM924" i="79"/>
  <c r="AM921" i="79"/>
  <c r="AM918" i="79"/>
  <c r="AM915" i="79"/>
  <c r="AM912" i="79"/>
  <c r="AM909" i="79"/>
  <c r="AM906" i="79"/>
  <c r="AM903" i="79"/>
  <c r="AM900" i="79"/>
  <c r="AM897" i="79"/>
  <c r="AM894" i="79"/>
  <c r="AM890" i="79"/>
  <c r="AM887" i="79"/>
  <c r="AM884" i="79"/>
  <c r="AM880" i="79"/>
  <c r="AM877" i="79"/>
  <c r="AM874" i="79"/>
  <c r="AM871" i="79"/>
  <c r="AM868" i="79"/>
  <c r="AM865" i="79"/>
  <c r="AM862" i="79"/>
  <c r="AM859" i="79"/>
  <c r="AM852" i="79"/>
  <c r="AM849" i="79"/>
  <c r="AM846" i="79"/>
  <c r="AM843" i="79"/>
  <c r="AM838" i="79"/>
  <c r="AM835" i="79"/>
  <c r="AM832" i="79"/>
  <c r="AM829" i="79"/>
  <c r="AM818" i="79"/>
  <c r="AM814" i="79"/>
  <c r="AM811" i="79"/>
  <c r="AM808" i="79"/>
  <c r="AM804" i="79"/>
  <c r="AM801" i="79"/>
  <c r="AM798" i="79"/>
  <c r="AM795" i="79"/>
  <c r="AM792" i="79"/>
  <c r="AM788" i="79"/>
  <c r="AM785" i="79"/>
  <c r="AM782" i="79"/>
  <c r="AM779" i="79"/>
  <c r="AM776" i="79"/>
  <c r="AM746" i="79"/>
  <c r="AM743" i="79"/>
  <c r="AM740" i="79"/>
  <c r="AM737" i="79"/>
  <c r="AM734" i="79"/>
  <c r="AM731" i="79"/>
  <c r="AM728" i="79"/>
  <c r="AM725" i="79"/>
  <c r="AM722" i="79"/>
  <c r="AM719" i="79"/>
  <c r="AM716" i="79"/>
  <c r="AM713" i="79"/>
  <c r="AM710" i="79"/>
  <c r="AM707" i="79"/>
  <c r="AM703" i="79"/>
  <c r="AM654" i="79"/>
  <c r="AM651" i="79"/>
  <c r="AM648" i="79"/>
  <c r="AM645" i="79"/>
  <c r="AM634" i="79"/>
  <c r="AM630" i="79"/>
  <c r="AM627" i="79"/>
  <c r="AM624" i="79"/>
  <c r="AM620" i="79"/>
  <c r="AM617" i="79"/>
  <c r="AM614" i="79"/>
  <c r="AM611" i="79"/>
  <c r="AM608" i="79"/>
  <c r="AM604" i="79"/>
  <c r="AM601" i="79"/>
  <c r="AM598" i="79"/>
  <c r="AM595" i="79"/>
  <c r="AM592" i="79"/>
  <c r="AM562" i="79"/>
  <c r="AM559" i="79"/>
  <c r="AM556" i="79"/>
  <c r="AM553" i="79"/>
  <c r="AM550" i="79"/>
  <c r="AM547" i="79"/>
  <c r="AM544" i="79"/>
  <c r="AM541" i="79"/>
  <c r="AM538" i="79"/>
  <c r="AM535" i="79"/>
  <c r="AM470" i="79"/>
  <c r="AM467" i="79"/>
  <c r="AM464" i="79"/>
  <c r="AM461" i="79"/>
  <c r="AM450" i="79"/>
  <c r="AM446" i="79"/>
  <c r="AM443" i="79"/>
  <c r="AM440" i="79"/>
  <c r="AM436" i="79"/>
  <c r="AM433" i="79"/>
  <c r="AM430" i="79"/>
  <c r="AM427" i="79"/>
  <c r="AM424" i="79"/>
  <c r="AM420" i="79"/>
  <c r="AM417" i="79"/>
  <c r="AM414" i="79"/>
  <c r="AM411" i="79"/>
  <c r="AM408"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193" i="79"/>
  <c r="AM187" i="79"/>
  <c r="AM190" i="79"/>
  <c r="AM184" i="79"/>
  <c r="AM181" i="79"/>
  <c r="AM178" i="79"/>
  <c r="AM175" i="79"/>
  <c r="AM172" i="79"/>
  <c r="AM169" i="79"/>
  <c r="AM166" i="79"/>
  <c r="AM163" i="79"/>
  <c r="AM160" i="79"/>
  <c r="AM157" i="79"/>
  <c r="AM154" i="79"/>
  <c r="AM150" i="79"/>
  <c r="AM147" i="79"/>
  <c r="AM144" i="79"/>
  <c r="AL1026"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D1023" i="79"/>
  <c r="AC1023" i="79"/>
  <c r="AB1023" i="79"/>
  <c r="AA1023" i="79"/>
  <c r="Z1023" i="79"/>
  <c r="Y1023"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E1017" i="79"/>
  <c r="AD1017" i="79"/>
  <c r="AC1017" i="79"/>
  <c r="AB1017" i="79"/>
  <c r="AA1017" i="79"/>
  <c r="Z1017" i="79"/>
  <c r="AL839" i="79"/>
  <c r="AK839" i="79"/>
  <c r="AJ839" i="79"/>
  <c r="AI839" i="79"/>
  <c r="AH839" i="79"/>
  <c r="AG839" i="79"/>
  <c r="AF839" i="79"/>
  <c r="AE839" i="79"/>
  <c r="AD839" i="79"/>
  <c r="AC839" i="79"/>
  <c r="AB839" i="79"/>
  <c r="AA839" i="79"/>
  <c r="Z839" i="79"/>
  <c r="AL836" i="79"/>
  <c r="AK836" i="79"/>
  <c r="AJ836" i="79"/>
  <c r="AI836" i="79"/>
  <c r="AH836" i="79"/>
  <c r="AG836" i="79"/>
  <c r="AF836" i="79"/>
  <c r="AE836" i="79"/>
  <c r="AD836" i="79"/>
  <c r="AC836" i="79"/>
  <c r="AB836" i="79"/>
  <c r="AA836" i="79"/>
  <c r="Z836" i="79"/>
  <c r="Y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N109" i="46" l="1"/>
  <c r="N103" i="46"/>
  <c r="N99" i="46"/>
  <c r="N82" i="46"/>
  <c r="N79" i="46"/>
  <c r="N76" i="46"/>
  <c r="AL655" i="79"/>
  <c r="AK655" i="79"/>
  <c r="AJ655" i="79"/>
  <c r="AI655" i="79"/>
  <c r="AH655" i="79"/>
  <c r="AG655" i="79"/>
  <c r="AF655" i="79"/>
  <c r="AE655" i="79"/>
  <c r="AD655" i="79"/>
  <c r="AC655" i="79"/>
  <c r="AB655" i="79"/>
  <c r="AA655" i="79"/>
  <c r="Z655" i="79"/>
  <c r="AL652" i="79"/>
  <c r="AK652" i="79"/>
  <c r="AJ652" i="79"/>
  <c r="AI652" i="79"/>
  <c r="AH652" i="79"/>
  <c r="AG652" i="79"/>
  <c r="AF652" i="79"/>
  <c r="AE652" i="79"/>
  <c r="AD652" i="79"/>
  <c r="AC652" i="79"/>
  <c r="AB652" i="79"/>
  <c r="AA652" i="79"/>
  <c r="Z652" i="79"/>
  <c r="AL649" i="79"/>
  <c r="AK649" i="79"/>
  <c r="AJ649" i="79"/>
  <c r="AI649" i="79"/>
  <c r="AH649" i="79"/>
  <c r="AG649" i="79"/>
  <c r="AF649" i="79"/>
  <c r="AE649" i="79"/>
  <c r="AD649" i="79"/>
  <c r="AC649" i="79"/>
  <c r="AB649" i="79"/>
  <c r="AA649" i="79"/>
  <c r="Z649" i="79"/>
  <c r="Y649" i="79"/>
  <c r="AL646" i="79"/>
  <c r="AK646" i="79"/>
  <c r="AJ646" i="79"/>
  <c r="AI646" i="79"/>
  <c r="AH646" i="79"/>
  <c r="AG646" i="79"/>
  <c r="AF646" i="79"/>
  <c r="AE646" i="79"/>
  <c r="AD646" i="79"/>
  <c r="AC646" i="79"/>
  <c r="AB646" i="79"/>
  <c r="AA646" i="79"/>
  <c r="Z646" i="79"/>
  <c r="Y646" i="79"/>
  <c r="AL471" i="79"/>
  <c r="AK471" i="79"/>
  <c r="AJ471" i="79"/>
  <c r="AI471" i="79"/>
  <c r="AH471" i="79"/>
  <c r="AG471" i="79"/>
  <c r="AF471" i="79"/>
  <c r="AE471" i="79"/>
  <c r="AD471" i="79"/>
  <c r="AC471" i="79"/>
  <c r="AB471" i="79"/>
  <c r="AA471" i="79"/>
  <c r="Z471" i="79"/>
  <c r="Y471" i="79"/>
  <c r="AL468" i="79"/>
  <c r="AK468" i="79"/>
  <c r="AJ468" i="79"/>
  <c r="AI468" i="79"/>
  <c r="AH468" i="79"/>
  <c r="AG468" i="79"/>
  <c r="AF468" i="79"/>
  <c r="AE468" i="79"/>
  <c r="AD468" i="79"/>
  <c r="AC468" i="79"/>
  <c r="AB468" i="79"/>
  <c r="AA468" i="79"/>
  <c r="Z468" i="79"/>
  <c r="Y468" i="79"/>
  <c r="AL465" i="79"/>
  <c r="AK465" i="79"/>
  <c r="AJ465" i="79"/>
  <c r="AI465" i="79"/>
  <c r="AH465" i="79"/>
  <c r="AG465" i="79"/>
  <c r="AF465" i="79"/>
  <c r="AE465" i="79"/>
  <c r="AD465" i="79"/>
  <c r="AC465" i="79"/>
  <c r="AB465" i="79"/>
  <c r="AA465" i="79"/>
  <c r="Z465" i="79"/>
  <c r="Y465" i="79"/>
  <c r="AL462" i="79"/>
  <c r="AK462" i="79"/>
  <c r="AJ462" i="79"/>
  <c r="AI462" i="79"/>
  <c r="AH462" i="79"/>
  <c r="AG462" i="79"/>
  <c r="AF462" i="79"/>
  <c r="AE462" i="79"/>
  <c r="AD462" i="79"/>
  <c r="AC462" i="79"/>
  <c r="AB462" i="79"/>
  <c r="AA462" i="79"/>
  <c r="Z462" i="79"/>
  <c r="Y462" i="79"/>
  <c r="AM510" i="46" l="1"/>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Y485" i="46" l="1"/>
  <c r="Y482" i="46"/>
  <c r="Y455" i="46"/>
  <c r="Y452"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5" i="79" l="1"/>
  <c r="AB106" i="46" l="1"/>
  <c r="AA106" i="46"/>
  <c r="AL1118" i="79" l="1"/>
  <c r="AK1118" i="79"/>
  <c r="AJ1118" i="79"/>
  <c r="AI1118" i="79"/>
  <c r="AH1118" i="79"/>
  <c r="AG1118" i="79"/>
  <c r="AF1118" i="79"/>
  <c r="AE1118" i="79"/>
  <c r="AD1118" i="79"/>
  <c r="AC1118" i="79"/>
  <c r="AB1118" i="79"/>
  <c r="AA1118" i="79"/>
  <c r="Z1118" i="79"/>
  <c r="Y1118" i="79"/>
  <c r="AL1115" i="79"/>
  <c r="AK1115" i="79"/>
  <c r="AJ1115" i="79"/>
  <c r="AI1115" i="79"/>
  <c r="AH1115" i="79"/>
  <c r="AG1115" i="79"/>
  <c r="AF1115" i="79"/>
  <c r="AE1115" i="79"/>
  <c r="AD1115" i="79"/>
  <c r="AC1115" i="79"/>
  <c r="AB1115" i="79"/>
  <c r="AA1115" i="79"/>
  <c r="Z1115" i="79"/>
  <c r="Y1115" i="79"/>
  <c r="AL1112" i="79"/>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D1053" i="79"/>
  <c r="AC1053" i="79"/>
  <c r="AB1053" i="79"/>
  <c r="AA1053" i="79"/>
  <c r="Y1053" i="79"/>
  <c r="AL1050" i="79"/>
  <c r="AK1050" i="79"/>
  <c r="AJ1050" i="79"/>
  <c r="AI1050" i="79"/>
  <c r="AH1050" i="79"/>
  <c r="AG1050" i="79"/>
  <c r="AF1050" i="79"/>
  <c r="AE1050" i="79"/>
  <c r="AD1050" i="79"/>
  <c r="AC1050" i="79"/>
  <c r="AB1050" i="79"/>
  <c r="AA1050" i="79"/>
  <c r="Z1050" i="79"/>
  <c r="Y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E1044" i="79"/>
  <c r="AD1044" i="79"/>
  <c r="AC1044" i="79"/>
  <c r="AB1044" i="79"/>
  <c r="AA1044" i="79"/>
  <c r="Z1044" i="79"/>
  <c r="Y1044" i="79"/>
  <c r="AL1040" i="79"/>
  <c r="AK1040" i="79"/>
  <c r="AJ1040" i="79"/>
  <c r="AI1040" i="79"/>
  <c r="AH1040" i="79"/>
  <c r="AG1040" i="79"/>
  <c r="AF1040" i="79"/>
  <c r="AE1040" i="79"/>
  <c r="AD1040" i="79"/>
  <c r="AC1040" i="79"/>
  <c r="AB1040" i="79"/>
  <c r="AA1040" i="79"/>
  <c r="Z1040" i="79"/>
  <c r="AL1037" i="79"/>
  <c r="AK1037" i="79"/>
  <c r="AJ1037" i="79"/>
  <c r="AI1037" i="79"/>
  <c r="AH1037" i="79"/>
  <c r="AG1037" i="79"/>
  <c r="AF1037" i="79"/>
  <c r="AE1037" i="79"/>
  <c r="AD1037" i="79"/>
  <c r="AC1037" i="79"/>
  <c r="AB1037" i="79"/>
  <c r="AA1037" i="79"/>
  <c r="Z1037" i="79"/>
  <c r="AL1034" i="79"/>
  <c r="AK1034" i="79"/>
  <c r="AJ1034" i="79"/>
  <c r="AI1034" i="79"/>
  <c r="AH1034" i="79"/>
  <c r="AG1034" i="79"/>
  <c r="AF1034" i="79"/>
  <c r="AE1034" i="79"/>
  <c r="AD1034" i="79"/>
  <c r="AC1034" i="79"/>
  <c r="AB1034" i="79"/>
  <c r="AA1034" i="79"/>
  <c r="Z1034" i="79"/>
  <c r="Y1034" i="79"/>
  <c r="AL1031" i="79"/>
  <c r="AK1031" i="79"/>
  <c r="AJ1031" i="79"/>
  <c r="AI1031" i="79"/>
  <c r="AH1031" i="79"/>
  <c r="AG1031" i="79"/>
  <c r="AF1031" i="79"/>
  <c r="AE1031" i="79"/>
  <c r="AD1031" i="79"/>
  <c r="AC1031" i="79"/>
  <c r="AB1031" i="79"/>
  <c r="AA1031" i="79"/>
  <c r="Z1031" i="79"/>
  <c r="Y1031" i="79"/>
  <c r="AL1006" i="79"/>
  <c r="AK1006" i="79"/>
  <c r="AJ1006" i="79"/>
  <c r="AI1006" i="79"/>
  <c r="AH1006" i="79"/>
  <c r="AG1006" i="79"/>
  <c r="AF1006" i="79"/>
  <c r="AE1006" i="79"/>
  <c r="AD1006" i="79"/>
  <c r="AC1006" i="79"/>
  <c r="AB1006" i="79"/>
  <c r="AA1006" i="79"/>
  <c r="Z1006" i="79"/>
  <c r="AL1002" i="79"/>
  <c r="AK1002" i="79"/>
  <c r="AJ1002" i="79"/>
  <c r="AI1002" i="79"/>
  <c r="AH1002" i="79"/>
  <c r="AG1002" i="79"/>
  <c r="AF1002" i="79"/>
  <c r="AE1002" i="79"/>
  <c r="AD1002" i="79"/>
  <c r="AC1002" i="79"/>
  <c r="AB1002" i="79"/>
  <c r="AA1002" i="79"/>
  <c r="Z1002" i="79"/>
  <c r="Y1002" i="79"/>
  <c r="AL999" i="79"/>
  <c r="AK999" i="79"/>
  <c r="AJ999" i="79"/>
  <c r="AI999" i="79"/>
  <c r="AH999" i="79"/>
  <c r="AG999" i="79"/>
  <c r="AF999" i="79"/>
  <c r="AE999" i="79"/>
  <c r="AD999" i="79"/>
  <c r="AC999" i="79"/>
  <c r="AB999" i="79"/>
  <c r="AA999" i="79"/>
  <c r="Z999"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Y989" i="79"/>
  <c r="AL986" i="79"/>
  <c r="AK986" i="79"/>
  <c r="AJ986" i="79"/>
  <c r="AI986" i="79"/>
  <c r="AH986" i="79"/>
  <c r="AG986" i="79"/>
  <c r="AF986" i="79"/>
  <c r="AE986" i="79"/>
  <c r="AD986" i="79"/>
  <c r="AC986" i="79"/>
  <c r="AB986" i="79"/>
  <c r="AA986" i="79"/>
  <c r="Z986" i="79"/>
  <c r="Y986" i="79"/>
  <c r="AL983" i="79"/>
  <c r="AK983" i="79"/>
  <c r="AJ983" i="79"/>
  <c r="AI983" i="79"/>
  <c r="AH983" i="79"/>
  <c r="AG983" i="79"/>
  <c r="AF983" i="79"/>
  <c r="AE983" i="79"/>
  <c r="AD983" i="79"/>
  <c r="AC983" i="79"/>
  <c r="AB983" i="79"/>
  <c r="AA983" i="79"/>
  <c r="Z983" i="79"/>
  <c r="AL980" i="79"/>
  <c r="AK980" i="79"/>
  <c r="AJ980" i="79"/>
  <c r="AI980" i="79"/>
  <c r="AH980" i="79"/>
  <c r="AG980" i="79"/>
  <c r="AF980" i="79"/>
  <c r="AE980" i="79"/>
  <c r="AD980" i="79"/>
  <c r="AC980" i="79"/>
  <c r="AB980" i="79"/>
  <c r="AA980" i="79"/>
  <c r="Z980"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Y973" i="79"/>
  <c r="AL970" i="79"/>
  <c r="AK970" i="79"/>
  <c r="AJ970" i="79"/>
  <c r="AI970" i="79"/>
  <c r="AH970" i="79"/>
  <c r="AG970" i="79"/>
  <c r="AF970" i="79"/>
  <c r="AE970" i="79"/>
  <c r="AD970" i="79"/>
  <c r="AC970" i="79"/>
  <c r="AB970" i="79"/>
  <c r="AA970" i="79"/>
  <c r="Z970" i="79"/>
  <c r="Y970" i="79"/>
  <c r="AL967" i="79"/>
  <c r="AK967" i="79"/>
  <c r="AJ967" i="79"/>
  <c r="AI967" i="79"/>
  <c r="AH967" i="79"/>
  <c r="AG967" i="79"/>
  <c r="AF967" i="79"/>
  <c r="AE967" i="79"/>
  <c r="AD967" i="79"/>
  <c r="AC967" i="79"/>
  <c r="AB967" i="79"/>
  <c r="AA967" i="79"/>
  <c r="Z967" i="79"/>
  <c r="Y967" i="79"/>
  <c r="AL964" i="79"/>
  <c r="AK964" i="79"/>
  <c r="AJ964" i="79"/>
  <c r="AI964" i="79"/>
  <c r="AH964" i="79"/>
  <c r="AG964" i="79"/>
  <c r="AF964" i="79"/>
  <c r="AE964" i="79"/>
  <c r="AD964" i="79"/>
  <c r="AC964" i="79"/>
  <c r="AB964" i="79"/>
  <c r="AA964" i="79"/>
  <c r="Z964" i="79"/>
  <c r="Y964"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1" i="79"/>
  <c r="AK891" i="79"/>
  <c r="AJ891" i="79"/>
  <c r="AI891" i="79"/>
  <c r="AH891" i="79"/>
  <c r="AG891" i="79"/>
  <c r="AF891" i="79"/>
  <c r="AE891" i="79"/>
  <c r="AD891" i="79"/>
  <c r="AC891" i="79"/>
  <c r="AB891" i="79"/>
  <c r="AA891" i="79"/>
  <c r="Z891" i="79"/>
  <c r="Y891" i="79"/>
  <c r="AL888" i="79"/>
  <c r="AK888" i="79"/>
  <c r="AJ888" i="79"/>
  <c r="AI888" i="79"/>
  <c r="AH888" i="79"/>
  <c r="AG888" i="79"/>
  <c r="AF888" i="79"/>
  <c r="AE888" i="79"/>
  <c r="AD888" i="79"/>
  <c r="AC888" i="79"/>
  <c r="AB888" i="79"/>
  <c r="AA888" i="79"/>
  <c r="Z888" i="79"/>
  <c r="Y888" i="79"/>
  <c r="AL885" i="79"/>
  <c r="AK885" i="79"/>
  <c r="AJ885" i="79"/>
  <c r="AI885" i="79"/>
  <c r="AH885" i="79"/>
  <c r="AG885" i="79"/>
  <c r="AF885" i="79"/>
  <c r="AE885" i="79"/>
  <c r="AD885" i="79"/>
  <c r="AC885" i="79"/>
  <c r="AB885" i="79"/>
  <c r="AA885" i="79"/>
  <c r="Z885"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Y863" i="79"/>
  <c r="AL860" i="79"/>
  <c r="AK860" i="79"/>
  <c r="AJ860" i="79"/>
  <c r="AI860" i="79"/>
  <c r="AH860" i="79"/>
  <c r="AG860" i="79"/>
  <c r="AF860" i="79"/>
  <c r="AE860" i="79"/>
  <c r="AD860" i="79"/>
  <c r="AC860" i="79"/>
  <c r="AB860" i="79"/>
  <c r="AA860" i="79"/>
  <c r="Z860"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19" i="79"/>
  <c r="AK819" i="79"/>
  <c r="AJ819" i="79"/>
  <c r="AI819" i="79"/>
  <c r="AH819" i="79"/>
  <c r="AG819" i="79"/>
  <c r="AF819" i="79"/>
  <c r="AE819" i="79"/>
  <c r="AD819" i="79"/>
  <c r="AC819" i="79"/>
  <c r="AB819" i="79"/>
  <c r="AA819" i="79"/>
  <c r="Z819"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20" i="79"/>
  <c r="AK720" i="79"/>
  <c r="AJ720" i="79"/>
  <c r="AI720" i="79"/>
  <c r="AH720" i="79"/>
  <c r="AG720" i="79"/>
  <c r="AF720" i="79"/>
  <c r="AE720" i="79"/>
  <c r="AD720" i="79"/>
  <c r="AC720" i="79"/>
  <c r="AB720" i="79"/>
  <c r="AA720" i="79"/>
  <c r="Z720" i="79"/>
  <c r="Y720" i="79"/>
  <c r="AL717" i="79"/>
  <c r="AK717" i="79"/>
  <c r="AJ717" i="79"/>
  <c r="AI717" i="79"/>
  <c r="AH717" i="79"/>
  <c r="AG717" i="79"/>
  <c r="AF717" i="79"/>
  <c r="AE717" i="79"/>
  <c r="AD717" i="79"/>
  <c r="AC717" i="79"/>
  <c r="AB717" i="79"/>
  <c r="AA717" i="79"/>
  <c r="Z717" i="79"/>
  <c r="Y717" i="79"/>
  <c r="AL714" i="79"/>
  <c r="AK714" i="79"/>
  <c r="AJ714" i="79"/>
  <c r="AI714" i="79"/>
  <c r="AH714" i="79"/>
  <c r="AG714" i="79"/>
  <c r="AF714" i="79"/>
  <c r="AE714" i="79"/>
  <c r="AD714" i="79"/>
  <c r="AC714" i="79"/>
  <c r="AB714" i="79"/>
  <c r="AA714" i="79"/>
  <c r="Z714" i="79"/>
  <c r="Y714"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Y708" i="79"/>
  <c r="AL704" i="79"/>
  <c r="AK704" i="79"/>
  <c r="AJ704" i="79"/>
  <c r="AI704" i="79"/>
  <c r="AH704" i="79"/>
  <c r="AG704" i="79"/>
  <c r="AF704" i="79"/>
  <c r="AE704" i="79"/>
  <c r="AD704" i="79"/>
  <c r="AC704" i="79"/>
  <c r="AB704" i="79"/>
  <c r="AA704" i="79"/>
  <c r="Z704" i="79"/>
  <c r="AL635" i="79"/>
  <c r="AK635" i="79"/>
  <c r="AJ635" i="79"/>
  <c r="AI635" i="79"/>
  <c r="AH635" i="79"/>
  <c r="AG635" i="79"/>
  <c r="AF635" i="79"/>
  <c r="AE635" i="79"/>
  <c r="AD635" i="79"/>
  <c r="AC635" i="79"/>
  <c r="AB635" i="79"/>
  <c r="AA635" i="79"/>
  <c r="Z635" i="79"/>
  <c r="AL631" i="79"/>
  <c r="AK631" i="79"/>
  <c r="AJ631" i="79"/>
  <c r="AI631" i="79"/>
  <c r="AH631" i="79"/>
  <c r="AG631" i="79"/>
  <c r="AF631" i="79"/>
  <c r="AE631" i="79"/>
  <c r="AD631" i="79"/>
  <c r="AC631" i="79"/>
  <c r="AB631" i="79"/>
  <c r="AA631" i="79"/>
  <c r="Z631" i="79"/>
  <c r="Y631"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Y625" i="79"/>
  <c r="AL621" i="79"/>
  <c r="AK621" i="79"/>
  <c r="AJ621" i="79"/>
  <c r="AI621" i="79"/>
  <c r="AH621" i="79"/>
  <c r="AG621" i="79"/>
  <c r="AF621" i="79"/>
  <c r="AE621" i="79"/>
  <c r="AD621" i="79"/>
  <c r="AC621" i="79"/>
  <c r="AB621" i="79"/>
  <c r="AA621" i="79"/>
  <c r="Z621" i="79"/>
  <c r="AL618" i="79"/>
  <c r="AK618" i="79"/>
  <c r="AJ618" i="79"/>
  <c r="AI618" i="79"/>
  <c r="AH618" i="79"/>
  <c r="AG618" i="79"/>
  <c r="AF618" i="79"/>
  <c r="AE618" i="79"/>
  <c r="AD618" i="79"/>
  <c r="AC618" i="79"/>
  <c r="AB618" i="79"/>
  <c r="AA618" i="79"/>
  <c r="Z618" i="79"/>
  <c r="Y618"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AL609" i="79"/>
  <c r="AK609" i="79"/>
  <c r="AJ609" i="79"/>
  <c r="AI609" i="79"/>
  <c r="AH609" i="79"/>
  <c r="AG609" i="79"/>
  <c r="AF609" i="79"/>
  <c r="AE609" i="79"/>
  <c r="AD609" i="79"/>
  <c r="AC609" i="79"/>
  <c r="AB609" i="79"/>
  <c r="AA609" i="79"/>
  <c r="Z609" i="79"/>
  <c r="Y609" i="79"/>
  <c r="AL605" i="79"/>
  <c r="AK605" i="79"/>
  <c r="AJ605" i="79"/>
  <c r="AI605" i="79"/>
  <c r="AH605" i="79"/>
  <c r="AG605" i="79"/>
  <c r="AF605" i="79"/>
  <c r="AE605" i="79"/>
  <c r="AD605" i="79"/>
  <c r="AC605" i="79"/>
  <c r="AB605" i="79"/>
  <c r="AA605" i="79"/>
  <c r="Z605" i="79"/>
  <c r="Y605"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596" i="79"/>
  <c r="AK596" i="79"/>
  <c r="AJ596" i="79"/>
  <c r="AI596" i="79"/>
  <c r="AH596" i="79"/>
  <c r="AG596" i="79"/>
  <c r="AF596" i="79"/>
  <c r="AE596" i="79"/>
  <c r="AD596" i="79"/>
  <c r="AC596" i="79"/>
  <c r="AB596" i="79"/>
  <c r="AA596" i="79"/>
  <c r="Z596" i="79"/>
  <c r="Y596" i="79"/>
  <c r="AL593" i="79"/>
  <c r="AK593" i="79"/>
  <c r="AJ593" i="79"/>
  <c r="AI593" i="79"/>
  <c r="AH593" i="79"/>
  <c r="AG593" i="79"/>
  <c r="AF593" i="79"/>
  <c r="AE593" i="79"/>
  <c r="AD593" i="79"/>
  <c r="AC593" i="79"/>
  <c r="AB593" i="79"/>
  <c r="AA593" i="79"/>
  <c r="Z593" i="79"/>
  <c r="Y593" i="79"/>
  <c r="AL563" i="79"/>
  <c r="AK563" i="79"/>
  <c r="AJ563" i="79"/>
  <c r="AI563" i="79"/>
  <c r="AH563" i="79"/>
  <c r="AG563" i="79"/>
  <c r="AF563" i="79"/>
  <c r="AE563" i="79"/>
  <c r="AD563" i="79"/>
  <c r="AC563" i="79"/>
  <c r="AB563" i="79"/>
  <c r="AA563" i="79"/>
  <c r="Z563" i="79"/>
  <c r="Y563" i="79"/>
  <c r="AL560" i="79"/>
  <c r="AK560" i="79"/>
  <c r="AJ560" i="79"/>
  <c r="AI560" i="79"/>
  <c r="AH560" i="79"/>
  <c r="AG560" i="79"/>
  <c r="AF560" i="79"/>
  <c r="AE560" i="79"/>
  <c r="AD560" i="79"/>
  <c r="AC560" i="79"/>
  <c r="AB560" i="79"/>
  <c r="AA560" i="79"/>
  <c r="Z560" i="79"/>
  <c r="Y560" i="79"/>
  <c r="AL557" i="79"/>
  <c r="AK557" i="79"/>
  <c r="AJ557" i="79"/>
  <c r="AI557" i="79"/>
  <c r="AH557" i="79"/>
  <c r="AG557" i="79"/>
  <c r="AF557" i="79"/>
  <c r="AE557" i="79"/>
  <c r="AD557" i="79"/>
  <c r="AC557" i="79"/>
  <c r="AB557" i="79"/>
  <c r="AA557" i="79"/>
  <c r="Z557" i="79"/>
  <c r="Y557" i="79"/>
  <c r="AL554" i="79"/>
  <c r="AK554" i="79"/>
  <c r="AJ554" i="79"/>
  <c r="AI554" i="79"/>
  <c r="AH554" i="79"/>
  <c r="AG554" i="79"/>
  <c r="AF554" i="79"/>
  <c r="AE554" i="79"/>
  <c r="AD554" i="79"/>
  <c r="AC554" i="79"/>
  <c r="AB554" i="79"/>
  <c r="AA554" i="79"/>
  <c r="Z554" i="79"/>
  <c r="Y554" i="79"/>
  <c r="AL551" i="79"/>
  <c r="AK551" i="79"/>
  <c r="AJ551" i="79"/>
  <c r="AI551" i="79"/>
  <c r="AH551" i="79"/>
  <c r="AG551" i="79"/>
  <c r="AF551" i="79"/>
  <c r="AE551" i="79"/>
  <c r="AD551" i="79"/>
  <c r="AC551" i="79"/>
  <c r="AB551" i="79"/>
  <c r="AA551" i="79"/>
  <c r="Z551" i="79"/>
  <c r="Y551" i="79"/>
  <c r="AL548" i="79"/>
  <c r="AK548" i="79"/>
  <c r="AJ548" i="79"/>
  <c r="AI548" i="79"/>
  <c r="AH548" i="79"/>
  <c r="AG548" i="79"/>
  <c r="AF548" i="79"/>
  <c r="AE548" i="79"/>
  <c r="AD548" i="79"/>
  <c r="AC548" i="79"/>
  <c r="AB548" i="79"/>
  <c r="AA548" i="79"/>
  <c r="Z548" i="79"/>
  <c r="Y548" i="79"/>
  <c r="AL545" i="79"/>
  <c r="AK545" i="79"/>
  <c r="AJ545" i="79"/>
  <c r="AI545" i="79"/>
  <c r="AH545" i="79"/>
  <c r="AG545" i="79"/>
  <c r="AF545" i="79"/>
  <c r="AE545" i="79"/>
  <c r="AD545" i="79"/>
  <c r="AC545" i="79"/>
  <c r="AB545" i="79"/>
  <c r="AA545" i="79"/>
  <c r="Z545" i="79"/>
  <c r="Y545" i="79"/>
  <c r="AL542" i="79"/>
  <c r="AK542" i="79"/>
  <c r="AJ542" i="79"/>
  <c r="AI542" i="79"/>
  <c r="AH542" i="79"/>
  <c r="AG542" i="79"/>
  <c r="AF542" i="79"/>
  <c r="AE542" i="79"/>
  <c r="AD542" i="79"/>
  <c r="AC542" i="79"/>
  <c r="AB542" i="79"/>
  <c r="AA542" i="79"/>
  <c r="Z542" i="79"/>
  <c r="Y542" i="79"/>
  <c r="AL539" i="79"/>
  <c r="AK539" i="79"/>
  <c r="AJ539" i="79"/>
  <c r="AI539" i="79"/>
  <c r="AH539" i="79"/>
  <c r="AG539" i="79"/>
  <c r="AF539" i="79"/>
  <c r="AE539" i="79"/>
  <c r="AD539" i="79"/>
  <c r="AC539" i="79"/>
  <c r="AB539" i="79"/>
  <c r="AA539" i="79"/>
  <c r="Z539" i="79"/>
  <c r="Y539" i="79"/>
  <c r="AL536" i="79"/>
  <c r="AK536" i="79"/>
  <c r="AJ536" i="79"/>
  <c r="AI536" i="79"/>
  <c r="AH536" i="79"/>
  <c r="AG536" i="79"/>
  <c r="AF536" i="79"/>
  <c r="AE536" i="79"/>
  <c r="AD536" i="79"/>
  <c r="AC536" i="79"/>
  <c r="AB536" i="79"/>
  <c r="AA536" i="79"/>
  <c r="Z536" i="79"/>
  <c r="Y536" i="79"/>
  <c r="AL451" i="79"/>
  <c r="AK451" i="79"/>
  <c r="AJ451" i="79"/>
  <c r="AI451" i="79"/>
  <c r="AH451" i="79"/>
  <c r="AG451" i="79"/>
  <c r="AF451" i="79"/>
  <c r="AE451" i="79"/>
  <c r="AD451" i="79"/>
  <c r="AC451" i="79"/>
  <c r="AB451" i="79"/>
  <c r="AA451" i="79"/>
  <c r="Z451" i="79"/>
  <c r="AL447" i="79"/>
  <c r="AK447" i="79"/>
  <c r="AJ447" i="79"/>
  <c r="AI447" i="79"/>
  <c r="AH447" i="79"/>
  <c r="AG447" i="79"/>
  <c r="AF447" i="79"/>
  <c r="AE447" i="79"/>
  <c r="AD447" i="79"/>
  <c r="AC447" i="79"/>
  <c r="AB447" i="79"/>
  <c r="AA447" i="79"/>
  <c r="Z447" i="79"/>
  <c r="Y447" i="79"/>
  <c r="AL444" i="79"/>
  <c r="AK444" i="79"/>
  <c r="AJ444" i="79"/>
  <c r="AI444" i="79"/>
  <c r="AH444" i="79"/>
  <c r="AG444" i="79"/>
  <c r="AF444" i="79"/>
  <c r="AE444" i="79"/>
  <c r="AD444" i="79"/>
  <c r="AC444" i="79"/>
  <c r="AB444" i="79"/>
  <c r="AA444" i="79"/>
  <c r="Z444" i="79"/>
  <c r="Y444" i="79"/>
  <c r="AL441" i="79"/>
  <c r="AK441" i="79"/>
  <c r="AJ441" i="79"/>
  <c r="AI441" i="79"/>
  <c r="AH441" i="79"/>
  <c r="AG441" i="79"/>
  <c r="AF441" i="79"/>
  <c r="AE441" i="79"/>
  <c r="AD441" i="79"/>
  <c r="AC441" i="79"/>
  <c r="AB441" i="79"/>
  <c r="AA441" i="79"/>
  <c r="Z441" i="79"/>
  <c r="Y441" i="79"/>
  <c r="AL437" i="79"/>
  <c r="AK437" i="79"/>
  <c r="AJ437" i="79"/>
  <c r="AI437" i="79"/>
  <c r="AH437" i="79"/>
  <c r="AG437" i="79"/>
  <c r="AF437" i="79"/>
  <c r="AE437" i="79"/>
  <c r="AD437" i="79"/>
  <c r="AC437" i="79"/>
  <c r="AB437" i="79"/>
  <c r="AA437" i="79"/>
  <c r="Z437" i="79"/>
  <c r="Y437" i="79"/>
  <c r="AL434" i="79"/>
  <c r="AK434" i="79"/>
  <c r="AJ434" i="79"/>
  <c r="AI434" i="79"/>
  <c r="AH434" i="79"/>
  <c r="AG434" i="79"/>
  <c r="AF434" i="79"/>
  <c r="AE434" i="79"/>
  <c r="AD434" i="79"/>
  <c r="AC434" i="79"/>
  <c r="AB434" i="79"/>
  <c r="AA434" i="79"/>
  <c r="Z434" i="79"/>
  <c r="Y434" i="79"/>
  <c r="AL431" i="79"/>
  <c r="AK431" i="79"/>
  <c r="AJ431" i="79"/>
  <c r="AI431" i="79"/>
  <c r="AH431" i="79"/>
  <c r="AG431" i="79"/>
  <c r="AF431" i="79"/>
  <c r="AE431" i="79"/>
  <c r="AD431" i="79"/>
  <c r="AC431" i="79"/>
  <c r="AB431" i="79"/>
  <c r="AA431" i="79"/>
  <c r="Z431" i="79"/>
  <c r="Y431" i="79"/>
  <c r="AL428" i="79"/>
  <c r="AK428" i="79"/>
  <c r="AJ428" i="79"/>
  <c r="AI428" i="79"/>
  <c r="AH428" i="79"/>
  <c r="AG428" i="79"/>
  <c r="AF428" i="79"/>
  <c r="AE428" i="79"/>
  <c r="AD428" i="79"/>
  <c r="AC428" i="79"/>
  <c r="AB428" i="79"/>
  <c r="AA428" i="79"/>
  <c r="Z428" i="79"/>
  <c r="Y428" i="79"/>
  <c r="AL425" i="79"/>
  <c r="AK425" i="79"/>
  <c r="AJ425" i="79"/>
  <c r="AI425" i="79"/>
  <c r="AH425" i="79"/>
  <c r="AG425" i="79"/>
  <c r="AF425" i="79"/>
  <c r="AE425" i="79"/>
  <c r="AD425" i="79"/>
  <c r="AC425" i="79"/>
  <c r="AB425" i="79"/>
  <c r="AA425" i="79"/>
  <c r="Z425" i="79"/>
  <c r="Y425" i="79"/>
  <c r="AL421" i="79"/>
  <c r="AK421" i="79"/>
  <c r="AJ421" i="79"/>
  <c r="AI421" i="79"/>
  <c r="AH421" i="79"/>
  <c r="AG421" i="79"/>
  <c r="AF421" i="79"/>
  <c r="AE421" i="79"/>
  <c r="AD421" i="79"/>
  <c r="AC421" i="79"/>
  <c r="AB421" i="79"/>
  <c r="AA421" i="79"/>
  <c r="Z421" i="79"/>
  <c r="Y421" i="79"/>
  <c r="AL418" i="79"/>
  <c r="AK418" i="79"/>
  <c r="AJ418" i="79"/>
  <c r="AI418" i="79"/>
  <c r="AH418" i="79"/>
  <c r="AG418" i="79"/>
  <c r="AF418" i="79"/>
  <c r="AE418" i="79"/>
  <c r="AD418" i="79"/>
  <c r="AC418" i="79"/>
  <c r="AB418" i="79"/>
  <c r="AA418" i="79"/>
  <c r="Z418" i="79"/>
  <c r="Y418" i="79"/>
  <c r="AL415" i="79"/>
  <c r="AK415" i="79"/>
  <c r="AJ415" i="79"/>
  <c r="AI415" i="79"/>
  <c r="AH415" i="79"/>
  <c r="AG415" i="79"/>
  <c r="AF415" i="79"/>
  <c r="AE415" i="79"/>
  <c r="AD415" i="79"/>
  <c r="AC415" i="79"/>
  <c r="AB415" i="79"/>
  <c r="AA415" i="79"/>
  <c r="Z415" i="79"/>
  <c r="Y415" i="79"/>
  <c r="AL412" i="79"/>
  <c r="AK412" i="79"/>
  <c r="AJ412" i="79"/>
  <c r="AI412" i="79"/>
  <c r="AH412" i="79"/>
  <c r="AG412" i="79"/>
  <c r="AF412" i="79"/>
  <c r="AE412" i="79"/>
  <c r="AD412" i="79"/>
  <c r="AC412" i="79"/>
  <c r="AB412" i="79"/>
  <c r="AA412" i="79"/>
  <c r="Z412" i="79"/>
  <c r="Y412" i="79"/>
  <c r="AL409" i="79"/>
  <c r="AK409" i="79"/>
  <c r="AJ409" i="79"/>
  <c r="AI409" i="79"/>
  <c r="AH409" i="79"/>
  <c r="AG409" i="79"/>
  <c r="AF409" i="79"/>
  <c r="AE409" i="79"/>
  <c r="AD409" i="79"/>
  <c r="AC409" i="79"/>
  <c r="AB409" i="79"/>
  <c r="AA409" i="79"/>
  <c r="Z409" i="79"/>
  <c r="Y409"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194" i="79"/>
  <c r="AK194" i="79"/>
  <c r="AJ194" i="79"/>
  <c r="AI194" i="79"/>
  <c r="AH194" i="79"/>
  <c r="AG194" i="79"/>
  <c r="AF194" i="79"/>
  <c r="AE194" i="79"/>
  <c r="AD194" i="79"/>
  <c r="AC194" i="79"/>
  <c r="AB194" i="79"/>
  <c r="AA194" i="79"/>
  <c r="Z194" i="79"/>
  <c r="Y194" i="79"/>
  <c r="AL191" i="79"/>
  <c r="AK191" i="79"/>
  <c r="AJ191" i="79"/>
  <c r="AI191" i="79"/>
  <c r="AH191" i="79"/>
  <c r="AG191" i="79"/>
  <c r="AF191" i="79"/>
  <c r="AE191" i="79"/>
  <c r="AD191" i="79"/>
  <c r="AC191" i="79"/>
  <c r="AB191" i="79"/>
  <c r="AA191" i="79"/>
  <c r="Z191" i="79"/>
  <c r="Y191" i="79"/>
  <c r="AL188" i="79"/>
  <c r="AK188" i="79"/>
  <c r="AJ188" i="79"/>
  <c r="AI188" i="79"/>
  <c r="AH188" i="79"/>
  <c r="AG188" i="79"/>
  <c r="AF188" i="79"/>
  <c r="AE188" i="79"/>
  <c r="AD188" i="79"/>
  <c r="AC188" i="79"/>
  <c r="AB188" i="79"/>
  <c r="AA188" i="79"/>
  <c r="Z188" i="79"/>
  <c r="Y188" i="79"/>
  <c r="AL185" i="79"/>
  <c r="AK185" i="79"/>
  <c r="AJ185" i="79"/>
  <c r="AI185" i="79"/>
  <c r="AH185" i="79"/>
  <c r="AG185" i="79"/>
  <c r="AF185" i="79"/>
  <c r="AE185" i="79"/>
  <c r="AD185" i="79"/>
  <c r="AC185" i="79"/>
  <c r="AB185" i="79"/>
  <c r="AA185" i="79"/>
  <c r="Z185" i="79"/>
  <c r="Y185" i="79"/>
  <c r="AL182" i="79"/>
  <c r="AK182" i="79"/>
  <c r="AJ182" i="79"/>
  <c r="AI182" i="79"/>
  <c r="AH182" i="79"/>
  <c r="AG182" i="79"/>
  <c r="AF182" i="79"/>
  <c r="AE182" i="79"/>
  <c r="AD182" i="79"/>
  <c r="AC182" i="79"/>
  <c r="AB182" i="79"/>
  <c r="AA182" i="79"/>
  <c r="Z182" i="79"/>
  <c r="Y182" i="79"/>
  <c r="AL179" i="79"/>
  <c r="AK179" i="79"/>
  <c r="AJ179" i="79"/>
  <c r="AI179" i="79"/>
  <c r="AH179" i="79"/>
  <c r="AG179" i="79"/>
  <c r="AF179" i="79"/>
  <c r="AE179" i="79"/>
  <c r="AD179" i="79"/>
  <c r="AC179" i="79"/>
  <c r="AB179" i="79"/>
  <c r="AA179" i="79"/>
  <c r="Z179" i="79"/>
  <c r="Y179" i="79"/>
  <c r="AL176" i="79"/>
  <c r="AK176" i="79"/>
  <c r="AJ176" i="79"/>
  <c r="AI176" i="79"/>
  <c r="AH176" i="79"/>
  <c r="AG176" i="79"/>
  <c r="AF176" i="79"/>
  <c r="AE176" i="79"/>
  <c r="AD176" i="79"/>
  <c r="AC176" i="79"/>
  <c r="AB176" i="79"/>
  <c r="AA176" i="79"/>
  <c r="Z176" i="79"/>
  <c r="Y176" i="79"/>
  <c r="AL173" i="79"/>
  <c r="AK173" i="79"/>
  <c r="AJ173" i="79"/>
  <c r="AI173" i="79"/>
  <c r="AH173" i="79"/>
  <c r="AG173" i="79"/>
  <c r="AF173" i="79"/>
  <c r="AE173" i="79"/>
  <c r="AD173" i="79"/>
  <c r="AC173" i="79"/>
  <c r="AB173" i="79"/>
  <c r="AA173" i="79"/>
  <c r="Z173" i="79"/>
  <c r="Y173" i="79"/>
  <c r="AL170" i="79"/>
  <c r="AK170" i="79"/>
  <c r="AJ170" i="79"/>
  <c r="AI170" i="79"/>
  <c r="AH170" i="79"/>
  <c r="AG170" i="79"/>
  <c r="AF170" i="79"/>
  <c r="AE170" i="79"/>
  <c r="AD170" i="79"/>
  <c r="AC170" i="79"/>
  <c r="AB170" i="79"/>
  <c r="AA170" i="79"/>
  <c r="Z170" i="79"/>
  <c r="Y170" i="79"/>
  <c r="AL167" i="79"/>
  <c r="AK167" i="79"/>
  <c r="AJ167" i="79"/>
  <c r="AI167" i="79"/>
  <c r="AH167" i="79"/>
  <c r="AG167" i="79"/>
  <c r="AF167" i="79"/>
  <c r="AE167" i="79"/>
  <c r="AD167" i="79"/>
  <c r="AC167" i="79"/>
  <c r="AB167" i="79"/>
  <c r="AA167" i="79"/>
  <c r="Z167" i="79"/>
  <c r="Y167" i="79"/>
  <c r="AL164" i="79"/>
  <c r="AK164" i="79"/>
  <c r="AJ164" i="79"/>
  <c r="AI164" i="79"/>
  <c r="AH164" i="79"/>
  <c r="AG164" i="79"/>
  <c r="AF164" i="79"/>
  <c r="AE164" i="79"/>
  <c r="AD164" i="79"/>
  <c r="AC164" i="79"/>
  <c r="AB164" i="79"/>
  <c r="AA164" i="79"/>
  <c r="Z164" i="79"/>
  <c r="Y164" i="79"/>
  <c r="AL161" i="79"/>
  <c r="AK161" i="79"/>
  <c r="AJ161" i="79"/>
  <c r="AI161" i="79"/>
  <c r="AH161" i="79"/>
  <c r="AG161" i="79"/>
  <c r="AF161" i="79"/>
  <c r="AE161" i="79"/>
  <c r="AD161" i="79"/>
  <c r="AC161" i="79"/>
  <c r="AB161" i="79"/>
  <c r="AA161" i="79"/>
  <c r="Z161" i="79"/>
  <c r="Y161" i="79"/>
  <c r="AL158" i="79"/>
  <c r="AK158" i="79"/>
  <c r="AJ158" i="79"/>
  <c r="AI158" i="79"/>
  <c r="AH158" i="79"/>
  <c r="AG158" i="79"/>
  <c r="AF158" i="79"/>
  <c r="AE158" i="79"/>
  <c r="AD158" i="79"/>
  <c r="AC158" i="79"/>
  <c r="AB158" i="79"/>
  <c r="AA158" i="79"/>
  <c r="Z158" i="79"/>
  <c r="Y158" i="79"/>
  <c r="AL155" i="79"/>
  <c r="AK155" i="79"/>
  <c r="AJ155" i="79"/>
  <c r="AI155" i="79"/>
  <c r="AH155" i="79"/>
  <c r="AG155" i="79"/>
  <c r="AF155" i="79"/>
  <c r="AE155" i="79"/>
  <c r="AD155" i="79"/>
  <c r="AC155" i="79"/>
  <c r="AB155" i="79"/>
  <c r="AA155" i="79"/>
  <c r="Z155" i="79"/>
  <c r="AL151" i="79"/>
  <c r="AK151" i="79"/>
  <c r="AJ151" i="79"/>
  <c r="AI151" i="79"/>
  <c r="AH151" i="79"/>
  <c r="AG151" i="79"/>
  <c r="AF151" i="79"/>
  <c r="AE151" i="79"/>
  <c r="AD151" i="79"/>
  <c r="AC151" i="79"/>
  <c r="AB151" i="79"/>
  <c r="AA151" i="79"/>
  <c r="Z151" i="79"/>
  <c r="Y151" i="79"/>
  <c r="AL148" i="79"/>
  <c r="AK148" i="79"/>
  <c r="AJ148" i="79"/>
  <c r="AI148" i="79"/>
  <c r="AH148" i="79"/>
  <c r="AG148" i="79"/>
  <c r="AF148" i="79"/>
  <c r="AE148" i="79"/>
  <c r="AD148" i="79"/>
  <c r="AC148" i="79"/>
  <c r="AB148" i="79"/>
  <c r="AA148" i="79"/>
  <c r="Z148" i="79"/>
  <c r="Y148" i="79"/>
  <c r="AL145" i="79"/>
  <c r="AK145" i="79"/>
  <c r="AJ145" i="79"/>
  <c r="AI145" i="79"/>
  <c r="AH145" i="79"/>
  <c r="AG145" i="79"/>
  <c r="AF145" i="79"/>
  <c r="AE145" i="79"/>
  <c r="AD145" i="79"/>
  <c r="AC145" i="79"/>
  <c r="AB145" i="79"/>
  <c r="AA145" i="79"/>
  <c r="Z145" i="79"/>
  <c r="Y145" i="79"/>
  <c r="Y495" i="46"/>
  <c r="Y492" i="46"/>
  <c r="Y489" i="46"/>
  <c r="Y478" i="46"/>
  <c r="Y474" i="46"/>
  <c r="Y471" i="46"/>
  <c r="Y468" i="46"/>
  <c r="Y465" i="46"/>
  <c r="Y462" i="46"/>
  <c r="Y458" i="46"/>
  <c r="Y449" i="46"/>
  <c r="Y446" i="46"/>
  <c r="Y443" i="46"/>
  <c r="Y440" i="46"/>
  <c r="Y437" i="46"/>
  <c r="Y433" i="46"/>
  <c r="Y427" i="46"/>
  <c r="Y424" i="46"/>
  <c r="Y421" i="46"/>
  <c r="Y418" i="46"/>
  <c r="Y415" i="46"/>
  <c r="Y412"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F214" i="79" l="1"/>
  <c r="AF213" i="79"/>
  <c r="AI398" i="79"/>
  <c r="AI399" i="79"/>
  <c r="AA398" i="79"/>
  <c r="AA399" i="79"/>
  <c r="Z954" i="79"/>
  <c r="Z953" i="79"/>
  <c r="Y213" i="79"/>
  <c r="Y214" i="79"/>
  <c r="AC214" i="79"/>
  <c r="AC213" i="79"/>
  <c r="AG213" i="79"/>
  <c r="AG214" i="79"/>
  <c r="AK213" i="79"/>
  <c r="AK214" i="79"/>
  <c r="AB398" i="79"/>
  <c r="AB399" i="79"/>
  <c r="AF398" i="79"/>
  <c r="AF399" i="79"/>
  <c r="AJ398" i="79"/>
  <c r="AJ399" i="79"/>
  <c r="AJ213" i="79"/>
  <c r="AJ214" i="79"/>
  <c r="AE399" i="79"/>
  <c r="AE398" i="79"/>
  <c r="Z213" i="79"/>
  <c r="Z214" i="79"/>
  <c r="AD214" i="79"/>
  <c r="AD213" i="79"/>
  <c r="AH214" i="79"/>
  <c r="AH213" i="79"/>
  <c r="AL213" i="79"/>
  <c r="AL214" i="79"/>
  <c r="Y398" i="79"/>
  <c r="Y399" i="79"/>
  <c r="AC398" i="79"/>
  <c r="AC399" i="79"/>
  <c r="AG398" i="79"/>
  <c r="AG399" i="79"/>
  <c r="AK398" i="79"/>
  <c r="AK399" i="79"/>
  <c r="Z766" i="79"/>
  <c r="AB213" i="79"/>
  <c r="AB214" i="79"/>
  <c r="AA214" i="79"/>
  <c r="AA213" i="79"/>
  <c r="AA212" i="79"/>
  <c r="AE213" i="79"/>
  <c r="AE214" i="79"/>
  <c r="AI213" i="79"/>
  <c r="AI214" i="79"/>
  <c r="Z398" i="79"/>
  <c r="Z399" i="79"/>
  <c r="AD398" i="79"/>
  <c r="AD399" i="79"/>
  <c r="AH398" i="79"/>
  <c r="AH399" i="79"/>
  <c r="AL398" i="79"/>
  <c r="AL399" i="79"/>
  <c r="Y954" i="79"/>
  <c r="Y953" i="79"/>
  <c r="Y532" i="46"/>
  <c r="Y531" i="46"/>
  <c r="Y583" i="79"/>
  <c r="Y582" i="79"/>
  <c r="Z582" i="79"/>
  <c r="Z583" i="79"/>
  <c r="Y767" i="79"/>
  <c r="Y766" i="79"/>
  <c r="Z580" i="79"/>
  <c r="Y765"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N51" i="46"/>
  <c r="Z138" i="46" l="1"/>
  <c r="Z140" i="46"/>
  <c r="Z142" i="46"/>
  <c r="Z139" i="46"/>
  <c r="Z141" i="46"/>
  <c r="Z143" i="46"/>
  <c r="Y580" i="79"/>
  <c r="Y581" i="79"/>
  <c r="Y395" i="79"/>
  <c r="Y397" i="79"/>
  <c r="Y396" i="79"/>
  <c r="Z397" i="79"/>
  <c r="Z395" i="79"/>
  <c r="Z396" i="79"/>
  <c r="Z529"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60" i="79" l="1"/>
  <c r="AM773" i="79"/>
  <c r="AM589" i="79"/>
  <c r="AM405" i="79"/>
  <c r="AM220"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L53" i="43"/>
  <c r="L29" i="44" s="1"/>
  <c r="L33" i="44" s="1"/>
  <c r="K53" i="43"/>
  <c r="K29" i="44" s="1"/>
  <c r="K33" i="44" s="1"/>
  <c r="Q13" i="44"/>
  <c r="P42" i="44"/>
  <c r="O42" i="44"/>
  <c r="N42" i="44"/>
  <c r="L122" i="45"/>
  <c r="L28" i="44"/>
  <c r="K42" i="44"/>
  <c r="C88" i="45" l="1"/>
  <c r="AI21" i="46"/>
  <c r="M123" i="45"/>
  <c r="AG21" i="46"/>
  <c r="Q14" i="44"/>
  <c r="Q29" i="44"/>
  <c r="Q33" i="44" s="1"/>
  <c r="Q43" i="44"/>
  <c r="AJ21" i="46"/>
  <c r="AJ149" i="46"/>
  <c r="AF149" i="46"/>
  <c r="AJ278" i="46"/>
  <c r="AF278" i="46"/>
  <c r="AJ407" i="46"/>
  <c r="AF407" i="46"/>
  <c r="AJ209" i="79"/>
  <c r="AJ406" i="79"/>
  <c r="AF406" i="79"/>
  <c r="AJ590" i="79"/>
  <c r="AF590" i="79"/>
  <c r="AJ774" i="79"/>
  <c r="AF774" i="79"/>
  <c r="AJ961" i="79"/>
  <c r="AF961" i="79"/>
  <c r="K14" i="44"/>
  <c r="O14" i="44"/>
  <c r="O29" i="44"/>
  <c r="O33" i="44" s="1"/>
  <c r="O43" i="44"/>
  <c r="AF21" i="46"/>
  <c r="AI149" i="46"/>
  <c r="AI278" i="46"/>
  <c r="AI407" i="46"/>
  <c r="AI406" i="79"/>
  <c r="AI590" i="79"/>
  <c r="AI774" i="79"/>
  <c r="AI961" i="79"/>
  <c r="M43" i="44"/>
  <c r="AL21" i="46"/>
  <c r="AL149" i="46"/>
  <c r="AH149" i="46"/>
  <c r="AL278" i="46"/>
  <c r="AH278" i="46"/>
  <c r="AL407" i="46"/>
  <c r="AH407" i="46"/>
  <c r="AL406" i="79"/>
  <c r="AH406" i="79"/>
  <c r="AL590" i="79"/>
  <c r="AH590" i="79"/>
  <c r="AL774" i="79"/>
  <c r="AH774" i="79"/>
  <c r="AL961" i="79"/>
  <c r="AH961" i="79"/>
  <c r="N29" i="44"/>
  <c r="N33" i="44" s="1"/>
  <c r="K43" i="44"/>
  <c r="AH21" i="46"/>
  <c r="AK21" i="46"/>
  <c r="AK149" i="46"/>
  <c r="AG149" i="46"/>
  <c r="AK278" i="46"/>
  <c r="AG278" i="46"/>
  <c r="AK407" i="46"/>
  <c r="AG407" i="46"/>
  <c r="AK406" i="79"/>
  <c r="AG406" i="79"/>
  <c r="AK590" i="79"/>
  <c r="AG590" i="79"/>
  <c r="AK774" i="79"/>
  <c r="AG774" i="79"/>
  <c r="AK961" i="79"/>
  <c r="AK1120" i="79" s="1"/>
  <c r="AG961" i="79"/>
  <c r="K122" i="45"/>
  <c r="AK405" i="79"/>
  <c r="AJ20" i="46"/>
  <c r="AG589" i="79"/>
  <c r="AG148" i="46"/>
  <c r="AK406" i="46"/>
  <c r="AF773" i="79"/>
  <c r="AG35" i="79"/>
  <c r="AG1155" i="79" s="1"/>
  <c r="L13" i="44"/>
  <c r="P13" i="44"/>
  <c r="S14" i="47"/>
  <c r="AF148" i="46"/>
  <c r="AK277" i="46"/>
  <c r="AG406" i="46"/>
  <c r="AF35" i="79"/>
  <c r="AF1155" i="79" s="1"/>
  <c r="AI405" i="79"/>
  <c r="AK773" i="79"/>
  <c r="AJ960" i="79"/>
  <c r="N28" i="44"/>
  <c r="Q14" i="47"/>
  <c r="AI20" i="46"/>
  <c r="AK148" i="46"/>
  <c r="AI277" i="46"/>
  <c r="AK35" i="79"/>
  <c r="AK1155" i="79" s="1"/>
  <c r="AJ220" i="79"/>
  <c r="AG405" i="79"/>
  <c r="AJ773" i="79"/>
  <c r="AF960" i="79"/>
  <c r="O122" i="45"/>
  <c r="U14" i="47"/>
  <c r="AG20" i="46"/>
  <c r="AK20" i="46"/>
  <c r="AJ148" i="46"/>
  <c r="AG277" i="46"/>
  <c r="AJ35" i="79"/>
  <c r="AJ1155" i="79" s="1"/>
  <c r="AF220" i="79"/>
  <c r="AK589" i="79"/>
  <c r="AG773" i="79"/>
  <c r="V14" i="47"/>
  <c r="AL406" i="46"/>
  <c r="AH406" i="46"/>
  <c r="AL589" i="79"/>
  <c r="AH589" i="79"/>
  <c r="N13" i="44"/>
  <c r="M122" i="45"/>
  <c r="M28" i="44"/>
  <c r="Q42" i="44"/>
  <c r="R14" i="47"/>
  <c r="AH20" i="46"/>
  <c r="AL277" i="46"/>
  <c r="AH277" i="46"/>
  <c r="AI220" i="79"/>
  <c r="AL405" i="79"/>
  <c r="AH405" i="79"/>
  <c r="AI960" i="79"/>
  <c r="Q28" i="44"/>
  <c r="M42" i="44"/>
  <c r="AI148" i="46"/>
  <c r="AJ406" i="46"/>
  <c r="AF406" i="46"/>
  <c r="AI35" i="79"/>
  <c r="AI1155" i="79" s="1"/>
  <c r="AL220" i="79"/>
  <c r="AH220" i="79"/>
  <c r="AJ589" i="79"/>
  <c r="AF589" i="79"/>
  <c r="AI773" i="79"/>
  <c r="AL960" i="79"/>
  <c r="AH960" i="79"/>
  <c r="T14" i="47"/>
  <c r="P14" i="47"/>
  <c r="AF20" i="46"/>
  <c r="AL20" i="46"/>
  <c r="AL148" i="46"/>
  <c r="AH148" i="46"/>
  <c r="AJ277" i="46"/>
  <c r="AF277" i="46"/>
  <c r="AI406" i="46"/>
  <c r="AL35" i="79"/>
  <c r="AL1155" i="79" s="1"/>
  <c r="AH35" i="79"/>
  <c r="AH1155" i="79" s="1"/>
  <c r="AK220" i="79"/>
  <c r="AG220" i="79"/>
  <c r="AJ405" i="79"/>
  <c r="AF405" i="79"/>
  <c r="AI589" i="79"/>
  <c r="AL773" i="79"/>
  <c r="AH773" i="79"/>
  <c r="AK960" i="79"/>
  <c r="AG960" i="79"/>
  <c r="K13" i="44"/>
  <c r="L123" i="45"/>
  <c r="N122" i="45"/>
  <c r="J122" i="45"/>
  <c r="M29" i="44"/>
  <c r="M33" i="44" s="1"/>
  <c r="O13" i="44"/>
  <c r="P28" i="44"/>
  <c r="N14" i="44"/>
  <c r="M13" i="44"/>
  <c r="J123" i="45"/>
  <c r="P122" i="45"/>
  <c r="K28" i="44"/>
  <c r="L14" i="44"/>
  <c r="P14" i="44"/>
  <c r="P29" i="44"/>
  <c r="P33" i="44" s="1"/>
  <c r="P43" i="44"/>
  <c r="L43" i="44"/>
  <c r="L42" i="44"/>
  <c r="K123" i="45"/>
  <c r="O28" i="44"/>
  <c r="H130" i="47"/>
  <c r="H131" i="47"/>
  <c r="H129" i="47"/>
  <c r="AL954" i="79" l="1"/>
  <c r="AL953" i="79"/>
  <c r="AJ953" i="79"/>
  <c r="AJ954" i="79"/>
  <c r="AG953" i="79"/>
  <c r="AG954" i="79"/>
  <c r="AK953" i="79"/>
  <c r="AK954" i="79"/>
  <c r="AI953" i="79"/>
  <c r="AI954" i="79"/>
  <c r="AH954" i="79"/>
  <c r="AH953" i="79"/>
  <c r="AF953" i="79"/>
  <c r="AF954" i="79"/>
  <c r="AK766" i="79"/>
  <c r="AK767" i="79"/>
  <c r="AK765" i="79"/>
  <c r="AH767" i="79"/>
  <c r="AH765" i="79"/>
  <c r="AH766" i="79"/>
  <c r="AF765" i="79"/>
  <c r="AF766" i="79"/>
  <c r="AF767" i="79"/>
  <c r="AL767" i="79"/>
  <c r="AL765" i="79"/>
  <c r="AL766" i="79"/>
  <c r="AJ765" i="79"/>
  <c r="AJ766" i="79"/>
  <c r="AJ767" i="79"/>
  <c r="AG766" i="79"/>
  <c r="AG767" i="79"/>
  <c r="AG765" i="79"/>
  <c r="AI765" i="79"/>
  <c r="AI766" i="79"/>
  <c r="AI767" i="79"/>
  <c r="AI582" i="79"/>
  <c r="AI583" i="79"/>
  <c r="AJ582" i="79"/>
  <c r="AJ583" i="79"/>
  <c r="AG582" i="79"/>
  <c r="AG583" i="79"/>
  <c r="AL583" i="79"/>
  <c r="AL582" i="79"/>
  <c r="AK582" i="79"/>
  <c r="AK583" i="79"/>
  <c r="AH583" i="79"/>
  <c r="AH582" i="79"/>
  <c r="AF582" i="79"/>
  <c r="AF583" i="79"/>
  <c r="C95" i="45"/>
  <c r="O46" i="44"/>
  <c r="C109" i="45"/>
  <c r="Q46" i="44"/>
  <c r="C102" i="45"/>
  <c r="P46" i="44"/>
  <c r="K54" i="44"/>
  <c r="K46" i="44"/>
  <c r="L54" i="44"/>
  <c r="L46" i="44"/>
  <c r="M46" i="44"/>
  <c r="N46" i="44"/>
  <c r="AL529" i="46"/>
  <c r="P54" i="44"/>
  <c r="O54" i="44"/>
  <c r="M54" i="44"/>
  <c r="N54"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4" i="44"/>
  <c r="Q51" i="44"/>
  <c r="Q49" i="44"/>
  <c r="Q47" i="44"/>
  <c r="C67" i="45"/>
  <c r="K44" i="44"/>
  <c r="K45" i="44"/>
  <c r="O45" i="44"/>
  <c r="O44" i="44"/>
  <c r="C74" i="45"/>
  <c r="L44" i="44"/>
  <c r="L45" i="44"/>
  <c r="C81" i="45"/>
  <c r="M44" i="44"/>
  <c r="M45" i="44"/>
  <c r="N44" i="44"/>
  <c r="Q44" i="44"/>
  <c r="Q45" i="44"/>
  <c r="P45" i="44"/>
  <c r="P44" i="44"/>
  <c r="AK936" i="79"/>
  <c r="AK581" i="79"/>
  <c r="AK565" i="79"/>
  <c r="AK580" i="79"/>
  <c r="AK212" i="79"/>
  <c r="AK196" i="79"/>
  <c r="AK211" i="79"/>
  <c r="AK210" i="79"/>
  <c r="AK209" i="79"/>
  <c r="AK749" i="79"/>
  <c r="AK396" i="79"/>
  <c r="AK397" i="79"/>
  <c r="AK381" i="79"/>
  <c r="AK395" i="79"/>
  <c r="AK528" i="46"/>
  <c r="AK527" i="46"/>
  <c r="AK530" i="46"/>
  <c r="AK526" i="46"/>
  <c r="AK529"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D1120" i="79" l="1"/>
  <c r="D936" i="79"/>
  <c r="D749" i="79"/>
  <c r="D565" i="79"/>
  <c r="D381" i="79"/>
  <c r="AL381" i="79" l="1"/>
  <c r="AL396" i="79"/>
  <c r="AL395" i="79"/>
  <c r="AL397" i="79"/>
  <c r="AL581" i="79"/>
  <c r="AL580" i="79"/>
  <c r="AL565" i="79"/>
  <c r="AL749" i="79"/>
  <c r="AL936" i="79"/>
  <c r="AL1120" i="79"/>
  <c r="AH936" i="79"/>
  <c r="AJ936" i="79"/>
  <c r="AG936" i="79"/>
  <c r="AF936" i="79"/>
  <c r="AI936" i="79"/>
  <c r="AJ1120" i="79"/>
  <c r="AF1120" i="79"/>
  <c r="AG1120" i="79"/>
  <c r="AI1120" i="79"/>
  <c r="AH1120" i="79"/>
  <c r="AJ749" i="79"/>
  <c r="AF749" i="79"/>
  <c r="AG749" i="79"/>
  <c r="AI749" i="79"/>
  <c r="AH749" i="79"/>
  <c r="AH580" i="79"/>
  <c r="AI581" i="79"/>
  <c r="AJ565" i="79"/>
  <c r="AF565" i="79"/>
  <c r="AJ581" i="79"/>
  <c r="AJ580" i="79"/>
  <c r="AG581" i="79"/>
  <c r="AH565" i="79"/>
  <c r="AG580" i="79"/>
  <c r="AH581" i="79"/>
  <c r="AG565" i="79"/>
  <c r="AI580" i="79"/>
  <c r="AF581" i="79"/>
  <c r="AI565" i="79"/>
  <c r="AF580" i="79"/>
  <c r="AH397" i="79"/>
  <c r="AG396" i="79"/>
  <c r="AI395" i="79"/>
  <c r="AJ397" i="79"/>
  <c r="AI396" i="79"/>
  <c r="AG395" i="79"/>
  <c r="AG397" i="79"/>
  <c r="AJ396" i="79"/>
  <c r="AH395" i="79"/>
  <c r="AI397" i="79"/>
  <c r="AH396" i="79"/>
  <c r="AF395" i="79"/>
  <c r="AJ395" i="79"/>
  <c r="AF397" i="79"/>
  <c r="AF396" i="79"/>
  <c r="AI381" i="79"/>
  <c r="AH381" i="79"/>
  <c r="AJ381" i="79"/>
  <c r="AF381" i="79"/>
  <c r="AG381" i="79"/>
  <c r="Z767" i="79"/>
  <c r="Z765" i="79"/>
  <c r="Z581" i="79"/>
  <c r="Y209" i="79" l="1"/>
  <c r="B60" i="45"/>
  <c r="B53" i="45"/>
  <c r="B46" i="45"/>
  <c r="B39" i="45"/>
  <c r="B32" i="45"/>
  <c r="B25" i="45"/>
  <c r="B18" i="45"/>
  <c r="AL196" i="79" l="1"/>
  <c r="AL210" i="79"/>
  <c r="AL211" i="79"/>
  <c r="AL209" i="79"/>
  <c r="AL212" i="79"/>
  <c r="AI212" i="79"/>
  <c r="AI211" i="79"/>
  <c r="AI210" i="79"/>
  <c r="AI209" i="79"/>
  <c r="AJ196" i="79"/>
  <c r="AF196" i="79"/>
  <c r="AH212" i="79"/>
  <c r="AH210" i="79"/>
  <c r="AG212" i="79"/>
  <c r="AG210" i="79"/>
  <c r="AH196" i="79"/>
  <c r="AJ212" i="79"/>
  <c r="AF212" i="79"/>
  <c r="AJ211" i="79"/>
  <c r="AF211" i="79"/>
  <c r="AJ210" i="79"/>
  <c r="AF210" i="79"/>
  <c r="AF209" i="79"/>
  <c r="AG196" i="79"/>
  <c r="AH211" i="79"/>
  <c r="AH209" i="79"/>
  <c r="AI196" i="79"/>
  <c r="AG211" i="79"/>
  <c r="AG209" i="79"/>
  <c r="Z209" i="79"/>
  <c r="Z212" i="79"/>
  <c r="Z211" i="79"/>
  <c r="Z210"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G529" i="46"/>
  <c r="AI530" i="46"/>
  <c r="AI527" i="46"/>
  <c r="AF528" i="46"/>
  <c r="AJ530" i="46"/>
  <c r="AG527" i="46"/>
  <c r="AG530" i="46"/>
  <c r="AJ526" i="46"/>
  <c r="AH526" i="46"/>
  <c r="AF527" i="46"/>
  <c r="AF529" i="46"/>
  <c r="AJ528" i="46"/>
  <c r="AH527" i="46"/>
  <c r="AG528" i="46"/>
  <c r="AI526" i="46"/>
  <c r="AI529" i="46"/>
  <c r="AF530" i="46"/>
  <c r="AJ527" i="46"/>
  <c r="AH530" i="46"/>
  <c r="AI528" i="46"/>
  <c r="AF526" i="46"/>
  <c r="AH529" i="46"/>
  <c r="AG526"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5" i="79"/>
  <c r="Z773" i="79"/>
  <c r="Z220" i="79"/>
  <c r="Z960" i="79"/>
  <c r="Z589" i="79"/>
  <c r="Z35" i="79"/>
  <c r="Z1155" i="79" s="1"/>
  <c r="D123" i="45"/>
  <c r="E14" i="44"/>
  <c r="Z590" i="79"/>
  <c r="Z749" i="79" s="1"/>
  <c r="Z381" i="79"/>
  <c r="Z406" i="79"/>
  <c r="Z565" i="79" s="1"/>
  <c r="Z774" i="79"/>
  <c r="Z936" i="79" s="1"/>
  <c r="Z961" i="79"/>
  <c r="Z1120" i="79" s="1"/>
  <c r="Z196" i="79"/>
  <c r="AE406" i="46"/>
  <c r="J13" i="44"/>
  <c r="AE960" i="79"/>
  <c r="AE405" i="79"/>
  <c r="AE773" i="79"/>
  <c r="AE589" i="79"/>
  <c r="AE220" i="79"/>
  <c r="AE35" i="79"/>
  <c r="AE1155" i="79" s="1"/>
  <c r="J43" i="44"/>
  <c r="J14" i="44"/>
  <c r="AE406" i="79"/>
  <c r="AE590" i="79"/>
  <c r="AE961" i="79"/>
  <c r="AE1120" i="79" s="1"/>
  <c r="AE774" i="79"/>
  <c r="Y277" i="46"/>
  <c r="D13" i="44"/>
  <c r="Y773" i="79"/>
  <c r="Y589" i="79"/>
  <c r="Y220" i="79"/>
  <c r="Y960" i="79"/>
  <c r="Y405" i="79"/>
  <c r="Y35" i="79"/>
  <c r="Y1155" i="79" s="1"/>
  <c r="AC148" i="46"/>
  <c r="H13" i="44"/>
  <c r="AC773" i="79"/>
  <c r="AC960" i="79"/>
  <c r="AC405" i="79"/>
  <c r="AC589" i="79"/>
  <c r="AC220" i="79"/>
  <c r="AC35" i="79"/>
  <c r="AC1155" i="79" s="1"/>
  <c r="Y407" i="46"/>
  <c r="Y513" i="46" s="1"/>
  <c r="D14" i="44"/>
  <c r="Y961" i="79"/>
  <c r="Y1120" i="79" s="1"/>
  <c r="Y406" i="79"/>
  <c r="Y565" i="79" s="1"/>
  <c r="Y774" i="79"/>
  <c r="Y936" i="79" s="1"/>
  <c r="Y590" i="79"/>
  <c r="Y749" i="79" s="1"/>
  <c r="Y381" i="79"/>
  <c r="Y196" i="79"/>
  <c r="AC278" i="46"/>
  <c r="AC395" i="46" s="1"/>
  <c r="H14" i="44"/>
  <c r="AC774" i="79"/>
  <c r="AC590" i="79"/>
  <c r="AC961" i="79"/>
  <c r="AC1120" i="79" s="1"/>
  <c r="AC406" i="79"/>
  <c r="AD148" i="46"/>
  <c r="I13" i="44"/>
  <c r="AD405" i="79"/>
  <c r="AD589" i="79"/>
  <c r="AD960" i="79"/>
  <c r="AD773" i="79"/>
  <c r="AD220" i="79"/>
  <c r="AD35" i="79"/>
  <c r="AD1155" i="79" s="1"/>
  <c r="H123" i="45"/>
  <c r="I14" i="44"/>
  <c r="AD774" i="79"/>
  <c r="AD961" i="79"/>
  <c r="AD1120" i="79" s="1"/>
  <c r="AD406" i="79"/>
  <c r="AD590" i="79"/>
  <c r="AD395" i="79"/>
  <c r="AA406" i="46"/>
  <c r="F13" i="44"/>
  <c r="AA960" i="79"/>
  <c r="AA773" i="79"/>
  <c r="AA589" i="79"/>
  <c r="AA220" i="79"/>
  <c r="AA405" i="79"/>
  <c r="AA35" i="79"/>
  <c r="AA1155" i="79" s="1"/>
  <c r="F43" i="44"/>
  <c r="F14" i="44"/>
  <c r="AA406" i="79"/>
  <c r="AA774" i="79"/>
  <c r="AA961" i="79"/>
  <c r="AA1120" i="79" s="1"/>
  <c r="AA590" i="79"/>
  <c r="AA209" i="79"/>
  <c r="AB406" i="46"/>
  <c r="G13" i="44"/>
  <c r="AB773" i="79"/>
  <c r="AB589" i="79"/>
  <c r="AB220" i="79"/>
  <c r="AB960" i="79"/>
  <c r="AB405" i="79"/>
  <c r="AB35" i="79"/>
  <c r="AB1155" i="79" s="1"/>
  <c r="AB407" i="46"/>
  <c r="G14" i="44"/>
  <c r="AB961" i="79"/>
  <c r="AB1120" i="79" s="1"/>
  <c r="AB774" i="79"/>
  <c r="AB590" i="79"/>
  <c r="AB40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953" i="79" l="1"/>
  <c r="AC954" i="79"/>
  <c r="AD954" i="79"/>
  <c r="AD953" i="79"/>
  <c r="AA954" i="79"/>
  <c r="AA953" i="79"/>
  <c r="AB953" i="79"/>
  <c r="AB954" i="79"/>
  <c r="AE953" i="79"/>
  <c r="AE954" i="79"/>
  <c r="AA767" i="79"/>
  <c r="AA766" i="79"/>
  <c r="AE765" i="79"/>
  <c r="AE766" i="79"/>
  <c r="AE767" i="79"/>
  <c r="AB765" i="79"/>
  <c r="AB766" i="79"/>
  <c r="AB767" i="79"/>
  <c r="AD767" i="79"/>
  <c r="AD765" i="79"/>
  <c r="AD766" i="79"/>
  <c r="AC766" i="79"/>
  <c r="AC767" i="79"/>
  <c r="AC765" i="79"/>
  <c r="AD580" i="79"/>
  <c r="AD583" i="79"/>
  <c r="AD582" i="79"/>
  <c r="AB580" i="79"/>
  <c r="AB582" i="79"/>
  <c r="AB583" i="79"/>
  <c r="AC582" i="79"/>
  <c r="AC583" i="79"/>
  <c r="AE582" i="79"/>
  <c r="AE583" i="79"/>
  <c r="AA580" i="79"/>
  <c r="AA583" i="79"/>
  <c r="AA582" i="79"/>
  <c r="D50" i="44"/>
  <c r="D46" i="44"/>
  <c r="I54" i="44"/>
  <c r="I50" i="44"/>
  <c r="I46" i="44"/>
  <c r="F54" i="44"/>
  <c r="F50" i="44"/>
  <c r="F46" i="44"/>
  <c r="G54" i="44"/>
  <c r="G50" i="44"/>
  <c r="G46" i="44"/>
  <c r="H54" i="44"/>
  <c r="H50" i="44"/>
  <c r="H46" i="44"/>
  <c r="E54" i="44"/>
  <c r="E50" i="44"/>
  <c r="E44" i="44"/>
  <c r="E46" i="44"/>
  <c r="J54" i="44"/>
  <c r="J46" i="44"/>
  <c r="AC581" i="79"/>
  <c r="AC580" i="79"/>
  <c r="D54" i="44"/>
  <c r="AD209" i="79"/>
  <c r="AD212" i="79"/>
  <c r="AD211" i="79"/>
  <c r="AD210"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749" i="79"/>
  <c r="AD581" i="79"/>
  <c r="AD565" i="79"/>
  <c r="AC395" i="79"/>
  <c r="AC397" i="79"/>
  <c r="AC381" i="79"/>
  <c r="AC396" i="79"/>
  <c r="AB581" i="79"/>
  <c r="AB565" i="79"/>
  <c r="AA765" i="79"/>
  <c r="AA749" i="79"/>
  <c r="AA581" i="79"/>
  <c r="AA565" i="79"/>
  <c r="AD396" i="79"/>
  <c r="AD397" i="79"/>
  <c r="AD381" i="79"/>
  <c r="AD936" i="79"/>
  <c r="AC565" i="79"/>
  <c r="AC936" i="79"/>
  <c r="AE395" i="79"/>
  <c r="AE381" i="79"/>
  <c r="AE397" i="79"/>
  <c r="AE396" i="79"/>
  <c r="AE565" i="79"/>
  <c r="AE581" i="79"/>
  <c r="AE580" i="79"/>
  <c r="AD749" i="79"/>
  <c r="AE936" i="79"/>
  <c r="AA381" i="79"/>
  <c r="AA397" i="79"/>
  <c r="AA395" i="79"/>
  <c r="AA396" i="79"/>
  <c r="AB212" i="79"/>
  <c r="AB196" i="79"/>
  <c r="AB209" i="79"/>
  <c r="AB211" i="79"/>
  <c r="AB210" i="79"/>
  <c r="AB936" i="79"/>
  <c r="AA211" i="79"/>
  <c r="AA196" i="79"/>
  <c r="AA210" i="79"/>
  <c r="AA936" i="79"/>
  <c r="AD196" i="79"/>
  <c r="AC210" i="79"/>
  <c r="AC209" i="79"/>
  <c r="AC211" i="79"/>
  <c r="AC196" i="79"/>
  <c r="AC212" i="79"/>
  <c r="AC749" i="79"/>
  <c r="AE212" i="79"/>
  <c r="AE196" i="79"/>
  <c r="AE209" i="79"/>
  <c r="AE210" i="79"/>
  <c r="AE211" i="79"/>
  <c r="AE749" i="79"/>
  <c r="AD513" i="46"/>
  <c r="AD529" i="46"/>
  <c r="AD528" i="46"/>
  <c r="AD527" i="46"/>
  <c r="AD530" i="46"/>
  <c r="AD526" i="46"/>
  <c r="AA513" i="46"/>
  <c r="AA530" i="46"/>
  <c r="AA526" i="46"/>
  <c r="AA527" i="46"/>
  <c r="AA529" i="46"/>
  <c r="AA528" i="46"/>
  <c r="AB513" i="46"/>
  <c r="AB527" i="46"/>
  <c r="AB526" i="46"/>
  <c r="AB528" i="46"/>
  <c r="AB530" i="46"/>
  <c r="AB529" i="46"/>
  <c r="AC513" i="46"/>
  <c r="AC528" i="46"/>
  <c r="AC527" i="46"/>
  <c r="AC526" i="46"/>
  <c r="AC529" i="46"/>
  <c r="AC530" i="46"/>
  <c r="AE513" i="46"/>
  <c r="AE530" i="46"/>
  <c r="AE526"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M17" i="45"/>
  <c r="L17" i="45"/>
  <c r="N60" i="46"/>
  <c r="N57" i="46"/>
  <c r="AA127" i="46" l="1"/>
  <c r="AD141" i="46"/>
  <c r="AD139" i="46"/>
  <c r="AD135" i="46"/>
  <c r="AB135" i="46"/>
  <c r="AD140" i="46"/>
  <c r="AD137" i="46"/>
  <c r="AD142" i="46"/>
  <c r="AD127" i="46"/>
  <c r="AD143" i="46"/>
  <c r="AD138" i="46"/>
  <c r="AD136" i="46"/>
  <c r="AC1159" i="79"/>
  <c r="AC1160" i="79"/>
  <c r="AC1161" i="79"/>
  <c r="AC1162" i="79"/>
  <c r="AC1163" i="79"/>
  <c r="AC1164" i="79"/>
  <c r="AE1159" i="79"/>
  <c r="AE1161" i="79"/>
  <c r="AE1160" i="79"/>
  <c r="AE1162" i="79"/>
  <c r="AE1163" i="79"/>
  <c r="AE1164" i="79"/>
  <c r="AJ1159" i="79"/>
  <c r="AJ1160" i="79"/>
  <c r="AJ1161" i="79"/>
  <c r="AJ1162" i="79"/>
  <c r="AJ1164" i="79"/>
  <c r="AJ1163" i="79"/>
  <c r="AB1159" i="79"/>
  <c r="AB1160" i="79"/>
  <c r="AB1161" i="79"/>
  <c r="AB1162" i="79"/>
  <c r="AB1164" i="79"/>
  <c r="AB1163" i="79"/>
  <c r="AL1159" i="79"/>
  <c r="AL1160" i="79"/>
  <c r="AL1161" i="79"/>
  <c r="AL1163" i="79"/>
  <c r="AL1162" i="79"/>
  <c r="AL1164" i="79"/>
  <c r="AG1159" i="79"/>
  <c r="AG1160" i="79"/>
  <c r="AG1161" i="79"/>
  <c r="AG1162" i="79"/>
  <c r="AG1163" i="79"/>
  <c r="AG1164" i="79"/>
  <c r="AD1159" i="79"/>
  <c r="AD1161" i="79"/>
  <c r="AD1160" i="79"/>
  <c r="AD1162" i="79"/>
  <c r="AD1164" i="79"/>
  <c r="AD1163" i="79"/>
  <c r="AF1159" i="79"/>
  <c r="AF1160" i="79"/>
  <c r="AF1161" i="79"/>
  <c r="AF1164" i="79"/>
  <c r="AF1163" i="79"/>
  <c r="AF1162" i="79"/>
  <c r="AI1159" i="79"/>
  <c r="AI1160" i="79"/>
  <c r="AI1161" i="79"/>
  <c r="AI1163" i="79"/>
  <c r="AI1164" i="79"/>
  <c r="AI1162" i="79"/>
  <c r="AA1159" i="79"/>
  <c r="AA1160" i="79"/>
  <c r="AA1161" i="79"/>
  <c r="AA1162" i="79"/>
  <c r="AA1163" i="79"/>
  <c r="AA1164" i="79"/>
  <c r="AK1159" i="79"/>
  <c r="AK1160" i="79"/>
  <c r="AK1161" i="79"/>
  <c r="AK1163" i="79"/>
  <c r="AK1162" i="79"/>
  <c r="AK1164" i="79"/>
  <c r="AH1159" i="79"/>
  <c r="AH1160" i="79"/>
  <c r="AH1161" i="79"/>
  <c r="AH1162" i="79"/>
  <c r="AH1164" i="79"/>
  <c r="AH1163" i="79"/>
  <c r="AH1168" i="79"/>
  <c r="M85" i="43" s="1"/>
  <c r="AD1168" i="79"/>
  <c r="I85" i="43" s="1"/>
  <c r="AI1168" i="79"/>
  <c r="N85" i="43" s="1"/>
  <c r="AK1168" i="79"/>
  <c r="P85" i="43" s="1"/>
  <c r="AE1168" i="79"/>
  <c r="J85" i="43" s="1"/>
  <c r="AJ1168" i="79"/>
  <c r="O85" i="43" s="1"/>
  <c r="AF1168" i="79"/>
  <c r="K85" i="43" s="1"/>
  <c r="AA1168" i="79"/>
  <c r="F85" i="43" s="1"/>
  <c r="AC1168" i="79"/>
  <c r="H85" i="43" s="1"/>
  <c r="AB1168" i="79"/>
  <c r="G85" i="43" s="1"/>
  <c r="AL1168" i="79"/>
  <c r="Q85" i="43" s="1"/>
  <c r="AG1168" i="79"/>
  <c r="L85" i="43" s="1"/>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L107" i="45"/>
  <c r="L86" i="45"/>
  <c r="L114" i="45"/>
  <c r="L100" i="45"/>
  <c r="L79" i="45"/>
  <c r="L72" i="45"/>
  <c r="N86" i="45"/>
  <c r="N114" i="45"/>
  <c r="P134" i="45" s="1"/>
  <c r="N107" i="45"/>
  <c r="O134" i="45" s="1"/>
  <c r="N79" i="45"/>
  <c r="N93" i="45"/>
  <c r="M134" i="45" s="1"/>
  <c r="N100" i="45"/>
  <c r="N134" i="45" s="1"/>
  <c r="N72" i="45"/>
  <c r="G134" i="45"/>
  <c r="H132" i="45" l="1"/>
  <c r="D134" i="45"/>
  <c r="E132" i="45"/>
  <c r="L134" i="45"/>
  <c r="J132" i="45"/>
  <c r="E134" i="45"/>
  <c r="G132" i="45"/>
  <c r="K132" i="45"/>
  <c r="F134" i="45"/>
  <c r="I134" i="45"/>
  <c r="H134" i="45"/>
  <c r="K134" i="45"/>
  <c r="J134"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Z1159" i="79" l="1"/>
  <c r="Z1161" i="79"/>
  <c r="Z1160" i="79"/>
  <c r="Z1164" i="79"/>
  <c r="Z1162" i="79"/>
  <c r="Z1163" i="79"/>
  <c r="Z1168" i="79"/>
  <c r="E85" i="43" s="1"/>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Z1167" i="79" l="1"/>
  <c r="E84" i="43" s="1"/>
  <c r="H115" i="47"/>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G17" i="45"/>
  <c r="F17" i="45"/>
  <c r="E17" i="45"/>
  <c r="E86" i="45" l="1"/>
  <c r="E100" i="45"/>
  <c r="E72" i="45"/>
  <c r="E107" i="45"/>
  <c r="E114" i="45"/>
  <c r="E79" i="45"/>
  <c r="E93" i="45"/>
  <c r="G100" i="45"/>
  <c r="G86" i="45"/>
  <c r="G114" i="45"/>
  <c r="G107" i="45"/>
  <c r="G79" i="45"/>
  <c r="G93" i="45"/>
  <c r="G72" i="45"/>
  <c r="H93" i="45"/>
  <c r="H79" i="45"/>
  <c r="H86" i="45"/>
  <c r="H107" i="45"/>
  <c r="H114" i="45"/>
  <c r="H100" i="45"/>
  <c r="H72" i="45"/>
  <c r="I93" i="45"/>
  <c r="I86" i="45"/>
  <c r="I72" i="45"/>
  <c r="I100" i="45"/>
  <c r="I114" i="45"/>
  <c r="I107" i="45"/>
  <c r="I79" i="45"/>
  <c r="F107" i="45"/>
  <c r="F86" i="45"/>
  <c r="F100" i="45"/>
  <c r="F72" i="45"/>
  <c r="F93" i="45"/>
  <c r="F114" i="45"/>
  <c r="F79" i="45"/>
  <c r="J86" i="45"/>
  <c r="J114" i="45"/>
  <c r="J93" i="45"/>
  <c r="J100" i="45"/>
  <c r="J72" i="45"/>
  <c r="J107" i="45"/>
  <c r="J79" i="45"/>
  <c r="K100" i="45"/>
  <c r="K114" i="45"/>
  <c r="K72" i="45"/>
  <c r="K93" i="45"/>
  <c r="K86" i="45"/>
  <c r="K79" i="45"/>
  <c r="K107"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52" i="79" l="1"/>
  <c r="Y760" i="79" s="1"/>
  <c r="AF516" i="46"/>
  <c r="C134" i="45"/>
  <c r="AJ516" i="46"/>
  <c r="AJ520" i="46" s="1"/>
  <c r="AA384" i="79"/>
  <c r="AA385" i="79" s="1"/>
  <c r="AF258" i="46"/>
  <c r="Y258" i="46"/>
  <c r="Y259" i="46" s="1"/>
  <c r="AG516" i="46"/>
  <c r="AG520" i="46" s="1"/>
  <c r="AF130" i="46"/>
  <c r="AF131" i="46" s="1"/>
  <c r="K54" i="43" s="1"/>
  <c r="AE199" i="79"/>
  <c r="AE203" i="79" s="1"/>
  <c r="C132" i="45"/>
  <c r="AI516" i="46"/>
  <c r="AH516" i="46"/>
  <c r="AF387" i="46"/>
  <c r="Y199" i="79"/>
  <c r="AJ387" i="46"/>
  <c r="AJ389" i="46" s="1"/>
  <c r="AI258" i="46"/>
  <c r="AI260" i="46" s="1"/>
  <c r="Y128" i="46"/>
  <c r="AK516" i="46"/>
  <c r="AK520" i="46" s="1"/>
  <c r="AL516" i="46"/>
  <c r="AL520" i="46" s="1"/>
  <c r="AL130" i="46"/>
  <c r="AL131" i="46" s="1"/>
  <c r="Q54" i="43" s="1"/>
  <c r="AJ750" i="79"/>
  <c r="AG750" i="79"/>
  <c r="AG382" i="79"/>
  <c r="AK937" i="79"/>
  <c r="AF750" i="79"/>
  <c r="AH566" i="79"/>
  <c r="AL197" i="79"/>
  <c r="AG514" i="46"/>
  <c r="AI937" i="79"/>
  <c r="AJ937" i="79"/>
  <c r="AF382" i="79"/>
  <c r="AL566" i="79"/>
  <c r="AF937" i="79"/>
  <c r="AJ382" i="79"/>
  <c r="AH1121" i="79"/>
  <c r="AI1121" i="79"/>
  <c r="AK514" i="46"/>
  <c r="AI197" i="79"/>
  <c r="AK382" i="79"/>
  <c r="AF514" i="46"/>
  <c r="AF566" i="79"/>
  <c r="AL382" i="79"/>
  <c r="AL750" i="79"/>
  <c r="AJ566" i="79"/>
  <c r="AJ514" i="46"/>
  <c r="AK197" i="79"/>
  <c r="AG197" i="79"/>
  <c r="AG1121" i="79"/>
  <c r="AG566" i="79"/>
  <c r="AH514" i="46"/>
  <c r="AK1121" i="79"/>
  <c r="AH197" i="79"/>
  <c r="AH937" i="79"/>
  <c r="AJ1121" i="79"/>
  <c r="AF197" i="79"/>
  <c r="AF1121" i="79"/>
  <c r="AL937" i="79"/>
  <c r="AI382" i="79"/>
  <c r="AL514" i="46"/>
  <c r="AK750" i="79"/>
  <c r="AH382" i="79"/>
  <c r="AJ197" i="79"/>
  <c r="AL1121" i="79"/>
  <c r="AH750" i="79"/>
  <c r="AI514" i="46"/>
  <c r="AK566" i="79"/>
  <c r="AI566" i="79"/>
  <c r="AI750" i="79"/>
  <c r="AG937" i="79"/>
  <c r="Y514" i="46"/>
  <c r="AB514" i="46"/>
  <c r="AE1121" i="79"/>
  <c r="AD382" i="79"/>
  <c r="AC566" i="79"/>
  <c r="Y1121" i="79"/>
  <c r="Y566" i="79"/>
  <c r="AC514" i="46"/>
  <c r="AB937" i="79"/>
  <c r="AA1121" i="79"/>
  <c r="AD197" i="79"/>
  <c r="Y197" i="79"/>
  <c r="AE750" i="79"/>
  <c r="AA514" i="46"/>
  <c r="AE514" i="46"/>
  <c r="AC382" i="79"/>
  <c r="AB750" i="79"/>
  <c r="AC1121" i="79"/>
  <c r="AE382" i="79"/>
  <c r="Z937" i="79"/>
  <c r="AD514" i="46"/>
  <c r="AA566" i="79"/>
  <c r="AD1121" i="79"/>
  <c r="AE937" i="79"/>
  <c r="AB382" i="79"/>
  <c r="AB1121" i="79"/>
  <c r="AA750" i="79"/>
  <c r="AD566" i="79"/>
  <c r="Y750" i="79"/>
  <c r="AE566" i="79"/>
  <c r="Z750" i="79"/>
  <c r="Z514" i="46"/>
  <c r="AC937" i="79"/>
  <c r="AB566" i="79"/>
  <c r="Y382" i="79"/>
  <c r="Z382" i="79"/>
  <c r="AA197" i="79"/>
  <c r="AD937" i="79"/>
  <c r="AC197" i="79"/>
  <c r="Y937" i="79"/>
  <c r="AE197" i="79"/>
  <c r="AD750" i="79"/>
  <c r="AA382" i="79"/>
  <c r="AA937" i="79"/>
  <c r="AB197" i="79"/>
  <c r="AC750" i="79"/>
  <c r="Z566" i="79"/>
  <c r="Z197" i="79"/>
  <c r="Z112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1123" i="79" l="1"/>
  <c r="Y1127" i="79" s="1"/>
  <c r="AL258" i="46"/>
  <c r="AL262" i="46" s="1"/>
  <c r="Q58" i="43" s="1"/>
  <c r="AL387" i="46"/>
  <c r="AL389" i="46" s="1"/>
  <c r="AK258" i="46"/>
  <c r="AK259" i="46" s="1"/>
  <c r="AJ258" i="46"/>
  <c r="AJ260" i="46" s="1"/>
  <c r="AH258" i="46"/>
  <c r="AH260" i="46" s="1"/>
  <c r="AK568" i="79"/>
  <c r="AK577" i="79" s="1"/>
  <c r="P73" i="43" s="1"/>
  <c r="AJ130" i="46"/>
  <c r="AJ131" i="46" s="1"/>
  <c r="O54" i="43" s="1"/>
  <c r="AI387" i="46"/>
  <c r="AI389" i="46" s="1"/>
  <c r="AK130" i="46"/>
  <c r="AK131" i="46" s="1"/>
  <c r="P54" i="43" s="1"/>
  <c r="AI130" i="46"/>
  <c r="AI131" i="46" s="1"/>
  <c r="N54" i="43" s="1"/>
  <c r="AH130" i="46"/>
  <c r="AH131" i="46" s="1"/>
  <c r="M54" i="43" s="1"/>
  <c r="AG130" i="46"/>
  <c r="AG131" i="46" s="1"/>
  <c r="L54" i="43" s="1"/>
  <c r="AG387" i="46"/>
  <c r="AG389" i="46" s="1"/>
  <c r="AG258" i="46"/>
  <c r="AG259" i="46" s="1"/>
  <c r="Y522" i="46"/>
  <c r="D64" i="43" s="1"/>
  <c r="AD522" i="46"/>
  <c r="I64" i="43" s="1"/>
  <c r="AI517" i="46"/>
  <c r="AI520" i="46"/>
  <c r="AF518" i="46"/>
  <c r="AF520" i="46"/>
  <c r="Y518" i="46"/>
  <c r="Y517" i="46"/>
  <c r="Y519" i="46"/>
  <c r="Y520" i="46"/>
  <c r="AA522" i="46"/>
  <c r="F64" i="43" s="1"/>
  <c r="AH518" i="46"/>
  <c r="AH520" i="46"/>
  <c r="AJ568" i="79"/>
  <c r="AA199" i="79"/>
  <c r="AB199" i="79"/>
  <c r="AJ384" i="79"/>
  <c r="AJ387" i="79" s="1"/>
  <c r="AH568" i="79"/>
  <c r="AH572" i="79" s="1"/>
  <c r="AL384" i="79"/>
  <c r="AL390" i="79" s="1"/>
  <c r="AC199" i="79"/>
  <c r="AC202" i="79" s="1"/>
  <c r="AK384" i="79"/>
  <c r="AK388" i="79" s="1"/>
  <c r="AF384" i="79"/>
  <c r="AF387" i="79" s="1"/>
  <c r="AI568" i="79"/>
  <c r="AI577" i="79" s="1"/>
  <c r="N73" i="43" s="1"/>
  <c r="AL568" i="79"/>
  <c r="AL572" i="79" s="1"/>
  <c r="AE568" i="79"/>
  <c r="AE571" i="79" s="1"/>
  <c r="AG568" i="79"/>
  <c r="AG571" i="79" s="1"/>
  <c r="AG384" i="79"/>
  <c r="AG392" i="79" s="1"/>
  <c r="L70" i="43" s="1"/>
  <c r="AD384" i="79"/>
  <c r="AD388" i="79" s="1"/>
  <c r="AB568" i="79"/>
  <c r="Z199" i="79"/>
  <c r="AB384" i="79"/>
  <c r="AB387" i="79" s="1"/>
  <c r="Z384" i="79"/>
  <c r="Z387" i="79" s="1"/>
  <c r="AC384" i="79"/>
  <c r="AC388" i="79" s="1"/>
  <c r="AD939" i="79"/>
  <c r="AH939" i="79"/>
  <c r="AH950" i="79" s="1"/>
  <c r="M79" i="43" s="1"/>
  <c r="AJ939" i="79"/>
  <c r="AJ950" i="79" s="1"/>
  <c r="O79" i="43" s="1"/>
  <c r="AI939" i="79"/>
  <c r="AI950" i="79" s="1"/>
  <c r="N79" i="43" s="1"/>
  <c r="Z939" i="79"/>
  <c r="Z950" i="79" s="1"/>
  <c r="E79" i="43" s="1"/>
  <c r="AK939" i="79"/>
  <c r="AK950" i="79" s="1"/>
  <c r="P79" i="43" s="1"/>
  <c r="AL939" i="79"/>
  <c r="AE939" i="79"/>
  <c r="AE950" i="79" s="1"/>
  <c r="J79" i="43" s="1"/>
  <c r="AF939" i="79"/>
  <c r="AC939" i="79"/>
  <c r="AC950" i="79" s="1"/>
  <c r="H79" i="43" s="1"/>
  <c r="AA939" i="79"/>
  <c r="AA950" i="79" s="1"/>
  <c r="F79" i="43" s="1"/>
  <c r="AB939" i="79"/>
  <c r="AB950" i="79" s="1"/>
  <c r="G79" i="43" s="1"/>
  <c r="AG939" i="79"/>
  <c r="AG950" i="79" s="1"/>
  <c r="L79" i="43" s="1"/>
  <c r="Z568" i="79"/>
  <c r="Y939" i="79"/>
  <c r="Y941" i="79" s="1"/>
  <c r="AA568" i="79"/>
  <c r="AA575" i="79" s="1"/>
  <c r="Y568" i="79"/>
  <c r="Y577" i="79" s="1"/>
  <c r="AJ1123" i="79"/>
  <c r="AJ1135" i="79" s="1"/>
  <c r="O82" i="43" s="1"/>
  <c r="AI1123" i="79"/>
  <c r="AL1123" i="79"/>
  <c r="AL1135" i="79" s="1"/>
  <c r="Q82" i="43" s="1"/>
  <c r="AG1123" i="79"/>
  <c r="AK1123" i="79"/>
  <c r="AK1135" i="79" s="1"/>
  <c r="P82" i="43" s="1"/>
  <c r="AH1123" i="79"/>
  <c r="AH1135" i="79" s="1"/>
  <c r="M82" i="43" s="1"/>
  <c r="AF1123" i="79"/>
  <c r="AC1123" i="79"/>
  <c r="AC1135" i="79" s="1"/>
  <c r="H82" i="43" s="1"/>
  <c r="AE1123" i="79"/>
  <c r="AE1135" i="79" s="1"/>
  <c r="J82" i="43" s="1"/>
  <c r="AB1123" i="79"/>
  <c r="AB1135" i="79" s="1"/>
  <c r="G82" i="43" s="1"/>
  <c r="AD1123" i="79"/>
  <c r="AD1135" i="79" s="1"/>
  <c r="I82" i="43" s="1"/>
  <c r="Z1123" i="79"/>
  <c r="Z1133" i="79" s="1"/>
  <c r="AA1123" i="79"/>
  <c r="AC568" i="79"/>
  <c r="AC574" i="79" s="1"/>
  <c r="AE200" i="79"/>
  <c r="AD199" i="79"/>
  <c r="AD202" i="79" s="1"/>
  <c r="AE384" i="79"/>
  <c r="AE387" i="79" s="1"/>
  <c r="AD568" i="79"/>
  <c r="AE204" i="79"/>
  <c r="AL752" i="79"/>
  <c r="AL762" i="79" s="1"/>
  <c r="Q76" i="43" s="1"/>
  <c r="AE752" i="79"/>
  <c r="AE762" i="79" s="1"/>
  <c r="J76" i="43" s="1"/>
  <c r="AI752" i="79"/>
  <c r="AG752" i="79"/>
  <c r="AF752" i="79"/>
  <c r="AF762" i="79" s="1"/>
  <c r="K76" i="43" s="1"/>
  <c r="Z752" i="79"/>
  <c r="Z762" i="79" s="1"/>
  <c r="E76" i="43" s="1"/>
  <c r="AD752" i="79"/>
  <c r="AC752" i="79"/>
  <c r="AC762" i="79" s="1"/>
  <c r="H76" i="43" s="1"/>
  <c r="AJ752" i="79"/>
  <c r="AJ762" i="79" s="1"/>
  <c r="O76" i="43" s="1"/>
  <c r="AH752" i="79"/>
  <c r="AH762" i="79" s="1"/>
  <c r="M76" i="43" s="1"/>
  <c r="AA752" i="79"/>
  <c r="AA762" i="79" s="1"/>
  <c r="F76" i="43" s="1"/>
  <c r="AB752" i="79"/>
  <c r="AB762" i="79" s="1"/>
  <c r="G76" i="43" s="1"/>
  <c r="AK752" i="79"/>
  <c r="AE201" i="79"/>
  <c r="AG199" i="79"/>
  <c r="AG203" i="79" s="1"/>
  <c r="AE202" i="79"/>
  <c r="AF568" i="79"/>
  <c r="AF572" i="79" s="1"/>
  <c r="Y384" i="79"/>
  <c r="Y392" i="79" s="1"/>
  <c r="AF199" i="79"/>
  <c r="AF202" i="79" s="1"/>
  <c r="AH384" i="79"/>
  <c r="AH392" i="79" s="1"/>
  <c r="M70" i="43" s="1"/>
  <c r="AH519" i="46"/>
  <c r="AI518" i="46"/>
  <c r="AH517" i="46"/>
  <c r="AI519" i="46"/>
  <c r="AI522" i="46"/>
  <c r="N64" i="43" s="1"/>
  <c r="AH522" i="46"/>
  <c r="M64" i="43" s="1"/>
  <c r="AI199" i="79"/>
  <c r="AI200" i="79" s="1"/>
  <c r="AJ199" i="79"/>
  <c r="AJ204" i="79" s="1"/>
  <c r="AK199" i="79"/>
  <c r="AK202" i="79" s="1"/>
  <c r="AL199" i="79"/>
  <c r="AL204" i="79" s="1"/>
  <c r="AH199" i="79"/>
  <c r="AH206" i="79" s="1"/>
  <c r="M67" i="43" s="1"/>
  <c r="AA386" i="79"/>
  <c r="AA389" i="79"/>
  <c r="AA390" i="79"/>
  <c r="AA388" i="79"/>
  <c r="AA387" i="79"/>
  <c r="AF132" i="46"/>
  <c r="K55" i="43" s="1"/>
  <c r="AJ522" i="46"/>
  <c r="O64" i="43" s="1"/>
  <c r="Y759" i="79"/>
  <c r="Y758" i="79"/>
  <c r="Y753" i="79"/>
  <c r="Y757" i="79"/>
  <c r="Y755" i="79"/>
  <c r="Y754" i="79"/>
  <c r="Y756" i="79"/>
  <c r="AF260" i="46"/>
  <c r="AF259" i="46"/>
  <c r="AJ517" i="46"/>
  <c r="AJ519" i="46"/>
  <c r="AJ518" i="46"/>
  <c r="AF389" i="46"/>
  <c r="AF390" i="46"/>
  <c r="AF388" i="46"/>
  <c r="AG519" i="46"/>
  <c r="AG517" i="46"/>
  <c r="AG518" i="46"/>
  <c r="AF262" i="46"/>
  <c r="K58" i="43" s="1"/>
  <c r="AF517" i="46"/>
  <c r="AK387" i="46"/>
  <c r="AK389" i="46" s="1"/>
  <c r="AH387" i="46"/>
  <c r="AH392" i="46" s="1"/>
  <c r="M61" i="43" s="1"/>
  <c r="AA392" i="79"/>
  <c r="F70" i="43" s="1"/>
  <c r="AF522" i="46"/>
  <c r="K64" i="43" s="1"/>
  <c r="AF519" i="46"/>
  <c r="AI384" i="79"/>
  <c r="AI386" i="79" s="1"/>
  <c r="AG522" i="46"/>
  <c r="L64" i="43" s="1"/>
  <c r="Y762" i="79"/>
  <c r="AJ390" i="46"/>
  <c r="Y203" i="79"/>
  <c r="Y201" i="79"/>
  <c r="Y202" i="79"/>
  <c r="AJ388" i="46"/>
  <c r="Y206" i="79"/>
  <c r="AI259" i="46"/>
  <c r="AI261" i="46" s="1"/>
  <c r="N57" i="43" s="1"/>
  <c r="AI262" i="46"/>
  <c r="N58"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262" i="46"/>
  <c r="P58" i="43" s="1"/>
  <c r="AL522" i="46"/>
  <c r="Q64" i="43" s="1"/>
  <c r="AK517" i="46"/>
  <c r="AL388" i="46"/>
  <c r="AK522" i="46"/>
  <c r="P64" i="43" s="1"/>
  <c r="AK260" i="46"/>
  <c r="AL517"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D132" i="46"/>
  <c r="I55" i="43" s="1"/>
  <c r="AA132" i="46"/>
  <c r="F55" i="43" s="1"/>
  <c r="AB132" i="46"/>
  <c r="G55" i="43" s="1"/>
  <c r="AC132" i="46"/>
  <c r="H55" i="43" s="1"/>
  <c r="AE132" i="46"/>
  <c r="J55" i="43" s="1"/>
  <c r="AE206" i="79"/>
  <c r="J67" i="43" s="1"/>
  <c r="AE392" i="46"/>
  <c r="J61" i="43" s="1"/>
  <c r="AE390" i="46"/>
  <c r="AE388" i="46"/>
  <c r="Y132" i="46"/>
  <c r="Y131" i="46"/>
  <c r="Y392" i="46"/>
  <c r="Y390" i="46"/>
  <c r="Y200" i="79"/>
  <c r="Y204" i="79"/>
  <c r="Z262" i="46"/>
  <c r="E58" i="43" s="1"/>
  <c r="Z260" i="46"/>
  <c r="Z259" i="46"/>
  <c r="Z392" i="46"/>
  <c r="E61" i="43" s="1"/>
  <c r="Z390" i="46"/>
  <c r="Z388" i="46"/>
  <c r="AC131" i="46"/>
  <c r="H54" i="43" s="1"/>
  <c r="AA131" i="46"/>
  <c r="F54" i="43" s="1"/>
  <c r="AB131" i="46"/>
  <c r="G54" i="43" s="1"/>
  <c r="Z131" i="46"/>
  <c r="Z132" i="46"/>
  <c r="E55" i="43" s="1"/>
  <c r="I54" i="43"/>
  <c r="Y1162" i="79" l="1"/>
  <c r="AM1162" i="79" s="1"/>
  <c r="Y1160" i="79"/>
  <c r="AM1160" i="79" s="1"/>
  <c r="Y1164" i="79"/>
  <c r="AM1164" i="79" s="1"/>
  <c r="Y1159" i="79"/>
  <c r="AM1159" i="79" s="1"/>
  <c r="Y1161" i="79"/>
  <c r="AM1161" i="79" s="1"/>
  <c r="Y1163" i="79"/>
  <c r="AM1163" i="79" s="1"/>
  <c r="Y1129" i="79"/>
  <c r="AL390" i="46"/>
  <c r="AL391" i="46" s="1"/>
  <c r="Q60" i="43" s="1"/>
  <c r="Y1135" i="79"/>
  <c r="D82" i="43" s="1"/>
  <c r="Y1132" i="79"/>
  <c r="Y1131" i="79"/>
  <c r="Y1130" i="79"/>
  <c r="Y1126" i="79"/>
  <c r="Y1125" i="79"/>
  <c r="Y1133" i="79"/>
  <c r="Y1124" i="79"/>
  <c r="Y1128" i="79"/>
  <c r="AL392" i="46"/>
  <c r="Q61" i="43" s="1"/>
  <c r="AK573" i="79"/>
  <c r="AL259" i="46"/>
  <c r="AK132" i="46"/>
  <c r="P55" i="43" s="1"/>
  <c r="U17" i="47" s="1"/>
  <c r="AM1158" i="79"/>
  <c r="Y1168" i="79"/>
  <c r="AM1165" i="79"/>
  <c r="AM1157" i="79"/>
  <c r="AI390" i="46"/>
  <c r="AG132" i="46"/>
  <c r="L55" i="43" s="1"/>
  <c r="Q19" i="47" s="1"/>
  <c r="AI388" i="46"/>
  <c r="AK572" i="79"/>
  <c r="AG262" i="46"/>
  <c r="L58" i="43" s="1"/>
  <c r="Q36" i="47" s="1"/>
  <c r="AK575" i="79"/>
  <c r="AI132" i="46"/>
  <c r="N55" i="43" s="1"/>
  <c r="S23" i="47" s="1"/>
  <c r="AK570" i="79"/>
  <c r="AJ259" i="46"/>
  <c r="AJ261" i="46" s="1"/>
  <c r="O57" i="43" s="1"/>
  <c r="AG388" i="46"/>
  <c r="AK569" i="79"/>
  <c r="AK571" i="79"/>
  <c r="AK574" i="79"/>
  <c r="AH262" i="46"/>
  <c r="M58" i="43" s="1"/>
  <c r="AH259" i="46"/>
  <c r="AG390" i="46"/>
  <c r="AL260" i="46"/>
  <c r="AI392" i="46"/>
  <c r="N61" i="43" s="1"/>
  <c r="AJ262" i="46"/>
  <c r="O58" i="43" s="1"/>
  <c r="AJ132" i="46"/>
  <c r="O55" i="43" s="1"/>
  <c r="T19" i="47" s="1"/>
  <c r="AH132" i="46"/>
  <c r="M55" i="43" s="1"/>
  <c r="R18" i="47" s="1"/>
  <c r="AG260" i="46"/>
  <c r="AG261" i="46" s="1"/>
  <c r="L57" i="43" s="1"/>
  <c r="Y761" i="79"/>
  <c r="D75" i="43" s="1"/>
  <c r="P20" i="47"/>
  <c r="AB574" i="79"/>
  <c r="AB573" i="79"/>
  <c r="AB202" i="79"/>
  <c r="AB203" i="79"/>
  <c r="AA200" i="79"/>
  <c r="AA203" i="79"/>
  <c r="AA204" i="79"/>
  <c r="AD573" i="79"/>
  <c r="AD577" i="79"/>
  <c r="I73" i="43" s="1"/>
  <c r="Z203" i="79"/>
  <c r="Z204" i="79"/>
  <c r="AJ574" i="79"/>
  <c r="AJ577" i="79"/>
  <c r="O73" i="43" s="1"/>
  <c r="AM522" i="46"/>
  <c r="F107" i="43" s="1"/>
  <c r="Y571" i="79"/>
  <c r="Y574" i="79"/>
  <c r="Y575" i="79"/>
  <c r="Z572" i="79"/>
  <c r="Z574" i="79"/>
  <c r="Y521" i="46"/>
  <c r="V21" i="47"/>
  <c r="Z1135" i="79"/>
  <c r="E82" i="43" s="1"/>
  <c r="D70" i="43"/>
  <c r="AM131" i="46"/>
  <c r="C96" i="43" s="1"/>
  <c r="AM518" i="46"/>
  <c r="D76" i="43"/>
  <c r="AM520" i="46"/>
  <c r="AM519" i="46"/>
  <c r="D67" i="43"/>
  <c r="AM517" i="46"/>
  <c r="AD572" i="79"/>
  <c r="AH573" i="79"/>
  <c r="AL573" i="79"/>
  <c r="AD569" i="79"/>
  <c r="AI573" i="79"/>
  <c r="AE392" i="79"/>
  <c r="J70" i="43" s="1"/>
  <c r="AB201" i="79"/>
  <c r="AD386" i="79"/>
  <c r="AC203" i="79"/>
  <c r="AG574" i="79"/>
  <c r="AA570" i="79"/>
  <c r="AG573" i="79"/>
  <c r="AH569" i="79"/>
  <c r="AA572" i="79"/>
  <c r="AL570" i="79"/>
  <c r="AC206" i="79"/>
  <c r="H67" i="43" s="1"/>
  <c r="Z389" i="79"/>
  <c r="AC201" i="79"/>
  <c r="AD385" i="79"/>
  <c r="AB204" i="79"/>
  <c r="AD387" i="79"/>
  <c r="AL577" i="79"/>
  <c r="Q73" i="43" s="1"/>
  <c r="AL569" i="79"/>
  <c r="AB206" i="79"/>
  <c r="G67" i="43" s="1"/>
  <c r="AD392" i="79"/>
  <c r="I70" i="43" s="1"/>
  <c r="Z386" i="79"/>
  <c r="AL571" i="79"/>
  <c r="Z390" i="79"/>
  <c r="AB200" i="79"/>
  <c r="AB388" i="79"/>
  <c r="AK204" i="79"/>
  <c r="AA201" i="79"/>
  <c r="AA206" i="79"/>
  <c r="F67" i="43" s="1"/>
  <c r="AE388" i="79"/>
  <c r="AB390" i="79"/>
  <c r="AB389" i="79"/>
  <c r="AB392" i="79"/>
  <c r="G70" i="43" s="1"/>
  <c r="AI571" i="79"/>
  <c r="AI574" i="79"/>
  <c r="AK203" i="79"/>
  <c r="AI570" i="79"/>
  <c r="AG577" i="79"/>
  <c r="L73" i="43" s="1"/>
  <c r="AB386" i="79"/>
  <c r="AA569" i="79"/>
  <c r="AG575" i="79"/>
  <c r="AA202" i="79"/>
  <c r="AI569" i="79"/>
  <c r="AH570" i="79"/>
  <c r="AB385" i="79"/>
  <c r="AA571" i="79"/>
  <c r="AG570" i="79"/>
  <c r="AH577" i="79"/>
  <c r="M73" i="43" s="1"/>
  <c r="AA577" i="79"/>
  <c r="F73" i="43" s="1"/>
  <c r="AA574" i="79"/>
  <c r="AG569" i="79"/>
  <c r="AA573" i="79"/>
  <c r="AG572" i="79"/>
  <c r="AD389" i="79"/>
  <c r="AG201" i="79"/>
  <c r="AK390" i="46"/>
  <c r="AB571" i="79"/>
  <c r="AJ385" i="79"/>
  <c r="AL202" i="79"/>
  <c r="AK392" i="79"/>
  <c r="P70" i="43" s="1"/>
  <c r="AG386" i="79"/>
  <c r="AL203" i="79"/>
  <c r="AK386" i="79"/>
  <c r="AL389" i="79"/>
  <c r="AG387" i="79"/>
  <c r="AE570" i="79"/>
  <c r="AK385" i="79"/>
  <c r="Y944" i="79"/>
  <c r="AL387" i="79"/>
  <c r="AB575" i="79"/>
  <c r="AH389" i="79"/>
  <c r="AI385" i="79"/>
  <c r="AH390" i="79"/>
  <c r="AG206" i="79"/>
  <c r="L67" i="43" s="1"/>
  <c r="AD201" i="79"/>
  <c r="AH385" i="79"/>
  <c r="Y387" i="79"/>
  <c r="AG390" i="79"/>
  <c r="Y389" i="79"/>
  <c r="AK390" i="79"/>
  <c r="AL392" i="79"/>
  <c r="Q70" i="43" s="1"/>
  <c r="AJ390" i="79"/>
  <c r="AF577" i="79"/>
  <c r="K73" i="43" s="1"/>
  <c r="AG389" i="79"/>
  <c r="AL388" i="79"/>
  <c r="AJ386" i="79"/>
  <c r="AB577" i="79"/>
  <c r="G73" i="43" s="1"/>
  <c r="AG200" i="79"/>
  <c r="AC572" i="79"/>
  <c r="AF389" i="79"/>
  <c r="Y950" i="79"/>
  <c r="AC570" i="79"/>
  <c r="Q24" i="47"/>
  <c r="AD206" i="79"/>
  <c r="I67" i="43" s="1"/>
  <c r="AD204" i="79"/>
  <c r="AG204" i="79"/>
  <c r="Y946" i="79"/>
  <c r="AI521" i="46"/>
  <c r="N63" i="43" s="1"/>
  <c r="AG202" i="79"/>
  <c r="AH521" i="46"/>
  <c r="M63" i="43" s="1"/>
  <c r="Q26" i="47"/>
  <c r="AK206" i="79"/>
  <c r="P67" i="43" s="1"/>
  <c r="AF201" i="79"/>
  <c r="Y942" i="79"/>
  <c r="AJ575" i="79"/>
  <c r="AF386" i="79"/>
  <c r="AK387" i="79"/>
  <c r="AL386" i="79"/>
  <c r="AG388" i="79"/>
  <c r="AC571" i="79"/>
  <c r="AJ570" i="79"/>
  <c r="AF390" i="79"/>
  <c r="AH388" i="79"/>
  <c r="AF573" i="79"/>
  <c r="AJ571" i="79"/>
  <c r="AJ572" i="79"/>
  <c r="AF575" i="79"/>
  <c r="AK389" i="79"/>
  <c r="AJ389" i="79"/>
  <c r="Z200" i="79"/>
  <c r="AG385" i="79"/>
  <c r="AH387" i="79"/>
  <c r="AB572" i="79"/>
  <c r="AH386" i="79"/>
  <c r="AF574" i="79"/>
  <c r="Z202" i="79"/>
  <c r="AF570" i="79"/>
  <c r="AL385" i="79"/>
  <c r="AJ392" i="79"/>
  <c r="O70" i="43" s="1"/>
  <c r="Z201" i="79"/>
  <c r="AB570" i="79"/>
  <c r="AJ569" i="79"/>
  <c r="AF569" i="79"/>
  <c r="Y940" i="79"/>
  <c r="AJ388" i="79"/>
  <c r="Y570" i="79"/>
  <c r="AB569" i="79"/>
  <c r="AJ573" i="79"/>
  <c r="AF571" i="79"/>
  <c r="AD574" i="79"/>
  <c r="Y947" i="79"/>
  <c r="AC386" i="79"/>
  <c r="AE569" i="79"/>
  <c r="AF203" i="79"/>
  <c r="AE577" i="79"/>
  <c r="J73" i="43" s="1"/>
  <c r="Q17" i="47"/>
  <c r="AK201" i="79"/>
  <c r="AL575" i="79"/>
  <c r="Z392" i="79"/>
  <c r="E70" i="43" s="1"/>
  <c r="Z388" i="79"/>
  <c r="AC569" i="79"/>
  <c r="AC200" i="79"/>
  <c r="AC390" i="79"/>
  <c r="AF385" i="79"/>
  <c r="AE574" i="79"/>
  <c r="AD570" i="79"/>
  <c r="AC392" i="79"/>
  <c r="H70" i="43" s="1"/>
  <c r="AI575" i="79"/>
  <c r="AI572" i="79"/>
  <c r="AC389" i="79"/>
  <c r="Z206" i="79"/>
  <c r="E67" i="43" s="1"/>
  <c r="Q21" i="47"/>
  <c r="AL574" i="79"/>
  <c r="AC577" i="79"/>
  <c r="H73" i="43" s="1"/>
  <c r="Y569" i="79"/>
  <c r="Z385" i="79"/>
  <c r="AC204" i="79"/>
  <c r="AC385" i="79"/>
  <c r="AF388" i="79"/>
  <c r="AD571" i="79"/>
  <c r="Y948" i="79"/>
  <c r="AK200" i="79"/>
  <c r="AF392" i="79"/>
  <c r="K70" i="43" s="1"/>
  <c r="AG521" i="46"/>
  <c r="L63" i="43" s="1"/>
  <c r="AF261" i="46"/>
  <c r="K57" i="43" s="1"/>
  <c r="AC573" i="79"/>
  <c r="AE575" i="79"/>
  <c r="AD390" i="79"/>
  <c r="AC387" i="79"/>
  <c r="AE572" i="79"/>
  <c r="AC575" i="79"/>
  <c r="AE573" i="79"/>
  <c r="AD575" i="79"/>
  <c r="D73" i="43"/>
  <c r="AH575" i="79"/>
  <c r="AH574" i="79"/>
  <c r="AH571" i="79"/>
  <c r="AA1130" i="79"/>
  <c r="AA1129" i="79"/>
  <c r="AA1127" i="79"/>
  <c r="AA1125" i="79"/>
  <c r="AA1132" i="79"/>
  <c r="AA1124" i="79"/>
  <c r="AA1131" i="79"/>
  <c r="AA1133" i="79"/>
  <c r="AA1128" i="79"/>
  <c r="AA1126" i="79"/>
  <c r="AI390" i="79"/>
  <c r="Z569" i="79"/>
  <c r="Z571" i="79"/>
  <c r="Z577" i="79"/>
  <c r="E73" i="43" s="1"/>
  <c r="Z756" i="79"/>
  <c r="Z759" i="79"/>
  <c r="Z755" i="79"/>
  <c r="Z753" i="79"/>
  <c r="Z758" i="79"/>
  <c r="Z754" i="79"/>
  <c r="Z760" i="79"/>
  <c r="Z757" i="79"/>
  <c r="Z1130" i="79"/>
  <c r="Z1125" i="79"/>
  <c r="Z1126" i="79"/>
  <c r="Z1129" i="79"/>
  <c r="Z1124" i="79"/>
  <c r="Z1128" i="79"/>
  <c r="Z1127" i="79"/>
  <c r="Z1131" i="79"/>
  <c r="Z1132" i="79"/>
  <c r="AG1133" i="79"/>
  <c r="AG1124" i="79"/>
  <c r="AG1126" i="79"/>
  <c r="AG1132" i="79"/>
  <c r="AG1129" i="79"/>
  <c r="AG1130" i="79"/>
  <c r="AG1131" i="79"/>
  <c r="AG1125" i="79"/>
  <c r="AG1128" i="79"/>
  <c r="AG1127" i="79"/>
  <c r="AF943" i="79"/>
  <c r="AF940" i="79"/>
  <c r="AF944" i="79"/>
  <c r="AF945" i="79"/>
  <c r="AF947" i="79"/>
  <c r="AF942" i="79"/>
  <c r="AF948" i="79"/>
  <c r="AF946" i="79"/>
  <c r="AF941" i="79"/>
  <c r="AD942" i="79"/>
  <c r="AD947" i="79"/>
  <c r="AD944" i="79"/>
  <c r="AD941" i="79"/>
  <c r="AD946" i="79"/>
  <c r="AD940" i="79"/>
  <c r="AD945" i="79"/>
  <c r="AD948" i="79"/>
  <c r="AD943" i="79"/>
  <c r="AK392" i="46"/>
  <c r="P61" i="43" s="1"/>
  <c r="AK388" i="46"/>
  <c r="AL206" i="79"/>
  <c r="Q67" i="43" s="1"/>
  <c r="AE389" i="79"/>
  <c r="AK758" i="79"/>
  <c r="AK759" i="79"/>
  <c r="AK753" i="79"/>
  <c r="AK757" i="79"/>
  <c r="AK756" i="79"/>
  <c r="AK760" i="79"/>
  <c r="AK754" i="79"/>
  <c r="AK755" i="79"/>
  <c r="AF753" i="79"/>
  <c r="AF757" i="79"/>
  <c r="AF760" i="79"/>
  <c r="AF754" i="79"/>
  <c r="AF758" i="79"/>
  <c r="AF759" i="79"/>
  <c r="AF755" i="79"/>
  <c r="AF756" i="79"/>
  <c r="AD1130" i="79"/>
  <c r="AD1128" i="79"/>
  <c r="AD1132" i="79"/>
  <c r="AD1124" i="79"/>
  <c r="AD1131" i="79"/>
  <c r="AD1127" i="79"/>
  <c r="AD1129" i="79"/>
  <c r="AD1133" i="79"/>
  <c r="AD1126" i="79"/>
  <c r="AD1125" i="79"/>
  <c r="AL1124" i="79"/>
  <c r="AL1132" i="79"/>
  <c r="AL1127" i="79"/>
  <c r="AL1133" i="79"/>
  <c r="AL1131" i="79"/>
  <c r="AL1125" i="79"/>
  <c r="AL1130" i="79"/>
  <c r="AL1126" i="79"/>
  <c r="AL1128" i="79"/>
  <c r="AL1129" i="79"/>
  <c r="AE946" i="79"/>
  <c r="AE948" i="79"/>
  <c r="AE942" i="79"/>
  <c r="AE944" i="79"/>
  <c r="AE943" i="79"/>
  <c r="AE947" i="79"/>
  <c r="AE940" i="79"/>
  <c r="AE945" i="79"/>
  <c r="AE941" i="79"/>
  <c r="AC944" i="79"/>
  <c r="AC941" i="79"/>
  <c r="AC943" i="79"/>
  <c r="AC940" i="79"/>
  <c r="AC946" i="79"/>
  <c r="AC942" i="79"/>
  <c r="AC947" i="79"/>
  <c r="AC945" i="79"/>
  <c r="AC948" i="79"/>
  <c r="Z573" i="79"/>
  <c r="AB756" i="79"/>
  <c r="AB758" i="79"/>
  <c r="AB760" i="79"/>
  <c r="AB755" i="79"/>
  <c r="AB753" i="79"/>
  <c r="AB754" i="79"/>
  <c r="AB757" i="79"/>
  <c r="AB759" i="79"/>
  <c r="AG760" i="79"/>
  <c r="AG758" i="79"/>
  <c r="AG757" i="79"/>
  <c r="AG759" i="79"/>
  <c r="AG753" i="79"/>
  <c r="AG755" i="79"/>
  <c r="AG754" i="79"/>
  <c r="AG756" i="79"/>
  <c r="AE386" i="79"/>
  <c r="AE390" i="79"/>
  <c r="AB1131" i="79"/>
  <c r="AB1125" i="79"/>
  <c r="AB1126" i="79"/>
  <c r="AB1132" i="79"/>
  <c r="AB1127" i="79"/>
  <c r="AB1133" i="79"/>
  <c r="AB1130" i="79"/>
  <c r="AB1128" i="79"/>
  <c r="AB1129" i="79"/>
  <c r="AB1124" i="79"/>
  <c r="AI1133" i="79"/>
  <c r="AI1129" i="79"/>
  <c r="AI1128" i="79"/>
  <c r="AI1127" i="79"/>
  <c r="AI1126" i="79"/>
  <c r="AI1130" i="79"/>
  <c r="AI1131" i="79"/>
  <c r="AI1124" i="79"/>
  <c r="AI1125" i="79"/>
  <c r="AI1132" i="79"/>
  <c r="AL940" i="79"/>
  <c r="AL941" i="79"/>
  <c r="AL948" i="79"/>
  <c r="AL942" i="79"/>
  <c r="AL945" i="79"/>
  <c r="AL946" i="79"/>
  <c r="AL947" i="79"/>
  <c r="AL943" i="79"/>
  <c r="AL944" i="79"/>
  <c r="AI387" i="79"/>
  <c r="AF206" i="79"/>
  <c r="K67" i="43" s="1"/>
  <c r="AA754" i="79"/>
  <c r="AA756" i="79"/>
  <c r="AA755" i="79"/>
  <c r="AA753" i="79"/>
  <c r="AA759" i="79"/>
  <c r="AA760" i="79"/>
  <c r="AA758" i="79"/>
  <c r="AA757" i="79"/>
  <c r="AI759" i="79"/>
  <c r="AI757" i="79"/>
  <c r="AI760" i="79"/>
  <c r="AI753" i="79"/>
  <c r="AI758" i="79"/>
  <c r="AI755" i="79"/>
  <c r="AI756" i="79"/>
  <c r="AI754" i="79"/>
  <c r="AD203" i="79"/>
  <c r="AD200" i="79"/>
  <c r="AF950" i="79"/>
  <c r="K79" i="43" s="1"/>
  <c r="AE1125" i="79"/>
  <c r="AE1127" i="79"/>
  <c r="AE1132" i="79"/>
  <c r="AE1131" i="79"/>
  <c r="AE1130" i="79"/>
  <c r="AE1126" i="79"/>
  <c r="AE1124" i="79"/>
  <c r="AE1129" i="79"/>
  <c r="AE1133" i="79"/>
  <c r="AE1128" i="79"/>
  <c r="AJ1131" i="79"/>
  <c r="AJ1132" i="79"/>
  <c r="AJ1126" i="79"/>
  <c r="AJ1128" i="79"/>
  <c r="AJ1125" i="79"/>
  <c r="AJ1130" i="79"/>
  <c r="AJ1124" i="79"/>
  <c r="AJ1133" i="79"/>
  <c r="AJ1127" i="79"/>
  <c r="AJ1129" i="79"/>
  <c r="AK947" i="79"/>
  <c r="AK940" i="79"/>
  <c r="AK942" i="79"/>
  <c r="AK946" i="79"/>
  <c r="AK948" i="79"/>
  <c r="AK945" i="79"/>
  <c r="AK943" i="79"/>
  <c r="AK944" i="79"/>
  <c r="AK941" i="79"/>
  <c r="AD755" i="79"/>
  <c r="AD757" i="79"/>
  <c r="AD756" i="79"/>
  <c r="AD760" i="79"/>
  <c r="AD759" i="79"/>
  <c r="AD758" i="79"/>
  <c r="AD753" i="79"/>
  <c r="AD754" i="79"/>
  <c r="AK1129" i="79"/>
  <c r="AK1133" i="79"/>
  <c r="AK1128" i="79"/>
  <c r="AK1124" i="79"/>
  <c r="AK1130" i="79"/>
  <c r="AK1126" i="79"/>
  <c r="AK1132" i="79"/>
  <c r="AK1127" i="79"/>
  <c r="AK1131" i="79"/>
  <c r="AK1125" i="79"/>
  <c r="AI389" i="79"/>
  <c r="AH754" i="79"/>
  <c r="AH760" i="79"/>
  <c r="AH759" i="79"/>
  <c r="AH753" i="79"/>
  <c r="AH756" i="79"/>
  <c r="AH755" i="79"/>
  <c r="AH758" i="79"/>
  <c r="AH757" i="79"/>
  <c r="AL950" i="79"/>
  <c r="Q79" i="43" s="1"/>
  <c r="Y572" i="79"/>
  <c r="Y573" i="79"/>
  <c r="Z946" i="79"/>
  <c r="Z940" i="79"/>
  <c r="Z947" i="79"/>
  <c r="Z942" i="79"/>
  <c r="Z948" i="79"/>
  <c r="Z945" i="79"/>
  <c r="Z943" i="79"/>
  <c r="Z944" i="79"/>
  <c r="Z941" i="79"/>
  <c r="AI392" i="79"/>
  <c r="N70" i="43" s="1"/>
  <c r="AF204" i="79"/>
  <c r="Z570" i="79"/>
  <c r="Y388" i="79"/>
  <c r="Y390" i="79"/>
  <c r="AJ758" i="79"/>
  <c r="AJ759" i="79"/>
  <c r="AJ760" i="79"/>
  <c r="AJ754" i="79"/>
  <c r="AJ753" i="79"/>
  <c r="AJ756" i="79"/>
  <c r="AJ757" i="79"/>
  <c r="AJ755" i="79"/>
  <c r="AL753" i="79"/>
  <c r="AL754" i="79"/>
  <c r="AL759" i="79"/>
  <c r="AL760" i="79"/>
  <c r="AL756" i="79"/>
  <c r="AL757" i="79"/>
  <c r="AL758" i="79"/>
  <c r="AL755" i="79"/>
  <c r="AG1135" i="79"/>
  <c r="L82" i="43" s="1"/>
  <c r="AK762" i="79"/>
  <c r="P76" i="43" s="1"/>
  <c r="AF1126" i="79"/>
  <c r="AF1131" i="79"/>
  <c r="AF1130" i="79"/>
  <c r="AF1128" i="79"/>
  <c r="AF1133" i="79"/>
  <c r="AF1125" i="79"/>
  <c r="AF1129" i="79"/>
  <c r="AF1124" i="79"/>
  <c r="AF1127" i="79"/>
  <c r="AF1132" i="79"/>
  <c r="AB940" i="79"/>
  <c r="AB947" i="79"/>
  <c r="AB942" i="79"/>
  <c r="AB946" i="79"/>
  <c r="AB945" i="79"/>
  <c r="AB948" i="79"/>
  <c r="AB944" i="79"/>
  <c r="AB943" i="79"/>
  <c r="AB941" i="79"/>
  <c r="AI943" i="79"/>
  <c r="AI946" i="79"/>
  <c r="AI944" i="79"/>
  <c r="AI947" i="79"/>
  <c r="AI941" i="79"/>
  <c r="AI945" i="79"/>
  <c r="AI948" i="79"/>
  <c r="AI940" i="79"/>
  <c r="AI942" i="79"/>
  <c r="AG762" i="79"/>
  <c r="L76" i="43" s="1"/>
  <c r="AE760" i="79"/>
  <c r="AE757" i="79"/>
  <c r="AE753" i="79"/>
  <c r="AE758" i="79"/>
  <c r="AE759" i="79"/>
  <c r="AE756" i="79"/>
  <c r="AE754" i="79"/>
  <c r="AE755" i="79"/>
  <c r="AC1124" i="79"/>
  <c r="AC1128" i="79"/>
  <c r="AC1125" i="79"/>
  <c r="AC1132" i="79"/>
  <c r="AC1133" i="79"/>
  <c r="AC1130" i="79"/>
  <c r="AC1127" i="79"/>
  <c r="AC1126" i="79"/>
  <c r="AC1129" i="79"/>
  <c r="AC1131" i="79"/>
  <c r="AG942" i="79"/>
  <c r="AG945" i="79"/>
  <c r="AG943" i="79"/>
  <c r="AG947" i="79"/>
  <c r="AG944" i="79"/>
  <c r="AG940" i="79"/>
  <c r="AG948" i="79"/>
  <c r="AG941" i="79"/>
  <c r="AG946" i="79"/>
  <c r="AD950" i="79"/>
  <c r="I79" i="43" s="1"/>
  <c r="AI388" i="79"/>
  <c r="AF200" i="79"/>
  <c r="AE385" i="79"/>
  <c r="Z575" i="79"/>
  <c r="Y386" i="79"/>
  <c r="Y385" i="79"/>
  <c r="AA1135" i="79"/>
  <c r="F82" i="43" s="1"/>
  <c r="AD762" i="79"/>
  <c r="I76" i="43" s="1"/>
  <c r="AC758" i="79"/>
  <c r="AC756" i="79"/>
  <c r="AC755" i="79"/>
  <c r="AC757" i="79"/>
  <c r="AC759" i="79"/>
  <c r="AC760" i="79"/>
  <c r="AC753" i="79"/>
  <c r="AC754" i="79"/>
  <c r="AI1135" i="79"/>
  <c r="N82" i="43" s="1"/>
  <c r="AF1135" i="79"/>
  <c r="K82" i="43" s="1"/>
  <c r="AH1133" i="79"/>
  <c r="AH1131" i="79"/>
  <c r="AH1132" i="79"/>
  <c r="AH1124" i="79"/>
  <c r="AH1130" i="79"/>
  <c r="AH1128" i="79"/>
  <c r="AH1126" i="79"/>
  <c r="AH1127" i="79"/>
  <c r="AH1125" i="79"/>
  <c r="AH1129" i="79"/>
  <c r="Y945" i="79"/>
  <c r="Y943" i="79"/>
  <c r="AA944" i="79"/>
  <c r="AA948" i="79"/>
  <c r="AA943" i="79"/>
  <c r="AA942" i="79"/>
  <c r="AA946" i="79"/>
  <c r="AA940" i="79"/>
  <c r="AA945" i="79"/>
  <c r="AA941" i="79"/>
  <c r="AA947" i="79"/>
  <c r="AJ943" i="79"/>
  <c r="AJ944" i="79"/>
  <c r="AJ941" i="79"/>
  <c r="AJ946" i="79"/>
  <c r="AJ942" i="79"/>
  <c r="AJ940" i="79"/>
  <c r="AJ947" i="79"/>
  <c r="AJ945" i="79"/>
  <c r="AJ948" i="79"/>
  <c r="AI762" i="79"/>
  <c r="N76" i="43" s="1"/>
  <c r="AH944" i="79"/>
  <c r="AH942" i="79"/>
  <c r="AH941" i="79"/>
  <c r="AH945" i="79"/>
  <c r="AH946" i="79"/>
  <c r="AH940" i="79"/>
  <c r="AH947" i="79"/>
  <c r="AH948" i="79"/>
  <c r="AH943" i="79"/>
  <c r="P15" i="47"/>
  <c r="AI206" i="79"/>
  <c r="N67" i="43" s="1"/>
  <c r="AF391" i="46"/>
  <c r="K60" i="43" s="1"/>
  <c r="AJ521" i="46"/>
  <c r="O63" i="43" s="1"/>
  <c r="AF521" i="46"/>
  <c r="K63" i="43" s="1"/>
  <c r="AH261" i="46"/>
  <c r="M57" i="43" s="1"/>
  <c r="AA391" i="79"/>
  <c r="F69" i="43" s="1"/>
  <c r="P17" i="47"/>
  <c r="P18" i="47"/>
  <c r="AJ203" i="79"/>
  <c r="AI201" i="79"/>
  <c r="P21" i="47"/>
  <c r="P24" i="47"/>
  <c r="Q25" i="47"/>
  <c r="AL201" i="79"/>
  <c r="AI203" i="79"/>
  <c r="AH389" i="46"/>
  <c r="E97" i="43" s="1"/>
  <c r="AH390" i="46"/>
  <c r="AH388" i="46"/>
  <c r="P19" i="47"/>
  <c r="AJ201" i="79"/>
  <c r="P22" i="47"/>
  <c r="Q23" i="47"/>
  <c r="AI204" i="79"/>
  <c r="P16" i="47"/>
  <c r="P25" i="47"/>
  <c r="P23" i="47"/>
  <c r="Q16" i="47"/>
  <c r="AL200" i="79"/>
  <c r="AJ200" i="79"/>
  <c r="AJ202" i="79"/>
  <c r="AI202" i="79"/>
  <c r="P26" i="47"/>
  <c r="AJ206" i="79"/>
  <c r="O67" i="43" s="1"/>
  <c r="AH204" i="79"/>
  <c r="AH202" i="79"/>
  <c r="AH200" i="79"/>
  <c r="AH201" i="79"/>
  <c r="AH203" i="79"/>
  <c r="R64" i="43"/>
  <c r="AJ391" i="46"/>
  <c r="O60" i="43" s="1"/>
  <c r="V18" i="47"/>
  <c r="Y205" i="79"/>
  <c r="V16" i="47"/>
  <c r="V20" i="47"/>
  <c r="V23" i="47"/>
  <c r="V25" i="47"/>
  <c r="V15" i="47"/>
  <c r="F97" i="43"/>
  <c r="V26" i="47"/>
  <c r="V24" i="47"/>
  <c r="V19" i="47"/>
  <c r="V17" i="47"/>
  <c r="V22" i="47"/>
  <c r="Y261" i="46"/>
  <c r="D57" i="43" s="1"/>
  <c r="F96" i="43"/>
  <c r="D58" i="43"/>
  <c r="AK521" i="46"/>
  <c r="P63" i="43" s="1"/>
  <c r="AL261" i="46"/>
  <c r="Q57" i="43" s="1"/>
  <c r="AK261" i="46"/>
  <c r="P57"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5" i="79"/>
  <c r="J66" i="43" s="1"/>
  <c r="Z391" i="46"/>
  <c r="E60" i="43" s="1"/>
  <c r="Z261" i="46"/>
  <c r="Y391" i="46"/>
  <c r="J54" i="43"/>
  <c r="D54" i="43"/>
  <c r="D55" i="43"/>
  <c r="E54" i="43"/>
  <c r="U19" i="47" l="1"/>
  <c r="U18" i="47"/>
  <c r="Q18" i="47"/>
  <c r="U26" i="47"/>
  <c r="U25" i="47"/>
  <c r="U22" i="47"/>
  <c r="Q22" i="47"/>
  <c r="Q20" i="47"/>
  <c r="U20" i="47"/>
  <c r="S15" i="47"/>
  <c r="U24" i="47"/>
  <c r="S30" i="47"/>
  <c r="U15" i="47"/>
  <c r="S32" i="47"/>
  <c r="S33" i="47"/>
  <c r="S17" i="47"/>
  <c r="U16" i="47"/>
  <c r="S20" i="47"/>
  <c r="U21" i="47"/>
  <c r="U23" i="47"/>
  <c r="Y1134" i="79"/>
  <c r="D81" i="43" s="1"/>
  <c r="Q15" i="47"/>
  <c r="AM259" i="46"/>
  <c r="AI391" i="46"/>
  <c r="N60" i="43" s="1"/>
  <c r="S60" i="47" s="1"/>
  <c r="S35" i="47"/>
  <c r="S34" i="47"/>
  <c r="S40" i="47"/>
  <c r="S22" i="47"/>
  <c r="S18" i="47"/>
  <c r="S26" i="47"/>
  <c r="S38" i="47"/>
  <c r="S36" i="47"/>
  <c r="S39" i="47"/>
  <c r="S16" i="47"/>
  <c r="S21" i="47"/>
  <c r="S24" i="47"/>
  <c r="S37" i="47"/>
  <c r="S31" i="47"/>
  <c r="S41" i="47"/>
  <c r="S25" i="47"/>
  <c r="S19" i="47"/>
  <c r="Q38" i="47"/>
  <c r="Y1167" i="79"/>
  <c r="D84" i="43" s="1"/>
  <c r="AM1156" i="79"/>
  <c r="D85" i="43"/>
  <c r="R85" i="43" s="1"/>
  <c r="AM1168" i="79"/>
  <c r="D96" i="43"/>
  <c r="Q34" i="47"/>
  <c r="Q32" i="47"/>
  <c r="Q37" i="47"/>
  <c r="Q41" i="47"/>
  <c r="Q33" i="47"/>
  <c r="Q35" i="47"/>
  <c r="Q40" i="47"/>
  <c r="Q31" i="47"/>
  <c r="D97" i="43"/>
  <c r="Q39" i="47"/>
  <c r="Q30" i="47"/>
  <c r="AK576" i="79"/>
  <c r="P72" i="43" s="1"/>
  <c r="R30" i="47"/>
  <c r="R26" i="47"/>
  <c r="T39" i="47"/>
  <c r="T24" i="47"/>
  <c r="T34" i="47"/>
  <c r="T38" i="47"/>
  <c r="T30" i="47"/>
  <c r="T35" i="47"/>
  <c r="T36" i="47"/>
  <c r="T40" i="47"/>
  <c r="T33" i="47"/>
  <c r="T23" i="47"/>
  <c r="T22" i="47"/>
  <c r="T18" i="47"/>
  <c r="T31" i="47"/>
  <c r="T25" i="47"/>
  <c r="T41" i="47"/>
  <c r="T32" i="47"/>
  <c r="T37" i="47"/>
  <c r="T17" i="47"/>
  <c r="R24" i="47"/>
  <c r="R21" i="47"/>
  <c r="R15" i="47"/>
  <c r="R19" i="47"/>
  <c r="R22" i="47"/>
  <c r="R20" i="47"/>
  <c r="AG391" i="46"/>
  <c r="L60" i="43" s="1"/>
  <c r="R23" i="47"/>
  <c r="R17" i="47"/>
  <c r="R25" i="47"/>
  <c r="R16" i="47"/>
  <c r="R58" i="43"/>
  <c r="AM260" i="46"/>
  <c r="AM261" i="46" s="1"/>
  <c r="AM262" i="46"/>
  <c r="D107" i="43" s="1"/>
  <c r="T20" i="47"/>
  <c r="T15" i="47"/>
  <c r="T16" i="47"/>
  <c r="T26" i="47"/>
  <c r="T21" i="47"/>
  <c r="AM132" i="46"/>
  <c r="C107" i="43" s="1"/>
  <c r="AM386" i="79"/>
  <c r="R54" i="43"/>
  <c r="M45" i="47"/>
  <c r="V39" i="47"/>
  <c r="N51" i="47"/>
  <c r="P39" i="47"/>
  <c r="Z761" i="79"/>
  <c r="E75" i="43" s="1"/>
  <c r="Y576" i="79"/>
  <c r="D72" i="43" s="1"/>
  <c r="AM385" i="79"/>
  <c r="AM387" i="79"/>
  <c r="AM206" i="79"/>
  <c r="G107" i="43" s="1"/>
  <c r="AD576" i="79"/>
  <c r="I72" i="43" s="1"/>
  <c r="AJ576" i="79"/>
  <c r="O72" i="43" s="1"/>
  <c r="AM521" i="46"/>
  <c r="AM523" i="46" s="1"/>
  <c r="U31" i="47"/>
  <c r="R55" i="43"/>
  <c r="AM388" i="46"/>
  <c r="AM571" i="79"/>
  <c r="AM390" i="46"/>
  <c r="AM201" i="79"/>
  <c r="AM200" i="79"/>
  <c r="AM1125" i="79"/>
  <c r="AM1126" i="79"/>
  <c r="AM755" i="79"/>
  <c r="AM1128" i="79"/>
  <c r="AM759" i="79"/>
  <c r="AM754" i="79"/>
  <c r="AM1124" i="79"/>
  <c r="AM753" i="79"/>
  <c r="AM941" i="79"/>
  <c r="AM1132" i="79"/>
  <c r="AM1130" i="79"/>
  <c r="AM202" i="79"/>
  <c r="AM389" i="46"/>
  <c r="AM1127" i="79"/>
  <c r="AM1129" i="79"/>
  <c r="AM943" i="79"/>
  <c r="AM575" i="79"/>
  <c r="AM758" i="79"/>
  <c r="AM1133" i="79"/>
  <c r="AM756" i="79"/>
  <c r="AM1131" i="79"/>
  <c r="AM757" i="79"/>
  <c r="AM203" i="79"/>
  <c r="AM204" i="79"/>
  <c r="AM570" i="79"/>
  <c r="D79" i="43"/>
  <c r="R79" i="43" s="1"/>
  <c r="AM950" i="79"/>
  <c r="K107" i="43" s="1"/>
  <c r="AM944" i="79"/>
  <c r="AM390" i="79"/>
  <c r="AM572" i="79"/>
  <c r="R73" i="43"/>
  <c r="AM577" i="79"/>
  <c r="AM392" i="46"/>
  <c r="E107" i="43" s="1"/>
  <c r="AM569" i="79"/>
  <c r="AM946" i="79"/>
  <c r="AM392" i="79"/>
  <c r="H107" i="43" s="1"/>
  <c r="AM573" i="79"/>
  <c r="AK391" i="46"/>
  <c r="P60" i="43" s="1"/>
  <c r="AM389" i="79"/>
  <c r="AM388" i="79"/>
  <c r="AM574" i="79"/>
  <c r="AM940" i="79"/>
  <c r="AM942" i="79"/>
  <c r="AM1135" i="79"/>
  <c r="L107" i="43" s="1"/>
  <c r="AM945" i="79"/>
  <c r="AM760" i="79"/>
  <c r="AM948" i="79"/>
  <c r="AM947" i="79"/>
  <c r="AM762" i="79"/>
  <c r="C106" i="43"/>
  <c r="AB205" i="79"/>
  <c r="G66" i="43" s="1"/>
  <c r="AL576" i="79"/>
  <c r="Q72" i="43" s="1"/>
  <c r="E98" i="43"/>
  <c r="Z391" i="79"/>
  <c r="E69" i="43" s="1"/>
  <c r="AA205" i="79"/>
  <c r="F66" i="43" s="1"/>
  <c r="AG576" i="79"/>
  <c r="L72" i="43" s="1"/>
  <c r="AB391" i="79"/>
  <c r="G69" i="43" s="1"/>
  <c r="AA576" i="79"/>
  <c r="F72" i="43" s="1"/>
  <c r="P30" i="47"/>
  <c r="P37" i="47"/>
  <c r="P33" i="47"/>
  <c r="P56" i="47"/>
  <c r="P32" i="47"/>
  <c r="AG391" i="79"/>
  <c r="L69" i="43" s="1"/>
  <c r="AH391" i="79"/>
  <c r="M69" i="43" s="1"/>
  <c r="AB576" i="79"/>
  <c r="G72" i="43" s="1"/>
  <c r="AI576" i="79"/>
  <c r="N72" i="43" s="1"/>
  <c r="AJ391" i="79"/>
  <c r="O69" i="43" s="1"/>
  <c r="AL391" i="79"/>
  <c r="Q69" i="43" s="1"/>
  <c r="H100" i="43"/>
  <c r="P48" i="47"/>
  <c r="AD205" i="79"/>
  <c r="I66" i="43" s="1"/>
  <c r="K98" i="43"/>
  <c r="AF391" i="79"/>
  <c r="K69" i="43" s="1"/>
  <c r="P54" i="47"/>
  <c r="AF576" i="79"/>
  <c r="K72" i="43" s="1"/>
  <c r="AF205" i="79"/>
  <c r="K66" i="43" s="1"/>
  <c r="AK391" i="79"/>
  <c r="P69" i="43" s="1"/>
  <c r="AG205" i="79"/>
  <c r="L66" i="43" s="1"/>
  <c r="P34" i="47"/>
  <c r="P40" i="47"/>
  <c r="AK205" i="79"/>
  <c r="P66" i="43" s="1"/>
  <c r="Z205" i="79"/>
  <c r="E66" i="43" s="1"/>
  <c r="Y949" i="79"/>
  <c r="D78" i="43" s="1"/>
  <c r="H97" i="43"/>
  <c r="H99" i="43"/>
  <c r="AI205" i="79"/>
  <c r="N66" i="43" s="1"/>
  <c r="AE576" i="79"/>
  <c r="J72" i="43" s="1"/>
  <c r="P51" i="47"/>
  <c r="K97" i="43"/>
  <c r="AH576" i="79"/>
  <c r="M72" i="43" s="1"/>
  <c r="AC391" i="79"/>
  <c r="H69" i="43" s="1"/>
  <c r="I102" i="43"/>
  <c r="H96" i="43"/>
  <c r="H101" i="43"/>
  <c r="P55" i="47"/>
  <c r="AI1134" i="79"/>
  <c r="N81" i="43" s="1"/>
  <c r="AB1134" i="79"/>
  <c r="J102" i="43"/>
  <c r="I98" i="43"/>
  <c r="P50" i="47"/>
  <c r="K104" i="43"/>
  <c r="R76" i="43"/>
  <c r="J101" i="43"/>
  <c r="R70" i="43"/>
  <c r="AC205" i="79"/>
  <c r="H66" i="43" s="1"/>
  <c r="AC576" i="79"/>
  <c r="H72" i="43" s="1"/>
  <c r="K100" i="43"/>
  <c r="L103" i="43"/>
  <c r="J100" i="43"/>
  <c r="P47" i="47"/>
  <c r="P35" i="47"/>
  <c r="P38" i="47"/>
  <c r="AD391" i="79"/>
  <c r="I69" i="43" s="1"/>
  <c r="AD1134" i="79"/>
  <c r="AF949" i="79"/>
  <c r="K78" i="43" s="1"/>
  <c r="I96" i="43"/>
  <c r="P53" i="47"/>
  <c r="P36" i="47"/>
  <c r="P31" i="47"/>
  <c r="H98" i="43"/>
  <c r="AG949" i="79"/>
  <c r="L78" i="43" s="1"/>
  <c r="AI391" i="79"/>
  <c r="N69" i="43" s="1"/>
  <c r="I101" i="43"/>
  <c r="L97" i="43"/>
  <c r="R61" i="43"/>
  <c r="P46" i="47"/>
  <c r="P52" i="47"/>
  <c r="P41" i="47"/>
  <c r="J99" i="43"/>
  <c r="L98" i="43"/>
  <c r="K96" i="43"/>
  <c r="P45" i="47"/>
  <c r="P49" i="47"/>
  <c r="L105" i="43"/>
  <c r="M105" i="43" s="1"/>
  <c r="I97" i="43"/>
  <c r="AE391" i="79"/>
  <c r="J69" i="43" s="1"/>
  <c r="Z576" i="79"/>
  <c r="E72" i="43" s="1"/>
  <c r="AH949" i="79"/>
  <c r="M78" i="43" s="1"/>
  <c r="K102" i="43"/>
  <c r="AD761" i="79"/>
  <c r="I75" i="43" s="1"/>
  <c r="J96" i="43"/>
  <c r="AE949" i="79"/>
  <c r="J78" i="43" s="1"/>
  <c r="AL1134" i="79"/>
  <c r="AK761" i="79"/>
  <c r="P75" i="43" s="1"/>
  <c r="L96" i="43"/>
  <c r="Z1134" i="79"/>
  <c r="E81" i="43" s="1"/>
  <c r="G100" i="43"/>
  <c r="AH1134" i="79"/>
  <c r="AF1134" i="79"/>
  <c r="K81" i="43" s="1"/>
  <c r="AC949" i="79"/>
  <c r="H78" i="43" s="1"/>
  <c r="AG1134" i="79"/>
  <c r="L81" i="43" s="1"/>
  <c r="L101" i="43"/>
  <c r="J97" i="43"/>
  <c r="L100" i="43"/>
  <c r="AL761" i="79"/>
  <c r="Q75" i="43" s="1"/>
  <c r="AF761" i="79"/>
  <c r="K75" i="43" s="1"/>
  <c r="AD949" i="79"/>
  <c r="I78" i="43" s="1"/>
  <c r="J98" i="43"/>
  <c r="I99" i="43"/>
  <c r="AC761" i="79"/>
  <c r="H75" i="43" s="1"/>
  <c r="K103" i="43"/>
  <c r="AK1134" i="79"/>
  <c r="P81" i="43" s="1"/>
  <c r="AJ1134" i="79"/>
  <c r="O81" i="43" s="1"/>
  <c r="AI761" i="79"/>
  <c r="N75" i="43" s="1"/>
  <c r="AA761" i="79"/>
  <c r="F75" i="43" s="1"/>
  <c r="I100" i="43"/>
  <c r="K99" i="43"/>
  <c r="Y391" i="79"/>
  <c r="D69" i="43" s="1"/>
  <c r="L102" i="43"/>
  <c r="R82" i="43"/>
  <c r="AJ949" i="79"/>
  <c r="O78" i="43" s="1"/>
  <c r="K101" i="43"/>
  <c r="AE1134" i="79"/>
  <c r="AE761" i="79"/>
  <c r="J75" i="43" s="1"/>
  <c r="Z949" i="79"/>
  <c r="E78" i="43" s="1"/>
  <c r="AL949" i="79"/>
  <c r="Q78" i="43" s="1"/>
  <c r="L104" i="43"/>
  <c r="AA949" i="79"/>
  <c r="F78" i="43" s="1"/>
  <c r="AC1134" i="79"/>
  <c r="AI949" i="79"/>
  <c r="N78" i="43" s="1"/>
  <c r="AB949" i="79"/>
  <c r="G78" i="43" s="1"/>
  <c r="AJ761" i="79"/>
  <c r="O75" i="43" s="1"/>
  <c r="AH761" i="79"/>
  <c r="M75" i="43" s="1"/>
  <c r="AK949" i="79"/>
  <c r="P78" i="43" s="1"/>
  <c r="AG761" i="79"/>
  <c r="L75" i="43" s="1"/>
  <c r="AB761" i="79"/>
  <c r="G75" i="43" s="1"/>
  <c r="L99" i="43"/>
  <c r="J103" i="43"/>
  <c r="AA1134" i="79"/>
  <c r="F81" i="43" s="1"/>
  <c r="AH391" i="46"/>
  <c r="M60" i="43" s="1"/>
  <c r="T63" i="47"/>
  <c r="Q61" i="47"/>
  <c r="P62" i="47"/>
  <c r="P66" i="47"/>
  <c r="P69" i="47"/>
  <c r="P67" i="47"/>
  <c r="P61" i="47"/>
  <c r="R31" i="47"/>
  <c r="P71" i="47"/>
  <c r="P70" i="47"/>
  <c r="R34" i="47"/>
  <c r="P68" i="47"/>
  <c r="P64" i="47"/>
  <c r="R38" i="47"/>
  <c r="T47" i="47"/>
  <c r="R37" i="47"/>
  <c r="P60" i="47"/>
  <c r="P63" i="47"/>
  <c r="R39" i="47"/>
  <c r="P65" i="47"/>
  <c r="AJ205" i="79"/>
  <c r="O66" i="43" s="1"/>
  <c r="P27" i="47"/>
  <c r="P29" i="47" s="1"/>
  <c r="Q60" i="47"/>
  <c r="Q67" i="47"/>
  <c r="Q69" i="47"/>
  <c r="Q50" i="47"/>
  <c r="R40" i="47"/>
  <c r="Q71" i="47"/>
  <c r="R41" i="47"/>
  <c r="R33" i="47"/>
  <c r="AL205" i="79"/>
  <c r="Q66" i="43" s="1"/>
  <c r="Q47" i="47"/>
  <c r="Q52" i="47"/>
  <c r="R35" i="47"/>
  <c r="R32" i="47"/>
  <c r="R36" i="47"/>
  <c r="E96" i="43"/>
  <c r="Q65" i="47"/>
  <c r="Q45" i="47"/>
  <c r="Q62" i="47"/>
  <c r="G97" i="43"/>
  <c r="Q54" i="47"/>
  <c r="Q48" i="47"/>
  <c r="Q70" i="47"/>
  <c r="Q64" i="47"/>
  <c r="Q63" i="47"/>
  <c r="Q66" i="47"/>
  <c r="Q56" i="47"/>
  <c r="Q49" i="47"/>
  <c r="Q53" i="47"/>
  <c r="Q55" i="47"/>
  <c r="G98" i="43"/>
  <c r="Q51" i="47"/>
  <c r="Q68" i="47"/>
  <c r="Q46" i="47"/>
  <c r="R67" i="43"/>
  <c r="G99" i="43"/>
  <c r="AH205" i="79"/>
  <c r="M66" i="43" s="1"/>
  <c r="G96" i="43"/>
  <c r="S55" i="47"/>
  <c r="T71" i="47"/>
  <c r="T61" i="47"/>
  <c r="T66" i="47"/>
  <c r="S67" i="47"/>
  <c r="S70" i="47"/>
  <c r="S62" i="47"/>
  <c r="S47" i="47"/>
  <c r="T60" i="47"/>
  <c r="T54" i="47"/>
  <c r="T52" i="47"/>
  <c r="T56" i="47"/>
  <c r="T48" i="47"/>
  <c r="T53" i="47"/>
  <c r="T45" i="47"/>
  <c r="T62" i="47"/>
  <c r="T69" i="47"/>
  <c r="T70" i="47"/>
  <c r="T64" i="47"/>
  <c r="T55" i="47"/>
  <c r="T68" i="47"/>
  <c r="T46" i="47"/>
  <c r="T51" i="47"/>
  <c r="T65" i="47"/>
  <c r="T67" i="47"/>
  <c r="T49" i="47"/>
  <c r="T50" i="47"/>
  <c r="V27" i="47"/>
  <c r="V29" i="47" s="1"/>
  <c r="F99" i="43"/>
  <c r="F98" i="43"/>
  <c r="D63" i="43"/>
  <c r="R63" i="43"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Q27" i="47" l="1"/>
  <c r="Q29" i="47" s="1"/>
  <c r="Q42" i="47"/>
  <c r="Q44" i="47" s="1"/>
  <c r="S27" i="47"/>
  <c r="S29" i="47" s="1"/>
  <c r="S42" i="47" s="1"/>
  <c r="S44" i="47" s="1"/>
  <c r="U27" i="47"/>
  <c r="U29" i="47" s="1"/>
  <c r="E29" i="43"/>
  <c r="H20" i="43"/>
  <c r="E30" i="43"/>
  <c r="E41" i="43"/>
  <c r="E39" i="43"/>
  <c r="E37" i="43"/>
  <c r="E36" i="43"/>
  <c r="E40" i="43"/>
  <c r="S54" i="47"/>
  <c r="S65" i="47"/>
  <c r="S45" i="47"/>
  <c r="S46" i="47"/>
  <c r="S71" i="47"/>
  <c r="S51" i="47"/>
  <c r="S52" i="47"/>
  <c r="S69" i="47"/>
  <c r="S68" i="47"/>
  <c r="S63" i="47"/>
  <c r="S49" i="47"/>
  <c r="S48" i="47"/>
  <c r="S53" i="47"/>
  <c r="S61" i="47"/>
  <c r="S64" i="47"/>
  <c r="S66" i="47"/>
  <c r="S50" i="47"/>
  <c r="S56" i="47"/>
  <c r="D106" i="43"/>
  <c r="I81" i="43"/>
  <c r="N230" i="47" s="1"/>
  <c r="AD1167" i="79"/>
  <c r="I84" i="43" s="1"/>
  <c r="AG1167" i="79"/>
  <c r="J81" i="43"/>
  <c r="O226" i="47" s="1"/>
  <c r="AE1167" i="79"/>
  <c r="J84" i="43" s="1"/>
  <c r="G81" i="43"/>
  <c r="L206" i="47" s="1"/>
  <c r="AB1167" i="79"/>
  <c r="G84" i="43" s="1"/>
  <c r="AI1167" i="79"/>
  <c r="M81" i="43"/>
  <c r="R232" i="47" s="1"/>
  <c r="AH1167" i="79"/>
  <c r="AJ1167" i="79"/>
  <c r="H81" i="43"/>
  <c r="M186" i="47" s="1"/>
  <c r="AC1167" i="79"/>
  <c r="H84" i="43" s="1"/>
  <c r="Q81" i="43"/>
  <c r="V210" i="47" s="1"/>
  <c r="AL1167" i="79"/>
  <c r="AF1167" i="79"/>
  <c r="AK1167" i="79"/>
  <c r="AM133" i="46"/>
  <c r="R27" i="47"/>
  <c r="R29" i="47" s="1"/>
  <c r="T27" i="47"/>
  <c r="T29" i="47" s="1"/>
  <c r="T42" i="47" s="1"/>
  <c r="T44" i="47" s="1"/>
  <c r="T57" i="47" s="1"/>
  <c r="T59" i="47" s="1"/>
  <c r="T72" i="47" s="1"/>
  <c r="T74" i="47" s="1"/>
  <c r="AM263" i="46"/>
  <c r="P186" i="47"/>
  <c r="J234" i="47"/>
  <c r="S195" i="47"/>
  <c r="Q167" i="47"/>
  <c r="U175" i="47"/>
  <c r="K203" i="47"/>
  <c r="U220" i="47"/>
  <c r="U202" i="47"/>
  <c r="U171" i="47"/>
  <c r="U172" i="47"/>
  <c r="Q169" i="47"/>
  <c r="K215" i="47"/>
  <c r="K195" i="47"/>
  <c r="K202" i="47"/>
  <c r="K174" i="47"/>
  <c r="Q233" i="47"/>
  <c r="Q188" i="47"/>
  <c r="P229" i="47"/>
  <c r="P174" i="47"/>
  <c r="P171" i="47"/>
  <c r="P180" i="47"/>
  <c r="P190" i="47"/>
  <c r="P202" i="47"/>
  <c r="P204" i="47"/>
  <c r="P188" i="47"/>
  <c r="P200" i="47"/>
  <c r="P185" i="47"/>
  <c r="P187" i="47"/>
  <c r="P198" i="47"/>
  <c r="P183" i="47"/>
  <c r="P196" i="47"/>
  <c r="P199" i="47"/>
  <c r="Q170" i="47"/>
  <c r="Q171" i="47"/>
  <c r="Q199" i="47"/>
  <c r="Q191" i="47"/>
  <c r="S201" i="47"/>
  <c r="S203" i="47"/>
  <c r="S190" i="47"/>
  <c r="S214" i="47"/>
  <c r="S186" i="47"/>
  <c r="S188" i="47"/>
  <c r="S212" i="47"/>
  <c r="S225" i="47"/>
  <c r="S197" i="47"/>
  <c r="S219" i="47"/>
  <c r="S182" i="47"/>
  <c r="S228" i="47"/>
  <c r="S180" i="47"/>
  <c r="J173" i="47"/>
  <c r="J166" i="47"/>
  <c r="J182" i="47"/>
  <c r="J191" i="47"/>
  <c r="J205" i="47"/>
  <c r="J195" i="47"/>
  <c r="J206" i="47"/>
  <c r="J214" i="47"/>
  <c r="J227" i="47"/>
  <c r="J215" i="47"/>
  <c r="J228" i="47"/>
  <c r="U212" i="47"/>
  <c r="K190" i="47"/>
  <c r="K165" i="47"/>
  <c r="T75" i="47"/>
  <c r="T206" i="47"/>
  <c r="T204" i="47"/>
  <c r="T202" i="47"/>
  <c r="T190" i="47"/>
  <c r="T198" i="47"/>
  <c r="T197" i="47"/>
  <c r="T195" i="47"/>
  <c r="T182" i="47"/>
  <c r="T171" i="47"/>
  <c r="T173" i="47"/>
  <c r="T231" i="47"/>
  <c r="T228" i="47"/>
  <c r="T226" i="47"/>
  <c r="T221" i="47"/>
  <c r="T211" i="47"/>
  <c r="T175" i="47"/>
  <c r="T166" i="47"/>
  <c r="T169" i="47"/>
  <c r="T167" i="47"/>
  <c r="T174" i="47"/>
  <c r="T170" i="47"/>
  <c r="T168" i="47"/>
  <c r="T236" i="47"/>
  <c r="T234" i="47"/>
  <c r="T232" i="47"/>
  <c r="T219" i="47"/>
  <c r="T189" i="47"/>
  <c r="T187" i="47"/>
  <c r="T185" i="47"/>
  <c r="T200" i="47"/>
  <c r="T229" i="47"/>
  <c r="T227" i="47"/>
  <c r="T225" i="47"/>
  <c r="T212" i="47"/>
  <c r="T218" i="47"/>
  <c r="T216" i="47"/>
  <c r="T214" i="47"/>
  <c r="T230" i="47"/>
  <c r="T201" i="47"/>
  <c r="T199" i="47"/>
  <c r="T196" i="47"/>
  <c r="T183" i="47"/>
  <c r="T180" i="47"/>
  <c r="T181" i="47"/>
  <c r="T165" i="47"/>
  <c r="T172" i="47"/>
  <c r="T217" i="47"/>
  <c r="T215" i="47"/>
  <c r="T213" i="47"/>
  <c r="T203" i="47"/>
  <c r="T210" i="47"/>
  <c r="T205" i="47"/>
  <c r="T191" i="47"/>
  <c r="T188" i="47"/>
  <c r="T186" i="47"/>
  <c r="T184" i="47"/>
  <c r="T176" i="47"/>
  <c r="T235" i="47"/>
  <c r="T233" i="47"/>
  <c r="S215" i="47"/>
  <c r="S231" i="47"/>
  <c r="S218" i="47"/>
  <c r="S216" i="47"/>
  <c r="S196" i="47"/>
  <c r="S206" i="47"/>
  <c r="Q205" i="47"/>
  <c r="Q216" i="47"/>
  <c r="Q173" i="47"/>
  <c r="Q185" i="47"/>
  <c r="Q227" i="47"/>
  <c r="Q180" i="47"/>
  <c r="Q235" i="47"/>
  <c r="Q174" i="47"/>
  <c r="Q172" i="47"/>
  <c r="Q195" i="47"/>
  <c r="Q200" i="47"/>
  <c r="Q176" i="47"/>
  <c r="Q202" i="47"/>
  <c r="Q187" i="47"/>
  <c r="Q189" i="47"/>
  <c r="Q210" i="47"/>
  <c r="Q219" i="47"/>
  <c r="Q228" i="47"/>
  <c r="Q226" i="47"/>
  <c r="Q230" i="47"/>
  <c r="Q236" i="47"/>
  <c r="Q213" i="47"/>
  <c r="Q234" i="47"/>
  <c r="Q231" i="47"/>
  <c r="Q203" i="47"/>
  <c r="Q215" i="47"/>
  <c r="Q214" i="47"/>
  <c r="Q181" i="47"/>
  <c r="Q201" i="47"/>
  <c r="U47" i="47"/>
  <c r="U231" i="47"/>
  <c r="U218" i="47"/>
  <c r="U216" i="47"/>
  <c r="U198" i="47"/>
  <c r="U185" i="47"/>
  <c r="U229" i="47"/>
  <c r="U183" i="47"/>
  <c r="U199" i="47"/>
  <c r="U217" i="47"/>
  <c r="U205" i="47"/>
  <c r="U190" i="47"/>
  <c r="U228" i="47"/>
  <c r="U219" i="47"/>
  <c r="U210" i="47"/>
  <c r="U196" i="47"/>
  <c r="U221" i="47"/>
  <c r="U227" i="47"/>
  <c r="U203" i="47"/>
  <c r="U206" i="47"/>
  <c r="U215" i="47"/>
  <c r="U167" i="47"/>
  <c r="U191" i="47"/>
  <c r="U226" i="47"/>
  <c r="U173" i="47"/>
  <c r="U197" i="47"/>
  <c r="U184" i="47"/>
  <c r="U233" i="47"/>
  <c r="U182" i="47"/>
  <c r="U211" i="47"/>
  <c r="U232" i="47"/>
  <c r="U235" i="47"/>
  <c r="U186" i="47"/>
  <c r="U169" i="47"/>
  <c r="U174" i="47"/>
  <c r="U168" i="47"/>
  <c r="U180" i="47"/>
  <c r="U187" i="47"/>
  <c r="U165" i="47"/>
  <c r="U201" i="47"/>
  <c r="U230" i="47"/>
  <c r="U189" i="47"/>
  <c r="U170" i="47"/>
  <c r="U225" i="47"/>
  <c r="Q186" i="47"/>
  <c r="K231" i="47"/>
  <c r="K205" i="47"/>
  <c r="K182" i="47"/>
  <c r="Q229" i="47"/>
  <c r="Q220" i="47"/>
  <c r="P166" i="47"/>
  <c r="P182" i="47"/>
  <c r="P195" i="47"/>
  <c r="P197" i="47"/>
  <c r="P189" i="47"/>
  <c r="P203" i="47"/>
  <c r="P213" i="47"/>
  <c r="P215" i="47"/>
  <c r="P201" i="47"/>
  <c r="P211" i="47"/>
  <c r="P221" i="47"/>
  <c r="P226" i="47"/>
  <c r="P210" i="47"/>
  <c r="P219" i="47"/>
  <c r="P232" i="47"/>
  <c r="P234" i="47"/>
  <c r="Q197" i="47"/>
  <c r="Q196" i="47"/>
  <c r="Q175" i="47"/>
  <c r="Q182" i="47"/>
  <c r="S227" i="47"/>
  <c r="S229" i="47"/>
  <c r="S213" i="47"/>
  <c r="S226" i="47"/>
  <c r="S235" i="47"/>
  <c r="S211" i="47"/>
  <c r="S221" i="47"/>
  <c r="S234" i="47"/>
  <c r="S217" i="47"/>
  <c r="S170" i="47"/>
  <c r="S233" i="47"/>
  <c r="S174" i="47"/>
  <c r="S205" i="47"/>
  <c r="J169" i="47"/>
  <c r="J175" i="47"/>
  <c r="J183" i="47"/>
  <c r="J196" i="47"/>
  <c r="J184" i="47"/>
  <c r="J198" i="47"/>
  <c r="J216" i="47"/>
  <c r="J231" i="47"/>
  <c r="J217" i="47"/>
  <c r="J230" i="47"/>
  <c r="U204" i="47"/>
  <c r="U214" i="47"/>
  <c r="Q204" i="47"/>
  <c r="Q218" i="47"/>
  <c r="I233" i="47"/>
  <c r="I225" i="47"/>
  <c r="I214" i="47"/>
  <c r="I232" i="47"/>
  <c r="I221" i="47"/>
  <c r="I213" i="47"/>
  <c r="I191" i="47"/>
  <c r="I206" i="47"/>
  <c r="I198" i="47"/>
  <c r="I188" i="47"/>
  <c r="I203" i="47"/>
  <c r="I168" i="47"/>
  <c r="I184" i="47"/>
  <c r="I169" i="47"/>
  <c r="I173" i="47"/>
  <c r="I150" i="47"/>
  <c r="I231" i="47"/>
  <c r="I220" i="47"/>
  <c r="I212" i="47"/>
  <c r="I230" i="47"/>
  <c r="I219" i="47"/>
  <c r="I210" i="47"/>
  <c r="I189" i="47"/>
  <c r="I204" i="47"/>
  <c r="I197" i="47"/>
  <c r="I186" i="47"/>
  <c r="I201" i="47"/>
  <c r="I185" i="47"/>
  <c r="I182" i="47"/>
  <c r="I170" i="47"/>
  <c r="I174" i="47"/>
  <c r="I229" i="47"/>
  <c r="I218" i="47"/>
  <c r="I236" i="47"/>
  <c r="I228" i="47"/>
  <c r="I217" i="47"/>
  <c r="I211" i="47"/>
  <c r="I187" i="47"/>
  <c r="I202" i="47"/>
  <c r="I180" i="47"/>
  <c r="I195" i="47"/>
  <c r="I199" i="47"/>
  <c r="I183" i="47"/>
  <c r="I166" i="47"/>
  <c r="I171" i="47"/>
  <c r="I175" i="47"/>
  <c r="I235" i="47"/>
  <c r="I227" i="47"/>
  <c r="I216" i="47"/>
  <c r="I234" i="47"/>
  <c r="I226" i="47"/>
  <c r="I215" i="47"/>
  <c r="I196" i="47"/>
  <c r="I200" i="47"/>
  <c r="I190" i="47"/>
  <c r="I205" i="47"/>
  <c r="I181" i="47"/>
  <c r="I167" i="47"/>
  <c r="I165" i="47"/>
  <c r="I172" i="47"/>
  <c r="I176" i="47"/>
  <c r="K170" i="47"/>
  <c r="K204" i="47"/>
  <c r="K197" i="47"/>
  <c r="K217" i="47"/>
  <c r="K166" i="47"/>
  <c r="K206" i="47"/>
  <c r="K210" i="47"/>
  <c r="K219" i="47"/>
  <c r="K175" i="47"/>
  <c r="K211" i="47"/>
  <c r="K221" i="47"/>
  <c r="K167" i="47"/>
  <c r="K187" i="47"/>
  <c r="K214" i="47"/>
  <c r="K228" i="47"/>
  <c r="K176" i="47"/>
  <c r="K189" i="47"/>
  <c r="K216" i="47"/>
  <c r="K230" i="47"/>
  <c r="K172" i="47"/>
  <c r="K191" i="47"/>
  <c r="K218" i="47"/>
  <c r="K232" i="47"/>
  <c r="K181" i="47"/>
  <c r="K199" i="47"/>
  <c r="K225" i="47"/>
  <c r="K236" i="47"/>
  <c r="K184" i="47"/>
  <c r="K201" i="47"/>
  <c r="K227" i="47"/>
  <c r="K173" i="47"/>
  <c r="K183" i="47"/>
  <c r="K186" i="47"/>
  <c r="K233" i="47"/>
  <c r="K169" i="47"/>
  <c r="K198" i="47"/>
  <c r="K188" i="47"/>
  <c r="K235" i="47"/>
  <c r="L81" i="47"/>
  <c r="U181" i="47"/>
  <c r="U234" i="47"/>
  <c r="U213" i="47"/>
  <c r="K234" i="47"/>
  <c r="K220" i="47"/>
  <c r="K196" i="47"/>
  <c r="K168" i="47"/>
  <c r="Q217" i="47"/>
  <c r="Q211" i="47"/>
  <c r="P206" i="47"/>
  <c r="P191" i="47"/>
  <c r="P205" i="47"/>
  <c r="P228" i="47"/>
  <c r="P212" i="47"/>
  <c r="P225" i="47"/>
  <c r="P227" i="47"/>
  <c r="P236" i="47"/>
  <c r="P220" i="47"/>
  <c r="P233" i="47"/>
  <c r="P235" i="47"/>
  <c r="P218" i="47"/>
  <c r="P231" i="47"/>
  <c r="P175" i="47"/>
  <c r="Q165" i="47"/>
  <c r="Q183" i="47"/>
  <c r="Q198" i="47"/>
  <c r="Q232" i="47"/>
  <c r="S236" i="47"/>
  <c r="S167" i="47"/>
  <c r="S169" i="47"/>
  <c r="S175" i="47"/>
  <c r="S171" i="47"/>
  <c r="S173" i="47"/>
  <c r="S166" i="47"/>
  <c r="S172" i="47"/>
  <c r="S168" i="47"/>
  <c r="S220" i="47"/>
  <c r="S165" i="47"/>
  <c r="S191" i="47"/>
  <c r="S176" i="47"/>
  <c r="J176" i="47"/>
  <c r="J165" i="47"/>
  <c r="J167" i="47"/>
  <c r="J185" i="47"/>
  <c r="J199" i="47"/>
  <c r="J188" i="47"/>
  <c r="J200" i="47"/>
  <c r="J210" i="47"/>
  <c r="J220" i="47"/>
  <c r="J233" i="47"/>
  <c r="J219" i="47"/>
  <c r="U195" i="47"/>
  <c r="U176" i="47"/>
  <c r="K213" i="47"/>
  <c r="K200" i="47"/>
  <c r="Q225" i="47"/>
  <c r="Q206" i="47"/>
  <c r="R57" i="43"/>
  <c r="J232" i="47"/>
  <c r="J221" i="47"/>
  <c r="J213" i="47"/>
  <c r="J229" i="47"/>
  <c r="J218" i="47"/>
  <c r="J211" i="47"/>
  <c r="J204" i="47"/>
  <c r="J197" i="47"/>
  <c r="J186" i="47"/>
  <c r="J201" i="47"/>
  <c r="J189" i="47"/>
  <c r="J181" i="47"/>
  <c r="J171" i="47"/>
  <c r="J174" i="47"/>
  <c r="J168" i="47"/>
  <c r="R68" i="47"/>
  <c r="O98" i="47"/>
  <c r="U236" i="47"/>
  <c r="U200" i="47"/>
  <c r="U188" i="47"/>
  <c r="K226" i="47"/>
  <c r="K212" i="47"/>
  <c r="K185" i="47"/>
  <c r="K171" i="47"/>
  <c r="Q190" i="47"/>
  <c r="Q168" i="47"/>
  <c r="P217" i="47"/>
  <c r="P230" i="47"/>
  <c r="P214" i="47"/>
  <c r="P216" i="47"/>
  <c r="P165" i="47"/>
  <c r="P173" i="47"/>
  <c r="P168" i="47"/>
  <c r="P176" i="47"/>
  <c r="P167" i="47"/>
  <c r="P170" i="47"/>
  <c r="P181" i="47"/>
  <c r="P169" i="47"/>
  <c r="P172" i="47"/>
  <c r="P184" i="47"/>
  <c r="Q184" i="47"/>
  <c r="Q221" i="47"/>
  <c r="Q166" i="47"/>
  <c r="S181" i="47"/>
  <c r="S184" i="47"/>
  <c r="S200" i="47"/>
  <c r="S187" i="47"/>
  <c r="S183" i="47"/>
  <c r="S198" i="47"/>
  <c r="S185" i="47"/>
  <c r="S199" i="47"/>
  <c r="S204" i="47"/>
  <c r="S210" i="47"/>
  <c r="S232" i="47"/>
  <c r="S189" i="47"/>
  <c r="S230" i="47"/>
  <c r="S202" i="47"/>
  <c r="J172" i="47"/>
  <c r="J170" i="47"/>
  <c r="J180" i="47"/>
  <c r="J187" i="47"/>
  <c r="J203" i="47"/>
  <c r="J190" i="47"/>
  <c r="J202" i="47"/>
  <c r="J212" i="47"/>
  <c r="J225" i="47"/>
  <c r="J235" i="47"/>
  <c r="J226" i="47"/>
  <c r="J236" i="47"/>
  <c r="U166" i="47"/>
  <c r="K229" i="47"/>
  <c r="K180" i="47"/>
  <c r="Q212" i="47"/>
  <c r="T220" i="47"/>
  <c r="U83" i="47"/>
  <c r="AM205" i="79"/>
  <c r="AM207" i="79" s="1"/>
  <c r="J107" i="43"/>
  <c r="I107" i="43"/>
  <c r="R75" i="43"/>
  <c r="R66" i="43"/>
  <c r="R69" i="43"/>
  <c r="R60" i="43"/>
  <c r="R72" i="43"/>
  <c r="Q82" i="47"/>
  <c r="P83" i="47"/>
  <c r="AM391" i="46"/>
  <c r="AM393" i="46" s="1"/>
  <c r="U63" i="47"/>
  <c r="U71" i="47"/>
  <c r="AM1134" i="79"/>
  <c r="AM1136" i="79" s="1"/>
  <c r="U48" i="47"/>
  <c r="U50" i="47"/>
  <c r="AM761" i="79"/>
  <c r="AM763" i="79" s="1"/>
  <c r="U61" i="47"/>
  <c r="U65" i="47"/>
  <c r="U49" i="47"/>
  <c r="U56" i="47"/>
  <c r="U68" i="47"/>
  <c r="U70" i="47"/>
  <c r="U45" i="47"/>
  <c r="U46" i="47"/>
  <c r="U60" i="47"/>
  <c r="U66" i="47"/>
  <c r="U69" i="47"/>
  <c r="U52" i="47"/>
  <c r="AM576" i="79"/>
  <c r="AM578" i="79" s="1"/>
  <c r="AM391" i="79"/>
  <c r="AM393" i="79" s="1"/>
  <c r="U62" i="47"/>
  <c r="U64" i="47"/>
  <c r="U54" i="47"/>
  <c r="U55" i="47"/>
  <c r="U67" i="47"/>
  <c r="U53" i="47"/>
  <c r="U51" i="47"/>
  <c r="AM949" i="79"/>
  <c r="AM951" i="79" s="1"/>
  <c r="W15" i="47"/>
  <c r="M82" i="47"/>
  <c r="N84" i="47"/>
  <c r="L106" i="43"/>
  <c r="F106" i="43"/>
  <c r="H106" i="43"/>
  <c r="M98" i="43"/>
  <c r="M97" i="43"/>
  <c r="L85" i="47"/>
  <c r="M102" i="43"/>
  <c r="L77" i="47"/>
  <c r="W26" i="47"/>
  <c r="L82" i="47"/>
  <c r="L86" i="47"/>
  <c r="L75" i="47"/>
  <c r="M103" i="43"/>
  <c r="L98" i="47"/>
  <c r="I106" i="43"/>
  <c r="L79" i="47"/>
  <c r="G106" i="43"/>
  <c r="J106" i="43"/>
  <c r="L83" i="47"/>
  <c r="L78" i="47"/>
  <c r="K106" i="43"/>
  <c r="L76" i="47"/>
  <c r="M100" i="43"/>
  <c r="L80" i="47"/>
  <c r="E106" i="43"/>
  <c r="M104" i="43"/>
  <c r="M96" i="43"/>
  <c r="L84" i="47"/>
  <c r="W18" i="47"/>
  <c r="M99" i="43"/>
  <c r="M101"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L136" i="47"/>
  <c r="M83" i="47"/>
  <c r="M115" i="47"/>
  <c r="M101" i="47"/>
  <c r="M77" i="47"/>
  <c r="M106" i="47"/>
  <c r="U156" i="47"/>
  <c r="Q151"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U120" i="47"/>
  <c r="U131" i="47"/>
  <c r="N135" i="47"/>
  <c r="L128" i="47"/>
  <c r="N115" i="47"/>
  <c r="N105" i="47"/>
  <c r="N136" i="47"/>
  <c r="M135" i="47"/>
  <c r="N94" i="47"/>
  <c r="N137" i="47"/>
  <c r="N96" i="47"/>
  <c r="U138" i="47"/>
  <c r="U130" i="47"/>
  <c r="S110" i="47"/>
  <c r="S154" i="47"/>
  <c r="S106" i="47"/>
  <c r="S139" i="47"/>
  <c r="S99" i="47"/>
  <c r="S112" i="47"/>
  <c r="Q137" i="47"/>
  <c r="Q140" i="47"/>
  <c r="L142" i="47"/>
  <c r="R78" i="43"/>
  <c r="Q153" i="47"/>
  <c r="U154" i="47"/>
  <c r="U126" i="47"/>
  <c r="P155" i="47"/>
  <c r="L121" i="47"/>
  <c r="L125" i="47"/>
  <c r="N108" i="47"/>
  <c r="N144" i="47"/>
  <c r="U128" i="47"/>
  <c r="U127" i="47"/>
  <c r="U129" i="47"/>
  <c r="U159" i="47"/>
  <c r="S115" i="47"/>
  <c r="S90" i="47"/>
  <c r="S105" i="47"/>
  <c r="P150" i="47"/>
  <c r="S155" i="47"/>
  <c r="S151" i="47"/>
  <c r="R64" i="47"/>
  <c r="P144" i="47"/>
  <c r="P153" i="47"/>
  <c r="R53" i="47"/>
  <c r="O123" i="47"/>
  <c r="L140" i="47"/>
  <c r="M136" i="47"/>
  <c r="S142" i="47"/>
  <c r="R52" i="47"/>
  <c r="R51" i="47"/>
  <c r="P146" i="47"/>
  <c r="P129" i="47"/>
  <c r="P161" i="47"/>
  <c r="R62" i="47"/>
  <c r="O145" i="47"/>
  <c r="O131" i="47"/>
  <c r="O121" i="47"/>
  <c r="O139" i="47"/>
  <c r="L135" i="47"/>
  <c r="N140" i="47"/>
  <c r="N121" i="47"/>
  <c r="M126" i="47"/>
  <c r="M127" i="47"/>
  <c r="N131" i="47"/>
  <c r="U145" i="47"/>
  <c r="S128" i="47"/>
  <c r="S123" i="47"/>
  <c r="S141" i="47"/>
  <c r="R71" i="47"/>
  <c r="R67" i="47"/>
  <c r="R48" i="47"/>
  <c r="R61" i="47"/>
  <c r="P135" i="47"/>
  <c r="P142" i="47"/>
  <c r="R60" i="47"/>
  <c r="P152" i="47"/>
  <c r="R45" i="47"/>
  <c r="L137" i="47"/>
  <c r="M143" i="47"/>
  <c r="O140" i="47"/>
  <c r="L144" i="47"/>
  <c r="L145" i="47"/>
  <c r="N138" i="47"/>
  <c r="M130" i="47"/>
  <c r="M131" i="47"/>
  <c r="S144" i="47"/>
  <c r="R54" i="47"/>
  <c r="R46" i="47"/>
  <c r="P156" i="47"/>
  <c r="R66" i="47"/>
  <c r="P128" i="47"/>
  <c r="O138" i="47"/>
  <c r="O143" i="47"/>
  <c r="O142" i="47"/>
  <c r="O146" i="47"/>
  <c r="L146" i="47"/>
  <c r="N143" i="47"/>
  <c r="N139" i="47"/>
  <c r="N129" i="47"/>
  <c r="M120" i="47"/>
  <c r="M121" i="47"/>
  <c r="M123"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M144" i="47"/>
  <c r="M138" i="47"/>
  <c r="M141" i="47"/>
  <c r="M129" i="47"/>
  <c r="N127" i="47"/>
  <c r="S143" i="47"/>
  <c r="S136" i="47"/>
  <c r="R50" i="47"/>
  <c r="P143" i="47"/>
  <c r="P124" i="47"/>
  <c r="P151" i="47"/>
  <c r="R65" i="47"/>
  <c r="O130" i="47"/>
  <c r="O129" i="47"/>
  <c r="L141" i="47"/>
  <c r="L138" i="47"/>
  <c r="L143" i="47"/>
  <c r="N124" i="47"/>
  <c r="N120" i="47"/>
  <c r="M142" i="47"/>
  <c r="M137" i="47"/>
  <c r="N123"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M125" i="47"/>
  <c r="M128" i="47"/>
  <c r="P126" i="47"/>
  <c r="P121" i="47"/>
  <c r="N126" i="47"/>
  <c r="N146" i="47"/>
  <c r="M140" i="47"/>
  <c r="S159" i="47"/>
  <c r="S158" i="47"/>
  <c r="S137" i="47"/>
  <c r="R69" i="47"/>
  <c r="Q160" i="47"/>
  <c r="P123" i="47"/>
  <c r="P122" i="47"/>
  <c r="P141" i="47"/>
  <c r="P127" i="47"/>
  <c r="P138" i="47"/>
  <c r="T95" i="47"/>
  <c r="V137" i="47"/>
  <c r="V97" i="47"/>
  <c r="V138" i="47"/>
  <c r="V96" i="47"/>
  <c r="V140" i="47"/>
  <c r="T135" i="47"/>
  <c r="V106" i="47"/>
  <c r="V135" i="47"/>
  <c r="V127" i="47"/>
  <c r="V120" i="47"/>
  <c r="V124" i="47"/>
  <c r="T110" i="47"/>
  <c r="T106" i="47"/>
  <c r="T92" i="47"/>
  <c r="V128" i="47"/>
  <c r="V129" i="47"/>
  <c r="V84" i="47"/>
  <c r="T137" i="47"/>
  <c r="T128" i="47"/>
  <c r="T96" i="47"/>
  <c r="T154" i="47"/>
  <c r="T130" i="47"/>
  <c r="T80" i="47"/>
  <c r="T140" i="47"/>
  <c r="T125" i="47"/>
  <c r="T82" i="47"/>
  <c r="V92" i="47"/>
  <c r="V130" i="47"/>
  <c r="V75" i="47"/>
  <c r="V78" i="47"/>
  <c r="T159" i="47"/>
  <c r="T146" i="47"/>
  <c r="T120" i="47"/>
  <c r="T115" i="47"/>
  <c r="T86" i="47"/>
  <c r="T123" i="47"/>
  <c r="T112" i="47"/>
  <c r="T105" i="47"/>
  <c r="V108" i="47"/>
  <c r="V121" i="47"/>
  <c r="V93" i="47"/>
  <c r="T127" i="47"/>
  <c r="T109" i="47"/>
  <c r="T121" i="47"/>
  <c r="T139" i="47"/>
  <c r="T116" i="47"/>
  <c r="T122" i="47"/>
  <c r="T101" i="47"/>
  <c r="V125" i="47"/>
  <c r="V94" i="47"/>
  <c r="T144" i="47"/>
  <c r="T150" i="47"/>
  <c r="T141" i="47"/>
  <c r="T114" i="47"/>
  <c r="R84" i="47"/>
  <c r="V82" i="47"/>
  <c r="V116" i="47"/>
  <c r="V99" i="47"/>
  <c r="V142" i="47"/>
  <c r="V146" i="47"/>
  <c r="V101" i="47"/>
  <c r="V143" i="47"/>
  <c r="V85" i="47"/>
  <c r="T153" i="47"/>
  <c r="T145" i="47"/>
  <c r="T152" i="47"/>
  <c r="T158" i="47"/>
  <c r="T126" i="47"/>
  <c r="T129" i="47"/>
  <c r="T90" i="47"/>
  <c r="T77" i="47"/>
  <c r="R127" i="47"/>
  <c r="V141" i="47"/>
  <c r="V98" i="47"/>
  <c r="V105" i="47"/>
  <c r="V126" i="47"/>
  <c r="V90" i="47"/>
  <c r="V111" i="47"/>
  <c r="V76" i="47"/>
  <c r="V100" i="47"/>
  <c r="T161" i="47"/>
  <c r="T143" i="47"/>
  <c r="T94" i="47"/>
  <c r="T108" i="47"/>
  <c r="T138" i="47"/>
  <c r="T142" i="47"/>
  <c r="T99" i="47"/>
  <c r="T76" i="47"/>
  <c r="T79" i="47"/>
  <c r="T81" i="47"/>
  <c r="V122" i="47"/>
  <c r="V109" i="47"/>
  <c r="V123" i="47"/>
  <c r="V81" i="47"/>
  <c r="V110" i="47"/>
  <c r="V145" i="47"/>
  <c r="V131" i="47"/>
  <c r="V77" i="47"/>
  <c r="V144" i="47"/>
  <c r="V95" i="47"/>
  <c r="V112" i="47"/>
  <c r="T98" i="47"/>
  <c r="T91" i="47"/>
  <c r="T156" i="47"/>
  <c r="T107" i="47"/>
  <c r="T113" i="47"/>
  <c r="T111" i="47"/>
  <c r="T160" i="47"/>
  <c r="T78" i="47"/>
  <c r="T100" i="47"/>
  <c r="T83" i="47"/>
  <c r="R42" i="47"/>
  <c r="R44" i="47" s="1"/>
  <c r="R140" i="47"/>
  <c r="V113" i="47"/>
  <c r="V107" i="47"/>
  <c r="V79" i="47"/>
  <c r="V136" i="47"/>
  <c r="V80" i="47"/>
  <c r="V86" i="47"/>
  <c r="V115" i="47"/>
  <c r="V83" i="47"/>
  <c r="V91" i="47"/>
  <c r="V114" i="47"/>
  <c r="V139" i="47"/>
  <c r="T136" i="47"/>
  <c r="T93" i="47"/>
  <c r="T155" i="47"/>
  <c r="T131" i="47"/>
  <c r="T97" i="47"/>
  <c r="T157" i="47"/>
  <c r="T151" i="47"/>
  <c r="T85" i="47"/>
  <c r="T84" i="47"/>
  <c r="T124" i="47"/>
  <c r="R81" i="47"/>
  <c r="R112" i="47"/>
  <c r="R123" i="47"/>
  <c r="R78" i="47"/>
  <c r="R109" i="47"/>
  <c r="R94" i="47"/>
  <c r="R106" i="47"/>
  <c r="R128" i="47"/>
  <c r="R99" i="47"/>
  <c r="R125" i="47"/>
  <c r="R75" i="47"/>
  <c r="R107" i="47"/>
  <c r="R80" i="47"/>
  <c r="R86" i="47"/>
  <c r="R113" i="47"/>
  <c r="R83" i="47"/>
  <c r="R138" i="47"/>
  <c r="R110" i="47"/>
  <c r="R136" i="47"/>
  <c r="R95" i="47"/>
  <c r="R121" i="47"/>
  <c r="R142" i="47"/>
  <c r="R111" i="47"/>
  <c r="R141" i="47"/>
  <c r="R120" i="47"/>
  <c r="R100" i="47"/>
  <c r="R115" i="47"/>
  <c r="R90" i="47"/>
  <c r="R108" i="47"/>
  <c r="R93" i="47"/>
  <c r="R101" i="47"/>
  <c r="R82" i="47"/>
  <c r="R146" i="47"/>
  <c r="R144" i="47"/>
  <c r="R91" i="47"/>
  <c r="R85" i="47"/>
  <c r="R97" i="47"/>
  <c r="R139" i="47"/>
  <c r="R135" i="47"/>
  <c r="Q57" i="47"/>
  <c r="Q59" i="47" s="1"/>
  <c r="Q72" i="47" s="1"/>
  <c r="Q74" i="47" s="1"/>
  <c r="R129" i="47"/>
  <c r="R92" i="47"/>
  <c r="R124" i="47"/>
  <c r="R98" i="47"/>
  <c r="R145" i="47"/>
  <c r="R137" i="47"/>
  <c r="R116" i="47"/>
  <c r="R126" i="47"/>
  <c r="R130" i="47"/>
  <c r="R143" i="47"/>
  <c r="R96" i="47"/>
  <c r="R79" i="47"/>
  <c r="R131" i="47"/>
  <c r="R105" i="47"/>
  <c r="R76" i="47"/>
  <c r="R114" i="47"/>
  <c r="R77" i="47"/>
  <c r="W17" i="47"/>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57" i="47" l="1"/>
  <c r="S59" i="47" s="1"/>
  <c r="S72" i="47" s="1"/>
  <c r="S74" i="47" s="1"/>
  <c r="S87" i="47" s="1"/>
  <c r="S89" i="47" s="1"/>
  <c r="S102" i="47" s="1"/>
  <c r="E42" i="43"/>
  <c r="E32" i="43"/>
  <c r="E34" i="43"/>
  <c r="N167" i="47"/>
  <c r="E33" i="43"/>
  <c r="E38" i="43"/>
  <c r="E35" i="43"/>
  <c r="R158" i="47"/>
  <c r="R161" i="47"/>
  <c r="R216" i="47"/>
  <c r="R181" i="47"/>
  <c r="R153" i="47"/>
  <c r="N161" i="47"/>
  <c r="R183" i="47"/>
  <c r="R227" i="47"/>
  <c r="R226" i="47"/>
  <c r="N199" i="47"/>
  <c r="R198" i="47"/>
  <c r="R180" i="47"/>
  <c r="R160" i="47"/>
  <c r="R159" i="47"/>
  <c r="R156" i="47"/>
  <c r="R155" i="47"/>
  <c r="R152" i="47"/>
  <c r="N156" i="47"/>
  <c r="R176" i="47"/>
  <c r="R186" i="47"/>
  <c r="R203" i="47"/>
  <c r="R215" i="47"/>
  <c r="N236" i="47"/>
  <c r="N175" i="47"/>
  <c r="V181" i="47"/>
  <c r="N187" i="47"/>
  <c r="N225" i="47"/>
  <c r="N174" i="47"/>
  <c r="R157" i="47"/>
  <c r="N154" i="47"/>
  <c r="N160" i="47"/>
  <c r="N159" i="47"/>
  <c r="R236" i="47"/>
  <c r="R225" i="47"/>
  <c r="R197" i="47"/>
  <c r="R214" i="47"/>
  <c r="R165" i="47"/>
  <c r="R195" i="47"/>
  <c r="V221" i="47"/>
  <c r="R217" i="47"/>
  <c r="N229" i="47"/>
  <c r="N166" i="47"/>
  <c r="N172" i="47"/>
  <c r="N181" i="47"/>
  <c r="N153" i="47"/>
  <c r="R220" i="47"/>
  <c r="R173" i="47"/>
  <c r="R211" i="47"/>
  <c r="R228" i="47"/>
  <c r="R188" i="47"/>
  <c r="R185" i="47"/>
  <c r="R205" i="47"/>
  <c r="L226" i="47"/>
  <c r="V166" i="47"/>
  <c r="R174" i="47"/>
  <c r="R171" i="47"/>
  <c r="N183" i="47"/>
  <c r="N191" i="47"/>
  <c r="N203" i="47"/>
  <c r="V201" i="47"/>
  <c r="L200" i="47"/>
  <c r="V183" i="47"/>
  <c r="V160" i="47"/>
  <c r="V195" i="47"/>
  <c r="V229" i="47"/>
  <c r="V169" i="47"/>
  <c r="N234" i="47"/>
  <c r="N169" i="47"/>
  <c r="N185" i="47"/>
  <c r="N201" i="47"/>
  <c r="N196" i="47"/>
  <c r="N184" i="47"/>
  <c r="N205" i="47"/>
  <c r="N195" i="47"/>
  <c r="V174" i="47"/>
  <c r="V235" i="47"/>
  <c r="L190" i="47"/>
  <c r="V211" i="47"/>
  <c r="L231" i="47"/>
  <c r="V190" i="47"/>
  <c r="V204" i="47"/>
  <c r="V234" i="47"/>
  <c r="N227" i="47"/>
  <c r="N213" i="47"/>
  <c r="N173" i="47"/>
  <c r="N165" i="47"/>
  <c r="N170" i="47"/>
  <c r="N171" i="47"/>
  <c r="N176" i="47"/>
  <c r="L161" i="47"/>
  <c r="V167" i="47"/>
  <c r="V175" i="47"/>
  <c r="L170" i="47"/>
  <c r="L185" i="47"/>
  <c r="V214" i="47"/>
  <c r="V197" i="47"/>
  <c r="V216" i="47"/>
  <c r="V230" i="47"/>
  <c r="V196" i="47"/>
  <c r="V165" i="47"/>
  <c r="V233" i="47"/>
  <c r="R150" i="47"/>
  <c r="V153" i="47"/>
  <c r="V151" i="47"/>
  <c r="V156" i="47"/>
  <c r="N158" i="47"/>
  <c r="N157" i="47"/>
  <c r="N155" i="47"/>
  <c r="R235" i="47"/>
  <c r="R191" i="47"/>
  <c r="R234" i="47"/>
  <c r="R168" i="47"/>
  <c r="R212" i="47"/>
  <c r="R213" i="47"/>
  <c r="R184" i="47"/>
  <c r="R201" i="47"/>
  <c r="R202" i="47"/>
  <c r="R169" i="47"/>
  <c r="R172" i="47"/>
  <c r="R189" i="47"/>
  <c r="R204" i="47"/>
  <c r="L230" i="47"/>
  <c r="L210" i="47"/>
  <c r="L204" i="47"/>
  <c r="V173" i="47"/>
  <c r="V202" i="47"/>
  <c r="V220" i="47"/>
  <c r="V218" i="47"/>
  <c r="V191" i="47"/>
  <c r="V184" i="47"/>
  <c r="V219" i="47"/>
  <c r="V185" i="47"/>
  <c r="V172" i="47"/>
  <c r="V168" i="47"/>
  <c r="V203" i="47"/>
  <c r="V226" i="47"/>
  <c r="R210" i="47"/>
  <c r="V200" i="47"/>
  <c r="R218" i="47"/>
  <c r="V189" i="47"/>
  <c r="R230" i="47"/>
  <c r="N168" i="47"/>
  <c r="N182" i="47"/>
  <c r="N180" i="47"/>
  <c r="N189" i="47"/>
  <c r="N197" i="47"/>
  <c r="N198" i="47"/>
  <c r="N200" i="47"/>
  <c r="N212" i="47"/>
  <c r="N204" i="47"/>
  <c r="N206" i="47"/>
  <c r="N210" i="47"/>
  <c r="N220" i="47"/>
  <c r="N214" i="47"/>
  <c r="N216" i="47"/>
  <c r="N218" i="47"/>
  <c r="N231" i="47"/>
  <c r="V152" i="47"/>
  <c r="V158" i="47"/>
  <c r="L174" i="47"/>
  <c r="V180" i="47"/>
  <c r="V188" i="47"/>
  <c r="V205" i="47"/>
  <c r="V212" i="47"/>
  <c r="V228" i="47"/>
  <c r="V231" i="47"/>
  <c r="V170" i="47"/>
  <c r="V199" i="47"/>
  <c r="V150" i="47"/>
  <c r="R151" i="47"/>
  <c r="R154" i="47"/>
  <c r="V157" i="47"/>
  <c r="V159" i="47"/>
  <c r="V154" i="47"/>
  <c r="V161" i="47"/>
  <c r="N150" i="47"/>
  <c r="N151" i="47"/>
  <c r="V155" i="47"/>
  <c r="N152" i="47"/>
  <c r="V217" i="47"/>
  <c r="R196" i="47"/>
  <c r="R221" i="47"/>
  <c r="R166" i="47"/>
  <c r="R200" i="47"/>
  <c r="R229" i="47"/>
  <c r="R199" i="47"/>
  <c r="R187" i="47"/>
  <c r="R190" i="47"/>
  <c r="R167" i="47"/>
  <c r="R170" i="47"/>
  <c r="R182" i="47"/>
  <c r="V206" i="47"/>
  <c r="R206" i="47"/>
  <c r="L217" i="47"/>
  <c r="L214" i="47"/>
  <c r="L228" i="47"/>
  <c r="V182" i="47"/>
  <c r="V225" i="47"/>
  <c r="V187" i="47"/>
  <c r="V215" i="47"/>
  <c r="V186" i="47"/>
  <c r="V198" i="47"/>
  <c r="V227" i="47"/>
  <c r="V171" i="47"/>
  <c r="V176" i="47"/>
  <c r="V236" i="47"/>
  <c r="V213" i="47"/>
  <c r="V232" i="47"/>
  <c r="R233" i="47"/>
  <c r="R231" i="47"/>
  <c r="R219" i="47"/>
  <c r="R175" i="47"/>
  <c r="N186" i="47"/>
  <c r="N188" i="47"/>
  <c r="N190" i="47"/>
  <c r="N202" i="47"/>
  <c r="N233" i="47"/>
  <c r="N235" i="47"/>
  <c r="N211" i="47"/>
  <c r="N221" i="47"/>
  <c r="N215" i="47"/>
  <c r="N217" i="47"/>
  <c r="N219" i="47"/>
  <c r="N232" i="47"/>
  <c r="N226" i="47"/>
  <c r="N228" i="47"/>
  <c r="L182" i="47"/>
  <c r="L152" i="47"/>
  <c r="L153" i="47"/>
  <c r="L158" i="47"/>
  <c r="L151" i="47"/>
  <c r="L172" i="47"/>
  <c r="L167" i="47"/>
  <c r="L215" i="47"/>
  <c r="L173" i="47"/>
  <c r="L236" i="47"/>
  <c r="L235" i="47"/>
  <c r="L202" i="47"/>
  <c r="L168" i="47"/>
  <c r="L166" i="47"/>
  <c r="L211" i="47"/>
  <c r="L221" i="47"/>
  <c r="L165" i="47"/>
  <c r="L216" i="47"/>
  <c r="L184" i="47"/>
  <c r="L229" i="47"/>
  <c r="L150" i="47"/>
  <c r="L160" i="47"/>
  <c r="L156" i="47"/>
  <c r="L187" i="47"/>
  <c r="L188" i="47"/>
  <c r="L227" i="47"/>
  <c r="L195" i="47"/>
  <c r="L181" i="47"/>
  <c r="L203" i="47"/>
  <c r="L213" i="47"/>
  <c r="L201" i="47"/>
  <c r="L199" i="47"/>
  <c r="L220" i="47"/>
  <c r="L233" i="47"/>
  <c r="L189" i="47"/>
  <c r="L183" i="47"/>
  <c r="L196" i="47"/>
  <c r="L159" i="47"/>
  <c r="L157" i="47"/>
  <c r="L154" i="47"/>
  <c r="L155" i="47"/>
  <c r="L169" i="47"/>
  <c r="L198" i="47"/>
  <c r="L191" i="47"/>
  <c r="L205" i="47"/>
  <c r="L186" i="47"/>
  <c r="L212" i="47"/>
  <c r="L225" i="47"/>
  <c r="L171" i="47"/>
  <c r="L234" i="47"/>
  <c r="L180" i="47"/>
  <c r="L175" i="47"/>
  <c r="L176" i="47"/>
  <c r="L219" i="47"/>
  <c r="L232" i="47"/>
  <c r="L218" i="47"/>
  <c r="L197" i="47"/>
  <c r="M181" i="47"/>
  <c r="O235" i="47"/>
  <c r="O225" i="47"/>
  <c r="M189" i="47"/>
  <c r="O211" i="47"/>
  <c r="O221" i="47"/>
  <c r="M218" i="47"/>
  <c r="M154" i="47"/>
  <c r="O174" i="47"/>
  <c r="O170" i="47"/>
  <c r="O176" i="47"/>
  <c r="O165" i="47"/>
  <c r="O234" i="47"/>
  <c r="M220" i="47"/>
  <c r="M231" i="47"/>
  <c r="M201" i="47"/>
  <c r="M213" i="47"/>
  <c r="O158" i="47"/>
  <c r="O184" i="47"/>
  <c r="O198" i="47"/>
  <c r="O185" i="47"/>
  <c r="O199" i="47"/>
  <c r="M234" i="47"/>
  <c r="M233" i="47"/>
  <c r="M169" i="47"/>
  <c r="M198" i="47"/>
  <c r="O186" i="47"/>
  <c r="O188" i="47"/>
  <c r="O212" i="47"/>
  <c r="M236" i="47"/>
  <c r="M216" i="47"/>
  <c r="M168" i="47"/>
  <c r="M200" i="47"/>
  <c r="M153" i="47"/>
  <c r="M158" i="47"/>
  <c r="O154" i="47"/>
  <c r="M160" i="47"/>
  <c r="O152" i="47"/>
  <c r="O159" i="47"/>
  <c r="M151" i="47"/>
  <c r="O150" i="47"/>
  <c r="O160" i="47"/>
  <c r="O171" i="47"/>
  <c r="O204" i="47"/>
  <c r="O197" i="47"/>
  <c r="O217" i="47"/>
  <c r="O167" i="47"/>
  <c r="O206" i="47"/>
  <c r="O210" i="47"/>
  <c r="O219" i="47"/>
  <c r="O169" i="47"/>
  <c r="O196" i="47"/>
  <c r="O220" i="47"/>
  <c r="O232" i="47"/>
  <c r="O182" i="47"/>
  <c r="O233" i="47"/>
  <c r="M167" i="47"/>
  <c r="M176" i="47"/>
  <c r="M171" i="47"/>
  <c r="M166" i="47"/>
  <c r="M173" i="47"/>
  <c r="M172" i="47"/>
  <c r="M165" i="47"/>
  <c r="M184" i="47"/>
  <c r="M188" i="47"/>
  <c r="M190" i="47"/>
  <c r="M202" i="47"/>
  <c r="M191" i="47"/>
  <c r="M226" i="47"/>
  <c r="M228" i="47"/>
  <c r="M212" i="47"/>
  <c r="M225" i="47"/>
  <c r="M161" i="47"/>
  <c r="M159" i="47"/>
  <c r="M155" i="47"/>
  <c r="O151" i="47"/>
  <c r="O157" i="47"/>
  <c r="O155" i="47"/>
  <c r="O168" i="47"/>
  <c r="O189" i="47"/>
  <c r="O216" i="47"/>
  <c r="O228" i="47"/>
  <c r="O173" i="47"/>
  <c r="O191" i="47"/>
  <c r="O218" i="47"/>
  <c r="O230" i="47"/>
  <c r="O180" i="47"/>
  <c r="O205" i="47"/>
  <c r="O231" i="47"/>
  <c r="O175" i="47"/>
  <c r="O202" i="47"/>
  <c r="O195" i="47"/>
  <c r="O215" i="47"/>
  <c r="M185" i="47"/>
  <c r="M183" i="47"/>
  <c r="M197" i="47"/>
  <c r="M203" i="47"/>
  <c r="M205" i="47"/>
  <c r="M195" i="47"/>
  <c r="M204" i="47"/>
  <c r="M215" i="47"/>
  <c r="M217" i="47"/>
  <c r="M230" i="47"/>
  <c r="M214" i="47"/>
  <c r="M235" i="47"/>
  <c r="M175" i="47"/>
  <c r="M170" i="47"/>
  <c r="O156" i="47"/>
  <c r="M157" i="47"/>
  <c r="M152" i="47"/>
  <c r="O153" i="47"/>
  <c r="M156" i="47"/>
  <c r="O161" i="47"/>
  <c r="R81" i="43"/>
  <c r="M150" i="47"/>
  <c r="O181" i="47"/>
  <c r="O201" i="47"/>
  <c r="O227" i="47"/>
  <c r="O236" i="47"/>
  <c r="O183" i="47"/>
  <c r="O203" i="47"/>
  <c r="O229" i="47"/>
  <c r="O166" i="47"/>
  <c r="O200" i="47"/>
  <c r="O190" i="47"/>
  <c r="O213" i="47"/>
  <c r="O172" i="47"/>
  <c r="O187" i="47"/>
  <c r="O214" i="47"/>
  <c r="M206" i="47"/>
  <c r="M187" i="47"/>
  <c r="M211" i="47"/>
  <c r="M221" i="47"/>
  <c r="M196" i="47"/>
  <c r="M210" i="47"/>
  <c r="M219" i="47"/>
  <c r="M232" i="47"/>
  <c r="M227" i="47"/>
  <c r="M229" i="47"/>
  <c r="M174" i="47"/>
  <c r="M180" i="47"/>
  <c r="M182" i="47"/>
  <c r="M199" i="47"/>
  <c r="AA1167" i="79"/>
  <c r="F84" i="43" s="1"/>
  <c r="AM1166" i="79"/>
  <c r="AM1167" i="79" s="1"/>
  <c r="AM1169" i="79" s="1"/>
  <c r="M107" i="43"/>
  <c r="U57" i="47"/>
  <c r="U59" i="47" s="1"/>
  <c r="U72" i="47" s="1"/>
  <c r="U74" i="47" s="1"/>
  <c r="U87" i="47" s="1"/>
  <c r="U89" i="47" s="1"/>
  <c r="U102" i="47" s="1"/>
  <c r="M106" i="43"/>
  <c r="W27" i="47"/>
  <c r="C108" i="43" s="1"/>
  <c r="Q87" i="47"/>
  <c r="Q89" i="47" s="1"/>
  <c r="Q102" i="47" s="1"/>
  <c r="P87" i="47"/>
  <c r="P89" i="47" s="1"/>
  <c r="P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92" i="47"/>
  <c r="W56" i="47"/>
  <c r="W61" i="47"/>
  <c r="W127" i="47"/>
  <c r="W114" i="47"/>
  <c r="W108" i="47"/>
  <c r="W76" i="47"/>
  <c r="W85" i="47"/>
  <c r="W141" i="47"/>
  <c r="W83" i="47"/>
  <c r="W142" i="47"/>
  <c r="W111" i="47"/>
  <c r="W120" i="47"/>
  <c r="W45" i="47"/>
  <c r="W50" i="47"/>
  <c r="W124" i="47"/>
  <c r="W93" i="47"/>
  <c r="W98" i="47"/>
  <c r="W123" i="47"/>
  <c r="W128" i="47"/>
  <c r="W51" i="47"/>
  <c r="W69" i="47"/>
  <c r="W112" i="47"/>
  <c r="W99" i="47"/>
  <c r="W79" i="47"/>
  <c r="W77" i="47"/>
  <c r="W47" i="47"/>
  <c r="W54" i="47"/>
  <c r="W131" i="47"/>
  <c r="W68" i="47"/>
  <c r="W71" i="47"/>
  <c r="W137" i="47"/>
  <c r="W101" i="47"/>
  <c r="W52" i="47"/>
  <c r="W67" i="47"/>
  <c r="W109" i="47"/>
  <c r="W100" i="47"/>
  <c r="W139" i="47"/>
  <c r="W49" i="47"/>
  <c r="W113" i="47"/>
  <c r="W96" i="47"/>
  <c r="W80" i="47"/>
  <c r="W105" i="47"/>
  <c r="W95" i="47"/>
  <c r="W70" i="47"/>
  <c r="W116" i="47"/>
  <c r="W143" i="47"/>
  <c r="W78" i="47"/>
  <c r="W81" i="47"/>
  <c r="W84" i="47"/>
  <c r="W130" i="47"/>
  <c r="W144"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R84" i="43" l="1"/>
  <c r="H19" i="43" s="1"/>
  <c r="E31" i="43"/>
  <c r="E43" i="43" s="1"/>
  <c r="W217" i="47"/>
  <c r="W226" i="47"/>
  <c r="W204" i="47"/>
  <c r="W161" i="47"/>
  <c r="W227" i="47"/>
  <c r="W213" i="47"/>
  <c r="W152" i="47"/>
  <c r="W185" i="47"/>
  <c r="W160" i="47"/>
  <c r="W174" i="47"/>
  <c r="W200" i="47"/>
  <c r="W171" i="47"/>
  <c r="W186" i="47"/>
  <c r="W172" i="47"/>
  <c r="W153" i="47"/>
  <c r="W157" i="47"/>
  <c r="W211" i="47"/>
  <c r="W199" i="47"/>
  <c r="W236" i="47"/>
  <c r="W170" i="47"/>
  <c r="W230" i="47"/>
  <c r="W212" i="47"/>
  <c r="W158" i="47"/>
  <c r="W235" i="47"/>
  <c r="W219" i="47"/>
  <c r="W156" i="47"/>
  <c r="W175" i="47"/>
  <c r="W221" i="47"/>
  <c r="W215" i="47"/>
  <c r="W181" i="47"/>
  <c r="W225" i="47"/>
  <c r="W218" i="47"/>
  <c r="W229" i="47"/>
  <c r="W155" i="47"/>
  <c r="W206" i="47"/>
  <c r="W198" i="47"/>
  <c r="W154" i="47"/>
  <c r="W233" i="47"/>
  <c r="W191" i="47"/>
  <c r="W151" i="47"/>
  <c r="W189" i="47"/>
  <c r="W166" i="47"/>
  <c r="W195" i="47"/>
  <c r="W168" i="47"/>
  <c r="W165" i="47"/>
  <c r="W196" i="47"/>
  <c r="W214" i="47"/>
  <c r="W201" i="47"/>
  <c r="W188" i="47"/>
  <c r="W205" i="47"/>
  <c r="W173" i="47"/>
  <c r="W202" i="47"/>
  <c r="W169" i="47"/>
  <c r="W234" i="47"/>
  <c r="W184" i="47"/>
  <c r="W228" i="47"/>
  <c r="W232" i="47"/>
  <c r="W190" i="47"/>
  <c r="W220" i="47"/>
  <c r="W159" i="47"/>
  <c r="W176" i="47"/>
  <c r="W182" i="47"/>
  <c r="W180" i="47"/>
  <c r="W203" i="47"/>
  <c r="W231" i="47"/>
  <c r="W216" i="47"/>
  <c r="W167" i="47"/>
  <c r="W210" i="47"/>
  <c r="W197" i="47"/>
  <c r="W150" i="47"/>
  <c r="W187" i="47"/>
  <c r="W183" i="47"/>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9"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7" i="43" s="1"/>
  <c r="P88" i="43" s="1"/>
  <c r="R164" i="47"/>
  <c r="R177" i="47" s="1"/>
  <c r="R179" i="47" s="1"/>
  <c r="R192" i="47" s="1"/>
  <c r="R194" i="47" s="1"/>
  <c r="R207" i="47" s="1"/>
  <c r="R209" i="47" s="1"/>
  <c r="R222" i="47" s="1"/>
  <c r="R224" i="47" s="1"/>
  <c r="R237" i="47" s="1"/>
  <c r="M87" i="43" s="1"/>
  <c r="M88" i="43" s="1"/>
  <c r="T164" i="47"/>
  <c r="T177" i="47" s="1"/>
  <c r="T179" i="47" s="1"/>
  <c r="T192" i="47" s="1"/>
  <c r="T194" i="47" s="1"/>
  <c r="T207" i="47" s="1"/>
  <c r="T209" i="47" s="1"/>
  <c r="T222" i="47" s="1"/>
  <c r="T224" i="47" s="1"/>
  <c r="T237" i="47" s="1"/>
  <c r="O87" i="43" s="1"/>
  <c r="O88" i="43" s="1"/>
  <c r="P164" i="47"/>
  <c r="P177" i="47" s="1"/>
  <c r="P179" i="47" s="1"/>
  <c r="P192" i="47" s="1"/>
  <c r="P194" i="47" s="1"/>
  <c r="P207" i="47" s="1"/>
  <c r="P209" i="47" s="1"/>
  <c r="P222" i="47" s="1"/>
  <c r="P224" i="47" s="1"/>
  <c r="P237" i="47" s="1"/>
  <c r="K87" i="43" s="1"/>
  <c r="K88" i="43" s="1"/>
  <c r="V164" i="47"/>
  <c r="V177" i="47" s="1"/>
  <c r="V179" i="47" s="1"/>
  <c r="V192" i="47" s="1"/>
  <c r="V194" i="47" s="1"/>
  <c r="V207" i="47" s="1"/>
  <c r="V209" i="47" s="1"/>
  <c r="V222" i="47" s="1"/>
  <c r="V224" i="47" s="1"/>
  <c r="V237" i="47" s="1"/>
  <c r="Q87" i="43" s="1"/>
  <c r="Q88" i="43" s="1"/>
  <c r="S164" i="47"/>
  <c r="S177" i="47" s="1"/>
  <c r="S179" i="47" s="1"/>
  <c r="S192" i="47" s="1"/>
  <c r="S194" i="47" s="1"/>
  <c r="S207" i="47" s="1"/>
  <c r="S209" i="47" s="1"/>
  <c r="S222" i="47" s="1"/>
  <c r="S224" i="47" s="1"/>
  <c r="S237" i="47" s="1"/>
  <c r="N87" i="43" s="1"/>
  <c r="N88" i="43" s="1"/>
  <c r="Q164" i="47"/>
  <c r="Q177" i="47" s="1"/>
  <c r="Q179" i="47" s="1"/>
  <c r="Q192" i="47" s="1"/>
  <c r="Q194" i="47" s="1"/>
  <c r="Q207" i="47" s="1"/>
  <c r="Q209" i="47" s="1"/>
  <c r="Q222" i="47" s="1"/>
  <c r="Q224" i="47" s="1"/>
  <c r="Q237" i="47" s="1"/>
  <c r="L87" i="43" s="1"/>
  <c r="L88"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M164" i="47"/>
  <c r="M177" i="47" s="1"/>
  <c r="M179" i="47" s="1"/>
  <c r="M192" i="47" s="1"/>
  <c r="M194" i="47" s="1"/>
  <c r="M207" i="47" s="1"/>
  <c r="M209" i="47" s="1"/>
  <c r="M222" i="47" s="1"/>
  <c r="M224" i="47" s="1"/>
  <c r="M237" i="47" s="1"/>
  <c r="H87" i="43" s="1"/>
  <c r="H88" i="43" s="1"/>
  <c r="O164" i="47"/>
  <c r="O177" i="47" s="1"/>
  <c r="O179" i="47" s="1"/>
  <c r="O192" i="47" s="1"/>
  <c r="O194" i="47" s="1"/>
  <c r="O207" i="47" s="1"/>
  <c r="O209" i="47" s="1"/>
  <c r="O222" i="47" s="1"/>
  <c r="O224" i="47" s="1"/>
  <c r="O237" i="47" s="1"/>
  <c r="J87" i="43" s="1"/>
  <c r="J88" i="43" s="1"/>
  <c r="F37" i="43"/>
  <c r="G37" i="43" s="1"/>
  <c r="F39" i="43"/>
  <c r="G39" i="43" s="1"/>
  <c r="F38" i="43"/>
  <c r="G38" i="43" s="1"/>
  <c r="N164" i="47"/>
  <c r="N177" i="47" s="1"/>
  <c r="N179" i="47" s="1"/>
  <c r="N192" i="47" s="1"/>
  <c r="N194" i="47" s="1"/>
  <c r="N207" i="47" s="1"/>
  <c r="N209" i="47" s="1"/>
  <c r="N222" i="47" s="1"/>
  <c r="N224" i="47" s="1"/>
  <c r="N237" i="47" s="1"/>
  <c r="I87" i="43" s="1"/>
  <c r="I88" i="43" s="1"/>
  <c r="J164" i="47"/>
  <c r="J177" i="47" s="1"/>
  <c r="J179" i="47" s="1"/>
  <c r="J192" i="47" s="1"/>
  <c r="J194" i="47" s="1"/>
  <c r="J207" i="47" s="1"/>
  <c r="J209" i="47" s="1"/>
  <c r="J222" i="47" s="1"/>
  <c r="J224" i="47" s="1"/>
  <c r="J237" i="47" s="1"/>
  <c r="E87" i="43" s="1"/>
  <c r="E88"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7" i="43" s="1"/>
  <c r="D88" i="43" s="1"/>
  <c r="F30" i="43" l="1"/>
  <c r="G30" i="43" s="1"/>
  <c r="F35" i="43"/>
  <c r="G35" i="43" s="1"/>
  <c r="F34" i="43"/>
  <c r="G34" i="43" s="1"/>
  <c r="L164" i="47"/>
  <c r="L177" i="47" s="1"/>
  <c r="L179" i="47" s="1"/>
  <c r="L192" i="47" s="1"/>
  <c r="L194" i="47" s="1"/>
  <c r="L207" i="47" s="1"/>
  <c r="L209" i="47" s="1"/>
  <c r="L222" i="47" s="1"/>
  <c r="L224" i="47" s="1"/>
  <c r="L237" i="47" s="1"/>
  <c r="G87" i="43" s="1"/>
  <c r="G88" i="43" s="1"/>
  <c r="F33" i="43"/>
  <c r="G33" i="43" s="1"/>
  <c r="F29" i="43"/>
  <c r="G29" i="43" s="1"/>
  <c r="W42" i="47"/>
  <c r="D108" i="43" s="1"/>
  <c r="K42" i="47"/>
  <c r="F32" i="43" l="1"/>
  <c r="G32" i="43" s="1"/>
  <c r="D109" i="43"/>
  <c r="K44" i="47"/>
  <c r="K57" i="47" s="1"/>
  <c r="K59" i="47" s="1"/>
  <c r="W44" i="47"/>
  <c r="W57" i="47" s="1"/>
  <c r="W59" i="47" l="1"/>
  <c r="W72" i="47" s="1"/>
  <c r="E108" i="43"/>
  <c r="K72" i="47"/>
  <c r="K74" i="47" s="1"/>
  <c r="K87" i="47" s="1"/>
  <c r="K89" i="47" s="1"/>
  <c r="K102" i="47" s="1"/>
  <c r="K104" i="47" l="1"/>
  <c r="K117" i="47" s="1"/>
  <c r="K119" i="47" s="1"/>
  <c r="K132" i="47" s="1"/>
  <c r="K134" i="47" s="1"/>
  <c r="K147" i="47" s="1"/>
  <c r="K149" i="47" s="1"/>
  <c r="K162" i="47" s="1"/>
  <c r="W74" i="47"/>
  <c r="W87" i="47" s="1"/>
  <c r="F108" i="43"/>
  <c r="F109" i="43" s="1"/>
  <c r="E109" i="43"/>
  <c r="K164" i="47" l="1"/>
  <c r="K177" i="47" s="1"/>
  <c r="K179" i="47" s="1"/>
  <c r="K192" i="47" s="1"/>
  <c r="K194" i="47" s="1"/>
  <c r="K207" i="47" s="1"/>
  <c r="K209" i="47" s="1"/>
  <c r="K222" i="47" s="1"/>
  <c r="K224" i="47" s="1"/>
  <c r="K237" i="47" s="1"/>
  <c r="F87" i="43" s="1"/>
  <c r="W89" i="47"/>
  <c r="W102" i="47" s="1"/>
  <c r="G108" i="43"/>
  <c r="R87" i="43" l="1"/>
  <c r="R88" i="43" s="1"/>
  <c r="F88" i="43"/>
  <c r="F31" i="43"/>
  <c r="F43" i="43" s="1"/>
  <c r="G109" i="43"/>
  <c r="W104" i="47"/>
  <c r="W117" i="47" s="1"/>
  <c r="H108" i="43"/>
  <c r="H109" i="43" s="1"/>
  <c r="H21" i="43" l="1"/>
  <c r="H22" i="43" s="1"/>
  <c r="G31" i="43"/>
  <c r="G43" i="43" s="1"/>
  <c r="W119" i="47"/>
  <c r="W132" i="47" s="1"/>
  <c r="I108" i="43"/>
  <c r="I109" i="43" s="1"/>
  <c r="W134" i="47" l="1"/>
  <c r="W147" i="47" s="1"/>
  <c r="W149" i="47" s="1"/>
  <c r="W162" i="47" s="1"/>
  <c r="W164" i="47" s="1"/>
  <c r="W177" i="47" s="1"/>
  <c r="W179" i="47" s="1"/>
  <c r="W192" i="47" s="1"/>
  <c r="W194" i="47" s="1"/>
  <c r="W207" i="47" s="1"/>
  <c r="W209" i="47" s="1"/>
  <c r="W222" i="47" s="1"/>
  <c r="W224" i="47" s="1"/>
  <c r="W237" i="47" s="1"/>
  <c r="J108" i="43"/>
  <c r="J109" i="43" l="1"/>
  <c r="K108" i="43"/>
  <c r="K109" i="43" s="1"/>
  <c r="L108" i="43" l="1"/>
  <c r="L109" i="43" l="1"/>
  <c r="M108" i="43"/>
  <c r="M109" i="43" s="1"/>
  <c r="C15" i="44" l="1"/>
  <c r="D18" i="44"/>
  <c r="O18" i="44"/>
  <c r="L18" i="44"/>
  <c r="P18" i="44"/>
  <c r="J18" i="44"/>
  <c r="E18" i="44"/>
  <c r="Q18" i="44"/>
  <c r="G18" i="44"/>
  <c r="H18" i="44"/>
  <c r="F18" i="44"/>
  <c r="M18" i="44"/>
  <c r="N18" i="44"/>
  <c r="C16" i="44"/>
  <c r="K18" i="44"/>
  <c r="I18"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<sst xmlns="http://schemas.openxmlformats.org/spreadsheetml/2006/main" count="4133" uniqueCount="1022">
  <si>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</si>
  <si>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</si>
  <si>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</si>
  <si>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</si>
  <si>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</si>
  <si>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</si>
  <si>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</si>
  <si>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</si>
  <si>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</si>
  <si>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</si>
  <si>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</si>
  <si>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</si>
  <si>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</si>
  <si>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</si>
  <si>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</si>
  <si>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</si>
  <si>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</si>
  <si>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</si>
  <si>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</si>
  <si>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</si>
  <si>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</si>
  <si>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</si>
  <si>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</si>
  <si>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</si>
  <si>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</si>
  <si>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</si>
  <si>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</si>
  <si>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</si>
  <si>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</si>
  <si>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</si>
  <si>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</si>
  <si>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</si>
  <si>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</si>
  <si>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</si>
  <si>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</si>
  <si>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</si>
  <si>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</si>
  <si>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</si>
  <si>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</si>
  <si>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</si>
  <si>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</si>
  <si>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</si>
  <si>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</si>
  <si>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</si>
  <si>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</si>
  <si>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</si>
  <si>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</si>
  <si>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</si>
  <si>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</si>
  <si>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</si>
  <si>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</si>
  <si>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</si>
  <si>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</si>
  <si>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</si>
  <si>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</si>
  <si>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</si>
  <si>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</si>
  <si>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</si>
  <si>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</si>
  <si>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</si>
  <si>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</si>
  <si>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</si>
  <si>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</si>
  <si>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</si>
  <si>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</si>
  <si>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</si>
  <si>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</si>
  <si>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</si>
  <si>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</si>
  <si>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</si>
  <si>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</si>
  <si>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</si>
  <si>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</si>
  <si>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</si>
  <si>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</si>
  <si>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</si>
  <si>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</si>
  <si>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</si>
  <si>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</si>
  <si>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</si>
  <si>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</si>
  <si>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</si>
  <si>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</si>
  <si>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</si>
  <si>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</si>
  <si>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</si>
  <si>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</si>
  <si>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</si>
  <si>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</si>
  <si>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</si>
  <si>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</si>
  <si>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</si>
  <si>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</si>
  <si>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</si>
  <si>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</si>
  <si>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</si>
  <si>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</si>
  <si>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</si>
  <si>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</si>
  <si>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</si>
  <si>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</si>
  <si>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</si>
  <si>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</si>
  <si>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</si>
  <si>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</si>
  <si>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</si>
  <si>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</si>
  <si>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</si>
  <si>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</si>
  <si>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</si>
  <si>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</si>
  <si>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</si>
  <si>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</si>
  <si>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</si>
  <si>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</si>
  <si>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</si>
  <si>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</si>
  <si>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</si>
  <si>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</si>
  <si>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</si>
  <si>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</si>
  <si>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</si>
  <si>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</si>
  <si>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</si>
  <si>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</si>
  <si>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</si>
  <si>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</si>
  <si>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</si>
  <si>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</si>
  <si>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</si>
  <si>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</si>
  <si>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</si>
  <si>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</si>
  <si>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</si>
  <si>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</si>
  <si>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</si>
  <si>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</si>
  <si>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</si>
  <si>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</si>
  <si>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</si>
  <si>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</si>
  <si>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</si>
  <si>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</si>
  <si>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</si>
  <si>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</si>
  <si>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</si>
  <si>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</si>
  <si>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</si>
  <si>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</si>
  <si>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</si>
  <si>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</si>
  <si>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</si>
  <si>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</si>
  <si>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</si>
  <si>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</si>
  <si>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</si>
  <si>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</si>
  <si>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</si>
  <si>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</si>
  <si>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</si>
  <si>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</si>
  <si>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</si>
  <si>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</si>
  <si>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</si>
  <si>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</si>
  <si>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</si>
  <si>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</si>
  <si>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</si>
  <si>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</si>
  <si>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</si>
  <si>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</si>
  <si>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</si>
  <si>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</si>
  <si>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</si>
  <si>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</si>
  <si>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</si>
  <si>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</si>
  <si>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</si>
  <si>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</si>
  <si>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</si>
  <si>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</si>
  <si>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</si>
  <si>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</si>
  <si>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</si>
  <si>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</si>
  <si>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</si>
  <si>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</si>
  <si>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</si>
  <si>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</si>
  <si>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</si>
  <si>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</si>
  <si>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</si>
  <si>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</si>
  <si>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</si>
  <si>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</si>
  <si>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</si>
  <si>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</si>
  <si>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</si>
  <si>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</si>
  <si>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</si>
  <si>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</si>
  <si>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</si>
  <si>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</si>
  <si>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</si>
  <si>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</si>
  <si>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</si>
  <si>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</si>
  <si>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</si>
  <si>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</si>
  <si>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</si>
  <si>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</si>
  <si>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</si>
  <si>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</si>
  <si>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</si>
  <si>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</si>
  <si>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</si>
  <si>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</si>
  <si>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</si>
  <si>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</si>
  <si>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</si>
  <si>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</si>
  <si>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</si>
  <si>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</si>
  <si>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</si>
  <si>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</si>
  <si>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</si>
  <si>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</si>
  <si>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</si>
  <si>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</si>
  <si>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</si>
  <si>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</si>
  <si>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</si>
  <si>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</si>
  <si>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</si>
  <si>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</si>
  <si>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</si>
  <si>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</si>
  <si>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</si>
  <si>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</si>
  <si>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</si>
  <si>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</si>
  <si>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</si>
  <si>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</si>
  <si>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</si>
  <si>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</si>
  <si>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</si>
  <si>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</si>
  <si>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</si>
  <si>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</si>
  <si>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</si>
  <si>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</si>
  <si>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</si>
  <si>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</si>
  <si>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</si>
  <si>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</si>
  <si>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</si>
  <si>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</si>
  <si>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</si>
  <si>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</si>
  <si>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</si>
  <si>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</si>
  <si>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</si>
  <si>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</si>
  <si>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</si>
  <si>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</si>
  <si>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</si>
  <si>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</si>
  <si>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</si>
  <si>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</si>
  <si>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</si>
  <si>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</si>
  <si>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</si>
  <si>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</si>
  <si>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</si>
  <si>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</si>
  <si>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</si>
  <si>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</si>
  <si>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</si>
  <si>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</si>
  <si>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</si>
  <si>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</si>
  <si>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</si>
  <si>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</si>
  <si>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</si>
  <si>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</si>
  <si>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</si>
  <si>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</si>
  <si>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</si>
  <si>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</si>
  <si>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</si>
  <si>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</si>
  <si>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</si>
  <si>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</si>
  <si>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</si>
  <si>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</si>
  <si>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</si>
  <si>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</si>
  <si>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</si>
  <si>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</si>
  <si>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</si>
  <si>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</si>
  <si>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</si>
  <si>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</si>
  <si>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</si>
  <si>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</si>
  <si>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</si>
  <si>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</si>
  <si>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</si>
  <si>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</si>
  <si>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</si>
  <si>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</si>
  <si>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</si>
  <si>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</si>
  <si>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</si>
  <si>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</si>
  <si>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</si>
  <si>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</si>
  <si>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</si>
  <si>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</si>
  <si>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</si>
  <si>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</si>
  <si>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</si>
  <si>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</si>
  <si>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</si>
  <si>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</si>
  <si>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</si>
  <si>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</si>
  <si>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</si>
  <si>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</si>
  <si>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</si>
  <si>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</si>
  <si>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</si>
  <si>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</si>
  <si>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</si>
  <si>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</si>
  <si>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</si>
  <si>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</si>
  <si>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</si>
  <si>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</si>
  <si>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</si>
  <si>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</si>
  <si>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</si>
  <si>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</si>
  <si>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</si>
  <si>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</si>
  <si>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</si>
  <si>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</si>
  <si>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</si>
  <si>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</si>
  <si>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</si>
  <si>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</si>
  <si>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</si>
  <si>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</si>
  <si>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</si>
  <si>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</si>
  <si>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</si>
  <si>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</si>
  <si>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</si>
  <si>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</si>
  <si>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</si>
  <si>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</si>
  <si>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</si>
  <si>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</si>
  <si>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</si>
  <si>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</si>
  <si>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</si>
  <si>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</si>
  <si>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</si>
  <si>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</si>
  <si>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</si>
  <si>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</si>
  <si>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</si>
  <si>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</si>
  <si>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</si>
  <si>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</si>
  <si>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</si>
  <si>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</si>
  <si>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</si>
  <si>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</si>
  <si>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</si>
  <si>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</si>
  <si>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</si>
  <si>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</si>
  <si>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</si>
  <si>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</si>
  <si>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</si>
  <si>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</si>
  <si>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</si>
  <si>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</si>
  <si>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</si>
  <si>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</si>
  <si>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</si>
  <si>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</si>
  <si>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</si>
  <si>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</si>
  <si>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</si>
  <si>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</si>
  <si>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</si>
  <si>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</si>
  <si>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</si>
  <si>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</si>
  <si>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</si>
  <si>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</si>
  <si>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</si>
  <si>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</si>
  <si>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</si>
  <si>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</si>
  <si>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</si>
  <si>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</si>
  <si>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</si>
  <si>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</si>
  <si>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</si>
  <si>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</si>
  <si>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</si>
  <si>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</si>
  <si>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</si>
  <si>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</si>
  <si>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</si>
  <si>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</si>
  <si>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</si>
  <si>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</si>
  <si>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</si>
  <si>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</si>
  <si>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</si>
  <si>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</si>
  <si>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</si>
  <si>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</si>
  <si>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</si>
  <si>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</si>
  <si>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</si>
  <si>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</si>
  <si>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</si>
  <si>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</si>
  <si>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</si>
  <si>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</si>
  <si>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</si>
  <si>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</si>
  <si>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</si>
  <si>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</si>
  <si>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</si>
  <si>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</si>
  <si>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</si>
  <si>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</si>
  <si>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</si>
  <si>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</si>
  <si>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</si>
  <si>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</si>
  <si>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</si>
  <si>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</si>
  <si>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</si>
  <si>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</si>
  <si>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</si>
  <si>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</si>
  <si>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</si>
  <si>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</si>
  <si>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</si>
  <si>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</si>
  <si>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</si>
  <si>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</si>
  <si>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</si>
  <si>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</si>
  <si>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</si>
  <si>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</si>
  <si>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</si>
  <si>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</si>
  <si>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</si>
  <si>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</si>
  <si>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</si>
  <si>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</si>
  <si>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</si>
  <si>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</si>
  <si>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</si>
  <si>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</si>
  <si>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</si>
  <si>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</si>
  <si>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</si>
  <si>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</si>
  <si>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</si>
  <si>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</si>
  <si>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</si>
  <si>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</si>
  <si>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</si>
  <si>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</si>
  <si>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</si>
  <si>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</si>
  <si>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</si>
  <si>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</si>
  <si>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</si>
  <si>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</si>
  <si>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</si>
  <si>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</si>
  <si>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</si>
  <si>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</si>
  <si>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</si>
  <si>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</si>
  <si>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</si>
  <si>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</si>
  <si>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</si>
  <si>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</si>
  <si>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</si>
  <si>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</si>
  <si>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</si>
  <si>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</si>
  <si>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</si>
  <si>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</si>
  <si>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</si>
  <si>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</si>
  <si>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</si>
  <si>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</si>
  <si>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</si>
  <si>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</si>
  <si>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</si>
  <si>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</si>
  <si>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</si>
  <si>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</si>
  <si>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</si>
  <si>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</si>
  <si>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</si>
  <si>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</si>
  <si>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</si>
  <si>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</si>
  <si>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</si>
  <si>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</si>
  <si>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</si>
  <si>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</si>
  <si>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</si>
  <si>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</si>
  <si>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</si>
  <si>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</si>
  <si>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</si>
  <si>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</si>
  <si>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</si>
  <si>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</si>
  <si>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</si>
  <si>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</si>
  <si>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</si>
  <si>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</si>
  <si>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</si>
  <si>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</si>
  <si>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</si>
  <si>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</si>
  <si>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</si>
  <si>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</si>
  <si>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</si>
  <si>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</si>
  <si>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</si>
  <si>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</si>
  <si>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</si>
  <si>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</si>
  <si>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</si>
  <si>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</si>
  <si>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</si>
  <si>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</si>
  <si>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</si>
  <si>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</si>
  <si>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</si>
  <si>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</si>
  <si>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</si>
  <si>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</si>
  <si>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</si>
  <si>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</si>
  <si>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</si>
  <si>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</si>
  <si>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</si>
  <si>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</si>
  <si>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</si>
  <si>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</si>
  <si>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</si>
  <si>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</si>
  <si>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</si>
  <si>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</si>
  <si>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</si>
  <si>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</si>
  <si>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</si>
  <si>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</si>
  <si>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</si>
  <si>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</si>
  <si>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</si>
  <si>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</si>
  <si>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</si>
  <si>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</si>
  <si>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</si>
  <si>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</si>
  <si>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</si>
  <si>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</si>
  <si>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</si>
  <si>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</si>
  <si>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</si>
  <si>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</si>
  <si>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</si>
  <si>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</si>
  <si>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</si>
  <si>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</si>
  <si>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</si>
  <si>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</si>
  <si>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</si>
  <si>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</si>
  <si>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</si>
  <si>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</si>
  <si>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</si>
  <si>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</si>
  <si>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</si>
  <si>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</si>
  <si>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</si>
  <si>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</si>
  <si>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</si>
  <si>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</si>
  <si>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</si>
  <si>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</si>
  <si>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</si>
  <si>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</si>
  <si>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</si>
  <si>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</si>
  <si>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</si>
  <si>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</si>
  <si>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</si>
  <si>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</si>
  <si>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</si>
  <si>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</si>
  <si>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</si>
  <si>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</si>
  <si>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</si>
  <si>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</si>
  <si>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</si>
  <si>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</si>
  <si>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</si>
  <si>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</si>
  <si>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</si>
  <si>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</si>
  <si>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</si>
  <si>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</si>
  <si>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</si>
  <si>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</si>
  <si>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</si>
  <si>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</si>
  <si>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</si>
  <si>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</si>
  <si>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</si>
  <si>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</si>
  <si>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</si>
  <si>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</si>
  <si>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</si>
  <si>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</si>
  <si>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</si>
  <si>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</si>
  <si>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</si>
  <si>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</si>
  <si>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</si>
  <si>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</si>
  <si>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</si>
  <si>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</si>
  <si>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</si>
  <si>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</si>
  <si>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</si>
  <si>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</si>
  <si>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</si>
  <si>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</si>
  <si>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</si>
  <si>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</si>
  <si>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</si>
  <si>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</si>
  <si>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</si>
  <si>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</si>
  <si>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</si>
  <si>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</si>
  <si>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</si>
  <si>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</si>
  <si>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</si>
  <si>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</si>
  <si>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</si>
  <si>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</si>
  <si>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</si>
  <si>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</si>
  <si>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</si>
  <si>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</si>
  <si>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</si>
  <si>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</si>
  <si>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</si>
  <si>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</si>
  <si>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</si>
  <si>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</si>
  <si>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</si>
  <si>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</si>
  <si>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</si>
  <si>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</si>
  <si>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</si>
  <si>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</si>
  <si>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</si>
  <si>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</si>
  <si>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</si>
  <si>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</si>
  <si>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</si>
  <si>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</si>
  <si>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</si>
  <si>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</si>
  <si>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</si>
  <si>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</si>
  <si>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</si>
  <si>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</si>
  <si>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</si>
  <si>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</si>
  <si>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</si>
  <si>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</si>
  <si>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</si>
  <si>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</si>
  <si>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</si>
  <si>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</si>
  <si>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</si>
  <si>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</si>
  <si>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</si>
  <si>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</si>
  <si>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</si>
  <si>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</si>
  <si>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</si>
  <si>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</si>
  <si>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</si>
  <si>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</si>
  <si>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</si>
  <si>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  </t>
  </si>
  <si>
    <t>Adjustment to 2015 savings in 2016</t>
  </si>
  <si>
    <t>2016 True-up</t>
  </si>
  <si>
    <t>Adjustment to 2015 savings in 2017</t>
  </si>
  <si>
    <t>2017 True-up</t>
  </si>
  <si>
    <t>Adjustment to 2015 savings in 2018</t>
  </si>
  <si>
    <t>Adjustments to 2015 in 2016</t>
  </si>
  <si>
    <t>Home Depot Home Appliance Market Uplift Conservation Fund Pilot Program</t>
  </si>
  <si>
    <t>Unverified</t>
  </si>
  <si>
    <t>Adjustment to 2016 savings in 2017</t>
  </si>
  <si>
    <t>2017 Verified</t>
  </si>
  <si>
    <t>Adjustment to 2016 savings  in 2018</t>
  </si>
  <si>
    <t>2018 Unverified</t>
  </si>
  <si>
    <t>Note:  Unverified energy savings in 2016 and 2020 for the Retrofit program (Row 307) are from the April 2019 P&amp;C report
Energy savings in intervening years are linearly interpolated
Persistence in 2021 for unverified results is estimated using the persistence rate for verified results
Demand savings are estimated based on the observed kW/kWh in verified results</t>
  </si>
  <si>
    <t>Adjustment to 2017 savings in 2018</t>
  </si>
  <si>
    <t>Save on Energy Instand Discount Program</t>
  </si>
  <si>
    <t>Save on Energy Smart Thermostat Program</t>
  </si>
  <si>
    <t>PoolSaver Benchmarking Local Program</t>
  </si>
  <si>
    <t>Whole Home Pilot Program</t>
  </si>
  <si>
    <t>Home Energy Assessment &amp; Retrofit LDC Innovation Fund Pilot Program</t>
  </si>
  <si>
    <t>Save on Energy Instant Discount</t>
  </si>
  <si>
    <t>Save on Energy Business Refrigeration Program</t>
  </si>
  <si>
    <t>Instant Savings Program</t>
  </si>
  <si>
    <t>April 2019 P&amp;C</t>
  </si>
  <si>
    <t>Post 2019 P&amp;C</t>
  </si>
  <si>
    <t>EB-2019-0057</t>
  </si>
  <si>
    <t>2015-2018</t>
  </si>
  <si>
    <t>EB-2020-0020</t>
  </si>
  <si>
    <t>2021 COS Application</t>
  </si>
  <si>
    <t>GS &lt; 50 kW</t>
  </si>
  <si>
    <t>GS 50 to 2,999 kW</t>
  </si>
  <si>
    <t>GS 3,000 to 4,999 kW</t>
  </si>
  <si>
    <t>2014 and 2015 CDM estimates</t>
  </si>
  <si>
    <t>EB-2014-0099 settlement, p.54 in Board decision  (PDF page number), see note below regarding kW value</t>
  </si>
  <si>
    <t>EB-2012-0152</t>
  </si>
  <si>
    <t>EB-2013-0157</t>
  </si>
  <si>
    <t>EB-2014-0099</t>
  </si>
  <si>
    <t>EB-2015-0092</t>
  </si>
  <si>
    <t>EB-2016-0214</t>
  </si>
  <si>
    <t>EB-2017-0065</t>
  </si>
  <si>
    <t>EB-2018-0057</t>
  </si>
  <si>
    <t>2021 Actuals</t>
  </si>
  <si>
    <t>2021 Forecast</t>
  </si>
  <si>
    <t>Table 5-g.  2021 Lost Revenues Work Form</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</si>
  <si>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</si>
  <si>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</si>
  <si>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</si>
  <si>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</si>
  <si>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</si>
  <si>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</si>
  <si>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</si>
  <si>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</si>
  <si>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</si>
  <si>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</si>
  <si>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</si>
  <si>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</si>
  <si>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2021 programs</t>
  </si>
  <si>
    <t>Total Lost Revenues in 2021</t>
  </si>
  <si>
    <t>Forecast Lost Revenues in 2021</t>
  </si>
  <si>
    <t>LRAMVA in 2021</t>
  </si>
  <si>
    <t>Lost Revenue in 2021 from 2020 programs</t>
  </si>
  <si>
    <t>2014 Savings Persisting in 2021</t>
  </si>
  <si>
    <t>2015 Savings Persisting in 2021</t>
  </si>
  <si>
    <t>2016 Savings Persisting in 2021</t>
  </si>
  <si>
    <t>2017 Savings Persisting in 2021</t>
  </si>
  <si>
    <t>2018 Savings Persisting in 2021</t>
  </si>
  <si>
    <t>2019 Savings Persisting in 2021</t>
  </si>
  <si>
    <t>2019-2021</t>
  </si>
  <si>
    <t>2020 IRM</t>
  </si>
  <si>
    <t>Threshold for 2021 is for the full year. Although only claiming for the first 1/3 of the year (Jan-Apr), the partial year is captured in the rates rather than here in the threshold, for convenience.</t>
  </si>
  <si>
    <t>Note:  Rates shown for 2021 are only the spill over from 2020 for Jan-Apr 2021. As such, they are approximately one-third of the annual rate. These partial year rates are multiplied by full year savings and thresholds in the LRAMVA.</t>
  </si>
  <si>
    <t>Note:  Persistence in 2020 from IESO P&amp;C April 2019. Persistence in 2019 interpolated. Persistence in 2021 estimated from persistence loss rate in 2017 for each program from 2019 to 2020.</t>
  </si>
  <si>
    <t>Note:  Persistence in 2021 estimated from change in persistence in 2017 from 2018 to 2019</t>
  </si>
  <si>
    <t>Monthly peak kW</t>
  </si>
  <si>
    <t>Max load (kW)</t>
  </si>
  <si>
    <t>Billed load (kW)</t>
  </si>
  <si>
    <t>2016 total</t>
  </si>
  <si>
    <t>2017 total</t>
  </si>
  <si>
    <t>2018 total</t>
  </si>
  <si>
    <t>2019 total</t>
  </si>
  <si>
    <t>Values in red are estimated as data not yet available.</t>
  </si>
  <si>
    <t>Average of Jan 2018 - May 2020</t>
  </si>
  <si>
    <t>2020 total</t>
  </si>
  <si>
    <t>2021 total</t>
  </si>
  <si>
    <t>Lost load</t>
  </si>
  <si>
    <t>2015 results (kW)</t>
  </si>
  <si>
    <t>2016 Persistence</t>
  </si>
  <si>
    <t>2017 Persistence</t>
  </si>
  <si>
    <t>2018 Persistence</t>
  </si>
  <si>
    <t>2019 Persistence</t>
  </si>
  <si>
    <t>2020 Persistence</t>
  </si>
  <si>
    <t>2021 Persistence</t>
  </si>
  <si>
    <t>PSUI (annual)</t>
  </si>
  <si>
    <t>PSUI (monthly average)</t>
  </si>
  <si>
    <t>Months</t>
  </si>
  <si>
    <t>Post P&amp;C</t>
  </si>
  <si>
    <t>Post-P&amp;C</t>
  </si>
  <si>
    <t>Sum of Net kWh</t>
  </si>
  <si>
    <t>Sum of Net kW</t>
  </si>
  <si>
    <t>Row Labels</t>
  </si>
  <si>
    <t>161748</t>
  </si>
  <si>
    <t>163377</t>
  </si>
  <si>
    <t>168716</t>
  </si>
  <si>
    <t>168718</t>
  </si>
  <si>
    <t>173168</t>
  </si>
  <si>
    <t>175181</t>
  </si>
  <si>
    <t>175730</t>
  </si>
  <si>
    <t>177140</t>
  </si>
  <si>
    <t>177407</t>
  </si>
  <si>
    <t>178294</t>
  </si>
  <si>
    <t>182241</t>
  </si>
  <si>
    <t>182319</t>
  </si>
  <si>
    <t>185424</t>
  </si>
  <si>
    <t>186001</t>
  </si>
  <si>
    <t>186002</t>
  </si>
  <si>
    <t>186003</t>
  </si>
  <si>
    <t>186004</t>
  </si>
  <si>
    <t>186469</t>
  </si>
  <si>
    <t>186624</t>
  </si>
  <si>
    <t>188271</t>
  </si>
  <si>
    <t>188347</t>
  </si>
  <si>
    <t>188349</t>
  </si>
  <si>
    <t>188653</t>
  </si>
  <si>
    <t>189002</t>
  </si>
  <si>
    <t>189402</t>
  </si>
  <si>
    <t>189522</t>
  </si>
  <si>
    <t>189523</t>
  </si>
  <si>
    <t>189963</t>
  </si>
  <si>
    <t>190111</t>
  </si>
  <si>
    <t>190532</t>
  </si>
  <si>
    <t>191045</t>
  </si>
  <si>
    <t>191317</t>
  </si>
  <si>
    <t>191458</t>
  </si>
  <si>
    <t>191535</t>
  </si>
  <si>
    <t>191606</t>
  </si>
  <si>
    <t>191933</t>
  </si>
  <si>
    <t>192315</t>
  </si>
  <si>
    <t>192319</t>
  </si>
  <si>
    <t>192320</t>
  </si>
  <si>
    <t>192418</t>
  </si>
  <si>
    <t>192684</t>
  </si>
  <si>
    <t>193139</t>
  </si>
  <si>
    <t>193551</t>
  </si>
  <si>
    <t>193552</t>
  </si>
  <si>
    <t>193660</t>
  </si>
  <si>
    <t>193808</t>
  </si>
  <si>
    <t>193890</t>
  </si>
  <si>
    <t>194013</t>
  </si>
  <si>
    <t>194766</t>
  </si>
  <si>
    <t>194986</t>
  </si>
  <si>
    <t>195407</t>
  </si>
  <si>
    <t>195778</t>
  </si>
  <si>
    <t>195979</t>
  </si>
  <si>
    <t>196014</t>
  </si>
  <si>
    <t>198260</t>
  </si>
  <si>
    <t>198314</t>
  </si>
  <si>
    <t>199267</t>
  </si>
  <si>
    <t>199744</t>
  </si>
  <si>
    <t>199763</t>
  </si>
  <si>
    <t>200013</t>
  </si>
  <si>
    <t>200218</t>
  </si>
  <si>
    <t>200219</t>
  </si>
  <si>
    <t>200857</t>
  </si>
  <si>
    <t>200898</t>
  </si>
  <si>
    <t>200904</t>
  </si>
  <si>
    <t>201688</t>
  </si>
  <si>
    <t>203059</t>
  </si>
  <si>
    <t>204113</t>
  </si>
  <si>
    <t>204116</t>
  </si>
  <si>
    <t>204122</t>
  </si>
  <si>
    <t>204643</t>
  </si>
  <si>
    <t>204644</t>
  </si>
  <si>
    <t>204645</t>
  </si>
  <si>
    <t>205157</t>
  </si>
  <si>
    <t>205158</t>
  </si>
  <si>
    <t>205159</t>
  </si>
  <si>
    <t>205425</t>
  </si>
  <si>
    <t>205505</t>
  </si>
  <si>
    <t>205830</t>
  </si>
  <si>
    <t>206689</t>
  </si>
  <si>
    <t>Grand Total</t>
  </si>
  <si>
    <t>Column Labels</t>
  </si>
  <si>
    <t>GS&lt;50</t>
  </si>
  <si>
    <t>Application</t>
  </si>
  <si>
    <t>Completion year</t>
  </si>
  <si>
    <t>Rate class</t>
  </si>
  <si>
    <t>Net kWh</t>
  </si>
  <si>
    <t>Net kW</t>
  </si>
  <si>
    <t>Status</t>
  </si>
  <si>
    <t>All projects</t>
  </si>
  <si>
    <t>Source</t>
  </si>
  <si>
    <t>NBH CDM database</t>
  </si>
  <si>
    <t>2017 Final Results</t>
  </si>
  <si>
    <t>2016 Final Results</t>
  </si>
  <si>
    <t>ERII</t>
  </si>
  <si>
    <t>GS 50-2999</t>
  </si>
  <si>
    <t>GS 3000-4999</t>
  </si>
  <si>
    <t>Project details</t>
  </si>
  <si>
    <t>Final result</t>
  </si>
  <si>
    <t>HPNC</t>
  </si>
  <si>
    <t>Adjustment-2017</t>
  </si>
  <si>
    <t>Calculated allocation - energy</t>
  </si>
  <si>
    <t>Allocation for workform</t>
  </si>
  <si>
    <t>Calculated allocation - demand</t>
  </si>
  <si>
    <t>Note: Totals by year may differ from final results due to a number of factors, including projects in other jurisdictions, IESO blended baseline impact true-ups</t>
  </si>
  <si>
    <t>Rows 84-86</t>
  </si>
  <si>
    <t>New rows for 2021</t>
  </si>
  <si>
    <t>Claim is to April 30,2021</t>
  </si>
  <si>
    <t>H19:h20</t>
  </si>
  <si>
    <t>Adjust formulae to include 2020 and 2021</t>
  </si>
  <si>
    <t>Row 54</t>
  </si>
  <si>
    <t>Include rates for 2021 (first four months)</t>
  </si>
  <si>
    <t>Threshold for 2021</t>
  </si>
  <si>
    <t>Rows 58:59, 122:123, 307:308</t>
  </si>
  <si>
    <t>Where adjustments in multiple years, they are showed separately</t>
  </si>
  <si>
    <t>Facilitates comparison with IESO reports</t>
  </si>
  <si>
    <t>Row 532</t>
  </si>
  <si>
    <t>Added persistence of 2014 in 2021</t>
  </si>
  <si>
    <t>Rows 214, 399,583,767,954</t>
  </si>
  <si>
    <t>Added persistence in 2021</t>
  </si>
  <si>
    <t>O72:U72</t>
  </si>
  <si>
    <t>Cogen data from Tab 8</t>
  </si>
  <si>
    <t>Special calculation required for CHP project</t>
  </si>
  <si>
    <t>8. Streetlighting</t>
  </si>
  <si>
    <t>Entire tab</t>
  </si>
  <si>
    <t>Energy allocation is relevant only for GS&lt;50 which bills by kWh</t>
  </si>
  <si>
    <t>Demand allocation is relevant fpr GS&gt;50 rate classes, which are billed by kW</t>
  </si>
  <si>
    <t>Totals do not add to 100% because allocations are based on billing units.</t>
  </si>
  <si>
    <t>Click here for final allocation table.</t>
  </si>
  <si>
    <t>Note: kW values are based on what actually was used in the forecast model, where demand savings from the CHP project were manually reduced.</t>
  </si>
  <si>
    <t>Note: North Bay Hydro had no street lighting projects in the period being claimed. This tab provides data on the cogeneration project at the North Bay Regional Health Centre, and the Community Energy Park.</t>
  </si>
  <si>
    <t>Demand reduction (kW)</t>
  </si>
  <si>
    <t>Average of May 2019 - Jul 2020</t>
  </si>
  <si>
    <t>2019 results (kW)</t>
  </si>
  <si>
    <t>Project 2: Community Energy Park</t>
  </si>
  <si>
    <t>Project 1: North Bay Regional Health Centre</t>
  </si>
  <si>
    <t>Shadow bill (kW)</t>
  </si>
  <si>
    <t>O875:Q875</t>
  </si>
  <si>
    <t>Special calculation required for CP project</t>
  </si>
  <si>
    <t>Special calculation required for CEP project</t>
  </si>
  <si>
    <t>Cogen facility and community energy park data provided on this tab</t>
  </si>
  <si>
    <t>Shadow bill (kWh)</t>
  </si>
  <si>
    <t>Billed load (kWh)</t>
  </si>
  <si>
    <t>Energy reduction (kWh)</t>
  </si>
  <si>
    <t>PSUI (kWh)</t>
  </si>
  <si>
    <t>163458</t>
  </si>
  <si>
    <t>172004</t>
  </si>
  <si>
    <t>172275</t>
  </si>
  <si>
    <t>173461</t>
  </si>
  <si>
    <t>173720</t>
  </si>
  <si>
    <t>173750</t>
  </si>
  <si>
    <t>173795</t>
  </si>
  <si>
    <t>173823</t>
  </si>
  <si>
    <t>173824</t>
  </si>
  <si>
    <t>175261</t>
  </si>
  <si>
    <t>175273</t>
  </si>
  <si>
    <t>175348</t>
  </si>
  <si>
    <t>175460</t>
  </si>
  <si>
    <t>176071</t>
  </si>
  <si>
    <t>176440</t>
  </si>
  <si>
    <t>179293</t>
  </si>
  <si>
    <t>182668</t>
  </si>
  <si>
    <t>183730</t>
  </si>
  <si>
    <t>185519</t>
  </si>
  <si>
    <t>186048</t>
  </si>
  <si>
    <t>186432</t>
  </si>
  <si>
    <t>186448</t>
  </si>
  <si>
    <t>186866</t>
  </si>
  <si>
    <t>152317</t>
  </si>
  <si>
    <t>152972</t>
  </si>
  <si>
    <t>154357</t>
  </si>
  <si>
    <t>1250 S</t>
  </si>
  <si>
    <t>154214</t>
  </si>
  <si>
    <t>154917</t>
  </si>
  <si>
    <t>155716</t>
  </si>
  <si>
    <t>155950</t>
  </si>
  <si>
    <t>156581</t>
  </si>
  <si>
    <t>157111</t>
  </si>
  <si>
    <t>158370</t>
  </si>
  <si>
    <t>158423</t>
  </si>
  <si>
    <t>159100</t>
  </si>
  <si>
    <t>159251</t>
  </si>
  <si>
    <t>159297</t>
  </si>
  <si>
    <t>159471</t>
  </si>
  <si>
    <t>159723</t>
  </si>
  <si>
    <t>160148</t>
  </si>
  <si>
    <t>160340</t>
  </si>
  <si>
    <t>160426</t>
  </si>
  <si>
    <t>160469</t>
  </si>
  <si>
    <t>160820</t>
  </si>
  <si>
    <t>161408</t>
  </si>
  <si>
    <t>161774</t>
  </si>
  <si>
    <t>163360</t>
  </si>
  <si>
    <t>163629</t>
  </si>
  <si>
    <t>167517</t>
  </si>
  <si>
    <t>167840</t>
  </si>
  <si>
    <t>168087</t>
  </si>
  <si>
    <t>169168</t>
  </si>
  <si>
    <t>169693</t>
  </si>
  <si>
    <t>170355</t>
  </si>
  <si>
    <t>Other LDC</t>
  </si>
  <si>
    <t>1715 S</t>
  </si>
  <si>
    <t>173496</t>
  </si>
  <si>
    <t>173610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</si>
</sst>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yyyy/mm"/>
  </numFmts>
  <fonts count="248">
    <font>
      <sz val="11"/>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12"/>
      <color theme="0"/>
      <name val="Calibri"/>
      <family val="2"/>
      <scheme val="minor"/>
    </font>
    <font>
      <b/>
      <sz val="16"/>
      <color theme="1"/>
      <name val="Calibri"/>
      <family val="2"/>
      <scheme val="minor"/>
    </font>
    <font>
      <b/>
      <sz val="15"/>
      <color theme="1"/>
      <name val="Calibri"/>
      <family val="2"/>
    </font>
    <font>
      <b/>
      <sz val="12"/>
      <color theme="0"/>
      <name val="Calibri"/>
      <family val="2"/>
    </font>
    <font>
      <sz val="12"/>
      <color rgb="FFFF0000"/>
      <name val="Calibri"/>
      <family val="2"/>
    </font>
    <font>
      <sz val="16"/>
      <color theme="1"/>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style="thin">
        <color theme="1"/>
      </top>
      <bottom style="medium">
        <color theme="1"/>
      </bottom>
      <diagonal/>
    </border>
  </borders>
  <cellStyleXfs count="9774">
    <xf numFmtId="0" fontId="0" fillId="0" borderId="0"/>
    <xf numFmtId="43" fontId="13"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4" fillId="0" borderId="0"/>
    <xf numFmtId="0" fontId="13" fillId="0" borderId="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15" applyNumberFormat="0" applyAlignment="0" applyProtection="0"/>
    <xf numFmtId="0" fontId="19" fillId="22" borderId="16" applyNumberFormat="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17" applyNumberFormat="0" applyFill="0" applyAlignment="0" applyProtection="0"/>
    <xf numFmtId="0" fontId="24" fillId="0" borderId="18" applyNumberFormat="0" applyFill="0" applyAlignment="0" applyProtection="0"/>
    <xf numFmtId="0" fontId="25" fillId="0" borderId="19" applyNumberFormat="0" applyFill="0" applyAlignment="0" applyProtection="0"/>
    <xf numFmtId="0" fontId="25" fillId="0" borderId="0" applyNumberFormat="0" applyFill="0" applyBorder="0" applyAlignment="0" applyProtection="0"/>
    <xf numFmtId="0" fontId="26" fillId="8" borderId="15" applyNumberFormat="0" applyAlignment="0" applyProtection="0"/>
    <xf numFmtId="0" fontId="27" fillId="0" borderId="20" applyNumberFormat="0" applyFill="0" applyAlignment="0" applyProtection="0"/>
    <xf numFmtId="0" fontId="28" fillId="23" borderId="0" applyNumberFormat="0" applyBorder="0" applyAlignment="0" applyProtection="0"/>
    <xf numFmtId="0" fontId="20" fillId="0" borderId="0"/>
    <xf numFmtId="0" fontId="20" fillId="0" borderId="0"/>
    <xf numFmtId="0" fontId="7" fillId="0" borderId="0"/>
    <xf numFmtId="0" fontId="13" fillId="0" borderId="0"/>
    <xf numFmtId="0" fontId="7" fillId="0" borderId="0"/>
    <xf numFmtId="0" fontId="13" fillId="24" borderId="21" applyNumberFormat="0" applyFont="0" applyAlignment="0" applyProtection="0"/>
    <xf numFmtId="0" fontId="13" fillId="24" borderId="21" applyNumberFormat="0" applyFont="0" applyAlignment="0" applyProtection="0"/>
    <xf numFmtId="0" fontId="29" fillId="21" borderId="22" applyNumberFormat="0" applyAlignment="0" applyProtection="0"/>
    <xf numFmtId="9" fontId="7" fillId="0" borderId="0" applyFont="0" applyFill="0" applyBorder="0" applyAlignment="0" applyProtection="0"/>
    <xf numFmtId="0" fontId="13" fillId="25" borderId="1" applyNumberFormat="0" applyProtection="0">
      <alignment horizontal="left" vertical="center"/>
    </xf>
    <xf numFmtId="0" fontId="13" fillId="25" borderId="1" applyNumberFormat="0" applyProtection="0">
      <alignment horizontal="left" vertical="center"/>
    </xf>
    <xf numFmtId="0" fontId="30" fillId="0" borderId="0" applyNumberFormat="0" applyFill="0" applyBorder="0" applyAlignment="0" applyProtection="0"/>
    <xf numFmtId="0" fontId="31" fillId="0" borderId="23" applyNumberFormat="0" applyFill="0" applyAlignment="0" applyProtection="0"/>
    <xf numFmtId="0" fontId="32" fillId="0" borderId="0" applyNumberFormat="0" applyFill="0" applyBorder="0" applyAlignment="0" applyProtection="0"/>
    <xf numFmtId="0" fontId="18" fillId="21" borderId="24" applyNumberFormat="0" applyAlignment="0" applyProtection="0"/>
    <xf numFmtId="0" fontId="26" fillId="8" borderId="24" applyNumberFormat="0" applyAlignment="0" applyProtection="0"/>
    <xf numFmtId="0" fontId="13" fillId="24" borderId="25" applyNumberFormat="0" applyFont="0" applyAlignment="0" applyProtection="0"/>
    <xf numFmtId="0" fontId="13" fillId="24" borderId="25" applyNumberFormat="0" applyFont="0" applyAlignment="0" applyProtection="0"/>
    <xf numFmtId="0" fontId="29" fillId="21" borderId="26" applyNumberFormat="0" applyAlignment="0" applyProtection="0"/>
    <xf numFmtId="0" fontId="31" fillId="0" borderId="27" applyNumberFormat="0" applyFill="0" applyAlignment="0" applyProtection="0"/>
    <xf numFmtId="16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39" fillId="0" borderId="0" applyNumberFormat="0" applyFill="0" applyBorder="0" applyAlignment="0" applyProtection="0"/>
    <xf numFmtId="0" fontId="7" fillId="0" borderId="0"/>
    <xf numFmtId="9" fontId="7" fillId="0" borderId="0" applyFont="0" applyFill="0" applyBorder="0" applyAlignment="0" applyProtection="0"/>
    <xf numFmtId="0" fontId="13" fillId="25" borderId="34" applyNumberFormat="0" applyProtection="0">
      <alignment horizontal="left" vertical="center"/>
    </xf>
    <xf numFmtId="0" fontId="13" fillId="25" borderId="34" applyNumberFormat="0" applyProtection="0">
      <alignment horizontal="left" vertical="center"/>
    </xf>
    <xf numFmtId="0" fontId="18" fillId="21" borderId="29" applyNumberFormat="0" applyAlignment="0" applyProtection="0"/>
    <xf numFmtId="0" fontId="26" fillId="8" borderId="29" applyNumberFormat="0" applyAlignment="0" applyProtection="0"/>
    <xf numFmtId="0" fontId="13" fillId="24" borderId="30" applyNumberFormat="0" applyFont="0" applyAlignment="0" applyProtection="0"/>
    <xf numFmtId="0" fontId="13"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0" fontId="18" fillId="21" borderId="29" applyNumberFormat="0" applyAlignment="0" applyProtection="0"/>
    <xf numFmtId="0" fontId="26" fillId="8" borderId="29" applyNumberFormat="0" applyAlignment="0" applyProtection="0"/>
    <xf numFmtId="0" fontId="13" fillId="24" borderId="30" applyNumberFormat="0" applyFont="0" applyAlignment="0" applyProtection="0"/>
    <xf numFmtId="0" fontId="13"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3" fillId="25" borderId="34" applyNumberFormat="0" applyProtection="0">
      <alignment horizontal="left" vertical="center"/>
    </xf>
    <xf numFmtId="0" fontId="13" fillId="25" borderId="34" applyNumberFormat="0" applyProtection="0">
      <alignment horizontal="left" vertical="center"/>
    </xf>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8" fillId="0" borderId="0" applyFont="0" applyFill="0" applyBorder="0" applyAlignment="0" applyProtection="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 fillId="0" borderId="0"/>
    <xf numFmtId="0" fontId="13" fillId="0" borderId="0"/>
    <xf numFmtId="0" fontId="13" fillId="0" borderId="0" applyFont="0" applyFill="0" applyBorder="0" applyAlignment="0" applyProtection="0"/>
    <xf numFmtId="182" fontId="13" fillId="0" borderId="0" applyFont="0" applyFill="0" applyBorder="0" applyAlignment="0" applyProtection="0"/>
    <xf numFmtId="0" fontId="79" fillId="0" borderId="0"/>
    <xf numFmtId="0" fontId="80" fillId="0" borderId="0" applyFont="0" applyFill="0" applyBorder="0" applyAlignment="0" applyProtection="0"/>
    <xf numFmtId="183" fontId="13" fillId="0" borderId="0" applyFont="0" applyFill="0" applyBorder="0" applyAlignment="0" applyProtection="0"/>
    <xf numFmtId="179" fontId="13" fillId="0" borderId="0" applyFont="0" applyFill="0" applyBorder="0" applyAlignment="0" applyProtection="0"/>
    <xf numFmtId="184" fontId="81" fillId="0" borderId="0" applyFont="0" applyFill="0" applyBorder="0" applyAlignment="0" applyProtection="0"/>
    <xf numFmtId="185" fontId="81" fillId="0" borderId="0" applyFont="0" applyFill="0" applyBorder="0" applyAlignment="0" applyProtection="0"/>
    <xf numFmtId="39" fontId="13" fillId="0" borderId="0" applyFont="0" applyFill="0" applyBorder="0" applyAlignment="0" applyProtection="0"/>
    <xf numFmtId="0" fontId="79" fillId="0" borderId="0"/>
    <xf numFmtId="0" fontId="13" fillId="0" borderId="0">
      <alignment vertical="top"/>
    </xf>
    <xf numFmtId="0" fontId="80" fillId="0" borderId="0" applyNumberFormat="0" applyFill="0">
      <alignment horizontal="left" vertical="center" wrapText="1"/>
    </xf>
    <xf numFmtId="186" fontId="13" fillId="0" borderId="0" applyFont="0" applyFill="0" applyBorder="0" applyAlignment="0" applyProtection="0"/>
    <xf numFmtId="187" fontId="81" fillId="0" borderId="0" applyFont="0" applyFill="0" applyBorder="0" applyAlignment="0" applyProtection="0"/>
    <xf numFmtId="188" fontId="81" fillId="0" borderId="0" applyFont="0" applyFill="0" applyBorder="0" applyAlignment="0" applyProtection="0"/>
    <xf numFmtId="189" fontId="81" fillId="0" borderId="0" applyFont="0" applyFill="0" applyBorder="0" applyAlignment="0" applyProtection="0"/>
    <xf numFmtId="190" fontId="81" fillId="0" borderId="0" applyFont="0" applyFill="0" applyBorder="0" applyAlignment="0" applyProtection="0"/>
    <xf numFmtId="191" fontId="13" fillId="0" borderId="0" applyFont="0" applyFill="0" applyBorder="0" applyAlignment="0" applyProtection="0"/>
    <xf numFmtId="192" fontId="13" fillId="0" borderId="0" applyFont="0" applyFill="0" applyBorder="0" applyAlignment="0" applyProtection="0"/>
    <xf numFmtId="193" fontId="13" fillId="0" borderId="0" applyFont="0" applyFill="0" applyBorder="0" applyProtection="0">
      <alignment horizontal="right"/>
    </xf>
    <xf numFmtId="194" fontId="81" fillId="0" borderId="0" applyFont="0" applyFill="0" applyBorder="0" applyAlignment="0" applyProtection="0"/>
    <xf numFmtId="168" fontId="81" fillId="0" borderId="0" applyFont="0" applyFill="0" applyBorder="0" applyAlignment="0" applyProtection="0"/>
    <xf numFmtId="195" fontId="13" fillId="0" borderId="0" applyFont="0" applyFill="0" applyBorder="0" applyAlignment="0" applyProtection="0"/>
    <xf numFmtId="176" fontId="13" fillId="0" borderId="0" applyFont="0" applyFill="0" applyBorder="0" applyAlignment="0" applyProtection="0"/>
    <xf numFmtId="196" fontId="81" fillId="0" borderId="0" applyFont="0" applyFill="0" applyBorder="0" applyAlignment="0" applyProtection="0"/>
    <xf numFmtId="196" fontId="13" fillId="0" borderId="0" applyFont="0" applyFill="0" applyBorder="0" applyAlignment="0" applyProtection="0"/>
    <xf numFmtId="197" fontId="13" fillId="0" borderId="0" applyFont="0" applyFill="0" applyBorder="0" applyAlignment="0" applyProtection="0"/>
    <xf numFmtId="198" fontId="13" fillId="0" borderId="0" applyFont="0" applyFill="0" applyBorder="0" applyAlignment="0" applyProtection="0"/>
    <xf numFmtId="199" fontId="13" fillId="0" borderId="0" applyFont="0" applyFill="0" applyBorder="0" applyAlignment="0" applyProtection="0"/>
    <xf numFmtId="0" fontId="13" fillId="0" borderId="0"/>
    <xf numFmtId="0" fontId="13" fillId="0" borderId="0"/>
    <xf numFmtId="9" fontId="82" fillId="0" borderId="0">
      <alignment horizontal="right"/>
    </xf>
    <xf numFmtId="9" fontId="80" fillId="0" borderId="0">
      <alignment horizontal="right"/>
    </xf>
    <xf numFmtId="0" fontId="13" fillId="60" borderId="29" applyNumberFormat="0">
      <alignment horizontal="centerContinuous" vertical="center" wrapText="1"/>
    </xf>
    <xf numFmtId="0" fontId="13" fillId="61" borderId="29" applyNumberFormat="0">
      <alignment horizontal="left" vertical="center"/>
    </xf>
    <xf numFmtId="170" fontId="83" fillId="0" borderId="0" applyFont="0" applyFill="0" applyBorder="0" applyAlignment="0" applyProtection="0"/>
    <xf numFmtId="0" fontId="13" fillId="0" borderId="0"/>
    <xf numFmtId="9" fontId="84" fillId="0" borderId="0" applyFont="0" applyFill="0" applyBorder="0" applyAlignment="0" applyProtection="0"/>
    <xf numFmtId="10" fontId="84" fillId="0" borderId="0" applyFont="0" applyFill="0" applyBorder="0" applyAlignment="0" applyProtection="0"/>
    <xf numFmtId="0" fontId="81" fillId="0" borderId="0" applyNumberFormat="0" applyFill="0" applyBorder="0" applyAlignment="0" applyProtection="0"/>
    <xf numFmtId="0" fontId="20" fillId="0" borderId="0"/>
    <xf numFmtId="200" fontId="80" fillId="0" borderId="0" applyNumberFormat="0" applyFill="0">
      <alignment horizontal="left" vertical="center" wrapText="1"/>
    </xf>
    <xf numFmtId="164" fontId="84" fillId="0" borderId="0" applyFont="0" applyFill="0" applyBorder="0" applyAlignment="0" applyProtection="0"/>
    <xf numFmtId="166" fontId="84" fillId="0" borderId="0" applyFont="0" applyFill="0" applyBorder="0" applyAlignment="0" applyProtection="0"/>
    <xf numFmtId="0" fontId="85" fillId="0" borderId="0" applyFont="0" applyFill="0" applyBorder="0" applyAlignment="0" applyProtection="0"/>
    <xf numFmtId="201" fontId="85" fillId="0" borderId="0" applyFont="0" applyFill="0" applyBorder="0" applyAlignment="0" applyProtection="0"/>
    <xf numFmtId="0" fontId="80" fillId="25" borderId="0" applyFont="0" applyFill="0" applyProtection="0"/>
    <xf numFmtId="182" fontId="13" fillId="0" borderId="0"/>
    <xf numFmtId="202" fontId="86" fillId="0" borderId="0" applyFill="0" applyBorder="0" applyAlignment="0" applyProtection="0">
      <alignment horizontal="right"/>
    </xf>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8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8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8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8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8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8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8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8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8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8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8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8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76" fillId="39" borderId="0" applyNumberFormat="0" applyBorder="0" applyAlignment="0" applyProtection="0"/>
    <xf numFmtId="0" fontId="76" fillId="3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76" fillId="43" borderId="0" applyNumberFormat="0" applyBorder="0" applyAlignment="0" applyProtection="0"/>
    <xf numFmtId="0" fontId="76" fillId="43"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76" fillId="47" borderId="0" applyNumberFormat="0" applyBorder="0" applyAlignment="0" applyProtection="0"/>
    <xf numFmtId="0" fontId="76" fillId="47"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76" fillId="51" borderId="0" applyNumberFormat="0" applyBorder="0" applyAlignment="0" applyProtection="0"/>
    <xf numFmtId="0" fontId="76" fillId="51"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203" fontId="13" fillId="0" borderId="10">
      <alignment horizontal="right"/>
    </xf>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76" fillId="36" borderId="0" applyNumberFormat="0" applyBorder="0" applyAlignment="0" applyProtection="0"/>
    <xf numFmtId="0" fontId="76" fillId="3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76" fillId="40" borderId="0" applyNumberFormat="0" applyBorder="0" applyAlignment="0" applyProtection="0"/>
    <xf numFmtId="0" fontId="76" fillId="40"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76" fillId="44" borderId="0" applyNumberFormat="0" applyBorder="0" applyAlignment="0" applyProtection="0"/>
    <xf numFmtId="0" fontId="76" fillId="44"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76" fillId="52" borderId="0" applyNumberFormat="0" applyBorder="0" applyAlignment="0" applyProtection="0"/>
    <xf numFmtId="0" fontId="76" fillId="52"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167" fontId="88" fillId="0" borderId="0" applyFont="0"/>
    <xf numFmtId="167" fontId="88" fillId="0" borderId="64" applyFont="0"/>
    <xf numFmtId="168" fontId="88" fillId="0" borderId="0" applyFont="0"/>
    <xf numFmtId="204" fontId="89" fillId="0" borderId="10">
      <alignment horizontal="right"/>
    </xf>
    <xf numFmtId="204" fontId="89" fillId="0" borderId="10" applyFill="0">
      <alignment horizontal="right"/>
    </xf>
    <xf numFmtId="3" fontId="13" fillId="0" borderId="10" applyFill="0">
      <alignment horizontal="right"/>
    </xf>
    <xf numFmtId="205" fontId="89" fillId="0" borderId="10" applyFill="0">
      <alignment horizontal="right"/>
    </xf>
    <xf numFmtId="206" fontId="12" fillId="62" borderId="65">
      <alignment horizontal="center" vertical="center"/>
    </xf>
    <xf numFmtId="0" fontId="13" fillId="0" borderId="0"/>
    <xf numFmtId="182" fontId="90" fillId="0" borderId="0"/>
    <xf numFmtId="0" fontId="13" fillId="0" borderId="0"/>
    <xf numFmtId="207" fontId="13" fillId="0" borderId="10">
      <alignment horizontal="right"/>
      <protection locked="0"/>
    </xf>
    <xf numFmtId="165" fontId="89" fillId="0" borderId="10" applyNumberFormat="0" applyFont="0" applyBorder="0" applyProtection="0">
      <alignment horizontal="right"/>
    </xf>
    <xf numFmtId="208" fontId="91" fillId="63" borderId="66"/>
    <xf numFmtId="0" fontId="13" fillId="0" borderId="0" applyNumberFormat="0" applyFill="0" applyBorder="0" applyAlignment="0" applyProtection="0"/>
    <xf numFmtId="0" fontId="92" fillId="0" borderId="0" applyNumberFormat="0" applyFill="0" applyBorder="0" applyAlignment="0" applyProtection="0"/>
    <xf numFmtId="0" fontId="93" fillId="0" borderId="0"/>
    <xf numFmtId="0" fontId="32" fillId="0" borderId="0" applyNumberFormat="0" applyFill="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1" fontId="95" fillId="64" borderId="11" applyNumberFormat="0" applyBorder="0" applyAlignment="0">
      <alignment horizontal="center" vertical="top" wrapText="1"/>
      <protection hidden="1"/>
    </xf>
    <xf numFmtId="0" fontId="96" fillId="65" borderId="0"/>
    <xf numFmtId="0" fontId="97" fillId="0" borderId="0" applyAlignment="0"/>
    <xf numFmtId="0" fontId="98" fillId="0" borderId="5" applyNumberFormat="0" applyFill="0" applyAlignment="0" applyProtection="0"/>
    <xf numFmtId="0" fontId="99" fillId="0" borderId="67" applyNumberFormat="0" applyFont="0" applyFill="0" applyAlignment="0" applyProtection="0"/>
    <xf numFmtId="0" fontId="100" fillId="0" borderId="68" applyNumberFormat="0" applyFont="0" applyFill="0" applyAlignment="0" applyProtection="0">
      <alignment horizontal="centerContinuous"/>
    </xf>
    <xf numFmtId="0" fontId="84" fillId="0" borderId="5" applyNumberFormat="0" applyFont="0" applyFill="0" applyAlignment="0" applyProtection="0"/>
    <xf numFmtId="0" fontId="84" fillId="0" borderId="11" applyNumberFormat="0" applyFont="0" applyFill="0" applyAlignment="0" applyProtection="0"/>
    <xf numFmtId="0" fontId="84" fillId="0" borderId="12" applyNumberFormat="0" applyFont="0" applyFill="0" applyAlignment="0" applyProtection="0"/>
    <xf numFmtId="0" fontId="84" fillId="0" borderId="44" applyNumberFormat="0" applyFont="0" applyFill="0" applyAlignment="0" applyProtection="0"/>
    <xf numFmtId="209" fontId="13" fillId="0" borderId="0" applyFont="0" applyFill="0" applyBorder="0" applyAlignment="0" applyProtection="0"/>
    <xf numFmtId="0" fontId="81" fillId="0" borderId="0">
      <alignment horizontal="right"/>
    </xf>
    <xf numFmtId="0" fontId="85" fillId="0" borderId="0" applyFont="0" applyFill="0" applyBorder="0" applyAlignment="0" applyProtection="0"/>
    <xf numFmtId="210" fontId="81" fillId="0" borderId="0" applyFill="0" applyBorder="0" applyAlignment="0"/>
    <xf numFmtId="211" fontId="81" fillId="0" borderId="0" applyFill="0" applyBorder="0" applyAlignment="0"/>
    <xf numFmtId="173" fontId="81" fillId="0" borderId="0" applyFill="0" applyBorder="0" applyAlignment="0"/>
    <xf numFmtId="212" fontId="81" fillId="0" borderId="0" applyFill="0" applyBorder="0" applyAlignment="0"/>
    <xf numFmtId="173" fontId="13"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18" fillId="21" borderId="29" applyNumberFormat="0" applyAlignment="0" applyProtection="0"/>
    <xf numFmtId="0" fontId="101" fillId="33" borderId="58" applyNumberFormat="0" applyAlignment="0" applyProtection="0"/>
    <xf numFmtId="0" fontId="101" fillId="33" borderId="58" applyNumberFormat="0" applyAlignment="0" applyProtection="0"/>
    <xf numFmtId="0" fontId="101" fillId="33" borderId="58" applyNumberFormat="0" applyAlignment="0" applyProtection="0"/>
    <xf numFmtId="0" fontId="101" fillId="33" borderId="58" applyNumberFormat="0" applyAlignment="0" applyProtection="0"/>
    <xf numFmtId="0" fontId="101" fillId="33" borderId="58" applyNumberFormat="0" applyAlignment="0" applyProtection="0"/>
    <xf numFmtId="0" fontId="71" fillId="33" borderId="58" applyNumberFormat="0" applyAlignment="0" applyProtection="0"/>
    <xf numFmtId="0" fontId="71" fillId="33" borderId="58" applyNumberFormat="0" applyAlignment="0" applyProtection="0"/>
    <xf numFmtId="182" fontId="99" fillId="66" borderId="0" applyNumberFormat="0" applyFont="0" applyBorder="0" applyAlignment="0">
      <alignment horizontal="left"/>
    </xf>
    <xf numFmtId="0" fontId="27" fillId="0" borderId="20" applyNumberFormat="0" applyFill="0" applyAlignment="0" applyProtection="0"/>
    <xf numFmtId="213" fontId="13" fillId="0" borderId="0" applyFont="0" applyFill="0" applyBorder="0" applyProtection="0">
      <alignment horizontal="center" vertical="center"/>
    </xf>
    <xf numFmtId="0" fontId="53" fillId="34" borderId="61" applyNumberFormat="0" applyAlignment="0" applyProtection="0"/>
    <xf numFmtId="0" fontId="53" fillId="34" borderId="61" applyNumberFormat="0" applyAlignment="0" applyProtection="0"/>
    <xf numFmtId="0" fontId="53" fillId="34" borderId="61" applyNumberFormat="0" applyAlignment="0" applyProtection="0"/>
    <xf numFmtId="0" fontId="53" fillId="34" borderId="61" applyNumberFormat="0" applyAlignment="0" applyProtection="0"/>
    <xf numFmtId="0" fontId="53" fillId="34" borderId="61" applyNumberFormat="0" applyAlignment="0" applyProtection="0"/>
    <xf numFmtId="0" fontId="53" fillId="34" borderId="61" applyNumberFormat="0" applyAlignment="0" applyProtection="0"/>
    <xf numFmtId="0" fontId="53" fillId="34" borderId="61" applyNumberFormat="0" applyAlignment="0" applyProtection="0"/>
    <xf numFmtId="0" fontId="73" fillId="34" borderId="61" applyNumberFormat="0" applyAlignment="0" applyProtection="0"/>
    <xf numFmtId="0" fontId="73" fillId="34" borderId="61" applyNumberFormat="0" applyAlignment="0" applyProtection="0"/>
    <xf numFmtId="214" fontId="13" fillId="0" borderId="0" applyNumberFormat="0" applyFont="0" applyFill="0" applyAlignment="0" applyProtection="0"/>
    <xf numFmtId="0" fontId="98" fillId="0" borderId="5" applyNumberFormat="0" applyFill="0" applyProtection="0">
      <alignment horizontal="left" vertical="center"/>
    </xf>
    <xf numFmtId="0" fontId="102" fillId="0" borderId="0">
      <alignment horizontal="center" wrapText="1"/>
      <protection hidden="1"/>
    </xf>
    <xf numFmtId="0" fontId="103" fillId="0" borderId="0">
      <alignment horizontal="right"/>
    </xf>
    <xf numFmtId="171" fontId="86" fillId="0" borderId="0" applyBorder="0">
      <alignment horizontal="right"/>
    </xf>
    <xf numFmtId="171" fontId="86" fillId="0" borderId="67" applyAlignment="0">
      <alignment horizontal="right"/>
    </xf>
    <xf numFmtId="215" fontId="81" fillId="0" borderId="0"/>
    <xf numFmtId="215" fontId="81" fillId="0" borderId="0"/>
    <xf numFmtId="215" fontId="81" fillId="0" borderId="0"/>
    <xf numFmtId="215" fontId="81" fillId="0" borderId="0"/>
    <xf numFmtId="215" fontId="81" fillId="0" borderId="0"/>
    <xf numFmtId="215" fontId="81" fillId="0" borderId="0"/>
    <xf numFmtId="215" fontId="81" fillId="0" borderId="0"/>
    <xf numFmtId="215" fontId="81" fillId="0" borderId="0"/>
    <xf numFmtId="168" fontId="104" fillId="0" borderId="0" applyFont="0" applyBorder="0">
      <alignment horizontal="right"/>
    </xf>
    <xf numFmtId="210" fontId="81" fillId="0" borderId="0" applyFont="0" applyFill="0" applyBorder="0" applyAlignment="0" applyProtection="0"/>
    <xf numFmtId="216" fontId="13" fillId="0" borderId="0" applyFont="0"/>
    <xf numFmtId="0" fontId="105" fillId="0" borderId="0" applyFont="0" applyFill="0" applyBorder="0" applyProtection="0">
      <alignment horizontal="right"/>
    </xf>
    <xf numFmtId="0" fontId="105" fillId="0" borderId="0" applyFont="0" applyFill="0" applyBorder="0" applyProtection="0">
      <alignment horizontal="right"/>
    </xf>
    <xf numFmtId="176" fontId="13" fillId="0" borderId="0" applyFont="0" applyFill="0" applyBorder="0" applyAlignment="0" applyProtection="0">
      <alignment horizontal="right"/>
    </xf>
    <xf numFmtId="217"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5" fillId="0" borderId="0" applyFont="0" applyFill="0" applyBorder="0" applyAlignment="0" applyProtection="0"/>
    <xf numFmtId="170" fontId="7"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06" fillId="0" borderId="0" applyFont="0" applyFill="0" applyBorder="0" applyAlignment="0" applyProtection="0"/>
    <xf numFmtId="43" fontId="13" fillId="0" borderId="0" applyFont="0" applyFill="0" applyBorder="0" applyAlignment="0" applyProtection="0"/>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70" fontId="13" fillId="0" borderId="0" applyFont="0" applyFill="0" applyBorder="0" applyAlignment="0" applyProtection="0"/>
    <xf numFmtId="170" fontId="106" fillId="0" borderId="0" applyFont="0" applyFill="0" applyBorder="0" applyAlignment="0" applyProtection="0"/>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70" fontId="102" fillId="0" borderId="0" applyFont="0" applyFill="0" applyBorder="0" applyAlignment="0" applyProtection="0"/>
    <xf numFmtId="170" fontId="106" fillId="0" borderId="0" applyFont="0" applyFill="0" applyBorder="0" applyAlignment="0" applyProtection="0"/>
    <xf numFmtId="170" fontId="102" fillId="0" borderId="0" applyFont="0" applyFill="0" applyBorder="0" applyAlignment="0" applyProtection="0"/>
    <xf numFmtId="170" fontId="102" fillId="0" borderId="0" applyFont="0" applyFill="0" applyBorder="0" applyAlignment="0" applyProtection="0"/>
    <xf numFmtId="170" fontId="102" fillId="0" borderId="0" applyFont="0" applyFill="0" applyBorder="0" applyAlignment="0" applyProtection="0"/>
    <xf numFmtId="170" fontId="106"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218" fontId="107" fillId="0" borderId="0" applyFont="0" applyFill="0" applyBorder="0" applyAlignment="0" applyProtection="0"/>
    <xf numFmtId="170" fontId="1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92"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43" fontId="10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0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09"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8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3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8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3" fontId="110" fillId="0" borderId="0" applyFont="0" applyFill="0" applyBorder="0" applyAlignment="0" applyProtection="0"/>
    <xf numFmtId="182" fontId="111" fillId="0" borderId="0"/>
    <xf numFmtId="0" fontId="112" fillId="0" borderId="0"/>
    <xf numFmtId="0" fontId="13" fillId="24" borderId="30" applyNumberFormat="0" applyFont="0" applyAlignment="0" applyProtection="0"/>
    <xf numFmtId="0" fontId="113" fillId="67" borderId="0">
      <alignment horizontal="center" vertical="center" wrapText="1"/>
    </xf>
    <xf numFmtId="219" fontId="13" fillId="0" borderId="0" applyFill="0" applyBorder="0">
      <alignment horizontal="right"/>
      <protection locked="0"/>
    </xf>
    <xf numFmtId="211" fontId="81" fillId="0" borderId="0" applyFont="0" applyFill="0" applyBorder="0" applyAlignment="0" applyProtection="0"/>
    <xf numFmtId="220" fontId="38" fillId="0" borderId="0">
      <alignment horizontal="right"/>
    </xf>
    <xf numFmtId="166" fontId="114" fillId="0" borderId="69">
      <protection locked="0"/>
    </xf>
    <xf numFmtId="0" fontId="105" fillId="0" borderId="0" applyFont="0" applyFill="0" applyBorder="0" applyProtection="0">
      <alignment horizontal="right"/>
    </xf>
    <xf numFmtId="191" fontId="13" fillId="0" borderId="0" applyFont="0" applyFill="0" applyBorder="0" applyAlignment="0" applyProtection="0">
      <alignment horizontal="right"/>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5" fillId="0" borderId="0" applyFont="0" applyFill="0" applyBorder="0" applyAlignment="0" applyProtection="0"/>
    <xf numFmtId="169" fontId="9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20" fillId="0" borderId="0" applyFont="0" applyFill="0" applyBorder="0" applyAlignment="0" applyProtection="0"/>
    <xf numFmtId="169" fontId="78" fillId="0" borderId="0" applyFont="0" applyFill="0" applyBorder="0" applyAlignment="0" applyProtection="0"/>
    <xf numFmtId="169" fontId="92" fillId="0" borderId="0" applyFont="0" applyFill="0" applyBorder="0" applyAlignment="0" applyProtection="0"/>
    <xf numFmtId="14" fontId="13"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44" fontId="108" fillId="0" borderId="0" applyFont="0" applyFill="0" applyBorder="0" applyAlignment="0" applyProtection="0"/>
    <xf numFmtId="44" fontId="13" fillId="0" borderId="0" applyFont="0" applyFill="0" applyBorder="0" applyAlignment="0" applyProtection="0"/>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169" fontId="13" fillId="0" borderId="0" applyFont="0" applyFill="0" applyBorder="0" applyAlignment="0" applyProtection="0"/>
    <xf numFmtId="169" fontId="20" fillId="0" borderId="0" applyFont="0" applyFill="0" applyBorder="0" applyAlignment="0" applyProtection="0"/>
    <xf numFmtId="44" fontId="7" fillId="0" borderId="0" applyFont="0" applyFill="0" applyBorder="0" applyAlignment="0" applyProtection="0"/>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222" fontId="115"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8" fillId="0" borderId="0" applyFont="0" applyFill="0" applyBorder="0" applyAlignment="0" applyProtection="0"/>
    <xf numFmtId="169" fontId="7"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44" fontId="109" fillId="0" borderId="0" applyFont="0" applyFill="0" applyBorder="0" applyAlignment="0" applyProtection="0"/>
    <xf numFmtId="169" fontId="78"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223" fontId="81" fillId="0" borderId="0" applyFont="0" applyFill="0" applyBorder="0" applyProtection="0">
      <alignment horizontal="right"/>
    </xf>
    <xf numFmtId="224" fontId="109" fillId="0" borderId="70" applyFont="0" applyFill="0" applyBorder="0" applyAlignment="0" applyProtection="0"/>
    <xf numFmtId="225" fontId="89" fillId="0" borderId="0" applyFont="0" applyFill="0" applyBorder="0" applyAlignment="0" applyProtection="0">
      <alignment vertical="center"/>
    </xf>
    <xf numFmtId="226" fontId="89" fillId="0" borderId="0" applyFont="0" applyFill="0" applyBorder="0" applyAlignment="0" applyProtection="0">
      <alignment vertical="center"/>
    </xf>
    <xf numFmtId="0" fontId="102" fillId="0" borderId="0" applyFont="0" applyFill="0" applyBorder="0" applyAlignment="0">
      <protection locked="0"/>
    </xf>
    <xf numFmtId="0" fontId="85" fillId="0" borderId="0" applyFont="0" applyFill="0" applyBorder="0" applyAlignment="0" applyProtection="0"/>
    <xf numFmtId="227" fontId="79" fillId="0" borderId="71" applyNumberFormat="0" applyFill="0">
      <alignment horizontal="right"/>
    </xf>
    <xf numFmtId="227" fontId="79" fillId="0" borderId="71" applyNumberFormat="0" applyFill="0">
      <alignment horizontal="right"/>
    </xf>
    <xf numFmtId="1" fontId="116" fillId="0" borderId="0"/>
    <xf numFmtId="228" fontId="99" fillId="0" borderId="0" applyFont="0" applyFill="0" applyBorder="0" applyProtection="0">
      <alignment horizontal="right"/>
    </xf>
    <xf numFmtId="229" fontId="82" fillId="65" borderId="9" applyFont="0" applyFill="0" applyBorder="0" applyAlignment="0" applyProtection="0"/>
    <xf numFmtId="230" fontId="109" fillId="0" borderId="0" applyFont="0" applyFill="0" applyBorder="0" applyAlignment="0" applyProtection="0"/>
    <xf numFmtId="230" fontId="109" fillId="0" borderId="0" applyFont="0" applyFill="0" applyBorder="0" applyAlignment="0" applyProtection="0"/>
    <xf numFmtId="231" fontId="86" fillId="0" borderId="5" applyFont="0" applyFill="0" applyBorder="0" applyAlignment="0" applyProtection="0"/>
    <xf numFmtId="183" fontId="13" fillId="0" borderId="0" applyFont="0" applyFill="0" applyBorder="0" applyAlignment="0" applyProtection="0"/>
    <xf numFmtId="232" fontId="107" fillId="0" borderId="0" applyFont="0" applyFill="0" applyBorder="0" applyAlignment="0" applyProtection="0"/>
    <xf numFmtId="14" fontId="20" fillId="0" borderId="0" applyFill="0" applyBorder="0" applyAlignment="0"/>
    <xf numFmtId="0" fontId="13" fillId="0" borderId="0">
      <alignment horizontal="left" vertical="top"/>
    </xf>
    <xf numFmtId="167" fontId="117" fillId="0" borderId="0"/>
    <xf numFmtId="0" fontId="109" fillId="0" borderId="0"/>
    <xf numFmtId="168" fontId="13" fillId="0" borderId="0" applyFont="0" applyFill="0" applyBorder="0" applyAlignment="0" applyProtection="0"/>
    <xf numFmtId="170" fontId="13" fillId="0" borderId="0" applyFont="0" applyFill="0" applyBorder="0" applyAlignment="0" applyProtection="0"/>
    <xf numFmtId="0" fontId="118" fillId="0" borderId="0">
      <protection locked="0"/>
    </xf>
    <xf numFmtId="0" fontId="13" fillId="0" borderId="0"/>
    <xf numFmtId="167" fontId="81" fillId="0" borderId="0"/>
    <xf numFmtId="171" fontId="13" fillId="0" borderId="72" applyNumberFormat="0" applyFont="0" applyFill="0" applyAlignment="0" applyProtection="0"/>
    <xf numFmtId="171" fontId="13" fillId="0" borderId="72" applyNumberFormat="0" applyFont="0" applyFill="0" applyAlignment="0" applyProtection="0"/>
    <xf numFmtId="171" fontId="13" fillId="0" borderId="72" applyNumberFormat="0" applyFont="0" applyFill="0" applyAlignment="0" applyProtection="0"/>
    <xf numFmtId="167" fontId="119" fillId="0" borderId="0" applyFill="0" applyBorder="0" applyAlignment="0" applyProtection="0"/>
    <xf numFmtId="1" fontId="99" fillId="0" borderId="0"/>
    <xf numFmtId="233" fontId="120" fillId="0" borderId="0">
      <protection locked="0"/>
    </xf>
    <xf numFmtId="233" fontId="120" fillId="0" borderId="0">
      <protection locked="0"/>
    </xf>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26" fillId="8" borderId="29" applyNumberFormat="0" applyAlignment="0" applyProtection="0"/>
    <xf numFmtId="234" fontId="80" fillId="0" borderId="0" applyFon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235" fontId="102" fillId="68" borderId="11">
      <alignment horizontal="left"/>
    </xf>
    <xf numFmtId="1" fontId="122" fillId="69" borderId="43" applyNumberFormat="0" applyBorder="0" applyAlignment="0">
      <alignment horizontal="centerContinuous" vertical="center"/>
      <protection locked="0"/>
    </xf>
    <xf numFmtId="236" fontId="13" fillId="0" borderId="0">
      <protection locked="0"/>
    </xf>
    <xf numFmtId="214" fontId="13" fillId="0" borderId="0">
      <protection locked="0"/>
    </xf>
    <xf numFmtId="2" fontId="110" fillId="0" borderId="0" applyFont="0" applyFill="0" applyBorder="0" applyAlignment="0" applyProtection="0"/>
    <xf numFmtId="0" fontId="123" fillId="0" borderId="0" applyNumberFormat="0" applyFill="0" applyBorder="0" applyAlignment="0" applyProtection="0"/>
    <xf numFmtId="0" fontId="124" fillId="0" borderId="0" applyFill="0" applyBorder="0" applyProtection="0">
      <alignment horizontal="left"/>
    </xf>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38" fontId="109" fillId="70" borderId="0" applyNumberFormat="0" applyBorder="0" applyAlignment="0" applyProtection="0"/>
    <xf numFmtId="0" fontId="126" fillId="0" borderId="0" applyNumberFormat="0">
      <alignment horizontal="right"/>
    </xf>
    <xf numFmtId="0" fontId="13" fillId="0" borderId="0"/>
    <xf numFmtId="0" fontId="13" fillId="0" borderId="0"/>
    <xf numFmtId="0" fontId="13" fillId="0" borderId="0"/>
    <xf numFmtId="0" fontId="13" fillId="0" borderId="0"/>
    <xf numFmtId="237" fontId="13" fillId="71" borderId="34" applyNumberFormat="0" applyFont="0" applyBorder="0" applyAlignment="0" applyProtection="0"/>
    <xf numFmtId="186" fontId="13" fillId="0" borderId="0" applyFont="0" applyFill="0" applyBorder="0" applyAlignment="0" applyProtection="0">
      <alignment horizontal="right"/>
    </xf>
    <xf numFmtId="182" fontId="127" fillId="71" borderId="0" applyNumberFormat="0" applyFont="0" applyAlignment="0"/>
    <xf numFmtId="0" fontId="128" fillId="0" borderId="0" applyProtection="0">
      <alignment horizontal="right"/>
    </xf>
    <xf numFmtId="0" fontId="48" fillId="0" borderId="73" applyNumberFormat="0" applyAlignment="0" applyProtection="0">
      <alignment horizontal="left" vertical="center"/>
    </xf>
    <xf numFmtId="0" fontId="48" fillId="0" borderId="33">
      <alignment horizontal="left" vertical="center"/>
    </xf>
    <xf numFmtId="49" fontId="129" fillId="0" borderId="0">
      <alignment horizontal="centerContinuous"/>
    </xf>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63" fillId="0" borderId="55" applyNumberFormat="0" applyFill="0" applyAlignment="0" applyProtection="0"/>
    <xf numFmtId="0" fontId="130" fillId="0" borderId="0" applyNumberFormat="0" applyFill="0" applyBorder="0" applyAlignment="0" applyProtection="0"/>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64" fillId="0" borderId="56" applyNumberFormat="0" applyFill="0" applyAlignment="0" applyProtection="0"/>
    <xf numFmtId="0" fontId="131" fillId="0" borderId="0" applyProtection="0">
      <alignment horizontal="left"/>
    </xf>
    <xf numFmtId="0" fontId="132" fillId="0" borderId="0" applyProtection="0">
      <alignment horizontal="left"/>
    </xf>
    <xf numFmtId="0" fontId="132" fillId="0" borderId="0" applyProtection="0">
      <alignment horizontal="left"/>
    </xf>
    <xf numFmtId="0" fontId="132" fillId="0" borderId="0" applyProtection="0">
      <alignment horizontal="left"/>
    </xf>
    <xf numFmtId="0" fontId="132" fillId="0" borderId="0" applyProtection="0">
      <alignment horizontal="left"/>
    </xf>
    <xf numFmtId="0" fontId="133" fillId="0" borderId="57" applyNumberFormat="0" applyFill="0" applyAlignment="0" applyProtection="0"/>
    <xf numFmtId="0" fontId="65" fillId="0" borderId="57" applyNumberFormat="0" applyFill="0" applyAlignment="0" applyProtection="0"/>
    <xf numFmtId="0" fontId="132" fillId="0" borderId="0" applyProtection="0">
      <alignment horizontal="left"/>
    </xf>
    <xf numFmtId="0" fontId="65" fillId="0" borderId="0" applyNumberFormat="0" applyFill="0" applyBorder="0" applyAlignment="0" applyProtection="0"/>
    <xf numFmtId="0" fontId="65" fillId="0" borderId="0" applyNumberFormat="0" applyFill="0" applyBorder="0" applyAlignment="0" applyProtection="0"/>
    <xf numFmtId="0" fontId="134" fillId="0" borderId="0"/>
    <xf numFmtId="0" fontId="93" fillId="0" borderId="0"/>
    <xf numFmtId="238" fontId="88" fillId="0" borderId="0">
      <alignment horizontal="centerContinuous"/>
    </xf>
    <xf numFmtId="0" fontId="135" fillId="0" borderId="74" applyNumberFormat="0" applyFill="0" applyBorder="0" applyAlignment="0" applyProtection="0">
      <alignment horizontal="left"/>
    </xf>
    <xf numFmtId="238" fontId="88" fillId="0" borderId="75">
      <alignment horizontal="center"/>
    </xf>
    <xf numFmtId="0" fontId="13" fillId="0" borderId="0" applyNumberFormat="0" applyFill="0" applyBorder="0" applyProtection="0">
      <alignment wrapText="1"/>
    </xf>
    <xf numFmtId="0" fontId="13" fillId="0" borderId="0" applyNumberFormat="0" applyFill="0" applyBorder="0" applyProtection="0">
      <alignment horizontal="justify" vertical="top" wrapText="1"/>
    </xf>
    <xf numFmtId="0" fontId="136" fillId="0" borderId="38">
      <alignment horizontal="left" vertical="center"/>
    </xf>
    <xf numFmtId="0" fontId="136" fillId="72" borderId="0">
      <alignment horizontal="centerContinuous" wrapText="1"/>
    </xf>
    <xf numFmtId="0" fontId="137" fillId="0" borderId="0" applyNumberFormat="0" applyFill="0" applyBorder="0" applyAlignment="0" applyProtection="0"/>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39" fillId="0" borderId="0" applyNumberFormat="0" applyFill="0" applyBorder="0" applyAlignment="0" applyProtection="0"/>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239" fontId="138" fillId="0" borderId="0" applyNumberFormat="0" applyFill="0" applyBorder="0" applyAlignment="0" applyProtection="0">
      <alignment vertical="top"/>
      <protection locked="0"/>
    </xf>
    <xf numFmtId="0" fontId="13" fillId="0" borderId="0" applyNumberFormat="0" applyFill="0" applyBorder="0" applyAlignment="0" applyProtection="0"/>
    <xf numFmtId="0" fontId="13" fillId="0" borderId="0">
      <alignment horizontal="right"/>
    </xf>
    <xf numFmtId="10" fontId="109" fillId="65" borderId="34" applyNumberFormat="0" applyBorder="0" applyAlignment="0" applyProtection="0"/>
    <xf numFmtId="0" fontId="143" fillId="32" borderId="58" applyNumberFormat="0" applyAlignment="0" applyProtection="0"/>
    <xf numFmtId="0" fontId="143" fillId="32" borderId="58" applyNumberFormat="0" applyAlignment="0" applyProtection="0"/>
    <xf numFmtId="0" fontId="143" fillId="32" borderId="58" applyNumberFormat="0" applyAlignment="0" applyProtection="0"/>
    <xf numFmtId="0" fontId="143" fillId="32" borderId="58" applyNumberFormat="0" applyAlignment="0" applyProtection="0"/>
    <xf numFmtId="0" fontId="143" fillId="32" borderId="58" applyNumberFormat="0" applyAlignment="0" applyProtection="0"/>
    <xf numFmtId="0" fontId="69" fillId="32" borderId="58" applyNumberFormat="0" applyAlignment="0" applyProtection="0"/>
    <xf numFmtId="240" fontId="102" fillId="0" borderId="0" applyNumberFormat="0" applyFill="0" applyBorder="0" applyAlignment="0" applyProtection="0"/>
    <xf numFmtId="0" fontId="13" fillId="0" borderId="0" applyNumberFormat="0" applyFill="0" applyBorder="0" applyAlignment="0">
      <protection locked="0"/>
    </xf>
    <xf numFmtId="0" fontId="144" fillId="65" borderId="0" applyNumberFormat="0" applyFont="0" applyBorder="0" applyAlignment="0">
      <alignment horizontal="right"/>
      <protection locked="0"/>
    </xf>
    <xf numFmtId="0" fontId="145" fillId="23" borderId="0" applyNumberFormat="0" applyFont="0" applyBorder="0" applyAlignment="0">
      <alignment horizontal="right" vertical="top"/>
      <protection locked="0"/>
    </xf>
    <xf numFmtId="241" fontId="13" fillId="65" borderId="76" applyNumberFormat="0" applyFont="0" applyBorder="0" applyAlignment="0">
      <alignment horizontal="right" vertical="center"/>
      <protection locked="0"/>
    </xf>
    <xf numFmtId="0" fontId="145" fillId="23" borderId="0" applyNumberFormat="0" applyFont="0" applyBorder="0" applyAlignment="0">
      <alignment horizontal="right" vertical="top"/>
      <protection locked="0"/>
    </xf>
    <xf numFmtId="0" fontId="102" fillId="0" borderId="0" applyFill="0" applyBorder="0">
      <alignment horizontal="right"/>
      <protection locked="0"/>
    </xf>
    <xf numFmtId="242" fontId="146" fillId="0" borderId="77" applyFont="0" applyFill="0" applyBorder="0" applyAlignment="0" applyProtection="0"/>
    <xf numFmtId="243" fontId="13" fillId="0" borderId="0" applyFill="0" applyBorder="0">
      <alignment horizontal="right"/>
      <protection locked="0"/>
    </xf>
    <xf numFmtId="0" fontId="147" fillId="0" borderId="0" applyFill="0" applyBorder="0"/>
    <xf numFmtId="0" fontId="148" fillId="73" borderId="78">
      <alignment horizontal="left" vertical="center" wrapText="1"/>
    </xf>
    <xf numFmtId="0" fontId="85" fillId="0" borderId="0" applyNumberFormat="0" applyFill="0" applyBorder="0" applyProtection="0">
      <alignment horizontal="left" vertical="center"/>
    </xf>
    <xf numFmtId="0" fontId="14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81" fillId="74" borderId="0" applyNumberFormat="0" applyFont="0" applyBorder="0" applyProtection="0"/>
    <xf numFmtId="2" fontId="150" fillId="0" borderId="5"/>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151" fillId="0" borderId="60" applyNumberFormat="0" applyFill="0" applyAlignment="0" applyProtection="0"/>
    <xf numFmtId="0" fontId="151" fillId="0" borderId="60" applyNumberFormat="0" applyFill="0" applyAlignment="0" applyProtection="0"/>
    <xf numFmtId="0" fontId="151" fillId="0" borderId="60" applyNumberFormat="0" applyFill="0" applyAlignment="0" applyProtection="0"/>
    <xf numFmtId="0" fontId="151" fillId="0" borderId="60" applyNumberFormat="0" applyFill="0" applyAlignment="0" applyProtection="0"/>
    <xf numFmtId="0" fontId="151" fillId="0" borderId="60" applyNumberFormat="0" applyFill="0" applyAlignment="0" applyProtection="0"/>
    <xf numFmtId="0" fontId="151" fillId="0" borderId="60" applyNumberFormat="0" applyFill="0" applyAlignment="0" applyProtection="0"/>
    <xf numFmtId="0" fontId="151" fillId="0" borderId="60" applyNumberFormat="0" applyFill="0" applyAlignment="0" applyProtection="0"/>
    <xf numFmtId="0" fontId="72" fillId="0" borderId="60" applyNumberFormat="0" applyFill="0" applyAlignment="0" applyProtection="0"/>
    <xf numFmtId="0" fontId="72" fillId="0" borderId="60" applyNumberFormat="0" applyFill="0" applyAlignment="0" applyProtection="0"/>
    <xf numFmtId="14" fontId="86" fillId="0" borderId="5" applyFont="0" applyFill="0" applyBorder="0" applyAlignment="0" applyProtection="0"/>
    <xf numFmtId="3" fontId="13" fillId="0" borderId="0"/>
    <xf numFmtId="1" fontId="152" fillId="0" borderId="0"/>
    <xf numFmtId="244" fontId="153" fillId="75" borderId="0" applyBorder="0" applyAlignment="0">
      <alignment horizontal="right"/>
    </xf>
    <xf numFmtId="168" fontId="13" fillId="0" borderId="0" applyFont="0" applyFill="0" applyBorder="0" applyAlignment="0" applyProtection="0"/>
    <xf numFmtId="17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45" fontId="13" fillId="0" borderId="0" applyFont="0" applyFill="0" applyBorder="0" applyAlignment="0" applyProtection="0"/>
    <xf numFmtId="246" fontId="7" fillId="0" borderId="0" applyFont="0" applyFill="0" applyBorder="0" applyAlignment="0" applyProtection="0"/>
    <xf numFmtId="247" fontId="13" fillId="0" borderId="0" applyFont="0" applyFill="0" applyBorder="0" applyAlignment="0" applyProtection="0"/>
    <xf numFmtId="14" fontId="84" fillId="0" borderId="0" applyFont="0" applyFill="0" applyBorder="0" applyAlignment="0" applyProtection="0"/>
    <xf numFmtId="3" fontId="85" fillId="0" borderId="0"/>
    <xf numFmtId="3" fontId="85" fillId="0" borderId="0"/>
    <xf numFmtId="0" fontId="13" fillId="0" borderId="0" applyFont="0" applyFill="0" applyBorder="0" applyAlignment="0" applyProtection="0"/>
    <xf numFmtId="0" fontId="13" fillId="0" borderId="0" applyFont="0" applyFill="0" applyBorder="0" applyAlignment="0" applyProtection="0"/>
    <xf numFmtId="248" fontId="13" fillId="0" borderId="0" applyFont="0" applyFill="0" applyBorder="0" applyAlignment="0" applyProtection="0"/>
    <xf numFmtId="249" fontId="7" fillId="0" borderId="0" applyFont="0" applyFill="0" applyBorder="0" applyAlignment="0" applyProtection="0"/>
    <xf numFmtId="250" fontId="13" fillId="0" borderId="0" applyFont="0" applyFill="0" applyBorder="0" applyAlignment="0" applyProtection="0"/>
    <xf numFmtId="251" fontId="13" fillId="0" borderId="0">
      <protection locked="0"/>
    </xf>
    <xf numFmtId="231" fontId="109" fillId="65" borderId="0">
      <alignment horizontal="center"/>
    </xf>
    <xf numFmtId="252" fontId="107" fillId="0" borderId="0" applyFont="0" applyFill="0" applyBorder="0" applyProtection="0">
      <alignment horizontal="right"/>
    </xf>
    <xf numFmtId="253" fontId="13" fillId="0" borderId="0" applyFont="0" applyFill="0" applyBorder="0" applyAlignment="0" applyProtection="0"/>
    <xf numFmtId="179" fontId="13" fillId="0" borderId="0" applyFont="0" applyFill="0" applyBorder="0" applyAlignment="0" applyProtection="0"/>
    <xf numFmtId="0" fontId="105" fillId="0" borderId="0" applyFont="0" applyFill="0" applyBorder="0" applyProtection="0">
      <alignment horizontal="right"/>
    </xf>
    <xf numFmtId="0" fontId="105" fillId="0" borderId="0" applyFont="0" applyFill="0" applyBorder="0" applyProtection="0">
      <alignment horizontal="right"/>
    </xf>
    <xf numFmtId="0" fontId="105" fillId="0" borderId="0" applyFont="0" applyFill="0" applyBorder="0" applyProtection="0">
      <alignment horizontal="right"/>
    </xf>
    <xf numFmtId="0" fontId="13" fillId="0" borderId="0" applyFont="0" applyFill="0" applyBorder="0" applyProtection="0">
      <alignment horizontal="right"/>
    </xf>
    <xf numFmtId="171" fontId="13" fillId="0" borderId="0" applyFont="0" applyFill="0" applyBorder="0" applyProtection="0">
      <alignment horizontal="right"/>
    </xf>
    <xf numFmtId="0" fontId="13" fillId="0" borderId="79" applyBorder="0" applyAlignment="0" applyProtection="0">
      <alignment horizontal="center"/>
    </xf>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97" fillId="0" borderId="0"/>
    <xf numFmtId="241" fontId="89" fillId="0" borderId="0" applyNumberFormat="0" applyFont="0" applyFill="0" applyBorder="0" applyAlignment="0" applyProtection="0">
      <alignment vertical="center"/>
    </xf>
    <xf numFmtId="37" fontId="155" fillId="0" borderId="0"/>
    <xf numFmtId="0" fontId="156" fillId="0" borderId="0"/>
    <xf numFmtId="0" fontId="38" fillId="76" borderId="0" applyNumberFormat="0" applyBorder="0" applyAlignment="0">
      <alignment horizontal="right"/>
      <protection hidden="1"/>
    </xf>
    <xf numFmtId="241" fontId="157" fillId="0" borderId="0" applyNumberFormat="0" applyFill="0" applyBorder="0" applyAlignment="0" applyProtection="0">
      <alignment vertical="center"/>
    </xf>
    <xf numFmtId="1" fontId="85" fillId="0" borderId="0"/>
    <xf numFmtId="254" fontId="158" fillId="0" borderId="0"/>
    <xf numFmtId="37" fontId="82" fillId="77" borderId="0" applyFont="0" applyFill="0" applyBorder="0" applyAlignment="0" applyProtection="0"/>
    <xf numFmtId="233" fontId="13" fillId="0" borderId="0" applyFont="0" applyFill="0" applyBorder="0" applyAlignment="0"/>
    <xf numFmtId="255" fontId="109" fillId="0" borderId="0" applyFont="0" applyFill="0" applyBorder="0" applyAlignment="0"/>
    <xf numFmtId="256" fontId="109" fillId="0" borderId="0" applyFont="0" applyFill="0" applyBorder="0" applyAlignment="0"/>
    <xf numFmtId="255" fontId="109" fillId="0" borderId="0" applyFont="0" applyFill="0" applyBorder="0" applyAlignment="0"/>
    <xf numFmtId="257" fontId="7" fillId="0" borderId="0"/>
    <xf numFmtId="0" fontId="13" fillId="0" borderId="0"/>
    <xf numFmtId="0" fontId="13" fillId="0" borderId="0"/>
    <xf numFmtId="0" fontId="13" fillId="0" borderId="0"/>
    <xf numFmtId="0" fontId="13" fillId="0" borderId="0"/>
    <xf numFmtId="0" fontId="102" fillId="0" borderId="0"/>
    <xf numFmtId="0" fontId="13" fillId="0" borderId="0"/>
    <xf numFmtId="0" fontId="7" fillId="0" borderId="0"/>
    <xf numFmtId="0" fontId="13" fillId="0" borderId="0"/>
    <xf numFmtId="0" fontId="7" fillId="0" borderId="0"/>
    <xf numFmtId="0" fontId="7" fillId="0" borderId="0"/>
    <xf numFmtId="0" fontId="7" fillId="0" borderId="0"/>
    <xf numFmtId="0" fontId="102" fillId="0" borderId="0"/>
    <xf numFmtId="0" fontId="13" fillId="0" borderId="0"/>
    <xf numFmtId="0" fontId="20" fillId="0" borderId="0"/>
    <xf numFmtId="0" fontId="7" fillId="0" borderId="0"/>
    <xf numFmtId="0" fontId="7" fillId="0" borderId="0"/>
    <xf numFmtId="0" fontId="7" fillId="0" borderId="0"/>
    <xf numFmtId="0" fontId="7" fillId="0" borderId="0"/>
    <xf numFmtId="0" fontId="13" fillId="0" borderId="34"/>
    <xf numFmtId="0" fontId="20" fillId="0" borderId="0">
      <alignment vertical="top"/>
    </xf>
    <xf numFmtId="0" fontId="20" fillId="0" borderId="0">
      <alignment vertical="top"/>
    </xf>
    <xf numFmtId="0" fontId="13" fillId="0" borderId="0"/>
    <xf numFmtId="0" fontId="7" fillId="0" borderId="0"/>
    <xf numFmtId="0" fontId="13" fillId="0" borderId="0"/>
    <xf numFmtId="0" fontId="7" fillId="0" borderId="0"/>
    <xf numFmtId="0" fontId="13" fillId="0" borderId="0"/>
    <xf numFmtId="0" fontId="13" fillId="0" borderId="0"/>
    <xf numFmtId="0" fontId="13" fillId="0" borderId="0"/>
    <xf numFmtId="0" fontId="13" fillId="0" borderId="0"/>
    <xf numFmtId="0" fontId="7" fillId="0" borderId="0"/>
    <xf numFmtId="0" fontId="13" fillId="0" borderId="0"/>
    <xf numFmtId="0" fontId="13" fillId="0" borderId="0"/>
    <xf numFmtId="0" fontId="102" fillId="0" borderId="0"/>
    <xf numFmtId="0" fontId="7"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35" fillId="0" borderId="0"/>
    <xf numFmtId="0" fontId="13" fillId="0" borderId="0"/>
    <xf numFmtId="0" fontId="13" fillId="0" borderId="0"/>
    <xf numFmtId="0" fontId="35" fillId="0" borderId="0"/>
    <xf numFmtId="0" fontId="102" fillId="0" borderId="0"/>
    <xf numFmtId="0" fontId="13" fillId="0" borderId="0"/>
    <xf numFmtId="239" fontId="13" fillId="0" borderId="0"/>
    <xf numFmtId="0" fontId="102" fillId="0" borderId="0"/>
    <xf numFmtId="0" fontId="102" fillId="0" borderId="0"/>
    <xf numFmtId="239" fontId="13" fillId="0" borderId="0"/>
    <xf numFmtId="0" fontId="35"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5" fillId="0" borderId="0"/>
    <xf numFmtId="0" fontId="126" fillId="0" borderId="0"/>
    <xf numFmtId="0" fontId="13" fillId="0" borderId="0"/>
    <xf numFmtId="239" fontId="13" fillId="0" borderId="0"/>
    <xf numFmtId="239" fontId="13" fillId="0" borderId="0"/>
    <xf numFmtId="0" fontId="13"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239"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3" fillId="0" borderId="0"/>
    <xf numFmtId="0" fontId="102" fillId="0" borderId="0"/>
    <xf numFmtId="0" fontId="78" fillId="0" borderId="0"/>
    <xf numFmtId="0" fontId="102" fillId="0" borderId="0"/>
    <xf numFmtId="0" fontId="102"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102"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5" fillId="0" borderId="0"/>
    <xf numFmtId="0" fontId="102" fillId="0" borderId="0"/>
    <xf numFmtId="0" fontId="78" fillId="0" borderId="0"/>
    <xf numFmtId="0" fontId="78" fillId="0" borderId="0"/>
    <xf numFmtId="0" fontId="102"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8" fillId="0" borderId="0"/>
    <xf numFmtId="0" fontId="7" fillId="0" borderId="0"/>
    <xf numFmtId="0" fontId="102" fillId="0" borderId="0"/>
    <xf numFmtId="0" fontId="13" fillId="0" borderId="0"/>
    <xf numFmtId="0" fontId="78" fillId="0" borderId="0"/>
    <xf numFmtId="0" fontId="13" fillId="0" borderId="0"/>
    <xf numFmtId="0" fontId="13" fillId="0" borderId="0"/>
    <xf numFmtId="0" fontId="78" fillId="0" borderId="0"/>
    <xf numFmtId="0" fontId="13" fillId="0" borderId="0"/>
    <xf numFmtId="0" fontId="13" fillId="0" borderId="0"/>
    <xf numFmtId="0" fontId="13" fillId="0" borderId="0"/>
    <xf numFmtId="0" fontId="13" fillId="0" borderId="0"/>
    <xf numFmtId="0" fontId="13" fillId="0" borderId="0"/>
    <xf numFmtId="0" fontId="78" fillId="0" borderId="0"/>
    <xf numFmtId="0" fontId="13" fillId="0" borderId="0"/>
    <xf numFmtId="0" fontId="102" fillId="0" borderId="0"/>
    <xf numFmtId="0" fontId="78" fillId="0" borderId="0"/>
    <xf numFmtId="0" fontId="13" fillId="0" borderId="0"/>
    <xf numFmtId="0" fontId="13" fillId="0" borderId="0"/>
    <xf numFmtId="0" fontId="92" fillId="0" borderId="0"/>
    <xf numFmtId="0" fontId="102"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239" fontId="13" fillId="0" borderId="0"/>
    <xf numFmtId="239" fontId="13" fillId="0" borderId="0"/>
    <xf numFmtId="0"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159" fillId="0" borderId="0"/>
    <xf numFmtId="0" fontId="159" fillId="0" borderId="0"/>
    <xf numFmtId="239" fontId="13" fillId="0" borderId="0"/>
    <xf numFmtId="239" fontId="13" fillId="0" borderId="0"/>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57" fontId="7" fillId="0" borderId="0"/>
    <xf numFmtId="0" fontId="7" fillId="0" borderId="0"/>
    <xf numFmtId="0" fontId="108" fillId="0" borderId="0"/>
    <xf numFmtId="239" fontId="13" fillId="0" borderId="0"/>
    <xf numFmtId="0" fontId="13" fillId="0" borderId="0"/>
    <xf numFmtId="239" fontId="13" fillId="0" borderId="0"/>
    <xf numFmtId="0" fontId="78" fillId="0" borderId="0"/>
    <xf numFmtId="0" fontId="7" fillId="0" borderId="0"/>
    <xf numFmtId="0" fontId="78" fillId="0" borderId="0"/>
    <xf numFmtId="239" fontId="13"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0" fontId="7" fillId="0" borderId="0"/>
    <xf numFmtId="239" fontId="13" fillId="0" borderId="0"/>
    <xf numFmtId="239" fontId="13" fillId="0" borderId="0"/>
    <xf numFmtId="239" fontId="13" fillId="0" borderId="0"/>
    <xf numFmtId="0" fontId="7" fillId="0" borderId="0"/>
    <xf numFmtId="0" fontId="13" fillId="0" borderId="0"/>
    <xf numFmtId="0" fontId="13" fillId="0" borderId="0"/>
    <xf numFmtId="0" fontId="13" fillId="0" borderId="0"/>
    <xf numFmtId="0" fontId="13" fillId="0" borderId="0"/>
    <xf numFmtId="239" fontId="13" fillId="0" borderId="0"/>
    <xf numFmtId="0"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81"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9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239" fontId="13" fillId="0" borderId="0"/>
    <xf numFmtId="239" fontId="13" fillId="0" borderId="0"/>
    <xf numFmtId="0" fontId="13" fillId="0" borderId="0">
      <alignment wrapText="1"/>
    </xf>
    <xf numFmtId="0" fontId="13" fillId="0" borderId="0">
      <alignment wrapText="1"/>
    </xf>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0" fontId="13" fillId="0" borderId="0"/>
    <xf numFmtId="0" fontId="7"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239" fontId="13" fillId="0" borderId="0"/>
    <xf numFmtId="239" fontId="13" fillId="0" borderId="0"/>
    <xf numFmtId="0" fontId="42" fillId="0" borderId="0"/>
    <xf numFmtId="0" fontId="42" fillId="0" borderId="0"/>
    <xf numFmtId="0" fontId="13" fillId="0" borderId="0">
      <alignment wrapText="1"/>
    </xf>
    <xf numFmtId="0" fontId="13" fillId="0" borderId="0">
      <alignment wrapText="1"/>
    </xf>
    <xf numFmtId="0" fontId="13" fillId="0" borderId="0">
      <alignment wrapText="1"/>
    </xf>
    <xf numFmtId="0" fontId="42" fillId="0" borderId="0"/>
    <xf numFmtId="0" fontId="4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239" fontId="13" fillId="0" borderId="0"/>
    <xf numFmtId="0" fontId="102" fillId="0" borderId="0"/>
    <xf numFmtId="0" fontId="13" fillId="0" borderId="0">
      <alignment wrapText="1"/>
    </xf>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alignment wrapText="1"/>
    </xf>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57"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3" fillId="0" borderId="0"/>
    <xf numFmtId="0" fontId="35" fillId="0" borderId="0"/>
    <xf numFmtId="0" fontId="20"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102" fillId="0" borderId="0"/>
    <xf numFmtId="0" fontId="13" fillId="0" borderId="0"/>
    <xf numFmtId="0" fontId="13" fillId="0" borderId="0"/>
    <xf numFmtId="0" fontId="13" fillId="0" borderId="0"/>
    <xf numFmtId="0" fontId="13" fillId="0" borderId="0"/>
    <xf numFmtId="0" fontId="13" fillId="0" borderId="0"/>
    <xf numFmtId="0" fontId="20" fillId="0" borderId="0"/>
    <xf numFmtId="0" fontId="20" fillId="0" borderId="0"/>
    <xf numFmtId="239" fontId="13" fillId="0" borderId="0"/>
    <xf numFmtId="0" fontId="13"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8" fillId="0" borderId="0"/>
    <xf numFmtId="257"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7" fillId="0" borderId="0"/>
    <xf numFmtId="0" fontId="13"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102"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257" fontId="7" fillId="0" borderId="0"/>
    <xf numFmtId="0" fontId="20" fillId="0" borderId="0"/>
    <xf numFmtId="0" fontId="13" fillId="0" borderId="0"/>
    <xf numFmtId="0" fontId="13" fillId="0" borderId="0"/>
    <xf numFmtId="0" fontId="109" fillId="0" borderId="0"/>
    <xf numFmtId="0" fontId="7" fillId="0" borderId="0"/>
    <xf numFmtId="0" fontId="102" fillId="0" borderId="0"/>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0" fontId="160" fillId="0" borderId="0"/>
    <xf numFmtId="0" fontId="13" fillId="0" borderId="0"/>
    <xf numFmtId="0" fontId="161" fillId="0" borderId="0"/>
    <xf numFmtId="259" fontId="109" fillId="0" borderId="0" applyFont="0" applyFill="0" applyBorder="0" applyAlignment="0" applyProtection="0"/>
    <xf numFmtId="0" fontId="87" fillId="35" borderId="62" applyNumberFormat="0" applyFont="0" applyAlignment="0" applyProtection="0"/>
    <xf numFmtId="0" fontId="7" fillId="35" borderId="62" applyNumberFormat="0" applyFont="0" applyAlignment="0" applyProtection="0"/>
    <xf numFmtId="0" fontId="42" fillId="35" borderId="62" applyNumberFormat="0" applyFont="0" applyAlignment="0" applyProtection="0"/>
    <xf numFmtId="0" fontId="7" fillId="35" borderId="62" applyNumberFormat="0" applyFont="0" applyAlignment="0" applyProtection="0"/>
    <xf numFmtId="0" fontId="42"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162" fillId="35" borderId="62" applyNumberFormat="0" applyFont="0" applyAlignment="0" applyProtection="0"/>
    <xf numFmtId="0" fontId="162" fillId="35" borderId="62" applyNumberFormat="0" applyFont="0" applyAlignment="0" applyProtection="0"/>
    <xf numFmtId="0" fontId="162" fillId="35" borderId="62" applyNumberFormat="0" applyFont="0" applyAlignment="0" applyProtection="0"/>
    <xf numFmtId="0" fontId="162" fillId="35" borderId="62" applyNumberFormat="0" applyFont="0" applyAlignment="0" applyProtection="0"/>
    <xf numFmtId="0" fontId="162" fillId="35" borderId="62" applyNumberFormat="0" applyFont="0" applyAlignment="0" applyProtection="0"/>
    <xf numFmtId="0" fontId="162" fillId="35" borderId="62" applyNumberFormat="0" applyFont="0" applyAlignment="0" applyProtection="0"/>
    <xf numFmtId="0" fontId="87" fillId="35" borderId="62" applyNumberFormat="0" applyFont="0" applyAlignment="0" applyProtection="0"/>
    <xf numFmtId="0" fontId="7" fillId="35" borderId="62" applyNumberFormat="0" applyFont="0" applyAlignment="0" applyProtection="0"/>
    <xf numFmtId="0" fontId="87" fillId="35" borderId="62" applyNumberFormat="0" applyFont="0" applyAlignment="0" applyProtection="0"/>
    <xf numFmtId="0" fontId="7" fillId="35" borderId="62" applyNumberFormat="0" applyFont="0" applyAlignment="0" applyProtection="0"/>
    <xf numFmtId="0" fontId="87" fillId="35" borderId="62" applyNumberFormat="0" applyFont="0" applyAlignment="0" applyProtection="0"/>
    <xf numFmtId="0" fontId="7" fillId="35" borderId="62" applyNumberFormat="0" applyFont="0" applyAlignment="0" applyProtection="0"/>
    <xf numFmtId="0" fontId="8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0" fontId="7" fillId="35" borderId="62" applyNumberFormat="0" applyFont="0" applyAlignment="0" applyProtection="0"/>
    <xf numFmtId="260" fontId="163" fillId="0" borderId="0" applyBorder="0" applyProtection="0">
      <alignment horizontal="right"/>
    </xf>
    <xf numFmtId="260" fontId="164" fillId="78" borderId="0" applyBorder="0" applyProtection="0">
      <alignment horizontal="right"/>
    </xf>
    <xf numFmtId="260" fontId="165" fillId="0" borderId="33" applyBorder="0"/>
    <xf numFmtId="260" fontId="163" fillId="0" borderId="0" applyBorder="0" applyProtection="0">
      <alignment horizontal="right"/>
    </xf>
    <xf numFmtId="261" fontId="163" fillId="0" borderId="0" applyBorder="0" applyProtection="0">
      <alignment horizontal="right"/>
    </xf>
    <xf numFmtId="261" fontId="166" fillId="78" borderId="0" applyProtection="0">
      <alignment horizontal="right"/>
    </xf>
    <xf numFmtId="37" fontId="80" fillId="0" borderId="0" applyFill="0" applyBorder="0" applyProtection="0">
      <alignment horizontal="right"/>
    </xf>
    <xf numFmtId="192" fontId="82" fillId="0" borderId="0" applyFont="0" applyFill="0" applyBorder="0" applyProtection="0">
      <alignment horizontal="right"/>
    </xf>
    <xf numFmtId="262" fontId="163" fillId="0" borderId="0" applyFill="0" applyBorder="0" applyProtection="0"/>
    <xf numFmtId="0" fontId="96" fillId="65" borderId="0">
      <alignment horizontal="right"/>
    </xf>
    <xf numFmtId="0" fontId="13" fillId="0" borderId="0">
      <alignment horizontal="right"/>
    </xf>
    <xf numFmtId="0" fontId="167" fillId="33" borderId="59" applyNumberFormat="0" applyAlignment="0" applyProtection="0"/>
    <xf numFmtId="0" fontId="167" fillId="33" borderId="59" applyNumberFormat="0" applyAlignment="0" applyProtection="0"/>
    <xf numFmtId="0" fontId="167" fillId="33" borderId="59" applyNumberFormat="0" applyAlignment="0" applyProtection="0"/>
    <xf numFmtId="0" fontId="167" fillId="33" borderId="59" applyNumberFormat="0" applyAlignment="0" applyProtection="0"/>
    <xf numFmtId="0" fontId="167" fillId="33" borderId="59" applyNumberFormat="0" applyAlignment="0" applyProtection="0"/>
    <xf numFmtId="0" fontId="70" fillId="33" borderId="59" applyNumberFormat="0" applyAlignment="0" applyProtection="0"/>
    <xf numFmtId="0" fontId="70" fillId="33" borderId="59" applyNumberFormat="0" applyAlignment="0" applyProtection="0"/>
    <xf numFmtId="0" fontId="168" fillId="0" borderId="0" applyProtection="0">
      <alignment horizontal="left"/>
    </xf>
    <xf numFmtId="0" fontId="168" fillId="0" borderId="0" applyFill="0" applyBorder="0" applyProtection="0">
      <alignment horizontal="left"/>
    </xf>
    <xf numFmtId="0" fontId="169" fillId="0" borderId="0" applyFill="0" applyBorder="0" applyProtection="0">
      <alignment horizontal="left"/>
    </xf>
    <xf numFmtId="1" fontId="170" fillId="0" borderId="0" applyProtection="0">
      <alignment horizontal="right" vertical="center"/>
    </xf>
    <xf numFmtId="241" fontId="171" fillId="0" borderId="5">
      <alignment vertical="center"/>
    </xf>
    <xf numFmtId="2" fontId="99" fillId="0" borderId="0"/>
    <xf numFmtId="237" fontId="172" fillId="0" borderId="0" applyFill="0" applyBorder="0" applyAlignment="0" applyProtection="0"/>
    <xf numFmtId="173" fontId="13" fillId="0" borderId="0" applyFont="0" applyFill="0" applyBorder="0" applyAlignment="0" applyProtection="0"/>
    <xf numFmtId="263" fontId="81" fillId="0" borderId="0" applyFont="0" applyFill="0" applyBorder="0" applyAlignment="0" applyProtection="0"/>
    <xf numFmtId="264" fontId="173" fillId="65" borderId="34" applyFill="0" applyBorder="0" applyAlignment="0" applyProtection="0">
      <alignment horizontal="right"/>
      <protection locked="0"/>
    </xf>
    <xf numFmtId="265" fontId="173" fillId="70" borderId="0" applyFill="0" applyBorder="0" applyAlignment="0" applyProtection="0">
      <protection hidden="1"/>
    </xf>
    <xf numFmtId="10" fontId="13" fillId="0" borderId="0" applyFont="0" applyFill="0" applyBorder="0" applyAlignment="0" applyProtection="0"/>
    <xf numFmtId="10" fontId="13" fillId="0" borderId="0" applyFont="0" applyFill="0" applyBorder="0" applyAlignment="0" applyProtection="0"/>
    <xf numFmtId="266" fontId="163" fillId="0" borderId="0" applyBorder="0" applyProtection="0">
      <alignment horizontal="right"/>
    </xf>
    <xf numFmtId="266" fontId="164" fillId="78" borderId="0" applyProtection="0">
      <alignment horizontal="right"/>
    </xf>
    <xf numFmtId="266" fontId="163" fillId="0" borderId="0" applyFont="0" applyBorder="0" applyProtection="0">
      <alignment horizontal="right"/>
    </xf>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37"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3" fillId="0" borderId="0" applyFont="0" applyFill="0" applyBorder="0" applyAlignment="0" applyProtection="0"/>
    <xf numFmtId="9" fontId="2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67" fontId="99" fillId="0" borderId="0" applyFont="0" applyFill="0" applyBorder="0" applyProtection="0">
      <alignment horizontal="right"/>
    </xf>
    <xf numFmtId="9" fontId="13" fillId="0" borderId="0"/>
    <xf numFmtId="268" fontId="13" fillId="0" borderId="0" applyFill="0" applyBorder="0">
      <alignment horizontal="right"/>
      <protection locked="0"/>
    </xf>
    <xf numFmtId="1" fontId="85" fillId="0" borderId="0"/>
    <xf numFmtId="251" fontId="13" fillId="0" borderId="0">
      <protection locked="0"/>
    </xf>
    <xf numFmtId="237" fontId="13" fillId="0" borderId="0" applyFont="0" applyFill="0" applyBorder="0" applyAlignment="0" applyProtection="0"/>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10" fontId="99" fillId="0" borderId="0"/>
    <xf numFmtId="10" fontId="99" fillId="73" borderId="0"/>
    <xf numFmtId="9" fontId="99" fillId="0" borderId="0" applyFont="0" applyFill="0" applyBorder="0" applyAlignment="0" applyProtection="0"/>
    <xf numFmtId="171" fontId="20" fillId="0" borderId="0"/>
    <xf numFmtId="269" fontId="174" fillId="70" borderId="0" applyBorder="0" applyAlignment="0">
      <protection hidden="1"/>
    </xf>
    <xf numFmtId="1" fontId="174" fillId="70" borderId="0">
      <alignment horizontal="center"/>
    </xf>
    <xf numFmtId="0" fontId="102" fillId="0" borderId="0" applyNumberFormat="0" applyFont="0" applyFill="0" applyBorder="0" applyAlignment="0" applyProtection="0">
      <alignment horizontal="left"/>
    </xf>
    <xf numFmtId="15" fontId="102" fillId="0" borderId="0" applyFont="0" applyFill="0" applyBorder="0" applyAlignment="0" applyProtection="0"/>
    <xf numFmtId="4" fontId="102" fillId="0" borderId="0" applyFont="0" applyFill="0" applyBorder="0" applyAlignment="0" applyProtection="0"/>
    <xf numFmtId="0" fontId="148" fillId="0" borderId="67">
      <alignment horizontal="center"/>
    </xf>
    <xf numFmtId="3" fontId="102" fillId="0" borderId="0" applyFont="0" applyFill="0" applyBorder="0" applyAlignment="0" applyProtection="0"/>
    <xf numFmtId="0" fontId="102" fillId="79" borderId="0" applyNumberFormat="0" applyFont="0" applyBorder="0" applyAlignment="0" applyProtection="0"/>
    <xf numFmtId="0" fontId="102" fillId="0" borderId="0">
      <alignment horizontal="right"/>
      <protection locked="0"/>
    </xf>
    <xf numFmtId="233" fontId="175" fillId="0" borderId="0" applyNumberFormat="0" applyFill="0" applyBorder="0" applyAlignment="0" applyProtection="0">
      <alignment horizontal="left"/>
    </xf>
    <xf numFmtId="0" fontId="176" fillId="68" borderId="0"/>
    <xf numFmtId="0" fontId="85" fillId="0" borderId="0" applyNumberFormat="0" applyFill="0" applyBorder="0" applyProtection="0">
      <alignment horizontal="right" vertical="center"/>
    </xf>
    <xf numFmtId="0" fontId="177" fillId="0" borderId="80">
      <alignment vertical="center"/>
    </xf>
    <xf numFmtId="270" fontId="13" fillId="0" borderId="0" applyFill="0" applyBorder="0">
      <alignment horizontal="right"/>
      <protection hidden="1"/>
    </xf>
    <xf numFmtId="0" fontId="178" fillId="67" borderId="34">
      <alignment horizontal="center" vertical="center" wrapText="1"/>
      <protection hidden="1"/>
    </xf>
    <xf numFmtId="0" fontId="102" fillId="80" borderId="81"/>
    <xf numFmtId="0" fontId="81" fillId="81" borderId="0" applyNumberFormat="0" applyFont="0" applyBorder="0" applyAlignment="0" applyProtection="0"/>
    <xf numFmtId="167" fontId="179" fillId="0" borderId="0" applyFill="0" applyBorder="0" applyAlignment="0" applyProtection="0"/>
    <xf numFmtId="168" fontId="180" fillId="0" borderId="0"/>
    <xf numFmtId="0" fontId="109" fillId="0" borderId="0"/>
    <xf numFmtId="0" fontId="181" fillId="0" borderId="0">
      <alignment horizontal="right"/>
    </xf>
    <xf numFmtId="0" fontId="116" fillId="0" borderId="0">
      <alignment horizontal="left"/>
    </xf>
    <xf numFmtId="237" fontId="182" fillId="0" borderId="75"/>
    <xf numFmtId="271" fontId="89" fillId="75" borderId="0" applyFont="0" applyBorder="0"/>
    <xf numFmtId="0" fontId="183" fillId="0" borderId="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13" fillId="0" borderId="0">
      <alignment vertical="top"/>
    </xf>
    <xf numFmtId="168" fontId="13" fillId="0" borderId="0" applyFont="0" applyFill="0" applyBorder="0" applyAlignment="0" applyProtection="0"/>
    <xf numFmtId="0" fontId="38" fillId="0" borderId="0">
      <alignment vertical="top"/>
    </xf>
    <xf numFmtId="0" fontId="81" fillId="0" borderId="0">
      <alignment vertical="top"/>
    </xf>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69" fontId="13" fillId="0" borderId="0" applyFon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84" fillId="81" borderId="34" applyNumberFormat="0" applyProtection="0">
      <alignment horizontal="center" vertical="center"/>
    </xf>
    <xf numFmtId="0" fontId="81" fillId="0" borderId="0">
      <alignment vertical="top"/>
    </xf>
    <xf numFmtId="0" fontId="12" fillId="81" borderId="34" applyNumberFormat="0" applyProtection="0">
      <alignment horizontal="center" vertical="center" wrapText="1"/>
    </xf>
    <xf numFmtId="0" fontId="12" fillId="81" borderId="34" applyNumberFormat="0" applyProtection="0">
      <alignment horizontal="center" vertical="center"/>
    </xf>
    <xf numFmtId="0" fontId="12" fillId="81" borderId="34" applyNumberFormat="0" applyProtection="0">
      <alignment horizontal="center" vertical="center" wrapText="1"/>
    </xf>
    <xf numFmtId="0" fontId="185" fillId="0" borderId="0" applyNumberFormat="0" applyFill="0" applyBorder="0" applyAlignment="0" applyProtection="0"/>
    <xf numFmtId="0" fontId="12" fillId="60" borderId="34" applyNumberFormat="0" applyProtection="0">
      <alignment horizontal="left" vertical="center" wrapText="1"/>
    </xf>
    <xf numFmtId="0" fontId="81" fillId="0" borderId="0">
      <alignment vertical="top"/>
    </xf>
    <xf numFmtId="0" fontId="81" fillId="0" borderId="0">
      <alignment vertical="top"/>
    </xf>
    <xf numFmtId="0" fontId="48" fillId="0" borderId="0" applyNumberFormat="0" applyFill="0" applyBorder="0" applyAlignment="0" applyProtection="0"/>
    <xf numFmtId="257" fontId="12" fillId="82" borderId="34" applyNumberFormat="0" applyProtection="0">
      <alignment horizontal="center" vertical="center" wrapText="1"/>
    </xf>
    <xf numFmtId="0" fontId="13" fillId="25" borderId="34" applyNumberFormat="0" applyProtection="0">
      <alignment horizontal="left" vertical="center" wrapText="1"/>
    </xf>
    <xf numFmtId="0" fontId="81" fillId="0" borderId="0">
      <alignment vertical="top"/>
    </xf>
    <xf numFmtId="0" fontId="12" fillId="60" borderId="34" applyNumberFormat="0" applyProtection="0">
      <alignment horizontal="left" vertical="center" wrapText="1"/>
    </xf>
    <xf numFmtId="0" fontId="81" fillId="0" borderId="0">
      <alignment vertical="top"/>
    </xf>
    <xf numFmtId="0" fontId="81" fillId="0" borderId="0">
      <alignment vertical="top"/>
    </xf>
    <xf numFmtId="0" fontId="186" fillId="83" borderId="0" applyNumberFormat="0" applyBorder="0" applyAlignment="0" applyProtection="0"/>
    <xf numFmtId="0" fontId="81" fillId="0" borderId="0">
      <alignment vertical="top"/>
    </xf>
    <xf numFmtId="0" fontId="81" fillId="0" borderId="0">
      <alignment vertical="top"/>
    </xf>
    <xf numFmtId="0" fontId="81" fillId="0" borderId="0">
      <alignment vertical="top"/>
    </xf>
    <xf numFmtId="170" fontId="80"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185" fontId="13"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169" fontId="13"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272" fontId="99"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272" fontId="99"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20" fillId="0" borderId="0" applyNumberFormat="0" applyBorder="0" applyAlignment="0"/>
    <xf numFmtId="0" fontId="187" fillId="0" borderId="0" applyNumberFormat="0" applyBorder="0" applyAlignment="0"/>
    <xf numFmtId="0" fontId="188" fillId="0" borderId="0" applyNumberFormat="0" applyBorder="0" applyAlignment="0"/>
    <xf numFmtId="0" fontId="98" fillId="0" borderId="0" applyNumberFormat="0" applyFill="0" applyBorder="0" applyProtection="0">
      <alignment horizontal="left" vertical="center"/>
    </xf>
    <xf numFmtId="0" fontId="98" fillId="0" borderId="33" applyNumberFormat="0" applyFill="0" applyProtection="0">
      <alignment horizontal="left" vertical="center"/>
    </xf>
    <xf numFmtId="273" fontId="89" fillId="84" borderId="0" applyNumberFormat="0" applyFont="0" applyBorder="0">
      <alignment horizontal="center" vertical="center"/>
      <protection locked="0"/>
    </xf>
    <xf numFmtId="9" fontId="13" fillId="0" borderId="0"/>
    <xf numFmtId="0" fontId="100" fillId="0" borderId="0" applyFill="0" applyBorder="0" applyProtection="0">
      <alignment horizontal="center" vertical="center"/>
    </xf>
    <xf numFmtId="0" fontId="189" fillId="0" borderId="0" applyBorder="0" applyProtection="0">
      <alignment vertical="center"/>
    </xf>
    <xf numFmtId="171" fontId="13" fillId="0" borderId="5" applyBorder="0" applyProtection="0">
      <alignment horizontal="right" vertical="center"/>
    </xf>
    <xf numFmtId="0" fontId="190" fillId="85" borderId="0" applyBorder="0" applyProtection="0">
      <alignment horizontal="centerContinuous" vertical="center"/>
    </xf>
    <xf numFmtId="0" fontId="190" fillId="83" borderId="5" applyBorder="0" applyProtection="0">
      <alignment horizontal="centerContinuous" vertical="center"/>
    </xf>
    <xf numFmtId="0" fontId="191" fillId="0" borderId="0"/>
    <xf numFmtId="0" fontId="100" fillId="0" borderId="0" applyFill="0" applyBorder="0" applyProtection="0"/>
    <xf numFmtId="0" fontId="161" fillId="0" borderId="0"/>
    <xf numFmtId="0" fontId="192" fillId="0" borderId="0" applyFill="0" applyBorder="0" applyProtection="0">
      <alignment horizontal="left"/>
    </xf>
    <xf numFmtId="0" fontId="193" fillId="0" borderId="0" applyFill="0" applyBorder="0" applyProtection="0">
      <alignment horizontal="left" vertical="top"/>
    </xf>
    <xf numFmtId="0" fontId="194" fillId="0" borderId="0">
      <alignment horizontal="centerContinuous"/>
    </xf>
    <xf numFmtId="241" fontId="13" fillId="25" borderId="82" applyNumberFormat="0" applyAlignment="0">
      <alignment vertical="center"/>
    </xf>
    <xf numFmtId="241" fontId="195" fillId="86" borderId="83" applyNumberFormat="0" applyBorder="0" applyAlignment="0" applyProtection="0">
      <alignment vertical="center"/>
    </xf>
    <xf numFmtId="241" fontId="13" fillId="25" borderId="82" applyNumberFormat="0" applyProtection="0">
      <alignment horizontal="centerContinuous" vertical="center"/>
    </xf>
    <xf numFmtId="241" fontId="196" fillId="87" borderId="0" applyNumberFormat="0" applyBorder="0" applyAlignment="0" applyProtection="0">
      <alignment vertical="center"/>
    </xf>
    <xf numFmtId="241" fontId="13" fillId="86" borderId="0" applyBorder="0" applyAlignment="0" applyProtection="0">
      <alignment vertical="center"/>
    </xf>
    <xf numFmtId="49" fontId="80" fillId="0" borderId="5">
      <alignment vertical="center"/>
    </xf>
    <xf numFmtId="0" fontId="197" fillId="0" borderId="0"/>
    <xf numFmtId="0" fontId="198" fillId="0" borderId="0"/>
    <xf numFmtId="49" fontId="20" fillId="0" borderId="0" applyFill="0" applyBorder="0" applyAlignment="0"/>
    <xf numFmtId="274" fontId="81" fillId="0" borderId="0" applyFill="0" applyBorder="0" applyAlignment="0"/>
    <xf numFmtId="275" fontId="81" fillId="0" borderId="0" applyFill="0" applyBorder="0" applyAlignment="0"/>
    <xf numFmtId="0" fontId="84" fillId="0" borderId="0" applyNumberFormat="0" applyFont="0" applyFill="0" applyBorder="0" applyProtection="0">
      <alignment horizontal="left" vertical="top" wrapText="1"/>
    </xf>
    <xf numFmtId="18" fontId="109" fillId="0" borderId="0" applyFill="0" applyBorder="0" applyAlignment="0" applyProtection="0"/>
    <xf numFmtId="0" fontId="81" fillId="0" borderId="0" applyNumberFormat="0" applyFill="0" applyBorder="0" applyAlignment="0" applyProtection="0"/>
    <xf numFmtId="0" fontId="85" fillId="0" borderId="0" applyNumberFormat="0" applyFill="0" applyBorder="0" applyAlignment="0" applyProtection="0"/>
    <xf numFmtId="40" fontId="199" fillId="0" borderId="0"/>
    <xf numFmtId="0" fontId="200" fillId="0" borderId="0" applyNumberFormat="0" applyBorder="0" applyAlignment="0" applyProtection="0"/>
    <xf numFmtId="0" fontId="200" fillId="0" borderId="0" applyNumberFormat="0" applyBorder="0" applyAlignment="0" applyProtection="0"/>
    <xf numFmtId="0" fontId="201" fillId="0" borderId="0">
      <alignment horizontal="left"/>
    </xf>
    <xf numFmtId="276" fontId="202" fillId="83" borderId="0" applyNumberFormat="0" applyProtection="0">
      <alignment horizontal="left" vertical="center"/>
    </xf>
    <xf numFmtId="0" fontId="203" fillId="0" borderId="0" applyNumberFormat="0" applyProtection="0">
      <alignment horizontal="left" vertical="center"/>
    </xf>
    <xf numFmtId="0" fontId="102" fillId="0" borderId="0" applyBorder="0"/>
    <xf numFmtId="1" fontId="81" fillId="72" borderId="0" applyNumberFormat="0" applyFont="0" applyBorder="0" applyProtection="0">
      <alignment horizontal="left"/>
    </xf>
    <xf numFmtId="277" fontId="13" fillId="0" borderId="0" applyNumberFormat="0" applyFill="0" applyBorder="0" applyProtection="0">
      <alignment vertical="top"/>
    </xf>
    <xf numFmtId="0" fontId="4" fillId="0" borderId="63" applyNumberFormat="0" applyFill="0" applyAlignment="0" applyProtection="0"/>
    <xf numFmtId="0" fontId="43" fillId="0" borderId="63" applyNumberFormat="0" applyFill="0" applyAlignment="0" applyProtection="0"/>
    <xf numFmtId="0" fontId="43" fillId="0" borderId="63" applyNumberFormat="0" applyFill="0" applyAlignment="0" applyProtection="0"/>
    <xf numFmtId="0" fontId="43" fillId="0" borderId="63" applyNumberFormat="0" applyFill="0" applyAlignment="0" applyProtection="0"/>
    <xf numFmtId="0" fontId="43" fillId="0" borderId="63" applyNumberFormat="0" applyFill="0" applyAlignment="0" applyProtection="0"/>
    <xf numFmtId="0" fontId="43" fillId="0" borderId="63" applyNumberFormat="0" applyFill="0" applyAlignment="0" applyProtection="0"/>
    <xf numFmtId="0" fontId="204" fillId="0" borderId="63" applyNumberFormat="0" applyFill="0" applyAlignment="0" applyProtection="0"/>
    <xf numFmtId="39" fontId="13" fillId="0" borderId="64">
      <protection locked="0"/>
    </xf>
    <xf numFmtId="165" fontId="194" fillId="0" borderId="64" applyFill="0" applyAlignment="0" applyProtection="0"/>
    <xf numFmtId="171" fontId="86" fillId="0" borderId="84"/>
    <xf numFmtId="0" fontId="205" fillId="0" borderId="0">
      <alignment horizontal="fill"/>
    </xf>
    <xf numFmtId="278" fontId="174" fillId="70" borderId="11" applyBorder="0">
      <alignment horizontal="right" vertical="center"/>
      <protection locked="0"/>
    </xf>
    <xf numFmtId="167" fontId="13" fillId="0" borderId="0" applyFont="0" applyFill="0" applyBorder="0" applyAlignment="0" applyProtection="0"/>
    <xf numFmtId="279" fontId="13" fillId="0" borderId="0" applyFont="0" applyFill="0" applyBorder="0" applyAlignment="0" applyProtection="0"/>
    <xf numFmtId="167" fontId="13" fillId="0" borderId="0" applyFont="0" applyFill="0" applyBorder="0" applyAlignment="0" applyProtection="0"/>
    <xf numFmtId="169" fontId="13" fillId="0" borderId="0" applyFont="0" applyFill="0" applyBorder="0" applyAlignment="0" applyProtection="0"/>
    <xf numFmtId="277" fontId="206" fillId="86" borderId="0" applyNumberFormat="0" applyBorder="0" applyProtection="0">
      <alignment horizontal="centerContinuous" vertical="center"/>
    </xf>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07" fillId="0" borderId="0"/>
    <xf numFmtId="1" fontId="207" fillId="0" borderId="0"/>
    <xf numFmtId="280" fontId="99" fillId="0" borderId="0" applyFont="0" applyFill="0" applyBorder="0" applyProtection="0">
      <alignment horizontal="right"/>
    </xf>
    <xf numFmtId="281" fontId="13" fillId="0" borderId="0"/>
    <xf numFmtId="282" fontId="163" fillId="0" borderId="0" applyFill="0" applyBorder="0" applyProtection="0"/>
    <xf numFmtId="0" fontId="13" fillId="0" borderId="0">
      <alignment horizontal="center"/>
    </xf>
    <xf numFmtId="283" fontId="80" fillId="0" borderId="5">
      <alignment horizontal="right"/>
    </xf>
    <xf numFmtId="284" fontId="13" fillId="0" borderId="0" applyFont="0" applyFill="0" applyBorder="0" applyAlignment="0" applyProtection="0"/>
    <xf numFmtId="285" fontId="91" fillId="0" borderId="0" applyFont="0" applyFill="0" applyBorder="0" applyProtection="0">
      <alignment horizontal="right"/>
    </xf>
    <xf numFmtId="0" fontId="13" fillId="0" borderId="0"/>
    <xf numFmtId="43" fontId="13" fillId="0" borderId="0" applyFont="0" applyFill="0" applyBorder="0" applyAlignment="0" applyProtection="0"/>
    <xf numFmtId="257" fontId="13" fillId="0" borderId="0"/>
    <xf numFmtId="0" fontId="46"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203" fontId="13" fillId="0" borderId="87">
      <alignment horizontal="right"/>
    </xf>
    <xf numFmtId="204" fontId="89" fillId="0" borderId="87">
      <alignment horizontal="right"/>
    </xf>
    <xf numFmtId="204" fontId="89" fillId="0" borderId="87" applyFill="0">
      <alignment horizontal="right"/>
    </xf>
    <xf numFmtId="3" fontId="13" fillId="0" borderId="87" applyFill="0">
      <alignment horizontal="right"/>
    </xf>
    <xf numFmtId="205" fontId="89" fillId="0" borderId="87" applyFill="0">
      <alignment horizontal="right"/>
    </xf>
    <xf numFmtId="207" fontId="13" fillId="0" borderId="87">
      <alignment horizontal="right"/>
      <protection locked="0"/>
    </xf>
    <xf numFmtId="165" fontId="89" fillId="0" borderId="87" applyNumberFormat="0" applyFont="0" applyBorder="0" applyProtection="0">
      <alignment horizontal="right"/>
    </xf>
    <xf numFmtId="1" fontId="95" fillId="64" borderId="88" applyNumberFormat="0" applyBorder="0" applyAlignment="0">
      <alignment horizontal="center" vertical="top" wrapText="1"/>
      <protection hidden="1"/>
    </xf>
    <xf numFmtId="0" fontId="98" fillId="0" borderId="85" applyNumberFormat="0" applyFill="0" applyAlignment="0" applyProtection="0"/>
    <xf numFmtId="0" fontId="84" fillId="0" borderId="85" applyNumberFormat="0" applyFont="0" applyFill="0" applyAlignment="0" applyProtection="0"/>
    <xf numFmtId="0" fontId="84" fillId="0" borderId="88" applyNumberFormat="0" applyFont="0" applyFill="0" applyAlignment="0" applyProtection="0"/>
    <xf numFmtId="229" fontId="82" fillId="65" borderId="86" applyFont="0" applyFill="0" applyBorder="0" applyAlignment="0" applyProtection="0"/>
    <xf numFmtId="231" fontId="86" fillId="0" borderId="85" applyFont="0" applyFill="0" applyBorder="0" applyAlignment="0" applyProtection="0"/>
    <xf numFmtId="235" fontId="102" fillId="68" borderId="88">
      <alignment horizontal="left"/>
    </xf>
    <xf numFmtId="2" fontId="150" fillId="0" borderId="85"/>
    <xf numFmtId="14" fontId="86" fillId="0" borderId="85"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71" fontId="13" fillId="0" borderId="85" applyBorder="0" applyProtection="0">
      <alignment horizontal="right" vertical="center"/>
    </xf>
    <xf numFmtId="43" fontId="7" fillId="0" borderId="0" applyFont="0" applyFill="0" applyBorder="0" applyAlignment="0" applyProtection="0"/>
    <xf numFmtId="0" fontId="190" fillId="83" borderId="85" applyBorder="0" applyProtection="0">
      <alignment horizontal="centerContinuous" vertical="center"/>
    </xf>
    <xf numFmtId="49" fontId="80" fillId="0" borderId="85">
      <alignment vertical="center"/>
    </xf>
    <xf numFmtId="278" fontId="174" fillId="70" borderId="88" applyBorder="0">
      <alignment horizontal="right" vertical="center"/>
      <protection locked="0"/>
    </xf>
    <xf numFmtId="283" fontId="80" fillId="0" borderId="85">
      <alignment horizontal="right"/>
    </xf>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48" fillId="73" borderId="91">
      <alignment horizontal="left" vertical="center" wrapText="1"/>
    </xf>
    <xf numFmtId="166" fontId="114" fillId="0" borderId="90">
      <protection locked="0"/>
    </xf>
    <xf numFmtId="208" fontId="91" fillId="63" borderId="89"/>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241" fontId="195" fillId="86" borderId="92" applyNumberFormat="0" applyBorder="0" applyAlignment="0" applyProtection="0">
      <alignment vertical="center"/>
    </xf>
    <xf numFmtId="171" fontId="86" fillId="0" borderId="93"/>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21" borderId="124" applyNumberFormat="0" applyAlignment="0" applyProtection="0"/>
    <xf numFmtId="0" fontId="25" fillId="0" borderId="125" applyNumberFormat="0" applyFill="0" applyAlignment="0" applyProtection="0"/>
    <xf numFmtId="0" fontId="26" fillId="8" borderId="124" applyNumberFormat="0" applyAlignment="0" applyProtection="0"/>
    <xf numFmtId="0" fontId="13" fillId="24" borderId="126" applyNumberFormat="0" applyFont="0" applyAlignment="0" applyProtection="0"/>
    <xf numFmtId="0" fontId="13" fillId="24" borderId="126" applyNumberFormat="0" applyFont="0" applyAlignment="0" applyProtection="0"/>
    <xf numFmtId="0" fontId="29" fillId="21" borderId="127" applyNumberFormat="0" applyAlignment="0" applyProtection="0"/>
    <xf numFmtId="0" fontId="31" fillId="0" borderId="128" applyNumberFormat="0" applyFill="0" applyAlignment="0" applyProtection="0"/>
    <xf numFmtId="0" fontId="18" fillId="21" borderId="124" applyNumberFormat="0" applyAlignment="0" applyProtection="0"/>
    <xf numFmtId="0" fontId="26" fillId="8" borderId="124" applyNumberFormat="0" applyAlignment="0" applyProtection="0"/>
    <xf numFmtId="0" fontId="13" fillId="24" borderId="126" applyNumberFormat="0" applyFont="0" applyAlignment="0" applyProtection="0"/>
    <xf numFmtId="0" fontId="13" fillId="24" borderId="126" applyNumberFormat="0" applyFont="0" applyAlignment="0" applyProtection="0"/>
    <xf numFmtId="0" fontId="29" fillId="21" borderId="127" applyNumberFormat="0" applyAlignment="0" applyProtection="0"/>
    <xf numFmtId="0" fontId="31" fillId="0" borderId="128" applyNumberFormat="0" applyFill="0" applyAlignment="0" applyProtection="0"/>
    <xf numFmtId="0" fontId="13" fillId="25" borderId="109" applyNumberFormat="0" applyProtection="0">
      <alignment horizontal="left" vertical="center"/>
    </xf>
    <xf numFmtId="0" fontId="13" fillId="25" borderId="109" applyNumberFormat="0" applyProtection="0">
      <alignment horizontal="left" vertical="center"/>
    </xf>
    <xf numFmtId="0" fontId="18" fillId="21" borderId="124" applyNumberFormat="0" applyAlignment="0" applyProtection="0"/>
    <xf numFmtId="0" fontId="26" fillId="8" borderId="124" applyNumberFormat="0" applyAlignment="0" applyProtection="0"/>
    <xf numFmtId="0" fontId="13" fillId="24" borderId="126" applyNumberFormat="0" applyFont="0" applyAlignment="0" applyProtection="0"/>
    <xf numFmtId="0" fontId="13" fillId="24" borderId="126" applyNumberFormat="0" applyFont="0" applyAlignment="0" applyProtection="0"/>
    <xf numFmtId="0" fontId="29" fillId="21" borderId="127" applyNumberFormat="0" applyAlignment="0" applyProtection="0"/>
    <xf numFmtId="0" fontId="31" fillId="0" borderId="128" applyNumberFormat="0" applyFill="0" applyAlignment="0" applyProtection="0"/>
    <xf numFmtId="0" fontId="18" fillId="21" borderId="124" applyNumberFormat="0" applyAlignment="0" applyProtection="0"/>
    <xf numFmtId="0" fontId="26" fillId="8" borderId="124" applyNumberFormat="0" applyAlignment="0" applyProtection="0"/>
    <xf numFmtId="0" fontId="13" fillId="24" borderId="126" applyNumberFormat="0" applyFont="0" applyAlignment="0" applyProtection="0"/>
    <xf numFmtId="0" fontId="13" fillId="24" borderId="126" applyNumberFormat="0" applyFont="0" applyAlignment="0" applyProtection="0"/>
    <xf numFmtId="0" fontId="29" fillId="21" borderId="127" applyNumberFormat="0" applyAlignment="0" applyProtection="0"/>
    <xf numFmtId="0" fontId="31" fillId="0" borderId="128" applyNumberFormat="0" applyFill="0" applyAlignment="0" applyProtection="0"/>
    <xf numFmtId="0" fontId="63" fillId="0" borderId="55" applyNumberFormat="0" applyFill="0" applyAlignment="0" applyProtection="0"/>
    <xf numFmtId="0" fontId="242" fillId="40" borderId="0" applyNumberFormat="0" applyBorder="0" applyAlignment="0" applyProtection="0"/>
  </cellStyleXfs>
  <cellXfs count="894">
    <xf numFmtId="0" fontId="0" fillId="0" borderId="0" xfId="0"/>
    <xf numFmtId="0" fontId="0" fillId="2" borderId="0" xfId="0" applyFill="1"/>
    <xf numFmtId="0" fontId="3" fillId="2" borderId="0" xfId="0" applyFont="1" applyFill="1"/>
    <xf numFmtId="0" fontId="6" fillId="2" borderId="0" xfId="0" applyFont="1" applyFill="1"/>
    <xf numFmtId="0" fontId="36" fillId="2" borderId="0" xfId="0" applyFont="1" applyFill="1" applyAlignment="1"/>
    <xf numFmtId="0" fontId="8" fillId="2" borderId="0" xfId="0" applyFont="1" applyFill="1"/>
    <xf numFmtId="0" fontId="6" fillId="2" borderId="0" xfId="0" applyFont="1" applyFill="1" applyAlignment="1">
      <alignment wrapText="1"/>
    </xf>
    <xf numFmtId="0" fontId="38" fillId="2" borderId="0" xfId="0" applyFont="1" applyFill="1"/>
    <xf numFmtId="0" fontId="4"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8" fillId="2" borderId="0" xfId="0" applyFont="1" applyFill="1" applyBorder="1"/>
    <xf numFmtId="0" fontId="36" fillId="2" borderId="0" xfId="0" applyFont="1" applyFill="1" applyAlignment="1">
      <alignment vertical="center"/>
    </xf>
    <xf numFmtId="0" fontId="0" fillId="2" borderId="0" xfId="0" applyFill="1" applyBorder="1"/>
    <xf numFmtId="0" fontId="14" fillId="2" borderId="0" xfId="0" applyFont="1" applyFill="1"/>
    <xf numFmtId="0" fontId="8" fillId="2" borderId="0" xfId="0" applyFont="1" applyFill="1"/>
    <xf numFmtId="8" fontId="5" fillId="2" borderId="0" xfId="0" applyNumberFormat="1" applyFont="1" applyFill="1" applyBorder="1" applyAlignment="1">
      <alignment horizontal="center"/>
    </xf>
    <xf numFmtId="0" fontId="3" fillId="2" borderId="0" xfId="0" applyFont="1" applyFill="1" applyBorder="1"/>
    <xf numFmtId="0" fontId="3" fillId="2" borderId="0" xfId="0" applyFont="1" applyFill="1" applyAlignment="1">
      <alignment horizontal="center"/>
    </xf>
    <xf numFmtId="0" fontId="4" fillId="2" borderId="0" xfId="0" applyFont="1" applyFill="1" applyBorder="1" applyAlignment="1">
      <alignment horizontal="center" vertical="center"/>
    </xf>
    <xf numFmtId="0" fontId="34" fillId="2" borderId="0" xfId="0" applyFont="1" applyFill="1" applyAlignment="1">
      <alignment horizontal="center"/>
    </xf>
    <xf numFmtId="0" fontId="34" fillId="2" borderId="0" xfId="0" applyFont="1" applyFill="1" applyAlignment="1">
      <alignment horizontal="center" vertical="center"/>
    </xf>
    <xf numFmtId="0" fontId="14" fillId="2" borderId="0" xfId="0" applyFont="1" applyFill="1" applyAlignment="1">
      <alignment horizontal="center"/>
    </xf>
    <xf numFmtId="0" fontId="0" fillId="2" borderId="0" xfId="0" applyFont="1" applyFill="1" applyAlignment="1">
      <alignment horizontal="left"/>
    </xf>
    <xf numFmtId="0" fontId="42" fillId="2" borderId="0" xfId="0" applyFont="1" applyFill="1"/>
    <xf numFmtId="0" fontId="0" fillId="2" borderId="0" xfId="0" applyFont="1" applyFill="1" applyBorder="1"/>
    <xf numFmtId="0" fontId="46" fillId="2" borderId="0" xfId="0" applyFont="1" applyFill="1"/>
    <xf numFmtId="0" fontId="44" fillId="2" borderId="0" xfId="0" applyFont="1" applyFill="1" applyAlignment="1">
      <alignment horizontal="left"/>
    </xf>
    <xf numFmtId="0" fontId="41" fillId="2" borderId="0" xfId="0" applyFont="1" applyFill="1" applyBorder="1" applyAlignment="1">
      <alignment horizontal="left" vertical="center"/>
    </xf>
    <xf numFmtId="0" fontId="0" fillId="2" borderId="0" xfId="0" applyFont="1" applyFill="1" applyAlignment="1">
      <alignment vertical="center"/>
    </xf>
    <xf numFmtId="0" fontId="42" fillId="2" borderId="0" xfId="0" applyFont="1" applyFill="1" applyAlignment="1">
      <alignment horizontal="left"/>
    </xf>
    <xf numFmtId="0" fontId="45" fillId="2" borderId="0" xfId="0" applyFont="1" applyFill="1" applyBorder="1" applyAlignment="1">
      <alignment horizontal="center" vertical="center"/>
    </xf>
    <xf numFmtId="0" fontId="51" fillId="2" borderId="0" xfId="0" applyFont="1" applyFill="1" applyBorder="1" applyAlignment="1">
      <alignment vertical="center"/>
    </xf>
    <xf numFmtId="0" fontId="41" fillId="2" borderId="0" xfId="0" applyFont="1" applyFill="1" applyBorder="1" applyAlignment="1">
      <alignment vertical="center"/>
    </xf>
    <xf numFmtId="0" fontId="4" fillId="2" borderId="0" xfId="0" applyFont="1" applyFill="1" applyBorder="1"/>
    <xf numFmtId="177" fontId="0" fillId="2" borderId="0" xfId="0" applyNumberFormat="1" applyFont="1" applyFill="1" applyBorder="1"/>
    <xf numFmtId="0" fontId="49" fillId="2" borderId="0" xfId="0" applyFont="1" applyFill="1" applyBorder="1" applyAlignment="1">
      <alignment horizontal="left"/>
    </xf>
    <xf numFmtId="0" fontId="49" fillId="2" borderId="0" xfId="0" applyFont="1" applyFill="1" applyBorder="1"/>
    <xf numFmtId="0" fontId="6" fillId="2" borderId="0" xfId="0" applyFont="1" applyFill="1" applyBorder="1" applyAlignment="1">
      <alignment wrapText="1"/>
    </xf>
    <xf numFmtId="0" fontId="42" fillId="2" borderId="0" xfId="0" applyFont="1" applyFill="1" applyAlignment="1">
      <alignment horizontal="center" vertical="center"/>
    </xf>
    <xf numFmtId="0" fontId="37" fillId="2" borderId="0" xfId="0" applyFont="1" applyFill="1" applyAlignment="1">
      <alignment vertical="top"/>
    </xf>
    <xf numFmtId="0" fontId="58" fillId="2" borderId="0" xfId="0" applyFont="1" applyFill="1" applyAlignment="1">
      <alignment vertical="top"/>
    </xf>
    <xf numFmtId="0" fontId="51" fillId="2" borderId="0" xfId="0" applyFont="1" applyFill="1" applyAlignment="1">
      <alignment horizontal="left"/>
    </xf>
    <xf numFmtId="180" fontId="46" fillId="28" borderId="35" xfId="70" applyNumberFormat="1" applyFont="1" applyFill="1" applyBorder="1" applyAlignment="1" applyProtection="1">
      <alignment horizontal="center"/>
      <protection locked="0"/>
    </xf>
    <xf numFmtId="0" fontId="54" fillId="2" borderId="0" xfId="0" applyFont="1" applyFill="1" applyAlignment="1">
      <alignment horizontal="center"/>
    </xf>
    <xf numFmtId="0" fontId="34" fillId="2" borderId="0" xfId="0" applyFont="1" applyFill="1" applyAlignment="1">
      <alignment horizontal="center" wrapText="1"/>
    </xf>
    <xf numFmtId="0" fontId="8" fillId="2" borderId="0" xfId="0" applyFont="1" applyFill="1" applyAlignment="1">
      <alignment horizontal="left"/>
    </xf>
    <xf numFmtId="0" fontId="0" fillId="2" borderId="0" xfId="0" applyFill="1" applyAlignment="1">
      <alignment vertical="top"/>
    </xf>
    <xf numFmtId="0" fontId="51" fillId="2" borderId="0" xfId="0" applyFont="1" applyFill="1" applyAlignment="1">
      <alignment vertical="top"/>
    </xf>
    <xf numFmtId="0" fontId="34" fillId="2" borderId="0" xfId="0" applyFont="1" applyFill="1" applyAlignment="1">
      <alignment horizontal="center" vertical="top"/>
    </xf>
    <xf numFmtId="0" fontId="60" fillId="2" borderId="0" xfId="0" applyFont="1" applyFill="1" applyAlignment="1">
      <alignment vertical="center"/>
    </xf>
    <xf numFmtId="0" fontId="12" fillId="2" borderId="0" xfId="0" applyFont="1" applyFill="1" applyAlignment="1">
      <alignment vertical="center"/>
    </xf>
    <xf numFmtId="0" fontId="61" fillId="2" borderId="0" xfId="0" applyFont="1" applyFill="1" applyAlignment="1">
      <alignment horizontal="center" wrapText="1"/>
    </xf>
    <xf numFmtId="0" fontId="61" fillId="2" borderId="0" xfId="0" applyFont="1" applyFill="1" applyAlignment="1">
      <alignment horizontal="center"/>
    </xf>
    <xf numFmtId="0" fontId="61" fillId="2" borderId="0" xfId="0" applyFont="1" applyFill="1" applyAlignment="1">
      <alignment horizontal="center" vertical="center"/>
    </xf>
    <xf numFmtId="0" fontId="62" fillId="2" borderId="0" xfId="0" applyFont="1" applyFill="1"/>
    <xf numFmtId="0" fontId="62" fillId="2" borderId="0" xfId="0" applyFont="1" applyFill="1" applyAlignment="1">
      <alignment horizontal="center"/>
    </xf>
    <xf numFmtId="0" fontId="53" fillId="26" borderId="49" xfId="0" applyFont="1" applyFill="1" applyBorder="1" applyAlignment="1">
      <alignment horizontal="center" vertical="center"/>
    </xf>
    <xf numFmtId="0" fontId="9" fillId="2" borderId="0" xfId="0" applyFont="1" applyFill="1" applyAlignment="1">
      <alignment horizontal="left" vertical="center" wrapText="1"/>
    </xf>
    <xf numFmtId="0" fontId="60" fillId="2" borderId="0" xfId="0" applyFont="1" applyFill="1" applyAlignment="1"/>
    <xf numFmtId="0" fontId="5" fillId="2" borderId="0" xfId="0" applyFont="1" applyFill="1"/>
    <xf numFmtId="0" fontId="210" fillId="2" borderId="0" xfId="0" applyFont="1" applyFill="1"/>
    <xf numFmtId="180" fontId="46"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9" fillId="2" borderId="0" xfId="0" applyFont="1" applyFill="1" applyAlignment="1">
      <alignment horizontal="center" vertical="center"/>
    </xf>
    <xf numFmtId="0" fontId="42" fillId="2" borderId="0" xfId="0" applyFont="1" applyFill="1" applyAlignment="1">
      <alignment horizontal="center"/>
    </xf>
    <xf numFmtId="180" fontId="46" fillId="28" borderId="45" xfId="70" applyNumberFormat="1" applyFont="1" applyFill="1" applyBorder="1" applyAlignment="1" applyProtection="1">
      <alignment horizontal="center"/>
      <protection locked="0"/>
    </xf>
    <xf numFmtId="0" fontId="6" fillId="2" borderId="0" xfId="0" applyFont="1" applyFill="1" applyBorder="1"/>
    <xf numFmtId="180" fontId="46" fillId="2" borderId="0" xfId="70" applyNumberFormat="1" applyFont="1" applyFill="1" applyBorder="1" applyAlignment="1" applyProtection="1">
      <alignment horizontal="center"/>
      <protection locked="0"/>
    </xf>
    <xf numFmtId="0" fontId="36" fillId="2" borderId="0" xfId="0" applyFont="1" applyFill="1" applyBorder="1" applyAlignment="1"/>
    <xf numFmtId="180" fontId="46" fillId="2" borderId="88" xfId="70" applyNumberFormat="1" applyFont="1" applyFill="1" applyBorder="1" applyAlignment="1" applyProtection="1">
      <alignment horizontal="center"/>
      <protection locked="0"/>
    </xf>
    <xf numFmtId="180" fontId="46" fillId="2" borderId="4" xfId="70" applyNumberFormat="1" applyFont="1" applyFill="1" applyBorder="1" applyAlignment="1" applyProtection="1">
      <alignment horizontal="center"/>
      <protection locked="0"/>
    </xf>
    <xf numFmtId="180" fontId="46" fillId="2" borderId="5" xfId="70" applyNumberFormat="1" applyFont="1" applyFill="1" applyBorder="1" applyAlignment="1" applyProtection="1">
      <alignment horizontal="center"/>
      <protection locked="0"/>
    </xf>
    <xf numFmtId="180" fontId="46" fillId="2" borderId="45" xfId="70" applyNumberFormat="1" applyFont="1" applyFill="1" applyBorder="1" applyAlignment="1" applyProtection="1">
      <alignment horizontal="center"/>
      <protection locked="0"/>
    </xf>
    <xf numFmtId="180" fontId="46" fillId="2" borderId="45" xfId="70" applyNumberFormat="1" applyFont="1" applyFill="1" applyBorder="1" applyAlignment="1" applyProtection="1">
      <alignment horizontal="left"/>
      <protection locked="0"/>
    </xf>
    <xf numFmtId="0" fontId="8" fillId="2" borderId="0" xfId="0" applyFont="1" applyFill="1" applyAlignment="1">
      <alignment vertical="center"/>
    </xf>
    <xf numFmtId="0" fontId="54" fillId="2" borderId="0" xfId="0" applyFont="1" applyFill="1" applyAlignment="1">
      <alignment horizontal="center" vertical="center"/>
    </xf>
    <xf numFmtId="180" fontId="46" fillId="2" borderId="0" xfId="70" applyNumberFormat="1" applyFont="1" applyFill="1" applyBorder="1" applyAlignment="1" applyProtection="1">
      <alignment horizontal="center" vertical="center"/>
      <protection locked="0"/>
    </xf>
    <xf numFmtId="180" fontId="46" fillId="2" borderId="5" xfId="70" applyNumberFormat="1" applyFont="1" applyFill="1" applyBorder="1" applyAlignment="1" applyProtection="1">
      <alignment horizontal="center" vertical="center"/>
      <protection locked="0"/>
    </xf>
    <xf numFmtId="0" fontId="2" fillId="2" borderId="0" xfId="0" applyFont="1" applyFill="1" applyAlignment="1">
      <alignment wrapText="1"/>
    </xf>
    <xf numFmtId="0" fontId="45" fillId="2" borderId="0" xfId="0" applyFont="1" applyFill="1" applyBorder="1" applyAlignment="1">
      <alignment horizontal="left" vertical="center"/>
    </xf>
    <xf numFmtId="0" fontId="54" fillId="2" borderId="0" xfId="0" applyFont="1" applyFill="1" applyAlignment="1">
      <alignment horizontal="center"/>
    </xf>
    <xf numFmtId="178" fontId="52" fillId="28" borderId="28" xfId="40" applyNumberFormat="1" applyFont="1" applyFill="1" applyBorder="1" applyAlignment="1">
      <alignment horizontal="left" vertical="center"/>
    </xf>
    <xf numFmtId="178" fontId="52" fillId="2" borderId="28" xfId="40" applyNumberFormat="1" applyFont="1" applyFill="1" applyBorder="1" applyAlignment="1">
      <alignment horizontal="left" vertical="center"/>
    </xf>
    <xf numFmtId="178" fontId="52" fillId="2" borderId="0" xfId="40" applyNumberFormat="1" applyFont="1" applyFill="1" applyBorder="1" applyAlignment="1">
      <alignment horizontal="left" vertical="top"/>
    </xf>
    <xf numFmtId="0" fontId="34" fillId="2" borderId="0" xfId="0" applyFont="1" applyFill="1" applyAlignment="1">
      <alignment horizontal="center" wrapText="1"/>
    </xf>
    <xf numFmtId="0" fontId="43" fillId="2" borderId="0" xfId="0" applyFont="1" applyFill="1"/>
    <xf numFmtId="0" fontId="49" fillId="2" borderId="0" xfId="0" applyFont="1" applyFill="1"/>
    <xf numFmtId="0" fontId="13" fillId="2" borderId="0" xfId="0" applyFont="1" applyFill="1" applyAlignment="1"/>
    <xf numFmtId="0" fontId="47" fillId="2" borderId="0" xfId="0" applyFont="1" applyFill="1" applyAlignment="1">
      <alignment horizontal="center"/>
    </xf>
    <xf numFmtId="0" fontId="42" fillId="2" borderId="0" xfId="0" applyNumberFormat="1" applyFont="1" applyFill="1" applyBorder="1" applyAlignment="1">
      <alignment horizontal="center"/>
    </xf>
    <xf numFmtId="175" fontId="46" fillId="2" borderId="0" xfId="0" applyNumberFormat="1" applyFont="1" applyFill="1" applyBorder="1" applyAlignment="1"/>
    <xf numFmtId="0" fontId="46" fillId="2" borderId="0" xfId="0" applyNumberFormat="1" applyFont="1" applyFill="1" applyBorder="1" applyAlignment="1">
      <alignment horizontal="center"/>
    </xf>
    <xf numFmtId="0" fontId="49" fillId="2" borderId="0" xfId="0" applyFont="1" applyFill="1" applyAlignment="1">
      <alignment wrapText="1"/>
    </xf>
    <xf numFmtId="0" fontId="33" fillId="2" borderId="0" xfId="0" applyFont="1" applyFill="1" applyBorder="1"/>
    <xf numFmtId="176" fontId="40" fillId="28" borderId="0" xfId="0" applyNumberFormat="1" applyFont="1" applyFill="1" applyBorder="1" applyAlignment="1" applyProtection="1">
      <alignment horizontal="center" vertical="center"/>
      <protection locked="0"/>
    </xf>
    <xf numFmtId="0" fontId="49" fillId="2" borderId="0" xfId="0" applyFont="1" applyFill="1" applyAlignment="1">
      <alignment horizontal="left" wrapText="1"/>
    </xf>
    <xf numFmtId="0" fontId="47" fillId="2" borderId="0" xfId="0" applyFont="1" applyFill="1" applyAlignment="1">
      <alignment horizontal="center"/>
    </xf>
    <xf numFmtId="0" fontId="43" fillId="2" borderId="0" xfId="0" applyFont="1" applyFill="1" applyBorder="1" applyAlignment="1">
      <alignment horizontal="left" vertical="top"/>
    </xf>
    <xf numFmtId="178" fontId="52" fillId="90" borderId="28" xfId="40" applyNumberFormat="1" applyFont="1" applyFill="1" applyBorder="1" applyAlignment="1">
      <alignment horizontal="left" vertical="center"/>
    </xf>
    <xf numFmtId="0" fontId="14" fillId="2" borderId="0" xfId="0" applyFont="1" applyFill="1" applyAlignment="1">
      <alignment vertical="center"/>
    </xf>
    <xf numFmtId="0" fontId="3" fillId="2" borderId="0" xfId="0" applyFont="1" applyFill="1" applyAlignment="1">
      <alignment vertical="top"/>
    </xf>
    <xf numFmtId="0" fontId="92" fillId="2" borderId="0" xfId="0" applyFont="1" applyFill="1" applyBorder="1" applyAlignment="1">
      <alignment wrapText="1"/>
    </xf>
    <xf numFmtId="0" fontId="14" fillId="2" borderId="0" xfId="0" applyFont="1" applyFill="1" applyAlignment="1"/>
    <xf numFmtId="0" fontId="216" fillId="2" borderId="0" xfId="0" applyFont="1" applyFill="1" applyBorder="1" applyAlignment="1">
      <alignment vertical="center"/>
    </xf>
    <xf numFmtId="0" fontId="49" fillId="2" borderId="0" xfId="0" applyFont="1" applyFill="1" applyAlignment="1">
      <alignment horizontal="left" wrapText="1"/>
    </xf>
    <xf numFmtId="0" fontId="42" fillId="2" borderId="0" xfId="0" applyFont="1" applyFill="1" applyBorder="1" applyAlignment="1">
      <alignment vertical="center"/>
    </xf>
    <xf numFmtId="0" fontId="49" fillId="2" borderId="0" xfId="0" applyFont="1" applyFill="1" applyAlignment="1">
      <alignment horizontal="left"/>
    </xf>
    <xf numFmtId="0" fontId="38" fillId="2" borderId="0" xfId="0" applyFont="1" applyFill="1" applyAlignment="1">
      <alignment vertical="center"/>
    </xf>
    <xf numFmtId="0" fontId="55" fillId="2" borderId="115" xfId="70" applyNumberFormat="1" applyFont="1" applyFill="1" applyBorder="1" applyAlignment="1" applyProtection="1">
      <alignment horizontal="center" vertical="center"/>
      <protection locked="0"/>
    </xf>
    <xf numFmtId="0" fontId="55" fillId="2" borderId="116" xfId="70" applyNumberFormat="1" applyFont="1" applyFill="1" applyBorder="1" applyAlignment="1" applyProtection="1">
      <alignment horizontal="center" vertical="center"/>
      <protection locked="0"/>
    </xf>
    <xf numFmtId="0" fontId="45" fillId="2" borderId="0" xfId="0" applyFont="1" applyFill="1" applyAlignment="1">
      <alignment horizontal="left"/>
    </xf>
    <xf numFmtId="0" fontId="49" fillId="2" borderId="0" xfId="0" applyFont="1" applyFill="1" applyAlignment="1">
      <alignment horizontal="left" wrapText="1"/>
    </xf>
    <xf numFmtId="0" fontId="48" fillId="2" borderId="0" xfId="0" applyFont="1" applyFill="1" applyBorder="1" applyAlignment="1">
      <alignment horizontal="left" vertical="center"/>
    </xf>
    <xf numFmtId="0" fontId="45" fillId="2" borderId="0" xfId="0" applyFont="1" applyFill="1" applyBorder="1" applyAlignment="1">
      <alignment horizontal="left" vertical="top"/>
    </xf>
    <xf numFmtId="0" fontId="45" fillId="2" borderId="0" xfId="0" applyFont="1" applyFill="1" applyBorder="1" applyAlignment="1">
      <alignment vertical="center"/>
    </xf>
    <xf numFmtId="0" fontId="45" fillId="2" borderId="0" xfId="0" applyFont="1" applyFill="1" applyBorder="1" applyAlignment="1">
      <alignment horizontal="left"/>
    </xf>
    <xf numFmtId="0" fontId="4" fillId="2" borderId="0" xfId="0" applyFont="1" applyFill="1" applyAlignment="1">
      <alignment horizontal="left"/>
    </xf>
    <xf numFmtId="0" fontId="49" fillId="2" borderId="0" xfId="0" applyFont="1" applyFill="1" applyAlignment="1">
      <alignment horizontal="center"/>
    </xf>
    <xf numFmtId="0" fontId="46" fillId="2" borderId="0" xfId="0" applyFont="1" applyFill="1" applyBorder="1" applyAlignment="1">
      <alignment wrapText="1"/>
    </xf>
    <xf numFmtId="0" fontId="0" fillId="2" borderId="0" xfId="0" applyFont="1" applyFill="1" applyBorder="1" applyAlignment="1"/>
    <xf numFmtId="0" fontId="49" fillId="2" borderId="0" xfId="0" applyFont="1" applyFill="1" applyBorder="1" applyAlignment="1">
      <alignment horizontal="left" vertical="center"/>
    </xf>
    <xf numFmtId="0" fontId="49" fillId="2" borderId="0" xfId="0" applyFont="1" applyFill="1" applyBorder="1" applyAlignment="1">
      <alignment horizontal="left" vertical="center" wrapText="1"/>
    </xf>
    <xf numFmtId="178" fontId="213" fillId="28" borderId="28" xfId="40" applyNumberFormat="1" applyFont="1" applyFill="1" applyBorder="1" applyAlignment="1">
      <alignment horizontal="left" vertical="center"/>
    </xf>
    <xf numFmtId="0" fontId="49" fillId="2" borderId="12" xfId="0" applyFont="1" applyFill="1" applyBorder="1" applyAlignment="1">
      <alignment horizontal="left" vertical="center" wrapText="1"/>
    </xf>
    <xf numFmtId="178" fontId="213" fillId="90" borderId="28" xfId="40" applyNumberFormat="1" applyFont="1" applyFill="1" applyBorder="1" applyAlignment="1">
      <alignment horizontal="left" vertical="center"/>
    </xf>
    <xf numFmtId="178" fontId="213" fillId="2" borderId="28" xfId="40" applyNumberFormat="1" applyFont="1" applyFill="1" applyBorder="1" applyAlignment="1">
      <alignment horizontal="left" vertical="center"/>
    </xf>
    <xf numFmtId="0" fontId="51" fillId="2" borderId="0" xfId="0" applyFont="1" applyFill="1" applyAlignment="1">
      <alignment horizontal="center"/>
    </xf>
    <xf numFmtId="287" fontId="217" fillId="2" borderId="28" xfId="70" applyNumberFormat="1" applyFont="1" applyFill="1" applyBorder="1" applyAlignment="1">
      <alignment horizontal="left" vertical="center"/>
    </xf>
    <xf numFmtId="169" fontId="213" fillId="28" borderId="28" xfId="70" applyFont="1" applyFill="1" applyBorder="1" applyAlignment="1">
      <alignment horizontal="left" vertical="center"/>
    </xf>
    <xf numFmtId="174" fontId="214" fillId="26" borderId="117" xfId="6" applyNumberFormat="1" applyFont="1" applyFill="1" applyBorder="1" applyAlignment="1">
      <alignment horizontal="center" vertical="center" wrapText="1"/>
    </xf>
    <xf numFmtId="174" fontId="214" fillId="26" borderId="102" xfId="6" applyNumberFormat="1" applyFont="1" applyFill="1" applyBorder="1" applyAlignment="1">
      <alignment horizontal="center" vertical="center" wrapText="1"/>
    </xf>
    <xf numFmtId="174" fontId="214" fillId="26" borderId="109" xfId="6" applyNumberFormat="1" applyFont="1" applyFill="1" applyBorder="1" applyAlignment="1">
      <alignment horizontal="center" vertical="center" wrapText="1"/>
    </xf>
    <xf numFmtId="0" fontId="218" fillId="2" borderId="0" xfId="0" applyFont="1" applyFill="1"/>
    <xf numFmtId="175" fontId="92" fillId="2" borderId="13" xfId="0" applyNumberFormat="1" applyFont="1" applyFill="1" applyBorder="1" applyAlignment="1">
      <alignment horizontal="center"/>
    </xf>
    <xf numFmtId="175" fontId="92" fillId="2" borderId="118" xfId="0" applyNumberFormat="1" applyFont="1" applyFill="1" applyBorder="1" applyAlignment="1">
      <alignment horizontal="center"/>
    </xf>
    <xf numFmtId="175" fontId="92" fillId="2" borderId="8" xfId="0" applyNumberFormat="1" applyFont="1" applyFill="1" applyBorder="1" applyAlignment="1">
      <alignment horizontal="center"/>
    </xf>
    <xf numFmtId="175" fontId="92" fillId="2" borderId="38" xfId="0" applyNumberFormat="1" applyFont="1" applyFill="1" applyBorder="1" applyAlignment="1">
      <alignment horizontal="center"/>
    </xf>
    <xf numFmtId="175" fontId="92" fillId="2" borderId="9" xfId="0" applyNumberFormat="1" applyFont="1" applyFill="1" applyBorder="1" applyAlignment="1">
      <alignment horizontal="center"/>
    </xf>
    <xf numFmtId="175" fontId="92" fillId="2" borderId="5" xfId="0" applyNumberFormat="1" applyFont="1" applyFill="1" applyBorder="1" applyAlignment="1">
      <alignment horizontal="center"/>
    </xf>
    <xf numFmtId="175" fontId="45" fillId="2" borderId="9" xfId="0" applyNumberFormat="1" applyFont="1" applyFill="1" applyBorder="1" applyAlignment="1">
      <alignment horizontal="center"/>
    </xf>
    <xf numFmtId="8" fontId="219" fillId="2" borderId="0" xfId="0" applyNumberFormat="1" applyFont="1" applyFill="1" applyBorder="1" applyAlignment="1">
      <alignment horizontal="center"/>
    </xf>
    <xf numFmtId="0" fontId="220" fillId="2" borderId="0" xfId="0" applyFont="1" applyFill="1" applyBorder="1"/>
    <xf numFmtId="8" fontId="220" fillId="2" borderId="0" xfId="0" applyNumberFormat="1" applyFont="1" applyFill="1" applyBorder="1" applyAlignment="1">
      <alignment horizontal="center"/>
    </xf>
    <xf numFmtId="175" fontId="92" fillId="2" borderId="94" xfId="0" applyNumberFormat="1" applyFont="1" applyFill="1" applyBorder="1" applyAlignment="1">
      <alignment horizontal="center"/>
    </xf>
    <xf numFmtId="175" fontId="92" fillId="2" borderId="102" xfId="0" applyNumberFormat="1" applyFont="1" applyFill="1" applyBorder="1" applyAlignment="1">
      <alignment horizontal="center"/>
    </xf>
    <xf numFmtId="8" fontId="92" fillId="2" borderId="95" xfId="0" applyNumberFormat="1" applyFont="1" applyFill="1" applyBorder="1" applyAlignment="1">
      <alignment horizontal="center"/>
    </xf>
    <xf numFmtId="8" fontId="92" fillId="2" borderId="96" xfId="0" applyNumberFormat="1" applyFont="1" applyFill="1" applyBorder="1" applyAlignment="1">
      <alignment horizontal="center"/>
    </xf>
    <xf numFmtId="8" fontId="14" fillId="2" borderId="0" xfId="0" applyNumberFormat="1" applyFont="1" applyFill="1" applyBorder="1" applyAlignment="1">
      <alignment horizontal="center"/>
    </xf>
    <xf numFmtId="177" fontId="14" fillId="2" borderId="0" xfId="0" applyNumberFormat="1" applyFont="1" applyFill="1"/>
    <xf numFmtId="175" fontId="92" fillId="2" borderId="88" xfId="0" applyNumberFormat="1" applyFont="1" applyFill="1" applyBorder="1" applyAlignment="1">
      <alignment horizontal="center"/>
    </xf>
    <xf numFmtId="175" fontId="92" fillId="2" borderId="0" xfId="0" applyNumberFormat="1" applyFont="1" applyFill="1" applyBorder="1" applyAlignment="1">
      <alignment horizontal="center"/>
    </xf>
    <xf numFmtId="8" fontId="92" fillId="2" borderId="0" xfId="0" applyNumberFormat="1" applyFont="1" applyFill="1" applyBorder="1" applyAlignment="1">
      <alignment horizontal="center"/>
    </xf>
    <xf numFmtId="8" fontId="92" fillId="2" borderId="12" xfId="0" applyNumberFormat="1" applyFont="1" applyFill="1" applyBorder="1" applyAlignment="1">
      <alignment horizontal="center"/>
    </xf>
    <xf numFmtId="8" fontId="14" fillId="2" borderId="0" xfId="0" applyNumberFormat="1" applyFont="1" applyFill="1"/>
    <xf numFmtId="8" fontId="218" fillId="2" borderId="0" xfId="0" applyNumberFormat="1" applyFont="1" applyFill="1" applyBorder="1" applyAlignment="1">
      <alignment horizontal="center"/>
    </xf>
    <xf numFmtId="8" fontId="92" fillId="28" borderId="35" xfId="0" applyNumberFormat="1" applyFont="1" applyFill="1" applyBorder="1" applyAlignment="1">
      <alignment horizontal="center"/>
    </xf>
    <xf numFmtId="8" fontId="92" fillId="28" borderId="119" xfId="0" applyNumberFormat="1" applyFont="1" applyFill="1" applyBorder="1" applyAlignment="1">
      <alignment horizontal="center"/>
    </xf>
    <xf numFmtId="8" fontId="92" fillId="28" borderId="45" xfId="0" applyNumberFormat="1" applyFont="1" applyFill="1" applyBorder="1" applyAlignment="1">
      <alignment horizontal="center"/>
    </xf>
    <xf numFmtId="0" fontId="14" fillId="2" borderId="0" xfId="0" applyFont="1" applyFill="1" applyBorder="1"/>
    <xf numFmtId="8" fontId="49" fillId="2" borderId="0" xfId="0" applyNumberFormat="1" applyFont="1" applyFill="1" applyBorder="1" applyAlignment="1">
      <alignment horizontal="center"/>
    </xf>
    <xf numFmtId="0" fontId="220" fillId="2" borderId="0" xfId="0" applyFont="1" applyFill="1"/>
    <xf numFmtId="0" fontId="221" fillId="2" borderId="0" xfId="0" applyFont="1" applyFill="1" applyAlignment="1">
      <alignment wrapText="1"/>
    </xf>
    <xf numFmtId="0" fontId="221" fillId="2" borderId="0" xfId="0" applyFont="1" applyFill="1" applyAlignment="1"/>
    <xf numFmtId="0" fontId="14" fillId="2" borderId="0" xfId="0" applyFont="1" applyFill="1" applyAlignment="1">
      <alignment wrapText="1"/>
    </xf>
    <xf numFmtId="174" fontId="92" fillId="88" borderId="0" xfId="0" applyNumberFormat="1" applyFont="1" applyFill="1" applyBorder="1" applyAlignment="1">
      <alignment horizontal="center" vertical="center" wrapText="1"/>
    </xf>
    <xf numFmtId="0" fontId="49" fillId="0" borderId="34" xfId="0" applyNumberFormat="1" applyFont="1" applyBorder="1" applyAlignment="1">
      <alignment horizontal="center"/>
    </xf>
    <xf numFmtId="0" fontId="49" fillId="0" borderId="1" xfId="0" applyNumberFormat="1" applyFont="1" applyBorder="1" applyAlignment="1">
      <alignment horizontal="center"/>
    </xf>
    <xf numFmtId="0" fontId="49" fillId="2" borderId="132" xfId="0" applyFont="1" applyFill="1" applyBorder="1" applyAlignment="1">
      <alignment vertical="center"/>
    </xf>
    <xf numFmtId="0" fontId="14" fillId="2" borderId="0" xfId="0" applyFont="1" applyFill="1" applyAlignment="1">
      <alignment horizontal="left"/>
    </xf>
    <xf numFmtId="0" fontId="49" fillId="2" borderId="0" xfId="0" applyFont="1" applyFill="1" applyBorder="1" applyAlignment="1">
      <alignment vertical="center" wrapText="1"/>
    </xf>
    <xf numFmtId="0" fontId="14" fillId="2" borderId="0" xfId="0" applyFont="1" applyFill="1" applyAlignment="1">
      <alignment horizontal="left" vertical="center"/>
    </xf>
    <xf numFmtId="0" fontId="49" fillId="2" borderId="0" xfId="0" applyFont="1" applyFill="1" applyAlignment="1">
      <alignment vertical="center"/>
    </xf>
    <xf numFmtId="0" fontId="224" fillId="2" borderId="0" xfId="0" applyFont="1" applyFill="1" applyAlignment="1">
      <alignment horizontal="center" wrapText="1"/>
    </xf>
    <xf numFmtId="0" fontId="225" fillId="2" borderId="0" xfId="0" applyFont="1" applyFill="1" applyAlignment="1">
      <alignment horizontal="center" wrapText="1"/>
    </xf>
    <xf numFmtId="0" fontId="223" fillId="2" borderId="0" xfId="0" applyFont="1" applyFill="1" applyBorder="1" applyAlignment="1">
      <alignment vertical="top"/>
    </xf>
    <xf numFmtId="0" fontId="45" fillId="2" borderId="0" xfId="0" applyFont="1" applyFill="1" applyBorder="1" applyAlignment="1"/>
    <xf numFmtId="0" fontId="45" fillId="2" borderId="0" xfId="0" applyFont="1" applyFill="1" applyAlignment="1">
      <alignment horizontal="left" vertical="top"/>
    </xf>
    <xf numFmtId="0" fontId="45" fillId="2" borderId="0" xfId="0" applyFont="1" applyFill="1" applyAlignment="1">
      <alignment vertical="top"/>
    </xf>
    <xf numFmtId="0" fontId="226" fillId="2" borderId="0" xfId="73" applyFont="1" applyFill="1"/>
    <xf numFmtId="0" fontId="227" fillId="2" borderId="0" xfId="0" applyFont="1" applyFill="1" applyBorder="1" applyAlignment="1">
      <alignment horizontal="left"/>
    </xf>
    <xf numFmtId="0" fontId="227" fillId="2" borderId="0" xfId="0" applyFont="1" applyFill="1" applyBorder="1" applyAlignment="1">
      <alignment horizontal="left" vertical="center"/>
    </xf>
    <xf numFmtId="0" fontId="4" fillId="2" borderId="0" xfId="0" applyFont="1" applyFill="1" applyAlignment="1">
      <alignment vertical="center"/>
    </xf>
    <xf numFmtId="0" fontId="42" fillId="2" borderId="0" xfId="0" applyFont="1" applyFill="1" applyAlignment="1">
      <alignment horizontal="left" vertical="center"/>
    </xf>
    <xf numFmtId="287" fontId="217" fillId="2" borderId="122" xfId="70" applyNumberFormat="1" applyFont="1" applyFill="1" applyBorder="1" applyAlignment="1">
      <alignment horizontal="left" vertical="center"/>
    </xf>
    <xf numFmtId="178" fontId="213" fillId="28" borderId="88" xfId="40" applyNumberFormat="1" applyFont="1" applyFill="1" applyBorder="1" applyAlignment="1">
      <alignment vertical="center"/>
    </xf>
    <xf numFmtId="3" fontId="49" fillId="2" borderId="34" xfId="0" applyNumberFormat="1" applyFont="1" applyFill="1" applyBorder="1" applyAlignment="1">
      <alignment horizontal="center"/>
    </xf>
    <xf numFmtId="0" fontId="42" fillId="0" borderId="109" xfId="0" applyNumberFormat="1" applyFont="1" applyBorder="1" applyAlignment="1">
      <alignment horizontal="center"/>
    </xf>
    <xf numFmtId="0" fontId="14" fillId="2" borderId="109" xfId="0" applyFont="1" applyFill="1" applyBorder="1" applyAlignment="1">
      <alignment horizontal="center"/>
    </xf>
    <xf numFmtId="174" fontId="214" fillId="88" borderId="0" xfId="0" applyNumberFormat="1" applyFont="1" applyFill="1" applyBorder="1" applyAlignment="1">
      <alignment horizontal="center" vertical="center" wrapText="1"/>
    </xf>
    <xf numFmtId="3" fontId="49" fillId="2" borderId="0" xfId="0" applyNumberFormat="1" applyFont="1" applyFill="1" applyBorder="1" applyAlignment="1">
      <alignment horizontal="center"/>
    </xf>
    <xf numFmtId="0" fontId="49" fillId="2" borderId="0" xfId="0" applyFont="1" applyFill="1" applyAlignment="1">
      <alignment horizontal="left" wrapText="1"/>
    </xf>
    <xf numFmtId="169" fontId="49" fillId="2" borderId="0" xfId="70" applyFont="1" applyFill="1"/>
    <xf numFmtId="0" fontId="45" fillId="2" borderId="0" xfId="0" applyFont="1" applyFill="1"/>
    <xf numFmtId="0" fontId="49" fillId="2" borderId="109" xfId="0" applyFont="1" applyFill="1" applyBorder="1" applyAlignment="1">
      <alignment horizontal="center"/>
    </xf>
    <xf numFmtId="169" fontId="45" fillId="2" borderId="0" xfId="70" applyFont="1" applyFill="1"/>
    <xf numFmtId="175" fontId="4" fillId="2" borderId="0" xfId="0" applyNumberFormat="1" applyFont="1" applyFill="1"/>
    <xf numFmtId="174" fontId="53" fillId="26" borderId="49" xfId="6" applyNumberFormat="1" applyFont="1" applyFill="1" applyBorder="1" applyAlignment="1">
      <alignment horizontal="center" vertical="center" wrapText="1"/>
    </xf>
    <xf numFmtId="174" fontId="53" fillId="26" borderId="34" xfId="6" applyNumberFormat="1" applyFont="1" applyFill="1" applyBorder="1" applyAlignment="1">
      <alignment horizontal="center" vertical="center" wrapText="1"/>
    </xf>
    <xf numFmtId="174" fontId="53" fillId="2" borderId="0" xfId="6" applyNumberFormat="1" applyFont="1" applyFill="1" applyBorder="1" applyAlignment="1">
      <alignment horizontal="center" vertical="center" wrapText="1"/>
    </xf>
    <xf numFmtId="174" fontId="53" fillId="26" borderId="13" xfId="6" applyNumberFormat="1" applyFont="1" applyFill="1" applyBorder="1" applyAlignment="1">
      <alignment horizontal="center" vertical="center" wrapText="1"/>
    </xf>
    <xf numFmtId="10" fontId="42" fillId="2" borderId="13" xfId="0" applyNumberFormat="1" applyFont="1" applyFill="1" applyBorder="1" applyAlignment="1" applyProtection="1">
      <alignment horizontal="center"/>
      <protection locked="0"/>
    </xf>
    <xf numFmtId="10" fontId="42" fillId="2" borderId="0" xfId="0" applyNumberFormat="1" applyFont="1" applyFill="1" applyBorder="1" applyAlignment="1">
      <alignment horizontal="center"/>
    </xf>
    <xf numFmtId="17" fontId="42" fillId="0" borderId="8" xfId="0" applyNumberFormat="1" applyFont="1" applyFill="1" applyBorder="1" applyAlignment="1">
      <alignment horizontal="center"/>
    </xf>
    <xf numFmtId="1" fontId="42" fillId="0" borderId="8" xfId="0" applyNumberFormat="1" applyFont="1" applyFill="1" applyBorder="1" applyAlignment="1">
      <alignment horizontal="center"/>
    </xf>
    <xf numFmtId="0" fontId="42" fillId="0" borderId="8" xfId="0" applyFont="1" applyFill="1" applyBorder="1" applyAlignment="1">
      <alignment horizontal="center"/>
    </xf>
    <xf numFmtId="10" fontId="46" fillId="0" borderId="8" xfId="0" applyNumberFormat="1" applyFont="1" applyFill="1" applyBorder="1" applyAlignment="1">
      <alignment horizontal="center"/>
    </xf>
    <xf numFmtId="173" fontId="46" fillId="0" borderId="7" xfId="70" applyNumberFormat="1" applyFont="1" applyFill="1" applyBorder="1"/>
    <xf numFmtId="173" fontId="46" fillId="0" borderId="8" xfId="70" applyNumberFormat="1" applyFont="1" applyFill="1" applyBorder="1"/>
    <xf numFmtId="10" fontId="42" fillId="2" borderId="7" xfId="0" applyNumberFormat="1" applyFont="1" applyFill="1" applyBorder="1" applyAlignment="1" applyProtection="1">
      <alignment horizontal="center"/>
      <protection locked="0"/>
    </xf>
    <xf numFmtId="17" fontId="42" fillId="2" borderId="8" xfId="0" applyNumberFormat="1" applyFont="1" applyFill="1" applyBorder="1" applyAlignment="1">
      <alignment horizontal="center"/>
    </xf>
    <xf numFmtId="0" fontId="42" fillId="2" borderId="8" xfId="0" applyFont="1" applyFill="1" applyBorder="1" applyAlignment="1">
      <alignment horizontal="center"/>
    </xf>
    <xf numFmtId="17" fontId="43" fillId="2" borderId="14" xfId="0" applyNumberFormat="1" applyFont="1" applyFill="1" applyBorder="1"/>
    <xf numFmtId="0" fontId="43" fillId="2" borderId="14" xfId="0" applyFont="1" applyFill="1" applyBorder="1"/>
    <xf numFmtId="10" fontId="9" fillId="2" borderId="14" xfId="0" applyNumberFormat="1" applyFont="1" applyFill="1" applyBorder="1"/>
    <xf numFmtId="173" fontId="43" fillId="2" borderId="14" xfId="0" applyNumberFormat="1" applyFont="1" applyFill="1" applyBorder="1"/>
    <xf numFmtId="17" fontId="42" fillId="28" borderId="7" xfId="0" applyNumberFormat="1" applyFont="1" applyFill="1" applyBorder="1"/>
    <xf numFmtId="0" fontId="42" fillId="28" borderId="7" xfId="0" applyFont="1" applyFill="1" applyBorder="1"/>
    <xf numFmtId="10" fontId="46" fillId="28" borderId="7" xfId="0" applyNumberFormat="1" applyFont="1" applyFill="1" applyBorder="1"/>
    <xf numFmtId="173" fontId="42" fillId="28" borderId="7" xfId="0" applyNumberFormat="1" applyFont="1" applyFill="1" applyBorder="1" applyProtection="1">
      <protection locked="0"/>
    </xf>
    <xf numFmtId="173" fontId="46" fillId="28" borderId="7" xfId="70" applyNumberFormat="1" applyFont="1" applyFill="1" applyBorder="1" applyProtection="1"/>
    <xf numFmtId="17" fontId="50" fillId="2" borderId="7" xfId="0" applyNumberFormat="1" applyFont="1" applyFill="1" applyBorder="1"/>
    <xf numFmtId="0" fontId="50" fillId="2" borderId="7" xfId="0" applyFont="1" applyFill="1" applyBorder="1"/>
    <xf numFmtId="10" fontId="9" fillId="2" borderId="7" xfId="0" applyNumberFormat="1" applyFont="1" applyFill="1" applyBorder="1"/>
    <xf numFmtId="173" fontId="50" fillId="2" borderId="7" xfId="0" applyNumberFormat="1" applyFont="1" applyFill="1" applyBorder="1"/>
    <xf numFmtId="10" fontId="46" fillId="2" borderId="8" xfId="0" applyNumberFormat="1" applyFont="1" applyFill="1" applyBorder="1" applyAlignment="1">
      <alignment horizontal="center"/>
    </xf>
    <xf numFmtId="173" fontId="46" fillId="2" borderId="7" xfId="70" applyNumberFormat="1" applyFont="1" applyFill="1" applyBorder="1"/>
    <xf numFmtId="173" fontId="46" fillId="2" borderId="8" xfId="70" applyNumberFormat="1" applyFont="1" applyFill="1" applyBorder="1"/>
    <xf numFmtId="10" fontId="46" fillId="2" borderId="8" xfId="0" quotePrefix="1" applyNumberFormat="1" applyFont="1" applyFill="1" applyBorder="1" applyAlignment="1">
      <alignment horizontal="center"/>
    </xf>
    <xf numFmtId="10" fontId="42" fillId="28" borderId="7" xfId="0" applyNumberFormat="1" applyFont="1" applyFill="1" applyBorder="1" applyAlignment="1" applyProtection="1">
      <alignment horizontal="center"/>
      <protection locked="0"/>
    </xf>
    <xf numFmtId="17" fontId="9" fillId="2" borderId="14" xfId="0" applyNumberFormat="1" applyFont="1" applyFill="1" applyBorder="1"/>
    <xf numFmtId="10" fontId="42" fillId="2" borderId="48" xfId="0" applyNumberFormat="1" applyFont="1" applyFill="1" applyBorder="1" applyAlignment="1" applyProtection="1">
      <alignment horizontal="center"/>
      <protection locked="0"/>
    </xf>
    <xf numFmtId="10" fontId="42" fillId="28" borderId="48" xfId="0" applyNumberFormat="1" applyFont="1" applyFill="1" applyBorder="1" applyAlignment="1" applyProtection="1">
      <alignment horizontal="center"/>
      <protection locked="0"/>
    </xf>
    <xf numFmtId="0" fontId="229" fillId="2" borderId="0" xfId="0" applyFont="1" applyFill="1" applyAlignment="1">
      <alignment horizontal="center"/>
    </xf>
    <xf numFmtId="0" fontId="229" fillId="2" borderId="0" xfId="0" applyFont="1" applyFill="1"/>
    <xf numFmtId="0" fontId="4" fillId="2" borderId="0" xfId="0" applyFont="1" applyFill="1" applyAlignment="1">
      <alignment horizontal="center"/>
    </xf>
    <xf numFmtId="10" fontId="46" fillId="28" borderId="8" xfId="0" applyNumberFormat="1" applyFont="1" applyFill="1" applyBorder="1" applyAlignment="1">
      <alignment horizontal="center"/>
    </xf>
    <xf numFmtId="0" fontId="223" fillId="2" borderId="0" xfId="0" applyFont="1" applyFill="1" applyAlignment="1">
      <alignment vertical="center"/>
    </xf>
    <xf numFmtId="287" fontId="217" fillId="2" borderId="123" xfId="70" applyNumberFormat="1" applyFont="1" applyFill="1" applyBorder="1" applyAlignment="1">
      <alignment horizontal="left" vertical="center"/>
    </xf>
    <xf numFmtId="174" fontId="214" fillId="27" borderId="109" xfId="0" applyNumberFormat="1" applyFont="1" applyFill="1" applyBorder="1" applyAlignment="1">
      <alignment horizontal="center" vertical="center" wrapText="1"/>
    </xf>
    <xf numFmtId="174" fontId="53" fillId="27" borderId="109" xfId="0" applyNumberFormat="1" applyFont="1" applyFill="1" applyBorder="1" applyAlignment="1">
      <alignment horizontal="center" vertical="center" wrapText="1"/>
    </xf>
    <xf numFmtId="0" fontId="218" fillId="2" borderId="109" xfId="0" applyFont="1" applyFill="1" applyBorder="1" applyAlignment="1">
      <alignment horizontal="left" vertical="top" wrapText="1"/>
    </xf>
    <xf numFmtId="0" fontId="218" fillId="2" borderId="121" xfId="0" applyFont="1" applyFill="1" applyBorder="1" applyAlignment="1">
      <alignment vertical="top"/>
    </xf>
    <xf numFmtId="0" fontId="14" fillId="2" borderId="137" xfId="0" applyFont="1" applyFill="1" applyBorder="1" applyAlignment="1">
      <alignment vertical="top"/>
    </xf>
    <xf numFmtId="0" fontId="14" fillId="2" borderId="133" xfId="0" applyFont="1" applyFill="1" applyBorder="1" applyAlignment="1">
      <alignment vertical="top"/>
    </xf>
    <xf numFmtId="0" fontId="14" fillId="2" borderId="0" xfId="0" applyFont="1" applyFill="1" applyBorder="1" applyAlignment="1">
      <alignment vertical="top"/>
    </xf>
    <xf numFmtId="0" fontId="14" fillId="2" borderId="0" xfId="0" applyFont="1" applyFill="1" applyAlignment="1">
      <alignment vertical="top"/>
    </xf>
    <xf numFmtId="0" fontId="14" fillId="2" borderId="109" xfId="0" applyFont="1" applyFill="1" applyBorder="1" applyAlignment="1">
      <alignment horizontal="left" vertical="top" wrapText="1"/>
    </xf>
    <xf numFmtId="0" fontId="218" fillId="2" borderId="109" xfId="0" applyFont="1" applyFill="1" applyBorder="1" applyAlignment="1">
      <alignment horizontal="center" vertical="center" textRotation="180"/>
    </xf>
    <xf numFmtId="0" fontId="42" fillId="2" borderId="0" xfId="0" applyFont="1" applyFill="1" applyProtection="1">
      <protection locked="0"/>
    </xf>
    <xf numFmtId="0" fontId="42" fillId="2" borderId="0" xfId="0" applyFont="1" applyFill="1" applyAlignment="1" applyProtection="1">
      <alignment wrapText="1"/>
      <protection locked="0"/>
    </xf>
    <xf numFmtId="0" fontId="42" fillId="2" borderId="0" xfId="0" applyFont="1" applyFill="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178" fontId="213" fillId="28" borderId="28" xfId="40" applyNumberFormat="1" applyFont="1" applyFill="1" applyBorder="1" applyAlignment="1" applyProtection="1">
      <alignment horizontal="left" vertical="center"/>
      <protection locked="0"/>
    </xf>
    <xf numFmtId="0" fontId="8" fillId="2" borderId="0" xfId="0" applyFont="1" applyFill="1" applyAlignment="1" applyProtection="1">
      <alignment horizontal="left"/>
      <protection locked="0"/>
    </xf>
    <xf numFmtId="0" fontId="47" fillId="2" borderId="0" xfId="0" applyFont="1" applyFill="1" applyAlignment="1" applyProtection="1">
      <alignment horizontal="center"/>
      <protection locked="0"/>
    </xf>
    <xf numFmtId="0" fontId="47" fillId="2" borderId="0" xfId="0" applyFont="1" applyFill="1" applyBorder="1" applyAlignment="1" applyProtection="1">
      <alignment horizontal="center"/>
      <protection locked="0"/>
    </xf>
    <xf numFmtId="178" fontId="213" fillId="2" borderId="28" xfId="40" applyNumberFormat="1" applyFont="1" applyFill="1" applyBorder="1" applyAlignment="1" applyProtection="1">
      <alignment horizontal="left" vertical="center"/>
      <protection locked="0"/>
    </xf>
    <xf numFmtId="178" fontId="52" fillId="2" borderId="28" xfId="40" applyNumberFormat="1" applyFont="1" applyFill="1" applyBorder="1" applyAlignment="1" applyProtection="1">
      <alignment horizontal="left" vertical="center"/>
      <protection locked="0"/>
    </xf>
    <xf numFmtId="0" fontId="8" fillId="2" borderId="0" xfId="0" applyFont="1" applyFill="1" applyProtection="1">
      <protection locked="0"/>
    </xf>
    <xf numFmtId="0" fontId="54" fillId="2" borderId="0" xfId="0" applyFont="1" applyFill="1" applyAlignment="1" applyProtection="1">
      <alignment horizontal="center"/>
      <protection locked="0"/>
    </xf>
    <xf numFmtId="0" fontId="49" fillId="2" borderId="0" xfId="0" applyFont="1" applyFill="1" applyProtection="1">
      <protection locked="0"/>
    </xf>
    <xf numFmtId="0" fontId="51" fillId="2" borderId="0" xfId="0" applyFont="1" applyFill="1" applyAlignment="1" applyProtection="1">
      <alignment horizontal="center"/>
      <protection locked="0"/>
    </xf>
    <xf numFmtId="0" fontId="51" fillId="2" borderId="0" xfId="0" applyFont="1" applyFill="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47" fillId="2" borderId="0" xfId="0" applyFont="1" applyFill="1" applyBorder="1" applyAlignment="1" applyProtection="1">
      <alignment horizontal="center" vertical="center"/>
      <protection locked="0"/>
    </xf>
    <xf numFmtId="0" fontId="49" fillId="2" borderId="0" xfId="0" applyFont="1" applyFill="1" applyAlignment="1" applyProtection="1">
      <alignment horizontal="center" vertical="center"/>
      <protection locked="0"/>
    </xf>
    <xf numFmtId="0" fontId="42" fillId="2" borderId="0" xfId="0" applyFont="1" applyFill="1" applyAlignment="1" applyProtection="1">
      <alignment vertical="center"/>
      <protection locked="0"/>
    </xf>
    <xf numFmtId="0" fontId="92" fillId="2" borderId="0" xfId="0" applyFont="1" applyFill="1" applyBorder="1" applyAlignment="1" applyProtection="1">
      <alignment vertical="center"/>
      <protection locked="0"/>
    </xf>
    <xf numFmtId="0" fontId="45" fillId="2" borderId="0" xfId="0" applyFont="1" applyFill="1" applyBorder="1" applyAlignment="1" applyProtection="1">
      <alignment horizontal="left" vertical="top"/>
      <protection locked="0"/>
    </xf>
    <xf numFmtId="0" fontId="92" fillId="2" borderId="0" xfId="0" applyFont="1" applyFill="1" applyBorder="1" applyAlignment="1" applyProtection="1">
      <alignment horizontal="left" vertical="center" wrapText="1"/>
      <protection locked="0"/>
    </xf>
    <xf numFmtId="0" fontId="46" fillId="2" borderId="0" xfId="0" applyFont="1" applyFill="1" applyProtection="1">
      <protection locked="0"/>
    </xf>
    <xf numFmtId="0" fontId="92" fillId="2" borderId="0" xfId="0" applyFont="1" applyFill="1" applyBorder="1" applyAlignment="1" applyProtection="1">
      <alignment horizontal="left" vertical="top" wrapText="1"/>
      <protection locked="0"/>
    </xf>
    <xf numFmtId="0" fontId="43" fillId="2" borderId="0" xfId="0" applyFont="1" applyFill="1" applyBorder="1" applyAlignment="1" applyProtection="1">
      <alignment horizontal="left"/>
      <protection locked="0"/>
    </xf>
    <xf numFmtId="0" fontId="92" fillId="2" borderId="0" xfId="0" applyFont="1" applyFill="1" applyBorder="1" applyAlignment="1" applyProtection="1">
      <alignment vertical="top"/>
      <protection locked="0"/>
    </xf>
    <xf numFmtId="3" fontId="59" fillId="2" borderId="0" xfId="0" applyNumberFormat="1" applyFont="1" applyFill="1" applyBorder="1" applyAlignment="1" applyProtection="1">
      <alignment horizontal="left" vertical="center"/>
      <protection locked="0"/>
    </xf>
    <xf numFmtId="0" fontId="45" fillId="2" borderId="0" xfId="0" applyFont="1" applyFill="1" applyAlignment="1" applyProtection="1">
      <protection locked="0"/>
    </xf>
    <xf numFmtId="0" fontId="51" fillId="2" borderId="0" xfId="0" applyFont="1" applyFill="1" applyAlignment="1" applyProtection="1">
      <protection locked="0"/>
    </xf>
    <xf numFmtId="0" fontId="51" fillId="2" borderId="0" xfId="0" applyFont="1" applyFill="1" applyBorder="1" applyAlignment="1" applyProtection="1">
      <alignment horizontal="center" vertical="center"/>
      <protection locked="0"/>
    </xf>
    <xf numFmtId="0" fontId="35" fillId="2" borderId="0" xfId="0" applyFont="1" applyFill="1" applyProtection="1">
      <protection locked="0"/>
    </xf>
    <xf numFmtId="0" fontId="53" fillId="26" borderId="103" xfId="0" applyNumberFormat="1" applyFont="1" applyFill="1" applyBorder="1" applyAlignment="1" applyProtection="1">
      <alignment horizontal="center" vertical="center" wrapText="1"/>
      <protection locked="0"/>
    </xf>
    <xf numFmtId="0" fontId="53" fillId="26" borderId="97" xfId="0" applyNumberFormat="1" applyFont="1" applyFill="1" applyBorder="1" applyAlignment="1" applyProtection="1">
      <alignment horizontal="center" vertical="center" wrapText="1"/>
      <protection locked="0"/>
    </xf>
    <xf numFmtId="0" fontId="53" fillId="26" borderId="46" xfId="0" applyNumberFormat="1" applyFont="1" applyFill="1" applyBorder="1" applyAlignment="1" applyProtection="1">
      <alignment horizontal="center" vertical="center" wrapText="1"/>
      <protection locked="0"/>
    </xf>
    <xf numFmtId="0" fontId="53" fillId="26" borderId="134" xfId="0" applyNumberFormat="1" applyFont="1" applyFill="1" applyBorder="1" applyAlignment="1" applyProtection="1">
      <alignment horizontal="center" vertical="center" wrapText="1"/>
      <protection locked="0"/>
    </xf>
    <xf numFmtId="3" fontId="228" fillId="2" borderId="88" xfId="0" applyNumberFormat="1" applyFont="1" applyFill="1" applyBorder="1" applyAlignment="1" applyProtection="1">
      <alignment vertical="center"/>
      <protection locked="0"/>
    </xf>
    <xf numFmtId="3" fontId="50" fillId="2" borderId="0" xfId="0" applyNumberFormat="1" applyFont="1" applyFill="1" applyBorder="1" applyAlignment="1" applyProtection="1">
      <alignment vertical="center"/>
      <protection locked="0"/>
    </xf>
    <xf numFmtId="3" fontId="50" fillId="2" borderId="0" xfId="0" applyNumberFormat="1" applyFont="1" applyFill="1" applyBorder="1" applyAlignment="1" applyProtection="1">
      <alignment horizontal="center" vertical="center"/>
      <protection locked="0"/>
    </xf>
    <xf numFmtId="3" fontId="46" fillId="2" borderId="0" xfId="0" applyNumberFormat="1" applyFont="1" applyFill="1" applyBorder="1" applyAlignment="1" applyProtection="1">
      <alignment horizontal="center" vertical="center"/>
      <protection locked="0"/>
    </xf>
    <xf numFmtId="3" fontId="50" fillId="2" borderId="12" xfId="0" applyNumberFormat="1" applyFont="1" applyFill="1" applyBorder="1" applyAlignment="1" applyProtection="1">
      <alignment horizontal="center" vertical="center"/>
      <protection locked="0"/>
    </xf>
    <xf numFmtId="0" fontId="50" fillId="2" borderId="0" xfId="0" applyFont="1" applyFill="1" applyBorder="1" applyProtection="1">
      <protection locked="0"/>
    </xf>
    <xf numFmtId="3" fontId="92" fillId="2" borderId="88" xfId="0" applyNumberFormat="1" applyFont="1" applyFill="1" applyBorder="1" applyAlignment="1" applyProtection="1">
      <alignment vertical="center"/>
      <protection locked="0"/>
    </xf>
    <xf numFmtId="3" fontId="46" fillId="28" borderId="35" xfId="0" applyNumberFormat="1" applyFont="1" applyFill="1" applyBorder="1" applyAlignment="1" applyProtection="1">
      <alignment horizontal="center" vertical="center"/>
      <protection locked="0"/>
    </xf>
    <xf numFmtId="9" fontId="42" fillId="28" borderId="12" xfId="72" applyFont="1" applyFill="1" applyBorder="1" applyAlignment="1" applyProtection="1">
      <alignment horizontal="center" vertical="center"/>
      <protection locked="0"/>
    </xf>
    <xf numFmtId="0" fontId="35" fillId="2" borderId="12" xfId="0" applyFont="1" applyFill="1" applyBorder="1" applyAlignment="1" applyProtection="1">
      <alignment horizontal="center" vertical="center"/>
      <protection locked="0"/>
    </xf>
    <xf numFmtId="3" fontId="48" fillId="2" borderId="88" xfId="0" applyNumberFormat="1" applyFont="1" applyFill="1" applyBorder="1" applyAlignment="1" applyProtection="1">
      <alignment vertical="center"/>
      <protection locked="0"/>
    </xf>
    <xf numFmtId="3" fontId="9" fillId="2" borderId="0" xfId="0" applyNumberFormat="1" applyFont="1" applyFill="1" applyBorder="1" applyAlignment="1" applyProtection="1">
      <alignment vertical="center" wrapText="1"/>
      <protection locked="0"/>
    </xf>
    <xf numFmtId="3" fontId="9" fillId="2" borderId="0" xfId="0" applyNumberFormat="1" applyFont="1" applyFill="1" applyBorder="1" applyAlignment="1" applyProtection="1">
      <alignment horizontal="center" vertical="center"/>
      <protection locked="0"/>
    </xf>
    <xf numFmtId="9" fontId="42" fillId="2" borderId="0" xfId="0" applyNumberFormat="1" applyFont="1" applyFill="1" applyBorder="1" applyAlignment="1" applyProtection="1">
      <alignment horizontal="center" vertical="center"/>
      <protection locked="0"/>
    </xf>
    <xf numFmtId="9" fontId="43" fillId="2" borderId="12" xfId="0" applyNumberFormat="1" applyFont="1" applyFill="1" applyBorder="1" applyAlignment="1" applyProtection="1">
      <alignment horizontal="center" vertical="center"/>
      <protection locked="0"/>
    </xf>
    <xf numFmtId="0" fontId="44" fillId="2" borderId="0" xfId="0" applyFont="1" applyFill="1" applyProtection="1">
      <protection locked="0"/>
    </xf>
    <xf numFmtId="3" fontId="46" fillId="2" borderId="0" xfId="0" applyNumberFormat="1" applyFont="1" applyFill="1" applyBorder="1" applyAlignment="1" applyProtection="1">
      <alignment vertical="center"/>
      <protection locked="0"/>
    </xf>
    <xf numFmtId="3" fontId="46" fillId="2" borderId="0" xfId="0" applyNumberFormat="1" applyFont="1" applyFill="1" applyBorder="1" applyAlignment="1" applyProtection="1">
      <alignment vertical="center" wrapText="1"/>
      <protection locked="0"/>
    </xf>
    <xf numFmtId="9" fontId="42" fillId="2" borderId="12" xfId="0" applyNumberFormat="1" applyFont="1" applyFill="1" applyBorder="1" applyAlignment="1" applyProtection="1">
      <alignment horizontal="center" vertical="center"/>
      <protection locked="0"/>
    </xf>
    <xf numFmtId="3" fontId="222" fillId="2" borderId="88" xfId="0" applyNumberFormat="1" applyFont="1" applyFill="1" applyBorder="1" applyAlignment="1" applyProtection="1">
      <alignment vertical="center"/>
      <protection locked="0"/>
    </xf>
    <xf numFmtId="3" fontId="209" fillId="2" borderId="0" xfId="0" applyNumberFormat="1" applyFont="1" applyFill="1" applyBorder="1" applyAlignment="1" applyProtection="1">
      <alignment vertical="center" wrapText="1"/>
      <protection locked="0"/>
    </xf>
    <xf numFmtId="0" fontId="35" fillId="2" borderId="0" xfId="0" applyFont="1" applyFill="1" applyBorder="1" applyProtection="1">
      <protection locked="0"/>
    </xf>
    <xf numFmtId="0" fontId="92" fillId="2" borderId="88" xfId="0" applyNumberFormat="1" applyFont="1" applyFill="1" applyBorder="1" applyAlignment="1" applyProtection="1">
      <alignment vertical="top"/>
      <protection locked="0"/>
    </xf>
    <xf numFmtId="9" fontId="35" fillId="2" borderId="12" xfId="72" applyFont="1" applyFill="1" applyBorder="1" applyAlignment="1" applyProtection="1">
      <alignment horizontal="center" vertical="center"/>
      <protection locked="0"/>
    </xf>
    <xf numFmtId="0" fontId="46" fillId="2" borderId="0" xfId="0" applyNumberFormat="1" applyFont="1" applyFill="1" applyBorder="1" applyAlignment="1" applyProtection="1">
      <alignment vertical="top" wrapText="1"/>
      <protection locked="0"/>
    </xf>
    <xf numFmtId="9" fontId="42" fillId="2" borderId="12" xfId="72" applyFont="1" applyFill="1" applyBorder="1" applyAlignment="1" applyProtection="1">
      <alignment horizontal="center" vertical="center"/>
      <protection locked="0"/>
    </xf>
    <xf numFmtId="0" fontId="92" fillId="2" borderId="88" xfId="0" applyNumberFormat="1" applyFont="1" applyFill="1" applyBorder="1" applyAlignment="1" applyProtection="1">
      <alignment vertical="top" wrapText="1"/>
      <protection locked="0"/>
    </xf>
    <xf numFmtId="3" fontId="92" fillId="2" borderId="88" xfId="0" applyNumberFormat="1" applyFont="1" applyFill="1" applyBorder="1" applyAlignment="1" applyProtection="1">
      <alignment vertical="center" wrapText="1"/>
      <protection locked="0"/>
    </xf>
    <xf numFmtId="3" fontId="46" fillId="2" borderId="0" xfId="0" applyNumberFormat="1" applyFont="1" applyFill="1" applyBorder="1" applyAlignment="1" applyProtection="1">
      <alignment horizontal="left" vertical="center"/>
      <protection locked="0"/>
    </xf>
    <xf numFmtId="3" fontId="46" fillId="2" borderId="12" xfId="0" applyNumberFormat="1" applyFont="1" applyFill="1" applyBorder="1" applyAlignment="1" applyProtection="1">
      <alignment horizontal="center" vertical="center" wrapText="1"/>
      <protection locked="0"/>
    </xf>
    <xf numFmtId="3" fontId="211" fillId="2" borderId="0" xfId="0" applyNumberFormat="1" applyFont="1" applyFill="1" applyBorder="1" applyAlignment="1" applyProtection="1">
      <alignment horizontal="center" vertical="center"/>
      <protection locked="0"/>
    </xf>
    <xf numFmtId="3" fontId="228" fillId="2" borderId="88" xfId="0" applyNumberFormat="1" applyFont="1" applyFill="1" applyBorder="1" applyAlignment="1" applyProtection="1">
      <alignment vertical="center" wrapText="1"/>
      <protection locked="0"/>
    </xf>
    <xf numFmtId="3" fontId="50" fillId="2" borderId="0" xfId="0" applyNumberFormat="1" applyFont="1" applyFill="1" applyBorder="1" applyAlignment="1" applyProtection="1">
      <alignment vertical="center" wrapText="1"/>
      <protection locked="0"/>
    </xf>
    <xf numFmtId="3" fontId="92" fillId="2" borderId="88" xfId="0" applyNumberFormat="1" applyFont="1" applyFill="1" applyBorder="1" applyAlignment="1" applyProtection="1">
      <alignment horizontal="left" vertical="center" wrapText="1"/>
      <protection locked="0"/>
    </xf>
    <xf numFmtId="3" fontId="92" fillId="2" borderId="88" xfId="0" applyNumberFormat="1" applyFont="1" applyFill="1" applyBorder="1" applyAlignment="1" applyProtection="1">
      <alignment horizontal="center" vertical="center"/>
      <protection locked="0"/>
    </xf>
    <xf numFmtId="3" fontId="48" fillId="2" borderId="88" xfId="0" applyNumberFormat="1" applyFont="1" applyFill="1" applyBorder="1" applyAlignment="1" applyProtection="1">
      <alignment horizontal="center" vertical="center"/>
      <protection locked="0"/>
    </xf>
    <xf numFmtId="3" fontId="92" fillId="2" borderId="88" xfId="0" applyNumberFormat="1" applyFont="1" applyFill="1" applyBorder="1" applyAlignment="1" applyProtection="1">
      <alignment horizontal="left" vertical="center"/>
      <protection locked="0"/>
    </xf>
    <xf numFmtId="3" fontId="46" fillId="2" borderId="5" xfId="0" applyNumberFormat="1" applyFont="1" applyFill="1" applyBorder="1" applyAlignment="1" applyProtection="1">
      <alignment vertical="center" wrapText="1"/>
      <protection locked="0"/>
    </xf>
    <xf numFmtId="3" fontId="46" fillId="2" borderId="5" xfId="0" applyNumberFormat="1" applyFont="1" applyFill="1" applyBorder="1" applyAlignment="1" applyProtection="1">
      <alignment horizontal="center" vertical="center"/>
      <protection locked="0"/>
    </xf>
    <xf numFmtId="3" fontId="45" fillId="2" borderId="41" xfId="0" applyNumberFormat="1" applyFont="1" applyFill="1" applyBorder="1" applyAlignment="1" applyProtection="1">
      <alignment horizontal="left" vertical="center"/>
      <protection locked="0"/>
    </xf>
    <xf numFmtId="3" fontId="43" fillId="2" borderId="35" xfId="0" applyNumberFormat="1" applyFont="1" applyFill="1" applyBorder="1" applyAlignment="1" applyProtection="1">
      <alignment horizontal="center" vertical="center"/>
      <protection locked="0"/>
    </xf>
    <xf numFmtId="3" fontId="43" fillId="2" borderId="40" xfId="0" applyNumberFormat="1" applyFont="1" applyFill="1" applyBorder="1" applyAlignment="1" applyProtection="1">
      <alignment horizontal="center" vertical="center"/>
      <protection locked="0"/>
    </xf>
    <xf numFmtId="3" fontId="43" fillId="2" borderId="42" xfId="0" applyNumberFormat="1" applyFont="1" applyFill="1" applyBorder="1" applyAlignment="1" applyProtection="1">
      <alignment horizontal="center" vertical="center"/>
      <protection locked="0"/>
    </xf>
    <xf numFmtId="3" fontId="45" fillId="2" borderId="3" xfId="0" applyNumberFormat="1" applyFont="1" applyFill="1" applyBorder="1" applyAlignment="1" applyProtection="1">
      <alignment horizontal="left" vertical="center"/>
      <protection locked="0"/>
    </xf>
    <xf numFmtId="3" fontId="43" fillId="2" borderId="45" xfId="0" applyNumberFormat="1" applyFont="1" applyFill="1" applyBorder="1" applyAlignment="1" applyProtection="1">
      <alignment horizontal="center" vertical="center"/>
      <protection locked="0"/>
    </xf>
    <xf numFmtId="3" fontId="9" fillId="2" borderId="0" xfId="0" applyNumberFormat="1" applyFont="1" applyFill="1" applyBorder="1" applyAlignment="1" applyProtection="1">
      <alignment horizontal="left" vertical="center"/>
      <protection locked="0"/>
    </xf>
    <xf numFmtId="3" fontId="208" fillId="2" borderId="0" xfId="0" applyNumberFormat="1" applyFont="1" applyFill="1" applyBorder="1" applyAlignment="1" applyProtection="1">
      <alignment horizontal="left" vertical="center"/>
      <protection locked="0"/>
    </xf>
    <xf numFmtId="3" fontId="43" fillId="2" borderId="0" xfId="0" applyNumberFormat="1" applyFont="1" applyFill="1" applyBorder="1" applyAlignment="1" applyProtection="1">
      <alignment horizontal="center" vertical="center"/>
      <protection locked="0"/>
    </xf>
    <xf numFmtId="0" fontId="44" fillId="2" borderId="0" xfId="0" applyFont="1" applyFill="1" applyBorder="1" applyProtection="1">
      <protection locked="0"/>
    </xf>
    <xf numFmtId="3" fontId="9" fillId="2" borderId="12" xfId="0" applyNumberFormat="1" applyFont="1" applyFill="1" applyBorder="1" applyAlignment="1" applyProtection="1">
      <alignment horizontal="center" vertical="center"/>
      <protection locked="0"/>
    </xf>
    <xf numFmtId="0" fontId="60" fillId="2" borderId="0" xfId="0" applyFont="1" applyFill="1" applyBorder="1" applyAlignment="1" applyProtection="1">
      <alignment horizontal="center"/>
      <protection locked="0"/>
    </xf>
    <xf numFmtId="0" fontId="36" fillId="2" borderId="0" xfId="0" applyFont="1" applyFill="1" applyBorder="1" applyAlignment="1" applyProtection="1">
      <alignment horizontal="center"/>
      <protection locked="0"/>
    </xf>
    <xf numFmtId="3" fontId="59" fillId="2" borderId="0" xfId="0" applyNumberFormat="1" applyFont="1" applyFill="1" applyBorder="1" applyAlignment="1" applyProtection="1">
      <alignment horizontal="center" vertical="center"/>
      <protection locked="0"/>
    </xf>
    <xf numFmtId="286" fontId="46" fillId="2" borderId="0" xfId="0" applyNumberFormat="1" applyFont="1" applyFill="1" applyBorder="1" applyAlignment="1" applyProtection="1">
      <alignment horizontal="center" vertical="center"/>
      <protection locked="0"/>
    </xf>
    <xf numFmtId="175" fontId="46" fillId="2" borderId="12" xfId="0" applyNumberFormat="1" applyFont="1" applyFill="1" applyBorder="1" applyAlignment="1" applyProtection="1">
      <alignment horizontal="center" vertical="center"/>
      <protection locked="0"/>
    </xf>
    <xf numFmtId="0" fontId="36" fillId="2" borderId="0" xfId="0" applyFont="1" applyFill="1" applyAlignment="1" applyProtection="1">
      <alignment horizontal="center"/>
      <protection locked="0"/>
    </xf>
    <xf numFmtId="0" fontId="60" fillId="2" borderId="0" xfId="0" applyFont="1" applyFill="1" applyAlignment="1" applyProtection="1">
      <alignment horizontal="center"/>
      <protection locked="0"/>
    </xf>
    <xf numFmtId="3" fontId="9" fillId="2" borderId="0" xfId="0" applyNumberFormat="1" applyFont="1" applyFill="1" applyBorder="1" applyAlignment="1" applyProtection="1">
      <alignment vertical="center"/>
      <protection locked="0"/>
    </xf>
    <xf numFmtId="173" fontId="9" fillId="2" borderId="0" xfId="71" applyNumberFormat="1" applyFont="1" applyFill="1" applyBorder="1" applyAlignment="1" applyProtection="1">
      <alignment horizontal="center" vertical="center"/>
      <protection locked="0"/>
    </xf>
    <xf numFmtId="173" fontId="9" fillId="2" borderId="0" xfId="0" applyNumberFormat="1" applyFont="1" applyFill="1" applyBorder="1" applyAlignment="1" applyProtection="1">
      <alignment horizontal="center" vertical="center"/>
      <protection locked="0"/>
    </xf>
    <xf numFmtId="169" fontId="9" fillId="2" borderId="12" xfId="70" applyFont="1" applyFill="1" applyBorder="1" applyAlignment="1" applyProtection="1">
      <alignment horizontal="center" vertical="center"/>
      <protection locked="0"/>
    </xf>
    <xf numFmtId="3" fontId="48" fillId="2" borderId="88" xfId="0" applyNumberFormat="1" applyFont="1" applyFill="1" applyBorder="1" applyAlignment="1" applyProtection="1">
      <alignment horizontal="left" vertical="center"/>
      <protection locked="0"/>
    </xf>
    <xf numFmtId="0" fontId="60" fillId="2" borderId="0" xfId="0" applyFont="1" applyFill="1" applyBorder="1" applyProtection="1">
      <protection locked="0"/>
    </xf>
    <xf numFmtId="287" fontId="9" fillId="2" borderId="0" xfId="70" applyNumberFormat="1" applyFont="1" applyFill="1" applyBorder="1" applyAlignment="1" applyProtection="1">
      <alignment horizontal="center" vertical="center"/>
      <protection locked="0"/>
    </xf>
    <xf numFmtId="172" fontId="9" fillId="2" borderId="0" xfId="0" applyNumberFormat="1" applyFont="1" applyFill="1" applyBorder="1" applyAlignment="1" applyProtection="1">
      <alignment horizontal="center" vertical="center"/>
      <protection locked="0"/>
    </xf>
    <xf numFmtId="175" fontId="9" fillId="2" borderId="12" xfId="0" applyNumberFormat="1" applyFont="1" applyFill="1" applyBorder="1" applyAlignment="1" applyProtection="1">
      <alignment horizontal="center" vertical="center"/>
      <protection locked="0"/>
    </xf>
    <xf numFmtId="0" fontId="60" fillId="2" borderId="0" xfId="0" applyFont="1" applyFill="1" applyProtection="1">
      <protection locked="0"/>
    </xf>
    <xf numFmtId="0" fontId="92" fillId="2" borderId="88" xfId="0" applyNumberFormat="1" applyFont="1" applyFill="1" applyBorder="1" applyAlignment="1" applyProtection="1">
      <alignment horizontal="left" vertical="center"/>
      <protection locked="0"/>
    </xf>
    <xf numFmtId="0" fontId="46"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92" fillId="2" borderId="4" xfId="0" applyNumberFormat="1" applyFont="1" applyFill="1" applyBorder="1" applyAlignment="1" applyProtection="1">
      <alignment horizontal="left" vertical="center"/>
      <protection locked="0"/>
    </xf>
    <xf numFmtId="0" fontId="46" fillId="2" borderId="5" xfId="0" applyNumberFormat="1" applyFont="1" applyFill="1" applyBorder="1" applyAlignment="1" applyProtection="1">
      <alignment horizontal="left" vertical="center"/>
      <protection locked="0"/>
    </xf>
    <xf numFmtId="39" fontId="43" fillId="2" borderId="5" xfId="0" applyNumberFormat="1" applyFont="1" applyFill="1" applyBorder="1" applyAlignment="1" applyProtection="1">
      <alignment horizontal="center"/>
      <protection locked="0"/>
    </xf>
    <xf numFmtId="39" fontId="42" fillId="2" borderId="5" xfId="0" applyNumberFormat="1" applyFont="1" applyFill="1" applyBorder="1" applyAlignment="1" applyProtection="1">
      <alignment horizontal="center"/>
      <protection locked="0"/>
    </xf>
    <xf numFmtId="39" fontId="59" fillId="2" borderId="5" xfId="0" applyNumberFormat="1" applyFont="1" applyFill="1" applyBorder="1" applyAlignment="1" applyProtection="1">
      <alignment horizontal="left"/>
      <protection locked="0"/>
    </xf>
    <xf numFmtId="39" fontId="59" fillId="2" borderId="5" xfId="0" applyNumberFormat="1" applyFont="1" applyFill="1" applyBorder="1" applyAlignment="1" applyProtection="1">
      <alignment horizontal="center"/>
      <protection locked="0"/>
    </xf>
    <xf numFmtId="3" fontId="46" fillId="2" borderId="5" xfId="0" applyNumberFormat="1" applyFont="1" applyFill="1" applyBorder="1" applyAlignment="1" applyProtection="1">
      <alignment vertical="center"/>
      <protection locked="0"/>
    </xf>
    <xf numFmtId="0" fontId="42" fillId="2" borderId="5" xfId="0" applyFont="1" applyFill="1" applyBorder="1" applyProtection="1">
      <protection locked="0"/>
    </xf>
    <xf numFmtId="0" fontId="42" fillId="2" borderId="6" xfId="0" applyFont="1" applyFill="1" applyBorder="1" applyAlignment="1" applyProtection="1">
      <alignment horizontal="center" vertical="center"/>
      <protection locked="0"/>
    </xf>
    <xf numFmtId="0" fontId="57" fillId="2" borderId="0" xfId="0" applyFont="1" applyFill="1" applyBorder="1" applyAlignment="1" applyProtection="1">
      <alignment horizontal="center" wrapText="1"/>
      <protection locked="0"/>
    </xf>
    <xf numFmtId="0" fontId="220" fillId="28" borderId="0" xfId="0" applyFont="1" applyFill="1" applyProtection="1">
      <protection locked="0"/>
    </xf>
    <xf numFmtId="0" fontId="46" fillId="28" borderId="0" xfId="0" applyFont="1" applyFill="1" applyAlignment="1" applyProtection="1">
      <protection locked="0"/>
    </xf>
    <xf numFmtId="39" fontId="9" fillId="28" borderId="0" xfId="0" applyNumberFormat="1" applyFont="1" applyFill="1" applyBorder="1" applyAlignment="1" applyProtection="1">
      <alignment horizontal="center"/>
      <protection locked="0"/>
    </xf>
    <xf numFmtId="3" fontId="46" fillId="28" borderId="0" xfId="0" applyNumberFormat="1" applyFont="1" applyFill="1" applyBorder="1" applyAlignment="1" applyProtection="1">
      <alignment vertical="center"/>
      <protection locked="0"/>
    </xf>
    <xf numFmtId="0" fontId="46" fillId="28" borderId="0" xfId="0" applyNumberFormat="1" applyFont="1" applyFill="1" applyBorder="1" applyAlignment="1" applyProtection="1">
      <alignment vertical="center"/>
      <protection locked="0"/>
    </xf>
    <xf numFmtId="0" fontId="46" fillId="28" borderId="0" xfId="0" applyFont="1" applyFill="1" applyAlignment="1" applyProtection="1">
      <alignment horizontal="center" vertical="center"/>
      <protection locked="0"/>
    </xf>
    <xf numFmtId="0" fontId="46" fillId="28" borderId="0" xfId="0" applyFont="1" applyFill="1" applyBorder="1" applyAlignment="1" applyProtection="1">
      <alignment horizontal="center" vertical="center"/>
      <protection locked="0"/>
    </xf>
    <xf numFmtId="3" fontId="46" fillId="2" borderId="12" xfId="0" applyNumberFormat="1" applyFont="1" applyFill="1" applyBorder="1" applyAlignment="1" applyProtection="1">
      <alignment horizontal="center" vertical="center"/>
      <protection locked="0"/>
    </xf>
    <xf numFmtId="3" fontId="208" fillId="2" borderId="0" xfId="0" applyNumberFormat="1" applyFont="1" applyFill="1" applyBorder="1" applyAlignment="1" applyProtection="1">
      <alignment horizontal="center" vertical="center"/>
      <protection locked="0"/>
    </xf>
    <xf numFmtId="169" fontId="46" fillId="2" borderId="12" xfId="70" applyFont="1" applyFill="1" applyBorder="1" applyAlignment="1" applyProtection="1">
      <alignment horizontal="center" vertical="center"/>
      <protection locked="0"/>
    </xf>
    <xf numFmtId="173" fontId="46" fillId="2" borderId="0" xfId="71" applyNumberFormat="1" applyFont="1" applyFill="1" applyBorder="1" applyAlignment="1" applyProtection="1">
      <alignment horizontal="center" vertical="center"/>
      <protection locked="0"/>
    </xf>
    <xf numFmtId="173" fontId="46" fillId="2" borderId="0"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92" fillId="2" borderId="108"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horizontal="center" vertical="center"/>
      <protection locked="0"/>
    </xf>
    <xf numFmtId="3" fontId="42" fillId="2" borderId="5" xfId="0" applyNumberFormat="1" applyFont="1" applyFill="1" applyBorder="1" applyAlignment="1" applyProtection="1">
      <alignment horizontal="center" vertical="center"/>
      <protection locked="0"/>
    </xf>
    <xf numFmtId="3" fontId="59" fillId="2" borderId="5" xfId="0" applyNumberFormat="1" applyFont="1" applyFill="1" applyBorder="1" applyAlignment="1" applyProtection="1">
      <alignment horizontal="left" vertical="center"/>
      <protection locked="0"/>
    </xf>
    <xf numFmtId="0" fontId="35" fillId="2" borderId="5" xfId="0" applyFont="1" applyFill="1" applyBorder="1" applyProtection="1">
      <protection locked="0"/>
    </xf>
    <xf numFmtId="3" fontId="9" fillId="2" borderId="111" xfId="0" applyNumberFormat="1" applyFont="1" applyFill="1" applyBorder="1" applyAlignment="1" applyProtection="1">
      <alignment horizontal="center" vertical="center"/>
      <protection locked="0"/>
    </xf>
    <xf numFmtId="0" fontId="59" fillId="28" borderId="0" xfId="0" applyFont="1" applyFill="1" applyAlignment="1" applyProtection="1">
      <protection locked="0"/>
    </xf>
    <xf numFmtId="39" fontId="43" fillId="28" borderId="0" xfId="0" applyNumberFormat="1" applyFont="1" applyFill="1" applyBorder="1" applyAlignment="1" applyProtection="1">
      <alignment horizontal="center"/>
      <protection locked="0"/>
    </xf>
    <xf numFmtId="0" fontId="42" fillId="28" borderId="0" xfId="0" applyFont="1" applyFill="1" applyBorder="1" applyAlignment="1" applyProtection="1">
      <alignment horizontal="center" vertical="center"/>
      <protection locked="0"/>
    </xf>
    <xf numFmtId="0" fontId="42" fillId="2" borderId="0" xfId="0" applyFont="1" applyFill="1" applyBorder="1" applyProtection="1">
      <protection locked="0"/>
    </xf>
    <xf numFmtId="3" fontId="45" fillId="2" borderId="112" xfId="0" applyNumberFormat="1" applyFont="1" applyFill="1" applyBorder="1" applyAlignment="1" applyProtection="1">
      <alignment horizontal="left" vertical="center"/>
      <protection locked="0"/>
    </xf>
    <xf numFmtId="3" fontId="43" fillId="2" borderId="52" xfId="0" applyNumberFormat="1" applyFont="1" applyFill="1" applyBorder="1" applyAlignment="1" applyProtection="1">
      <alignment horizontal="center" vertical="center"/>
      <protection locked="0"/>
    </xf>
    <xf numFmtId="3" fontId="43" fillId="2" borderId="113" xfId="0" applyNumberFormat="1" applyFont="1" applyFill="1" applyBorder="1" applyAlignment="1" applyProtection="1">
      <alignment horizontal="center" vertical="center"/>
      <protection locked="0"/>
    </xf>
    <xf numFmtId="3" fontId="92" fillId="2" borderId="94" xfId="0" applyNumberFormat="1" applyFont="1" applyFill="1" applyBorder="1" applyAlignment="1" applyProtection="1">
      <alignment horizontal="left" vertical="center"/>
      <protection locked="0"/>
    </xf>
    <xf numFmtId="3" fontId="9" fillId="2" borderId="102" xfId="0" applyNumberFormat="1" applyFont="1" applyFill="1" applyBorder="1" applyAlignment="1" applyProtection="1">
      <alignment horizontal="left" vertical="center"/>
      <protection locked="0"/>
    </xf>
    <xf numFmtId="3" fontId="208" fillId="2" borderId="102" xfId="0" applyNumberFormat="1" applyFont="1" applyFill="1" applyBorder="1" applyAlignment="1" applyProtection="1">
      <alignment horizontal="left" vertical="center"/>
      <protection locked="0"/>
    </xf>
    <xf numFmtId="3" fontId="43" fillId="2" borderId="102" xfId="0" applyNumberFormat="1" applyFont="1" applyFill="1" applyBorder="1" applyAlignment="1" applyProtection="1">
      <alignment horizontal="center" vertical="center"/>
      <protection locked="0"/>
    </xf>
    <xf numFmtId="0" fontId="44" fillId="2" borderId="102" xfId="0" applyFont="1" applyFill="1" applyBorder="1" applyProtection="1">
      <protection locked="0"/>
    </xf>
    <xf numFmtId="3" fontId="9" fillId="2" borderId="102" xfId="0" applyNumberFormat="1" applyFont="1" applyFill="1" applyBorder="1" applyAlignment="1" applyProtection="1">
      <alignment horizontal="center" vertical="center"/>
      <protection locked="0"/>
    </xf>
    <xf numFmtId="3" fontId="9" fillId="2" borderId="96" xfId="0" applyNumberFormat="1" applyFont="1" applyFill="1" applyBorder="1" applyAlignment="1" applyProtection="1">
      <alignment horizontal="center" vertical="center"/>
      <protection locked="0"/>
    </xf>
    <xf numFmtId="173" fontId="46" fillId="2" borderId="12" xfId="0" applyNumberFormat="1" applyFont="1" applyFill="1" applyBorder="1" applyAlignment="1" applyProtection="1">
      <alignment horizontal="center" vertical="center"/>
      <protection locked="0"/>
    </xf>
    <xf numFmtId="0" fontId="46" fillId="2" borderId="85" xfId="0" applyNumberFormat="1" applyFont="1" applyFill="1" applyBorder="1" applyAlignment="1" applyProtection="1">
      <alignment horizontal="left" vertical="center"/>
      <protection locked="0"/>
    </xf>
    <xf numFmtId="3" fontId="43" fillId="2" borderId="85" xfId="0" applyNumberFormat="1" applyFont="1" applyFill="1" applyBorder="1" applyAlignment="1" applyProtection="1">
      <alignment horizontal="center" vertical="center"/>
      <protection locked="0"/>
    </xf>
    <xf numFmtId="0" fontId="35" fillId="2" borderId="85" xfId="0" applyFont="1" applyFill="1" applyBorder="1" applyProtection="1">
      <protection locked="0"/>
    </xf>
    <xf numFmtId="3" fontId="59" fillId="2" borderId="85" xfId="0" applyNumberFormat="1" applyFont="1" applyFill="1" applyBorder="1" applyAlignment="1" applyProtection="1">
      <alignment horizontal="left" vertical="center"/>
      <protection locked="0"/>
    </xf>
    <xf numFmtId="3" fontId="46" fillId="2" borderId="85" xfId="0" applyNumberFormat="1" applyFont="1" applyFill="1" applyBorder="1" applyAlignment="1" applyProtection="1">
      <alignment vertical="center"/>
      <protection locked="0"/>
    </xf>
    <xf numFmtId="173" fontId="9" fillId="2" borderId="12" xfId="70" applyNumberFormat="1" applyFont="1" applyFill="1" applyBorder="1" applyAlignment="1" applyProtection="1">
      <alignment horizontal="center" vertical="center"/>
      <protection locked="0"/>
    </xf>
    <xf numFmtId="175" fontId="9" fillId="2" borderId="12" xfId="70" applyNumberFormat="1" applyFont="1" applyFill="1" applyBorder="1" applyAlignment="1" applyProtection="1">
      <alignment horizontal="center" vertical="center"/>
      <protection locked="0"/>
    </xf>
    <xf numFmtId="0" fontId="42" fillId="28" borderId="0" xfId="0" applyFont="1" applyFill="1" applyAlignment="1" applyProtection="1">
      <alignment horizontal="center" vertical="center"/>
      <protection locked="0"/>
    </xf>
    <xf numFmtId="10" fontId="42" fillId="28"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xf>
    <xf numFmtId="10" fontId="42" fillId="2" borderId="0" xfId="0"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protection locked="0"/>
    </xf>
    <xf numFmtId="10" fontId="50" fillId="2" borderId="0" xfId="0" applyNumberFormat="1" applyFont="1" applyFill="1" applyBorder="1" applyAlignment="1" applyProtection="1">
      <alignment horizontal="center" vertical="center"/>
      <protection locked="0"/>
    </xf>
    <xf numFmtId="10" fontId="42" fillId="28" borderId="0" xfId="72" applyNumberFormat="1" applyFont="1" applyFill="1" applyBorder="1" applyAlignment="1" applyProtection="1">
      <alignment horizontal="center" vertical="center"/>
      <protection locked="0"/>
    </xf>
    <xf numFmtId="10" fontId="42" fillId="2" borderId="0" xfId="72" applyNumberFormat="1" applyFont="1" applyFill="1" applyBorder="1" applyAlignment="1" applyProtection="1">
      <alignment horizontal="center" vertical="center"/>
      <protection locked="0"/>
    </xf>
    <xf numFmtId="10" fontId="35" fillId="2" borderId="0" xfId="72" applyNumberFormat="1" applyFont="1" applyFill="1" applyBorder="1" applyAlignment="1" applyProtection="1">
      <alignment horizontal="center" vertical="center"/>
      <protection locked="0"/>
    </xf>
    <xf numFmtId="10" fontId="46" fillId="2" borderId="0" xfId="72" applyNumberFormat="1" applyFont="1" applyFill="1" applyBorder="1" applyAlignment="1" applyProtection="1">
      <alignment horizontal="center" vertical="center"/>
      <protection locked="0"/>
    </xf>
    <xf numFmtId="10" fontId="46" fillId="2" borderId="0" xfId="0" applyNumberFormat="1" applyFont="1" applyFill="1" applyBorder="1" applyAlignment="1" applyProtection="1">
      <alignment horizontal="center" vertical="center" wrapText="1"/>
      <protection locked="0"/>
    </xf>
    <xf numFmtId="10" fontId="211" fillId="2" borderId="0" xfId="0" applyNumberFormat="1" applyFont="1" applyFill="1" applyBorder="1" applyAlignment="1" applyProtection="1">
      <alignment horizontal="center" vertical="center" wrapText="1"/>
      <protection locked="0"/>
    </xf>
    <xf numFmtId="10" fontId="35" fillId="2" borderId="0" xfId="0" applyNumberFormat="1" applyFont="1" applyFill="1" applyBorder="1" applyAlignment="1" applyProtection="1">
      <alignment vertical="center"/>
      <protection locked="0"/>
    </xf>
    <xf numFmtId="10" fontId="46" fillId="2" borderId="0" xfId="0" applyNumberFormat="1" applyFont="1" applyFill="1" applyBorder="1" applyAlignment="1" applyProtection="1">
      <alignment horizontal="center" vertical="center"/>
      <protection locked="0"/>
    </xf>
    <xf numFmtId="10" fontId="35" fillId="2" borderId="0" xfId="0" applyNumberFormat="1" applyFont="1" applyFill="1" applyBorder="1" applyAlignment="1" applyProtection="1">
      <alignment horizontal="center" vertical="center"/>
      <protection locked="0"/>
    </xf>
    <xf numFmtId="10" fontId="212"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35"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2" fillId="2" borderId="0" xfId="0" applyFont="1" applyFill="1" applyBorder="1" applyAlignment="1" applyProtection="1">
      <alignment vertical="top" wrapText="1"/>
      <protection locked="0"/>
    </xf>
    <xf numFmtId="0" fontId="53" fillId="26" borderId="114" xfId="0" applyNumberFormat="1" applyFont="1" applyFill="1" applyBorder="1" applyAlignment="1" applyProtection="1">
      <alignment horizontal="center" vertical="center" wrapText="1"/>
      <protection locked="0"/>
    </xf>
    <xf numFmtId="3" fontId="92" fillId="2" borderId="0" xfId="0" applyNumberFormat="1" applyFont="1" applyFill="1" applyBorder="1" applyAlignment="1" applyProtection="1">
      <alignment horizontal="center" vertical="center"/>
      <protection locked="0"/>
    </xf>
    <xf numFmtId="3" fontId="92" fillId="2" borderId="0" xfId="0" applyNumberFormat="1" applyFont="1" applyFill="1" applyBorder="1" applyAlignment="1" applyProtection="1">
      <alignment vertical="center"/>
      <protection locked="0"/>
    </xf>
    <xf numFmtId="3" fontId="9" fillId="2" borderId="95" xfId="0" applyNumberFormat="1" applyFont="1" applyFill="1" applyBorder="1" applyAlignment="1" applyProtection="1">
      <alignment horizontal="left" vertical="center"/>
      <protection locked="0"/>
    </xf>
    <xf numFmtId="3" fontId="208" fillId="2" borderId="95" xfId="0" applyNumberFormat="1" applyFont="1" applyFill="1" applyBorder="1" applyAlignment="1" applyProtection="1">
      <alignment horizontal="left" vertical="center"/>
      <protection locked="0"/>
    </xf>
    <xf numFmtId="3" fontId="43" fillId="2" borderId="95" xfId="0" applyNumberFormat="1" applyFont="1" applyFill="1" applyBorder="1" applyAlignment="1" applyProtection="1">
      <alignment horizontal="center" vertical="center"/>
      <protection locked="0"/>
    </xf>
    <xf numFmtId="0" fontId="44" fillId="2" borderId="95" xfId="0" applyFont="1" applyFill="1" applyBorder="1" applyProtection="1">
      <protection locked="0"/>
    </xf>
    <xf numFmtId="3" fontId="9" fillId="2" borderId="95" xfId="0" applyNumberFormat="1" applyFont="1" applyFill="1" applyBorder="1" applyAlignment="1" applyProtection="1">
      <alignment horizontal="center" vertical="center"/>
      <protection locked="0"/>
    </xf>
    <xf numFmtId="3" fontId="92" fillId="2" borderId="108" xfId="0" applyNumberFormat="1" applyFont="1" applyFill="1" applyBorder="1" applyAlignment="1" applyProtection="1">
      <alignment vertical="center"/>
      <protection locked="0"/>
    </xf>
    <xf numFmtId="0" fontId="14" fillId="2" borderId="0" xfId="0" applyFont="1" applyFill="1" applyProtection="1">
      <protection locked="0"/>
    </xf>
    <xf numFmtId="0" fontId="49" fillId="89" borderId="88" xfId="0" applyFont="1" applyFill="1" applyBorder="1" applyAlignment="1" applyProtection="1">
      <alignment horizontal="left" vertical="center"/>
      <protection locked="0"/>
    </xf>
    <xf numFmtId="0" fontId="49" fillId="89" borderId="108" xfId="0" applyFont="1" applyFill="1" applyBorder="1" applyAlignment="1" applyProtection="1">
      <alignment horizontal="left" vertical="center"/>
      <protection locked="0"/>
    </xf>
    <xf numFmtId="173" fontId="46" fillId="2" borderId="12" xfId="71" applyNumberFormat="1" applyFont="1" applyFill="1" applyBorder="1" applyAlignment="1" applyProtection="1">
      <alignment horizontal="center" vertical="center"/>
      <protection locked="0"/>
    </xf>
    <xf numFmtId="3" fontId="43" fillId="2" borderId="116"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6" fillId="2" borderId="12" xfId="0" applyNumberFormat="1" applyFont="1" applyFill="1" applyBorder="1" applyAlignment="1" applyProtection="1">
      <alignment horizontal="center" vertical="center"/>
      <protection locked="0"/>
    </xf>
    <xf numFmtId="0" fontId="60" fillId="2" borderId="5" xfId="0" applyFont="1" applyFill="1" applyBorder="1" applyProtection="1">
      <protection locked="0"/>
    </xf>
    <xf numFmtId="3" fontId="208" fillId="2" borderId="5" xfId="0" applyNumberFormat="1" applyFont="1" applyFill="1" applyBorder="1" applyAlignment="1" applyProtection="1">
      <alignment horizontal="left" vertical="center"/>
      <protection locked="0"/>
    </xf>
    <xf numFmtId="3" fontId="9" fillId="2" borderId="5" xfId="0" applyNumberFormat="1" applyFont="1" applyFill="1" applyBorder="1" applyAlignment="1" applyProtection="1">
      <alignment horizontal="center" vertical="center"/>
      <protection locked="0"/>
    </xf>
    <xf numFmtId="3" fontId="9" fillId="2" borderId="5" xfId="0" applyNumberFormat="1" applyFont="1" applyFill="1" applyBorder="1" applyAlignment="1" applyProtection="1">
      <alignment vertical="center"/>
      <protection locked="0"/>
    </xf>
    <xf numFmtId="172" fontId="9" fillId="2" borderId="5" xfId="0" applyNumberFormat="1" applyFont="1" applyFill="1" applyBorder="1" applyAlignment="1" applyProtection="1">
      <alignment horizontal="center" vertical="center"/>
      <protection locked="0"/>
    </xf>
    <xf numFmtId="3" fontId="49" fillId="28" borderId="34" xfId="0" applyNumberFormat="1" applyFont="1" applyFill="1" applyBorder="1" applyAlignment="1" applyProtection="1">
      <alignment horizontal="center"/>
      <protection locked="0"/>
    </xf>
    <xf numFmtId="0" fontId="220" fillId="28" borderId="0" xfId="0" applyFont="1" applyFill="1" applyAlignment="1" applyProtection="1">
      <protection locked="0"/>
    </xf>
    <xf numFmtId="0" fontId="220" fillId="28" borderId="0" xfId="0" applyFont="1" applyFill="1" applyBorder="1" applyProtection="1">
      <protection locked="0"/>
    </xf>
    <xf numFmtId="0" fontId="45" fillId="90" borderId="0" xfId="0" applyFont="1" applyFill="1" applyBorder="1" applyAlignment="1" applyProtection="1">
      <alignment horizontal="center"/>
      <protection locked="0"/>
    </xf>
    <xf numFmtId="0" fontId="3" fillId="2" borderId="0" xfId="0" applyFont="1" applyFill="1" applyProtection="1">
      <protection locked="0"/>
    </xf>
    <xf numFmtId="0" fontId="14" fillId="2" borderId="0" xfId="0" applyFont="1" applyFill="1" applyBorder="1" applyProtection="1">
      <protection locked="0"/>
    </xf>
    <xf numFmtId="0" fontId="43" fillId="2" borderId="0" xfId="0" applyFont="1" applyFill="1" applyBorder="1" applyAlignment="1" applyProtection="1">
      <alignment horizontal="left" vertical="top"/>
      <protection locked="0"/>
    </xf>
    <xf numFmtId="178" fontId="213" fillId="90" borderId="28" xfId="40" applyNumberFormat="1" applyFont="1" applyFill="1" applyBorder="1" applyAlignment="1" applyProtection="1">
      <alignment horizontal="left" vertical="center"/>
      <protection locked="0"/>
    </xf>
    <xf numFmtId="0" fontId="220" fillId="2" borderId="0" xfId="0" applyFont="1" applyFill="1" applyAlignment="1" applyProtection="1">
      <alignment wrapText="1"/>
      <protection locked="0"/>
    </xf>
    <xf numFmtId="0" fontId="42" fillId="0" borderId="34" xfId="0" applyNumberFormat="1" applyFont="1" applyBorder="1" applyAlignment="1" applyProtection="1">
      <alignment horizontal="center"/>
      <protection locked="0"/>
    </xf>
    <xf numFmtId="0" fontId="3" fillId="2" borderId="0" xfId="0" applyFont="1" applyFill="1" applyBorder="1" applyProtection="1">
      <protection locked="0"/>
    </xf>
    <xf numFmtId="0" fontId="14" fillId="28" borderId="0" xfId="0" applyFont="1" applyFill="1" applyAlignment="1" applyProtection="1">
      <alignment wrapText="1"/>
      <protection locked="0"/>
    </xf>
    <xf numFmtId="0" fontId="14" fillId="28" borderId="0" xfId="0" applyFont="1" applyFill="1" applyBorder="1" applyProtection="1">
      <protection locked="0"/>
    </xf>
    <xf numFmtId="0" fontId="14" fillId="28" borderId="0" xfId="0" applyFont="1" applyFill="1" applyProtection="1">
      <protection locked="0"/>
    </xf>
    <xf numFmtId="9" fontId="42" fillId="28" borderId="0" xfId="0" applyNumberFormat="1" applyFont="1" applyFill="1" applyBorder="1" applyAlignment="1" applyProtection="1">
      <alignment horizontal="center" vertical="center"/>
      <protection locked="0"/>
    </xf>
    <xf numFmtId="3" fontId="215" fillId="2" borderId="0" xfId="0" applyNumberFormat="1" applyFont="1" applyFill="1" applyBorder="1" applyAlignment="1" applyProtection="1">
      <alignment horizontal="center" vertical="center"/>
      <protection locked="0"/>
    </xf>
    <xf numFmtId="9" fontId="42" fillId="28" borderId="0" xfId="0" applyNumberFormat="1" applyFont="1" applyFill="1" applyBorder="1" applyAlignment="1">
      <alignment horizontal="center" vertical="center"/>
    </xf>
    <xf numFmtId="9" fontId="42" fillId="28" borderId="0" xfId="0" applyNumberFormat="1" applyFont="1" applyFill="1" applyBorder="1" applyAlignment="1">
      <alignment horizontal="center"/>
    </xf>
    <xf numFmtId="0" fontId="9" fillId="2" borderId="109" xfId="0" applyFont="1" applyFill="1" applyBorder="1" applyAlignment="1" applyProtection="1">
      <alignment horizontal="center" vertical="center" wrapText="1"/>
      <protection locked="0"/>
    </xf>
    <xf numFmtId="0" fontId="9" fillId="28" borderId="109" xfId="0" applyFont="1" applyFill="1" applyBorder="1" applyAlignment="1" applyProtection="1">
      <alignment horizontal="center" vertical="center" wrapText="1"/>
      <protection locked="0"/>
    </xf>
    <xf numFmtId="0" fontId="46" fillId="2" borderId="41" xfId="0" applyFont="1" applyFill="1" applyBorder="1" applyAlignment="1" applyProtection="1">
      <alignment horizontal="left" vertical="center" wrapText="1"/>
      <protection locked="0"/>
    </xf>
    <xf numFmtId="0" fontId="46" fillId="2" borderId="40" xfId="0" applyFont="1" applyFill="1" applyBorder="1" applyAlignment="1" applyProtection="1">
      <alignment horizontal="center" vertical="center" wrapText="1"/>
      <protection locked="0"/>
    </xf>
    <xf numFmtId="0" fontId="46" fillId="2" borderId="42"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left" vertical="center" wrapText="1"/>
      <protection locked="0"/>
    </xf>
    <xf numFmtId="0" fontId="55" fillId="28" borderId="35" xfId="0" applyFont="1" applyFill="1" applyBorder="1" applyAlignment="1" applyProtection="1">
      <alignment horizontal="center" vertical="center" wrapText="1"/>
      <protection locked="0"/>
    </xf>
    <xf numFmtId="0" fontId="55" fillId="28" borderId="45" xfId="0" applyFont="1" applyFill="1" applyBorder="1" applyAlignment="1" applyProtection="1">
      <alignment horizontal="center" vertical="center" wrapText="1"/>
      <protection locked="0"/>
    </xf>
    <xf numFmtId="0" fontId="55" fillId="2" borderId="135"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wrapText="1"/>
      <protection locked="0"/>
    </xf>
    <xf numFmtId="0" fontId="55" fillId="2" borderId="88" xfId="0" applyFont="1" applyFill="1" applyBorder="1" applyAlignment="1" applyProtection="1">
      <alignment horizontal="left" vertical="center" wrapText="1"/>
      <protection locked="0"/>
    </xf>
    <xf numFmtId="43" fontId="9" fillId="2" borderId="0" xfId="71" applyFont="1" applyFill="1" applyBorder="1" applyAlignment="1" applyProtection="1">
      <alignment vertical="center"/>
      <protection locked="0"/>
    </xf>
    <xf numFmtId="43" fontId="9" fillId="2" borderId="0" xfId="71" applyFont="1" applyFill="1" applyBorder="1" applyAlignment="1" applyProtection="1">
      <protection locked="0"/>
    </xf>
    <xf numFmtId="180" fontId="9" fillId="2" borderId="0" xfId="70" applyNumberFormat="1" applyFont="1" applyFill="1" applyBorder="1" applyAlignment="1" applyProtection="1">
      <alignment horizontal="center"/>
      <protection locked="0"/>
    </xf>
    <xf numFmtId="0" fontId="5" fillId="2" borderId="12" xfId="0" applyFont="1" applyFill="1" applyBorder="1" applyProtection="1">
      <protection locked="0"/>
    </xf>
    <xf numFmtId="43" fontId="9" fillId="2" borderId="0" xfId="71" applyFont="1" applyFill="1" applyBorder="1" applyAlignment="1" applyProtection="1">
      <alignment horizontal="center" vertical="center"/>
      <protection locked="0"/>
    </xf>
    <xf numFmtId="0" fontId="210" fillId="2" borderId="0" xfId="0" applyFont="1" applyFill="1" applyBorder="1" applyProtection="1">
      <protection locked="0"/>
    </xf>
    <xf numFmtId="0" fontId="46" fillId="2" borderId="0" xfId="0" applyFont="1" applyFill="1" applyBorder="1" applyAlignment="1" applyProtection="1">
      <alignment horizontal="center" vertical="center"/>
      <protection locked="0"/>
    </xf>
    <xf numFmtId="0" fontId="8" fillId="2" borderId="12" xfId="0" applyFont="1" applyFill="1" applyBorder="1" applyProtection="1">
      <protection locked="0"/>
    </xf>
    <xf numFmtId="0" fontId="46"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left" vertical="center" wrapText="1"/>
      <protection locked="0"/>
    </xf>
    <xf numFmtId="0" fontId="46" fillId="2" borderId="88" xfId="0" applyFont="1" applyFill="1" applyBorder="1" applyAlignment="1" applyProtection="1">
      <alignment horizontal="left" vertical="center" wrapText="1"/>
      <protection locked="0"/>
    </xf>
    <xf numFmtId="0" fontId="6" fillId="2" borderId="12" xfId="0" applyFont="1" applyFill="1" applyBorder="1" applyProtection="1">
      <protection locked="0"/>
    </xf>
    <xf numFmtId="0" fontId="6" fillId="2" borderId="0" xfId="0" applyFont="1" applyFill="1" applyBorder="1" applyProtection="1">
      <protection locked="0"/>
    </xf>
    <xf numFmtId="180" fontId="46" fillId="2" borderId="5" xfId="70" applyNumberFormat="1" applyFont="1" applyFill="1" applyBorder="1" applyProtection="1">
      <protection locked="0"/>
    </xf>
    <xf numFmtId="0" fontId="6" fillId="2" borderId="5" xfId="0" applyFont="1" applyFill="1" applyBorder="1" applyProtection="1">
      <protection locked="0"/>
    </xf>
    <xf numFmtId="0" fontId="6" fillId="2" borderId="6" xfId="0" applyFont="1" applyFill="1" applyBorder="1" applyProtection="1">
      <protection locked="0"/>
    </xf>
    <xf numFmtId="0" fontId="220" fillId="28" borderId="0" xfId="0" applyFont="1" applyFill="1" applyAlignment="1" applyProtection="1">
      <alignment horizontal="left"/>
      <protection locked="0"/>
    </xf>
    <xf numFmtId="0" fontId="6" fillId="28" borderId="0" xfId="0" applyFont="1" applyFill="1" applyProtection="1">
      <protection locked="0"/>
    </xf>
    <xf numFmtId="1" fontId="46" fillId="2" borderId="117" xfId="0" applyNumberFormat="1" applyFont="1" applyFill="1" applyBorder="1" applyAlignment="1" applyProtection="1">
      <alignment horizontal="center"/>
      <protection locked="0"/>
    </xf>
    <xf numFmtId="1" fontId="46" fillId="2" borderId="39" xfId="0" applyNumberFormat="1" applyFont="1" applyFill="1" applyBorder="1" applyAlignment="1" applyProtection="1">
      <alignment horizontal="center"/>
      <protection locked="0"/>
    </xf>
    <xf numFmtId="1" fontId="46" fillId="2" borderId="53" xfId="0" applyNumberFormat="1" applyFont="1" applyFill="1" applyBorder="1" applyAlignment="1" applyProtection="1">
      <alignment horizontal="center"/>
      <protection locked="0"/>
    </xf>
    <xf numFmtId="9" fontId="52" fillId="91" borderId="0" xfId="0" applyNumberFormat="1" applyFont="1" applyFill="1" applyAlignment="1">
      <alignment horizontal="center"/>
    </xf>
    <xf numFmtId="3" fontId="228" fillId="2" borderId="0" xfId="0" applyNumberFormat="1" applyFont="1" applyFill="1" applyBorder="1" applyAlignment="1" applyProtection="1">
      <alignment vertical="center"/>
      <protection locked="0"/>
    </xf>
    <xf numFmtId="0" fontId="35" fillId="2" borderId="12" xfId="0" applyFont="1" applyFill="1" applyBorder="1" applyProtection="1">
      <protection locked="0"/>
    </xf>
    <xf numFmtId="0" fontId="49" fillId="28" borderId="0" xfId="0" applyFont="1" applyFill="1" applyProtection="1">
      <protection locked="0"/>
    </xf>
    <xf numFmtId="0" fontId="8" fillId="28" borderId="0" xfId="0" applyFont="1" applyFill="1" applyAlignment="1" applyProtection="1">
      <alignment horizontal="left"/>
      <protection locked="0"/>
    </xf>
    <xf numFmtId="0" fontId="236"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Border="1" applyAlignment="1" applyProtection="1">
      <alignment horizontal="center"/>
      <protection locked="0"/>
    </xf>
    <xf numFmtId="0" fontId="235"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6" fillId="2" borderId="0" xfId="0" applyFont="1" applyFill="1" applyBorder="1" applyAlignment="1" applyProtection="1">
      <alignment horizontal="center"/>
      <protection locked="0"/>
    </xf>
    <xf numFmtId="3" fontId="228"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5" fillId="2" borderId="0" xfId="0" applyFont="1" applyFill="1" applyBorder="1" applyAlignment="1" applyProtection="1">
      <alignment horizontal="center" vertical="center"/>
      <protection locked="0"/>
    </xf>
    <xf numFmtId="9" fontId="42" fillId="2" borderId="0" xfId="72" applyFont="1" applyFill="1" applyBorder="1" applyAlignment="1" applyProtection="1">
      <alignment horizontal="center" vertical="center"/>
      <protection locked="0"/>
    </xf>
    <xf numFmtId="3" fontId="232" fillId="2" borderId="88" xfId="0" applyNumberFormat="1" applyFont="1" applyFill="1" applyBorder="1" applyAlignment="1" applyProtection="1">
      <alignment vertical="center"/>
      <protection locked="0"/>
    </xf>
    <xf numFmtId="3" fontId="232" fillId="0" borderId="88" xfId="0" applyNumberFormat="1" applyFont="1" applyFill="1" applyBorder="1" applyAlignment="1" applyProtection="1">
      <alignment vertical="center" wrapText="1"/>
      <protection locked="0"/>
    </xf>
    <xf numFmtId="0" fontId="92" fillId="2" borderId="88" xfId="0" applyFont="1" applyFill="1" applyBorder="1" applyAlignment="1" applyProtection="1">
      <alignment vertical="top" wrapText="1"/>
      <protection locked="0"/>
    </xf>
    <xf numFmtId="3" fontId="92" fillId="2" borderId="117" xfId="0" applyNumberFormat="1" applyFont="1" applyFill="1" applyBorder="1" applyAlignment="1" applyProtection="1">
      <alignment horizontal="left" vertical="center"/>
      <protection locked="0"/>
    </xf>
    <xf numFmtId="0" fontId="233" fillId="2" borderId="0" xfId="0" applyFont="1" applyFill="1" applyAlignment="1" applyProtection="1">
      <alignment horizontal="center" vertical="center"/>
      <protection locked="0"/>
    </xf>
    <xf numFmtId="0" fontId="233" fillId="2" borderId="0" xfId="0" applyFont="1" applyFill="1" applyBorder="1" applyAlignment="1" applyProtection="1">
      <alignment horizontal="center" vertical="center"/>
      <protection locked="0"/>
    </xf>
    <xf numFmtId="3" fontId="232" fillId="2" borderId="0" xfId="0" applyNumberFormat="1" applyFont="1" applyFill="1" applyBorder="1" applyAlignment="1" applyProtection="1">
      <alignment vertical="center"/>
      <protection locked="0"/>
    </xf>
    <xf numFmtId="3" fontId="48" fillId="2" borderId="0" xfId="0" applyNumberFormat="1" applyFont="1" applyFill="1" applyBorder="1" applyAlignment="1" applyProtection="1">
      <alignment vertical="center"/>
      <protection locked="0"/>
    </xf>
    <xf numFmtId="0" fontId="92" fillId="2" borderId="0" xfId="0" applyNumberFormat="1" applyFont="1" applyFill="1" applyBorder="1" applyAlignment="1" applyProtection="1">
      <alignment vertical="top"/>
      <protection locked="0"/>
    </xf>
    <xf numFmtId="0" fontId="92" fillId="2" borderId="0" xfId="0" applyNumberFormat="1" applyFont="1" applyFill="1" applyBorder="1" applyAlignment="1" applyProtection="1">
      <alignment vertical="top" wrapText="1"/>
      <protection locked="0"/>
    </xf>
    <xf numFmtId="3" fontId="92" fillId="2" borderId="0" xfId="0" applyNumberFormat="1" applyFont="1" applyFill="1" applyBorder="1" applyAlignment="1" applyProtection="1">
      <alignment vertical="center" wrapText="1"/>
      <protection locked="0"/>
    </xf>
    <xf numFmtId="3" fontId="92" fillId="2" borderId="0" xfId="0" applyNumberFormat="1" applyFont="1" applyFill="1" applyBorder="1" applyAlignment="1" applyProtection="1">
      <alignment horizontal="left" vertical="center"/>
      <protection locked="0"/>
    </xf>
    <xf numFmtId="3" fontId="232" fillId="0" borderId="0" xfId="0" applyNumberFormat="1" applyFont="1" applyFill="1" applyBorder="1" applyAlignment="1" applyProtection="1">
      <alignment vertical="center" wrapText="1"/>
      <protection locked="0"/>
    </xf>
    <xf numFmtId="3" fontId="48" fillId="2" borderId="0" xfId="0" applyNumberFormat="1" applyFont="1" applyFill="1" applyBorder="1" applyAlignment="1" applyProtection="1">
      <alignment horizontal="center" vertical="center"/>
      <protection locked="0"/>
    </xf>
    <xf numFmtId="0" fontId="233" fillId="2" borderId="12" xfId="0" applyFont="1" applyFill="1" applyBorder="1" applyAlignment="1" applyProtection="1">
      <alignment horizontal="center" vertical="center"/>
      <protection locked="0"/>
    </xf>
    <xf numFmtId="9" fontId="46" fillId="28" borderId="0" xfId="72" applyFont="1" applyFill="1" applyBorder="1" applyAlignment="1">
      <alignment vertical="top"/>
    </xf>
    <xf numFmtId="0" fontId="14" fillId="90" borderId="109" xfId="0" applyFont="1" applyFill="1" applyBorder="1" applyAlignment="1" applyProtection="1">
      <alignment horizontal="center"/>
      <protection locked="0"/>
    </xf>
    <xf numFmtId="175" fontId="92" fillId="2" borderId="37" xfId="0" applyNumberFormat="1" applyFont="1" applyFill="1" applyBorder="1" applyAlignment="1">
      <alignment horizontal="center"/>
    </xf>
    <xf numFmtId="0" fontId="46" fillId="2" borderId="3" xfId="0" applyFont="1" applyFill="1" applyBorder="1" applyAlignment="1" applyProtection="1">
      <alignment horizontal="left" vertical="center" wrapText="1"/>
      <protection locked="0"/>
    </xf>
    <xf numFmtId="0" fontId="45" fillId="2" borderId="0" xfId="0" applyFont="1" applyFill="1" applyBorder="1" applyAlignment="1">
      <alignment horizontal="left" vertical="center"/>
    </xf>
    <xf numFmtId="0" fontId="92" fillId="2" borderId="0" xfId="0" applyFont="1" applyFill="1" applyBorder="1" applyAlignment="1">
      <alignment horizontal="left" wrapText="1"/>
    </xf>
    <xf numFmtId="0" fontId="45" fillId="2" borderId="0" xfId="0" applyFont="1" applyFill="1" applyBorder="1" applyAlignment="1" applyProtection="1">
      <alignment horizontal="left" vertical="top"/>
      <protection locked="0"/>
    </xf>
    <xf numFmtId="0" fontId="45" fillId="2" borderId="0" xfId="0" applyFont="1" applyFill="1" applyBorder="1" applyAlignment="1">
      <alignment horizontal="left" vertical="top"/>
    </xf>
    <xf numFmtId="0" fontId="92" fillId="2" borderId="0" xfId="0" applyFont="1" applyFill="1" applyBorder="1" applyAlignment="1" applyProtection="1">
      <alignment horizontal="left" vertical="center" wrapText="1"/>
      <protection locked="0"/>
    </xf>
    <xf numFmtId="0" fontId="92" fillId="28" borderId="138" xfId="0" applyFont="1" applyFill="1" applyBorder="1" applyAlignment="1">
      <alignment horizontal="left" vertical="center"/>
    </xf>
    <xf numFmtId="0" fontId="213" fillId="28" borderId="122" xfId="40" applyNumberFormat="1" applyFont="1" applyFill="1" applyBorder="1" applyAlignment="1">
      <alignment horizontal="left" vertical="center"/>
    </xf>
    <xf numFmtId="0" fontId="92" fillId="2" borderId="0" xfId="0" applyFont="1" applyFill="1" applyAlignment="1"/>
    <xf numFmtId="0" fontId="92" fillId="2" borderId="0" xfId="0" applyFont="1" applyFill="1" applyAlignment="1">
      <alignment wrapText="1"/>
    </xf>
    <xf numFmtId="0" fontId="92" fillId="2" borderId="0" xfId="0" applyFont="1" applyFill="1" applyAlignment="1">
      <alignment horizontal="left" wrapText="1"/>
    </xf>
    <xf numFmtId="0" fontId="92" fillId="2" borderId="0" xfId="0" applyFont="1" applyFill="1" applyAlignment="1">
      <alignment horizontal="left"/>
    </xf>
    <xf numFmtId="0" fontId="92" fillId="2" borderId="5" xfId="0" applyFont="1" applyFill="1" applyBorder="1" applyAlignment="1">
      <alignment horizontal="left" wrapText="1"/>
    </xf>
    <xf numFmtId="0" fontId="0" fillId="2" borderId="0" xfId="0" applyFont="1" applyFill="1" applyBorder="1" applyAlignment="1">
      <alignment vertical="center"/>
    </xf>
    <xf numFmtId="0" fontId="4" fillId="2" borderId="0" xfId="0" applyFont="1" applyFill="1" applyBorder="1" applyAlignment="1">
      <alignment vertical="center"/>
    </xf>
    <xf numFmtId="0" fontId="45" fillId="2" borderId="0" xfId="0" applyFont="1" applyFill="1" applyBorder="1" applyAlignment="1">
      <alignment horizontal="left"/>
    </xf>
    <xf numFmtId="0" fontId="92" fillId="2" borderId="0" xfId="40" applyNumberFormat="1" applyFont="1" applyFill="1" applyBorder="1" applyAlignment="1">
      <alignment vertical="center" wrapText="1"/>
    </xf>
    <xf numFmtId="0" fontId="9" fillId="2" borderId="109" xfId="0" applyFont="1" applyFill="1" applyBorder="1" applyAlignment="1" applyProtection="1">
      <alignment horizontal="left" vertical="center"/>
      <protection locked="0"/>
    </xf>
    <xf numFmtId="169" fontId="42" fillId="2" borderId="109" xfId="0" applyNumberFormat="1" applyFont="1" applyFill="1" applyBorder="1"/>
    <xf numFmtId="169" fontId="42" fillId="2" borderId="133" xfId="70" applyFont="1" applyFill="1" applyBorder="1"/>
    <xf numFmtId="169" fontId="42" fillId="2" borderId="109" xfId="70" applyFont="1" applyFill="1" applyBorder="1"/>
    <xf numFmtId="169" fontId="42" fillId="2" borderId="121" xfId="70" applyFont="1" applyFill="1" applyBorder="1"/>
    <xf numFmtId="169" fontId="42" fillId="2" borderId="136" xfId="70" applyFont="1" applyFill="1" applyBorder="1"/>
    <xf numFmtId="169" fontId="42" fillId="2" borderId="0" xfId="70" applyFont="1" applyFill="1"/>
    <xf numFmtId="0" fontId="48" fillId="88" borderId="94" xfId="0" applyNumberFormat="1" applyFont="1" applyFill="1" applyBorder="1" applyAlignment="1">
      <alignment horizontal="center" vertical="center" wrapText="1"/>
    </xf>
    <xf numFmtId="174" fontId="48" fillId="88" borderId="109" xfId="0" applyNumberFormat="1" applyFont="1" applyFill="1" applyBorder="1" applyAlignment="1">
      <alignment horizontal="center" vertical="center" wrapText="1"/>
    </xf>
    <xf numFmtId="0" fontId="92" fillId="2" borderId="0" xfId="0" applyFont="1" applyFill="1"/>
    <xf numFmtId="0" fontId="48" fillId="2" borderId="0" xfId="0" applyFont="1" applyFill="1"/>
    <xf numFmtId="174" fontId="48" fillId="88" borderId="94" xfId="0" applyNumberFormat="1" applyFont="1" applyFill="1" applyBorder="1" applyAlignment="1">
      <alignment horizontal="center" vertical="center" wrapText="1"/>
    </xf>
    <xf numFmtId="0" fontId="45"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2" fillId="92" borderId="0" xfId="0" applyFont="1" applyFill="1" applyBorder="1" applyAlignment="1">
      <alignment horizontal="left" vertical="center"/>
    </xf>
    <xf numFmtId="178" fontId="213" fillId="92" borderId="28" xfId="40" applyNumberFormat="1" applyFont="1" applyFill="1" applyBorder="1" applyAlignment="1">
      <alignment horizontal="left" vertical="center"/>
    </xf>
    <xf numFmtId="0" fontId="49" fillId="92" borderId="0" xfId="0" applyFont="1" applyFill="1" applyBorder="1" applyAlignment="1">
      <alignment horizontal="left" vertical="center"/>
    </xf>
    <xf numFmtId="174" fontId="48" fillId="88" borderId="109" xfId="0" applyNumberFormat="1" applyFont="1" applyFill="1" applyBorder="1" applyAlignment="1">
      <alignment horizontal="left" vertical="center" wrapText="1"/>
    </xf>
    <xf numFmtId="174" fontId="48" fillId="88" borderId="94" xfId="0" applyNumberFormat="1" applyFont="1" applyFill="1" applyBorder="1" applyAlignment="1">
      <alignment horizontal="left" vertical="center" wrapText="1"/>
    </xf>
    <xf numFmtId="0" fontId="14" fillId="92" borderId="0" xfId="0" applyFont="1" applyFill="1" applyBorder="1" applyAlignment="1">
      <alignment vertical="center"/>
    </xf>
    <xf numFmtId="178" fontId="213" fillId="2" borderId="0" xfId="40" applyNumberFormat="1" applyFont="1" applyFill="1" applyBorder="1" applyAlignment="1" applyProtection="1">
      <alignment horizontal="left" vertical="center"/>
      <protection locked="0"/>
    </xf>
    <xf numFmtId="3" fontId="92" fillId="2" borderId="121" xfId="0" applyNumberFormat="1" applyFont="1" applyFill="1" applyBorder="1" applyAlignment="1">
      <alignment horizontal="center" vertical="center"/>
    </xf>
    <xf numFmtId="3" fontId="92" fillId="2" borderId="137" xfId="0" applyNumberFormat="1" applyFont="1" applyFill="1" applyBorder="1" applyAlignment="1">
      <alignment horizontal="center" vertical="center"/>
    </xf>
    <xf numFmtId="3" fontId="92" fillId="2" borderId="133" xfId="0" applyNumberFormat="1" applyFont="1" applyFill="1" applyBorder="1" applyAlignment="1">
      <alignment horizontal="center" vertical="center"/>
    </xf>
    <xf numFmtId="174" fontId="46" fillId="88" borderId="121" xfId="0" applyNumberFormat="1" applyFont="1" applyFill="1" applyBorder="1" applyAlignment="1">
      <alignment horizontal="center" vertical="center" wrapText="1"/>
    </xf>
    <xf numFmtId="174" fontId="46" fillId="88" borderId="137" xfId="0" applyNumberFormat="1" applyFont="1" applyFill="1" applyBorder="1" applyAlignment="1">
      <alignment horizontal="center" vertical="center" wrapText="1"/>
    </xf>
    <xf numFmtId="174" fontId="46" fillId="88" borderId="133" xfId="0" applyNumberFormat="1" applyFont="1" applyFill="1" applyBorder="1" applyAlignment="1">
      <alignment horizontal="center" vertical="center" wrapText="1"/>
    </xf>
    <xf numFmtId="174" fontId="92" fillId="88" borderId="121" xfId="0" applyNumberFormat="1" applyFont="1" applyFill="1" applyBorder="1" applyAlignment="1">
      <alignment horizontal="center" vertical="center" wrapText="1"/>
    </xf>
    <xf numFmtId="0" fontId="220" fillId="2" borderId="137" xfId="0" applyFont="1" applyFill="1" applyBorder="1"/>
    <xf numFmtId="174" fontId="92" fillId="88" borderId="137" xfId="0" applyNumberFormat="1" applyFont="1" applyFill="1" applyBorder="1" applyAlignment="1">
      <alignment horizontal="center" vertical="center" wrapText="1"/>
    </xf>
    <xf numFmtId="174" fontId="92" fillId="88" borderId="133" xfId="0" applyNumberFormat="1" applyFont="1" applyFill="1" applyBorder="1" applyAlignment="1">
      <alignment horizontal="center" vertical="center" wrapText="1"/>
    </xf>
    <xf numFmtId="3" fontId="46" fillId="2" borderId="121" xfId="0" applyNumberFormat="1" applyFont="1" applyFill="1" applyBorder="1" applyAlignment="1">
      <alignment horizontal="center" vertical="center"/>
    </xf>
    <xf numFmtId="3" fontId="46" fillId="2" borderId="137" xfId="0" applyNumberFormat="1" applyFont="1" applyFill="1" applyBorder="1" applyAlignment="1">
      <alignment horizontal="center" vertical="center"/>
    </xf>
    <xf numFmtId="3" fontId="46" fillId="2" borderId="133" xfId="0" applyNumberFormat="1" applyFont="1" applyFill="1" applyBorder="1" applyAlignment="1">
      <alignment horizontal="center" vertical="center"/>
    </xf>
    <xf numFmtId="0" fontId="45" fillId="2" borderId="0" xfId="0" applyFont="1" applyFill="1" applyBorder="1" applyAlignment="1" applyProtection="1">
      <alignment vertical="top"/>
      <protection locked="0"/>
    </xf>
    <xf numFmtId="0" fontId="39" fillId="2" borderId="0" xfId="73" applyFill="1"/>
    <xf numFmtId="0" fontId="39" fillId="2" borderId="0" xfId="73" applyFill="1" applyProtection="1">
      <protection locked="0"/>
    </xf>
    <xf numFmtId="0" fontId="39" fillId="2" borderId="0" xfId="73" applyFill="1" applyBorder="1" applyAlignment="1" applyProtection="1">
      <alignment horizontal="left" vertical="center"/>
      <protection locked="0"/>
    </xf>
    <xf numFmtId="0" fontId="39" fillId="0" borderId="0" xfId="73"/>
    <xf numFmtId="178" fontId="52" fillId="2" borderId="0" xfId="40" applyNumberFormat="1" applyFont="1" applyFill="1" applyBorder="1" applyAlignment="1">
      <alignment horizontal="left" vertical="center"/>
    </xf>
    <xf numFmtId="178" fontId="39" fillId="2" borderId="0" xfId="73" applyNumberFormat="1" applyFill="1" applyBorder="1" applyAlignment="1">
      <alignment horizontal="left" vertical="center"/>
    </xf>
    <xf numFmtId="0" fontId="39" fillId="2" borderId="0" xfId="73" applyFill="1" applyAlignment="1" applyProtection="1">
      <alignment wrapText="1"/>
      <protection locked="0"/>
    </xf>
    <xf numFmtId="0" fontId="39" fillId="2" borderId="0" xfId="73" applyFill="1" applyBorder="1" applyAlignment="1" applyProtection="1">
      <alignment horizontal="left" vertical="top"/>
      <protection locked="0"/>
    </xf>
    <xf numFmtId="0" fontId="39" fillId="2" borderId="0" xfId="73" applyFill="1" applyBorder="1" applyAlignment="1">
      <alignment horizontal="left" vertical="center"/>
    </xf>
    <xf numFmtId="1" fontId="8" fillId="28" borderId="0" xfId="0" applyNumberFormat="1" applyFont="1" applyFill="1" applyAlignment="1">
      <alignment vertical="center"/>
    </xf>
    <xf numFmtId="0" fontId="8" fillId="28" borderId="0" xfId="0" applyFont="1" applyFill="1"/>
    <xf numFmtId="180" fontId="8" fillId="28" borderId="0" xfId="0" applyNumberFormat="1" applyFont="1" applyFill="1"/>
    <xf numFmtId="0" fontId="0" fillId="28" borderId="0" xfId="0" applyFont="1" applyFill="1"/>
    <xf numFmtId="0" fontId="0" fillId="28" borderId="0" xfId="0" applyFont="1" applyFill="1" applyAlignment="1">
      <alignment horizontal="center"/>
    </xf>
    <xf numFmtId="0" fontId="42" fillId="2" borderId="0" xfId="0" applyFont="1" applyFill="1" applyBorder="1" applyAlignment="1">
      <alignment horizontal="center" vertical="center"/>
    </xf>
    <xf numFmtId="0" fontId="9" fillId="2" borderId="3" xfId="0" applyFont="1" applyFill="1" applyBorder="1" applyAlignment="1" applyProtection="1">
      <alignment horizontal="left" vertical="center" wrapText="1"/>
      <protection locked="0"/>
    </xf>
    <xf numFmtId="0" fontId="0" fillId="92" borderId="0" xfId="0" applyFill="1"/>
    <xf numFmtId="0" fontId="92" fillId="2" borderId="0" xfId="0" applyFont="1" applyFill="1" applyBorder="1" applyAlignment="1" applyProtection="1">
      <alignment vertical="center" wrapText="1"/>
      <protection locked="0"/>
    </xf>
    <xf numFmtId="0" fontId="0" fillId="28" borderId="109" xfId="0" applyFill="1" applyBorder="1"/>
    <xf numFmtId="0" fontId="0" fillId="2" borderId="109" xfId="0" applyFill="1" applyBorder="1" applyAlignment="1">
      <alignment horizontal="center"/>
    </xf>
    <xf numFmtId="0" fontId="45" fillId="2" borderId="0" xfId="0" applyFont="1" applyFill="1" applyAlignment="1">
      <alignment horizontal="center"/>
    </xf>
    <xf numFmtId="178" fontId="213" fillId="92" borderId="139" xfId="40" applyNumberFormat="1" applyFont="1" applyFill="1" applyBorder="1" applyAlignment="1">
      <alignment vertical="center"/>
    </xf>
    <xf numFmtId="0" fontId="49" fillId="92" borderId="0" xfId="0" applyFont="1" applyFill="1"/>
    <xf numFmtId="0" fontId="237" fillId="2" borderId="87" xfId="73" applyFont="1" applyFill="1" applyBorder="1" applyAlignment="1">
      <alignment vertical="center"/>
    </xf>
    <xf numFmtId="0" fontId="49" fillId="2" borderId="0" xfId="0" applyFont="1" applyFill="1" applyAlignment="1">
      <alignment horizontal="left" vertical="center"/>
    </xf>
    <xf numFmtId="0" fontId="213" fillId="2" borderId="0" xfId="40" applyNumberFormat="1" applyFont="1" applyFill="1" applyBorder="1" applyAlignment="1" applyProtection="1">
      <alignment vertical="center" wrapText="1"/>
      <protection locked="0"/>
    </xf>
    <xf numFmtId="0" fontId="49" fillId="92" borderId="0" xfId="0" applyFont="1" applyFill="1" applyAlignment="1"/>
    <xf numFmtId="0" fontId="39" fillId="92" borderId="0" xfId="73" applyFill="1"/>
    <xf numFmtId="0" fontId="92" fillId="2" borderId="0" xfId="0" applyFont="1" applyFill="1" applyBorder="1" applyAlignment="1">
      <alignment vertical="center" wrapText="1"/>
    </xf>
    <xf numFmtId="0" fontId="237" fillId="2" borderId="49" xfId="73" applyFont="1" applyFill="1" applyBorder="1" applyAlignment="1">
      <alignment vertical="center"/>
    </xf>
    <xf numFmtId="0" fontId="214" fillId="26" borderId="109" xfId="0" applyFont="1" applyFill="1" applyBorder="1" applyAlignment="1">
      <alignment horizontal="center"/>
    </xf>
    <xf numFmtId="0" fontId="220" fillId="2" borderId="0" xfId="0" applyFont="1" applyFill="1" applyAlignment="1" applyProtection="1">
      <protection locked="0"/>
    </xf>
    <xf numFmtId="8" fontId="92" fillId="2" borderId="35" xfId="0" applyNumberFormat="1" applyFont="1" applyFill="1" applyBorder="1" applyAlignment="1">
      <alignment horizontal="center"/>
    </xf>
    <xf numFmtId="8" fontId="237" fillId="2" borderId="53" xfId="73" applyNumberFormat="1" applyFont="1" applyFill="1" applyBorder="1" applyAlignment="1">
      <alignment horizontal="center" vertical="center"/>
    </xf>
    <xf numFmtId="175" fontId="48" fillId="2" borderId="109" xfId="0" applyNumberFormat="1" applyFont="1" applyFill="1" applyBorder="1" applyAlignment="1">
      <alignment horizontal="center"/>
    </xf>
    <xf numFmtId="175" fontId="48" fillId="2" borderId="34" xfId="0" applyNumberFormat="1" applyFont="1" applyFill="1" applyBorder="1" applyAlignment="1">
      <alignment horizontal="center"/>
    </xf>
    <xf numFmtId="8" fontId="92" fillId="2" borderId="107" xfId="0" applyNumberFormat="1" applyFont="1" applyFill="1" applyBorder="1" applyAlignment="1">
      <alignment horizontal="center"/>
    </xf>
    <xf numFmtId="3" fontId="42" fillId="2" borderId="34" xfId="0" applyNumberFormat="1" applyFont="1" applyFill="1" applyBorder="1" applyAlignment="1" applyProtection="1">
      <alignment horizontal="center"/>
      <protection locked="0"/>
    </xf>
    <xf numFmtId="0" fontId="237" fillId="0" borderId="87" xfId="73" applyFont="1" applyBorder="1" applyAlignment="1">
      <alignment vertical="center"/>
    </xf>
    <xf numFmtId="0" fontId="218" fillId="2" borderId="109" xfId="0" applyFont="1" applyFill="1" applyBorder="1" applyAlignment="1">
      <alignment horizontal="left" vertical="top" wrapText="1"/>
    </xf>
    <xf numFmtId="173" fontId="46" fillId="2" borderId="12"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5" fillId="2" borderId="88" xfId="0" applyFont="1" applyFill="1" applyBorder="1" applyProtection="1">
      <protection locked="0"/>
    </xf>
    <xf numFmtId="9" fontId="42"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4" fillId="2" borderId="109" xfId="0" applyFont="1" applyFill="1" applyBorder="1" applyAlignment="1">
      <alignment vertical="top"/>
    </xf>
    <xf numFmtId="0" fontId="0" fillId="90" borderId="0" xfId="0" applyFill="1"/>
    <xf numFmtId="0" fontId="218" fillId="2" borderId="109" xfId="0" applyFont="1" applyFill="1" applyBorder="1" applyAlignment="1">
      <alignment vertical="top" wrapText="1"/>
    </xf>
    <xf numFmtId="178" fontId="213" fillId="90" borderId="139" xfId="40" applyNumberFormat="1" applyFont="1" applyFill="1" applyBorder="1" applyAlignment="1">
      <alignment horizontal="left" vertical="center"/>
    </xf>
    <xf numFmtId="173" fontId="92" fillId="28" borderId="13" xfId="0" applyNumberFormat="1" applyFont="1" applyFill="1" applyBorder="1" applyAlignment="1">
      <alignment horizontal="center"/>
    </xf>
    <xf numFmtId="0" fontId="0" fillId="92" borderId="0" xfId="0" applyFill="1" applyBorder="1"/>
    <xf numFmtId="0" fontId="218" fillId="2" borderId="0" xfId="0" applyFont="1" applyFill="1" applyBorder="1" applyAlignment="1">
      <alignment horizontal="left" vertical="top" wrapText="1"/>
    </xf>
    <xf numFmtId="0" fontId="14" fillId="2" borderId="0" xfId="0" applyFont="1" applyFill="1" applyBorder="1" applyAlignment="1">
      <alignment horizontal="left" vertical="top" wrapText="1"/>
    </xf>
    <xf numFmtId="0" fontId="218" fillId="2" borderId="96" xfId="0" applyFont="1" applyFill="1" applyBorder="1" applyAlignment="1">
      <alignment vertical="top" wrapText="1"/>
    </xf>
    <xf numFmtId="0" fontId="0" fillId="90" borderId="109" xfId="0" applyFill="1" applyBorder="1"/>
    <xf numFmtId="0" fontId="14" fillId="2" borderId="0" xfId="0" applyFont="1" applyFill="1" applyAlignment="1">
      <alignment horizontal="center" vertical="center"/>
    </xf>
    <xf numFmtId="0" fontId="14" fillId="2" borderId="0" xfId="0" applyFont="1" applyFill="1" applyBorder="1" applyAlignment="1">
      <alignment vertical="center"/>
    </xf>
    <xf numFmtId="175" fontId="48" fillId="2" borderId="13" xfId="0" applyNumberFormat="1" applyFont="1" applyFill="1" applyBorder="1" applyAlignment="1">
      <alignment horizontal="left" vertical="center"/>
    </xf>
    <xf numFmtId="175" fontId="92" fillId="2" borderId="7" xfId="0" quotePrefix="1" applyNumberFormat="1" applyFont="1" applyFill="1" applyBorder="1" applyAlignment="1">
      <alignment horizontal="left" vertical="center"/>
    </xf>
    <xf numFmtId="175" fontId="222" fillId="2" borderId="7" xfId="0" applyNumberFormat="1" applyFont="1" applyFill="1" applyBorder="1" applyAlignment="1">
      <alignment horizontal="left" vertical="center"/>
    </xf>
    <xf numFmtId="175" fontId="48" fillId="2" borderId="7" xfId="0" applyNumberFormat="1" applyFont="1" applyFill="1" applyBorder="1" applyAlignment="1">
      <alignment horizontal="left" vertical="center"/>
    </xf>
    <xf numFmtId="175" fontId="48" fillId="2" borderId="7" xfId="0" quotePrefix="1" applyNumberFormat="1" applyFont="1" applyFill="1" applyBorder="1" applyAlignment="1">
      <alignment horizontal="left" vertical="center"/>
    </xf>
    <xf numFmtId="175" fontId="48" fillId="2" borderId="48" xfId="0" quotePrefix="1" applyNumberFormat="1" applyFont="1" applyFill="1" applyBorder="1" applyAlignment="1">
      <alignment horizontal="left" vertical="center"/>
    </xf>
    <xf numFmtId="0" fontId="92" fillId="2" borderId="118" xfId="0" applyNumberFormat="1" applyFont="1" applyFill="1" applyBorder="1" applyAlignment="1">
      <alignment horizontal="left" vertical="center"/>
    </xf>
    <xf numFmtId="0" fontId="92" fillId="2" borderId="141" xfId="0" applyNumberFormat="1" applyFont="1" applyFill="1" applyBorder="1" applyAlignment="1">
      <alignment horizontal="left" vertical="center"/>
    </xf>
    <xf numFmtId="0" fontId="92" fillId="2" borderId="54" xfId="0" applyNumberFormat="1" applyFont="1" applyFill="1" applyBorder="1" applyAlignment="1">
      <alignment horizontal="left" vertical="center"/>
    </xf>
    <xf numFmtId="0" fontId="49" fillId="2" borderId="13" xfId="0" applyFont="1" applyFill="1" applyBorder="1" applyAlignment="1">
      <alignment horizontal="left" vertical="center"/>
    </xf>
    <xf numFmtId="0" fontId="49" fillId="2" borderId="7" xfId="0" applyFont="1" applyFill="1" applyBorder="1" applyAlignment="1">
      <alignment horizontal="left" vertical="center"/>
    </xf>
    <xf numFmtId="0" fontId="92" fillId="2" borderId="7" xfId="0" applyNumberFormat="1" applyFont="1" applyFill="1" applyBorder="1" applyAlignment="1">
      <alignment horizontal="left" vertical="center"/>
    </xf>
    <xf numFmtId="0" fontId="14" fillId="2" borderId="48" xfId="0" applyFont="1" applyFill="1" applyBorder="1" applyAlignment="1">
      <alignment vertical="center"/>
    </xf>
    <xf numFmtId="175" fontId="92" fillId="2" borderId="118" xfId="0" applyNumberFormat="1" applyFont="1" applyFill="1" applyBorder="1" applyAlignment="1">
      <alignment horizontal="left" vertical="center" wrapText="1"/>
    </xf>
    <xf numFmtId="175" fontId="92" fillId="2" borderId="141" xfId="0" applyNumberFormat="1" applyFont="1" applyFill="1" applyBorder="1" applyAlignment="1">
      <alignment horizontal="left" vertical="center" wrapText="1"/>
    </xf>
    <xf numFmtId="175" fontId="92" fillId="2" borderId="141" xfId="0" applyNumberFormat="1" applyFont="1" applyFill="1" applyBorder="1" applyAlignment="1">
      <alignment horizontal="left" vertical="center"/>
    </xf>
    <xf numFmtId="175" fontId="92" fillId="2" borderId="141" xfId="0" applyNumberFormat="1" applyFont="1" applyFill="1" applyBorder="1" applyAlignment="1">
      <alignment horizontal="center" vertical="center"/>
    </xf>
    <xf numFmtId="175" fontId="92" fillId="2" borderId="54" xfId="0" applyNumberFormat="1" applyFont="1" applyFill="1" applyBorder="1" applyAlignment="1">
      <alignment horizontal="center" vertical="center"/>
    </xf>
    <xf numFmtId="0" fontId="14" fillId="2" borderId="7" xfId="0" applyFont="1" applyFill="1" applyBorder="1" applyAlignment="1">
      <alignment vertical="center"/>
    </xf>
    <xf numFmtId="0" fontId="49"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8" fillId="2" borderId="0" xfId="0" applyFont="1" applyFill="1" applyBorder="1"/>
    <xf numFmtId="0" fontId="238" fillId="2" borderId="0" xfId="0" applyFont="1" applyFill="1"/>
    <xf numFmtId="0" fontId="46" fillId="2" borderId="49" xfId="0" applyFont="1" applyFill="1" applyBorder="1" applyAlignment="1">
      <alignment vertical="center" wrapText="1"/>
    </xf>
    <xf numFmtId="0" fontId="46" fillId="2" borderId="87" xfId="0" applyFont="1" applyFill="1" applyBorder="1" applyAlignment="1">
      <alignment vertical="center" wrapText="1"/>
    </xf>
    <xf numFmtId="0" fontId="46" fillId="2" borderId="10" xfId="0" applyFont="1" applyFill="1" applyBorder="1" applyAlignment="1">
      <alignment vertical="center"/>
    </xf>
    <xf numFmtId="0" fontId="46" fillId="2" borderId="87" xfId="0" applyFont="1" applyFill="1" applyBorder="1" applyAlignment="1">
      <alignment vertical="center"/>
    </xf>
    <xf numFmtId="0" fontId="46" fillId="2" borderId="10" xfId="0" applyFont="1" applyFill="1" applyBorder="1" applyAlignment="1">
      <alignment vertical="center" wrapText="1"/>
    </xf>
    <xf numFmtId="0" fontId="237" fillId="2" borderId="9" xfId="73" applyFont="1" applyFill="1" applyBorder="1" applyAlignment="1">
      <alignment vertical="center"/>
    </xf>
    <xf numFmtId="0" fontId="46" fillId="2" borderId="9" xfId="0" applyFont="1" applyFill="1" applyBorder="1" applyAlignment="1">
      <alignment vertical="top" wrapText="1"/>
    </xf>
    <xf numFmtId="0" fontId="238" fillId="2" borderId="0" xfId="0" applyFont="1" applyFill="1" applyAlignment="1">
      <alignment horizontal="left"/>
    </xf>
    <xf numFmtId="8" fontId="92" fillId="2" borderId="115" xfId="0" applyNumberFormat="1" applyFont="1" applyFill="1" applyBorder="1" applyAlignment="1">
      <alignment horizontal="center"/>
    </xf>
    <xf numFmtId="8" fontId="92" fillId="2" borderId="116" xfId="0" applyNumberFormat="1" applyFont="1" applyFill="1" applyBorder="1" applyAlignment="1">
      <alignment horizontal="center"/>
    </xf>
    <xf numFmtId="172" fontId="46" fillId="2" borderId="136" xfId="0" applyNumberFormat="1" applyFont="1" applyFill="1" applyBorder="1" applyAlignment="1" applyProtection="1">
      <alignment horizontal="center"/>
    </xf>
    <xf numFmtId="288" fontId="42" fillId="2" borderId="102" xfId="0" applyNumberFormat="1" applyFont="1" applyFill="1" applyBorder="1" applyAlignment="1" applyProtection="1">
      <alignment horizontal="center"/>
    </xf>
    <xf numFmtId="288" fontId="46" fillId="2" borderId="136" xfId="0" applyNumberFormat="1" applyFont="1" applyFill="1" applyBorder="1" applyAlignment="1" applyProtection="1">
      <alignment horizontal="center"/>
    </xf>
    <xf numFmtId="172" fontId="46" fillId="2" borderId="106" xfId="0" applyNumberFormat="1" applyFont="1" applyFill="1" applyBorder="1" applyAlignment="1" applyProtection="1">
      <alignment horizontal="center"/>
    </xf>
    <xf numFmtId="288" fontId="42" fillId="2" borderId="37" xfId="0" applyNumberFormat="1" applyFont="1" applyFill="1" applyBorder="1" applyAlignment="1" applyProtection="1">
      <alignment horizontal="center"/>
    </xf>
    <xf numFmtId="288" fontId="46" fillId="2" borderId="106" xfId="0" applyNumberFormat="1" applyFont="1" applyFill="1" applyBorder="1" applyAlignment="1" applyProtection="1">
      <alignment horizontal="center"/>
    </xf>
    <xf numFmtId="172" fontId="46" fillId="2" borderId="48" xfId="0" applyNumberFormat="1" applyFont="1" applyFill="1" applyBorder="1" applyAlignment="1" applyProtection="1">
      <alignment horizontal="center"/>
    </xf>
    <xf numFmtId="288" fontId="42" fillId="2" borderId="54" xfId="0" applyNumberFormat="1" applyFont="1" applyFill="1" applyBorder="1" applyAlignment="1" applyProtection="1">
      <alignment horizontal="center"/>
    </xf>
    <xf numFmtId="288" fontId="46" fillId="2" borderId="48" xfId="0" applyNumberFormat="1" applyFont="1" applyFill="1" applyBorder="1" applyAlignment="1" applyProtection="1">
      <alignment horizontal="center"/>
    </xf>
    <xf numFmtId="0" fontId="58" fillId="2" borderId="0" xfId="0" applyFont="1" applyFill="1" applyBorder="1" applyAlignment="1">
      <alignment horizontal="left" vertical="top"/>
    </xf>
    <xf numFmtId="0" fontId="14" fillId="93" borderId="109" xfId="0" applyFont="1" applyFill="1" applyBorder="1" applyAlignment="1">
      <alignment horizontal="left" vertical="top" wrapText="1"/>
    </xf>
    <xf numFmtId="0" fontId="0" fillId="28" borderId="109"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5" xfId="0" applyNumberFormat="1" applyFont="1" applyFill="1" applyBorder="1" applyAlignment="1">
      <alignment vertical="top"/>
    </xf>
    <xf numFmtId="3" fontId="0" fillId="28" borderId="115" xfId="0" applyNumberFormat="1" applyFont="1" applyFill="1" applyBorder="1" applyAlignment="1">
      <alignment vertical="top"/>
    </xf>
    <xf numFmtId="3" fontId="0" fillId="28" borderId="116" xfId="0" applyNumberFormat="1" applyFont="1" applyFill="1" applyBorder="1" applyAlignment="1">
      <alignment vertical="top"/>
    </xf>
    <xf numFmtId="0" fontId="238" fillId="2" borderId="0" xfId="0" applyFont="1" applyFill="1" applyAlignment="1"/>
    <xf numFmtId="0" fontId="45" fillId="92" borderId="0" xfId="0" applyFont="1" applyFill="1"/>
    <xf numFmtId="0" fontId="0" fillId="2" borderId="0" xfId="0" applyFill="1" applyAlignment="1">
      <alignment wrapText="1"/>
    </xf>
    <xf numFmtId="0" fontId="53" fillId="26" borderId="49" xfId="0" applyFont="1" applyFill="1" applyBorder="1" applyAlignment="1">
      <alignment horizontal="center" vertical="center" wrapText="1"/>
    </xf>
    <xf numFmtId="0" fontId="45" fillId="2" borderId="117" xfId="0" applyFont="1" applyFill="1" applyBorder="1" applyAlignment="1">
      <alignment wrapText="1"/>
    </xf>
    <xf numFmtId="0" fontId="49" fillId="2" borderId="88" xfId="0" applyFont="1" applyFill="1" applyBorder="1" applyAlignment="1">
      <alignment wrapText="1"/>
    </xf>
    <xf numFmtId="0" fontId="92" fillId="2" borderId="0" xfId="0" applyFont="1" applyFill="1" applyBorder="1" applyAlignment="1"/>
    <xf numFmtId="0" fontId="0" fillId="2" borderId="0" xfId="0" applyFill="1" applyBorder="1" applyAlignment="1"/>
    <xf numFmtId="0" fontId="0" fillId="2" borderId="12" xfId="0" applyFill="1" applyBorder="1" applyAlignment="1"/>
    <xf numFmtId="0" fontId="49" fillId="2" borderId="108" xfId="0" applyFont="1" applyFill="1" applyBorder="1" applyAlignment="1">
      <alignment wrapText="1"/>
    </xf>
    <xf numFmtId="0" fontId="92" fillId="2" borderId="5" xfId="0" applyFont="1" applyFill="1" applyBorder="1" applyAlignment="1"/>
    <xf numFmtId="0" fontId="0" fillId="2" borderId="5" xfId="0" applyFill="1" applyBorder="1" applyAlignment="1"/>
    <xf numFmtId="0" fontId="0" fillId="2" borderId="111" xfId="0" applyFill="1" applyBorder="1" applyAlignment="1"/>
    <xf numFmtId="0" fontId="45"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applyAlignment="1"/>
    <xf numFmtId="0" fontId="0" fillId="2" borderId="96" xfId="0" applyFill="1" applyBorder="1" applyAlignment="1"/>
    <xf numFmtId="0" fontId="45" fillId="2" borderId="88" xfId="0" applyFont="1" applyFill="1" applyBorder="1" applyAlignment="1">
      <alignment wrapText="1"/>
    </xf>
    <xf numFmtId="0" fontId="49" fillId="2" borderId="0" xfId="0" applyFont="1" applyFill="1" applyBorder="1" applyAlignment="1"/>
    <xf numFmtId="0" fontId="0" fillId="2" borderId="108" xfId="0" applyFill="1" applyBorder="1" applyAlignment="1">
      <alignment wrapText="1"/>
    </xf>
    <xf numFmtId="0" fontId="49" fillId="2" borderId="102" xfId="0" applyFont="1" applyFill="1" applyBorder="1" applyAlignment="1">
      <alignment vertical="center"/>
    </xf>
    <xf numFmtId="0" fontId="239" fillId="2" borderId="117" xfId="0" applyFont="1" applyFill="1" applyBorder="1" applyAlignment="1">
      <alignment vertical="center" wrapText="1"/>
    </xf>
    <xf numFmtId="0" fontId="0" fillId="2" borderId="88" xfId="0" applyFill="1" applyBorder="1" applyAlignment="1">
      <alignment wrapText="1"/>
    </xf>
    <xf numFmtId="0" fontId="8" fillId="2" borderId="0" xfId="0" applyFont="1" applyFill="1" applyBorder="1" applyAlignment="1"/>
    <xf numFmtId="0" fontId="239" fillId="2" borderId="108" xfId="0" applyFont="1" applyFill="1" applyBorder="1" applyAlignment="1">
      <alignment vertical="center" wrapText="1"/>
    </xf>
    <xf numFmtId="0" fontId="49" fillId="2" borderId="137" xfId="0" applyFont="1" applyFill="1" applyBorder="1" applyAlignment="1"/>
    <xf numFmtId="0" fontId="0" fillId="2" borderId="137" xfId="0" applyFill="1" applyBorder="1" applyAlignment="1"/>
    <xf numFmtId="0" fontId="0" fillId="2" borderId="133" xfId="0" applyFill="1" applyBorder="1" applyAlignment="1"/>
    <xf numFmtId="10" fontId="42" fillId="0" borderId="7" xfId="0" applyNumberFormat="1" applyFont="1" applyFill="1" applyBorder="1" applyAlignment="1" applyProtection="1">
      <alignment horizontal="center"/>
      <protection locked="0"/>
    </xf>
    <xf numFmtId="0" fontId="223" fillId="2" borderId="0" xfId="0" applyFont="1" applyFill="1" applyBorder="1" applyAlignment="1">
      <alignment horizontal="left" vertical="center"/>
    </xf>
    <xf numFmtId="169" fontId="213" fillId="2" borderId="0" xfId="70" applyFont="1" applyFill="1" applyBorder="1" applyAlignment="1">
      <alignment horizontal="left" vertical="center"/>
    </xf>
    <xf numFmtId="169" fontId="213" fillId="28" borderId="122" xfId="70" applyFont="1" applyFill="1" applyBorder="1" applyAlignment="1">
      <alignment horizontal="left" vertical="center"/>
    </xf>
    <xf numFmtId="181" fontId="213" fillId="28" borderId="122" xfId="71" applyNumberFormat="1" applyFont="1" applyFill="1" applyBorder="1" applyAlignment="1">
      <alignment horizontal="left" vertical="center"/>
    </xf>
    <xf numFmtId="0" fontId="14" fillId="2" borderId="0" xfId="0" applyFont="1" applyFill="1" applyBorder="1" applyAlignment="1"/>
    <xf numFmtId="0" fontId="49" fillId="2" borderId="0" xfId="0" applyFont="1" applyFill="1" applyBorder="1" applyAlignment="1">
      <alignment horizontal="center"/>
    </xf>
    <xf numFmtId="0" fontId="49" fillId="2" borderId="0" xfId="0" applyFont="1" applyFill="1" applyBorder="1" applyAlignment="1">
      <alignment horizontal="left" wrapText="1"/>
    </xf>
    <xf numFmtId="181" fontId="213" fillId="2" borderId="0" xfId="71" applyNumberFormat="1" applyFont="1" applyFill="1" applyBorder="1" applyAlignment="1">
      <alignment horizontal="left" vertical="center"/>
    </xf>
    <xf numFmtId="0" fontId="49" fillId="2" borderId="0" xfId="0" applyFont="1" applyFill="1" applyBorder="1" applyAlignment="1">
      <alignment wrapText="1"/>
    </xf>
    <xf numFmtId="0" fontId="92" fillId="2" borderId="0" xfId="0" applyFont="1" applyFill="1" applyBorder="1" applyAlignment="1">
      <alignment horizontal="left" vertical="center"/>
    </xf>
    <xf numFmtId="0" fontId="14" fillId="28" borderId="0" xfId="0" applyFont="1" applyFill="1"/>
    <xf numFmtId="10" fontId="46" fillId="0" borderId="7" xfId="0" applyNumberFormat="1" applyFont="1" applyFill="1" applyBorder="1" applyAlignment="1" applyProtection="1">
      <alignment horizontal="center"/>
      <protection locked="0"/>
    </xf>
    <xf numFmtId="173" fontId="92" fillId="28" borderId="109" xfId="0" applyNumberFormat="1" applyFont="1" applyFill="1" applyBorder="1" applyAlignment="1">
      <alignment horizontal="center"/>
    </xf>
    <xf numFmtId="38" fontId="42" fillId="28" borderId="34" xfId="0" applyNumberFormat="1" applyFont="1" applyFill="1" applyBorder="1" applyAlignment="1" applyProtection="1">
      <alignment horizontal="center"/>
      <protection locked="0"/>
    </xf>
    <xf numFmtId="3" fontId="46" fillId="28" borderId="0" xfId="0" applyNumberFormat="1" applyFont="1" applyFill="1" applyBorder="1" applyAlignment="1" applyProtection="1">
      <alignment horizontal="center" vertical="center"/>
      <protection locked="0"/>
    </xf>
    <xf numFmtId="3" fontId="46" fillId="2" borderId="0" xfId="0" applyNumberFormat="1" applyFont="1" applyFill="1" applyAlignment="1" applyProtection="1">
      <alignment horizontal="center" vertical="center"/>
      <protection locked="0"/>
    </xf>
    <xf numFmtId="3" fontId="42" fillId="2" borderId="0" xfId="0" applyNumberFormat="1" applyFont="1" applyFill="1" applyAlignment="1" applyProtection="1">
      <alignment horizontal="center" vertical="center"/>
      <protection locked="0"/>
    </xf>
    <xf numFmtId="3" fontId="59" fillId="28" borderId="35" xfId="0" applyNumberFormat="1" applyFont="1" applyFill="1" applyBorder="1" applyAlignment="1" applyProtection="1">
      <alignment horizontal="center" vertical="center"/>
      <protection locked="0"/>
    </xf>
    <xf numFmtId="3" fontId="92" fillId="2" borderId="0" xfId="0" applyNumberFormat="1" applyFont="1" applyFill="1" applyBorder="1" applyAlignment="1" applyProtection="1">
      <alignment vertical="top" wrapText="1"/>
      <protection locked="0"/>
    </xf>
    <xf numFmtId="180" fontId="9" fillId="2" borderId="12" xfId="70" applyNumberFormat="1" applyFont="1" applyFill="1" applyBorder="1" applyAlignment="1" applyProtection="1">
      <alignment horizontal="center"/>
      <protection locked="0"/>
    </xf>
    <xf numFmtId="3" fontId="223" fillId="2" borderId="108" xfId="0" applyNumberFormat="1" applyFont="1" applyFill="1" applyBorder="1" applyAlignment="1" applyProtection="1">
      <alignment horizontal="left" vertical="center"/>
      <protection locked="0"/>
    </xf>
    <xf numFmtId="3" fontId="223" fillId="2" borderId="108" xfId="0" applyNumberFormat="1" applyFont="1" applyFill="1" applyBorder="1" applyAlignment="1" applyProtection="1">
      <alignment vertical="center"/>
      <protection locked="0"/>
    </xf>
    <xf numFmtId="0" fontId="223" fillId="89" borderId="108" xfId="0" applyFont="1" applyFill="1" applyBorder="1" applyAlignment="1" applyProtection="1">
      <alignment horizontal="left" vertical="center"/>
      <protection locked="0"/>
    </xf>
    <xf numFmtId="0" fontId="49" fillId="89" borderId="87" xfId="0" applyFont="1" applyFill="1" applyBorder="1" applyAlignment="1" applyProtection="1">
      <alignment horizontal="left" vertical="center"/>
      <protection locked="0"/>
    </xf>
    <xf numFmtId="9" fontId="42" fillId="0" borderId="12" xfId="0" applyNumberFormat="1" applyFont="1" applyFill="1" applyBorder="1" applyAlignment="1" applyProtection="1">
      <alignment horizontal="center" vertical="center"/>
      <protection locked="0"/>
    </xf>
    <xf numFmtId="0" fontId="0" fillId="28" borderId="121" xfId="0" applyFill="1" applyBorder="1" applyAlignment="1">
      <alignment horizontal="left" wrapText="1"/>
    </xf>
    <xf numFmtId="0" fontId="0" fillId="28" borderId="133" xfId="0" applyFill="1" applyBorder="1" applyAlignment="1">
      <alignment horizontal="left" wrapText="1"/>
    </xf>
    <xf numFmtId="0" fontId="243" fillId="2" borderId="0" xfId="0" applyFont="1" applyFill="1"/>
    <xf numFmtId="0" fontId="244" fillId="0" borderId="0" xfId="9772" applyFont="1" applyFill="1" applyBorder="1"/>
    <xf numFmtId="0" fontId="106" fillId="0" borderId="0" xfId="0" applyFont="1"/>
    <xf numFmtId="0" fontId="245" fillId="26" borderId="0" xfId="9773" applyFont="1" applyFill="1" applyAlignment="1">
      <alignment horizontal="center" vertical="center" wrapText="1"/>
    </xf>
    <xf numFmtId="0" fontId="245" fillId="26" borderId="0" xfId="9773" applyFont="1" applyFill="1" applyAlignment="1">
      <alignment horizontal="right" wrapText="1"/>
    </xf>
    <xf numFmtId="0" fontId="245" fillId="26" borderId="142" xfId="9773" applyFont="1" applyFill="1" applyBorder="1" applyAlignment="1">
      <alignment horizontal="left" wrapText="1"/>
    </xf>
    <xf numFmtId="0" fontId="245" fillId="26" borderId="142" xfId="9773" applyFont="1" applyFill="1" applyBorder="1" applyAlignment="1">
      <alignment horizontal="right" wrapText="1"/>
    </xf>
    <xf numFmtId="289" fontId="106" fillId="0" borderId="0" xfId="0" applyNumberFormat="1" applyFont="1" applyAlignment="1">
      <alignment horizontal="center" vertical="center"/>
    </xf>
    <xf numFmtId="181" fontId="106" fillId="0" borderId="0" xfId="71" applyNumberFormat="1" applyFont="1"/>
    <xf numFmtId="0" fontId="0" fillId="0" borderId="142" xfId="0" applyBorder="1"/>
    <xf numFmtId="181" fontId="0" fillId="0" borderId="142" xfId="0" applyNumberFormat="1" applyBorder="1"/>
    <xf numFmtId="289" fontId="106" fillId="92" borderId="0" xfId="0" applyNumberFormat="1" applyFont="1" applyFill="1" applyAlignment="1">
      <alignment horizontal="center" vertical="center"/>
    </xf>
    <xf numFmtId="181" fontId="106" fillId="92" borderId="0" xfId="71" applyNumberFormat="1" applyFont="1" applyFill="1"/>
    <xf numFmtId="181" fontId="0" fillId="0" borderId="142" xfId="71" applyNumberFormat="1" applyFont="1" applyBorder="1"/>
    <xf numFmtId="289" fontId="106" fillId="0" borderId="0" xfId="0" applyNumberFormat="1" applyFont="1" applyAlignment="1">
      <alignment horizontal="center"/>
    </xf>
    <xf numFmtId="289" fontId="106" fillId="92" borderId="0" xfId="0" applyNumberFormat="1" applyFont="1" applyFill="1" applyAlignment="1">
      <alignment horizontal="center"/>
    </xf>
    <xf numFmtId="181" fontId="0" fillId="0" borderId="0" xfId="0" applyNumberFormat="1"/>
    <xf numFmtId="289" fontId="246" fillId="92" borderId="0" xfId="0" applyNumberFormat="1" applyFont="1" applyFill="1" applyAlignment="1">
      <alignment horizontal="center"/>
    </xf>
    <xf numFmtId="181" fontId="246" fillId="92" borderId="0" xfId="71" applyNumberFormat="1" applyFont="1" applyFill="1"/>
    <xf numFmtId="289" fontId="246" fillId="0" borderId="0" xfId="0" applyNumberFormat="1" applyFont="1" applyAlignment="1">
      <alignment horizontal="center"/>
    </xf>
    <xf numFmtId="181" fontId="246" fillId="0" borderId="0" xfId="71" applyNumberFormat="1" applyFont="1"/>
    <xf numFmtId="0" fontId="204" fillId="0" borderId="143" xfId="0" applyFont="1" applyBorder="1"/>
    <xf numFmtId="0" fontId="106" fillId="0" borderId="143" xfId="0" applyFont="1" applyBorder="1"/>
    <xf numFmtId="181" fontId="204" fillId="0" borderId="143" xfId="0" applyNumberFormat="1" applyFont="1" applyBorder="1"/>
    <xf numFmtId="175" fontId="223" fillId="2" borderId="88" xfId="0" applyNumberFormat="1" applyFont="1" applyFill="1" applyBorder="1" applyAlignment="1">
      <alignment horizontal="center"/>
    </xf>
    <xf numFmtId="0" fontId="0" fillId="0" borderId="0" xfId="0" pivotButton="1"/>
    <xf numFmtId="0" fontId="0" fillId="0" borderId="0" xfId="0" applyAlignment="1">
      <alignment horizontal="left"/>
    </xf>
    <xf numFmtId="0" fontId="0" fillId="0" borderId="0" xfId="0" applyAlignment="1">
      <alignment horizontal="left" indent="1"/>
    </xf>
    <xf numFmtId="237" fontId="0" fillId="2" borderId="0" xfId="72" applyNumberFormat="1" applyFont="1" applyFill="1"/>
    <xf numFmtId="0" fontId="73" fillId="26" borderId="0" xfId="0" applyFont="1" applyFill="1"/>
    <xf numFmtId="0" fontId="73" fillId="26" borderId="142" xfId="0" applyFont="1" applyFill="1" applyBorder="1"/>
    <xf numFmtId="181" fontId="0" fillId="2" borderId="142" xfId="71" applyNumberFormat="1" applyFont="1" applyFill="1" applyBorder="1"/>
    <xf numFmtId="181" fontId="0" fillId="2" borderId="0" xfId="71" applyNumberFormat="1" applyFont="1" applyFill="1" applyBorder="1"/>
    <xf numFmtId="0" fontId="73" fillId="26" borderId="142" xfId="0" applyFont="1" applyFill="1" applyBorder="1" applyAlignment="1">
      <alignment horizontal="center"/>
    </xf>
    <xf numFmtId="0" fontId="0" fillId="2" borderId="142" xfId="0" applyFill="1" applyBorder="1" applyAlignment="1">
      <alignment horizontal="center"/>
    </xf>
    <xf numFmtId="0" fontId="73" fillId="26" borderId="142" xfId="0" applyFont="1" applyFill="1" applyBorder="1" applyAlignment="1">
      <alignment horizontal="right"/>
    </xf>
    <xf numFmtId="0" fontId="73" fillId="26" borderId="0" xfId="0" applyFont="1" applyFill="1" applyBorder="1" applyAlignment="1">
      <alignment horizontal="left"/>
    </xf>
    <xf numFmtId="3" fontId="0" fillId="2" borderId="142" xfId="0" applyNumberFormat="1" applyFill="1" applyBorder="1" applyAlignment="1">
      <alignment horizontal="center"/>
    </xf>
    <xf numFmtId="0" fontId="0" fillId="0" borderId="142" xfId="0" applyBorder="1" applyAlignment="1">
      <alignment horizontal="left"/>
    </xf>
    <xf numFmtId="10" fontId="0" fillId="0" borderId="0" xfId="0" applyNumberFormat="1"/>
    <xf numFmtId="0" fontId="0" fillId="2" borderId="142" xfId="0" applyNumberFormat="1" applyFill="1" applyBorder="1" applyAlignment="1">
      <alignment horizontal="center"/>
    </xf>
    <xf numFmtId="0" fontId="0" fillId="0" borderId="142" xfId="0" applyNumberFormat="1" applyBorder="1" applyAlignment="1">
      <alignment horizontal="center"/>
    </xf>
    <xf numFmtId="0" fontId="0" fillId="0" borderId="0" xfId="0" applyAlignment="1">
      <alignment horizontal="left" indent="2"/>
    </xf>
    <xf numFmtId="0" fontId="73" fillId="2" borderId="0" xfId="0" applyFont="1" applyFill="1" applyBorder="1" applyAlignment="1">
      <alignment horizontal="center" vertical="center"/>
    </xf>
    <xf numFmtId="237" fontId="0" fillId="2" borderId="0" xfId="72" applyNumberFormat="1" applyFont="1" applyFill="1" applyBorder="1" applyAlignment="1">
      <alignment horizontal="center" vertical="center"/>
    </xf>
    <xf numFmtId="0" fontId="0" fillId="2" borderId="0" xfId="0" applyFill="1" applyBorder="1" applyAlignment="1">
      <alignment horizontal="center"/>
    </xf>
    <xf numFmtId="10" fontId="0" fillId="2" borderId="0" xfId="0" applyNumberFormat="1" applyFill="1" applyBorder="1"/>
    <xf numFmtId="0" fontId="4" fillId="2" borderId="0" xfId="0" applyFont="1" applyFill="1" applyBorder="1" applyAlignment="1">
      <alignment horizontal="left" indent="1"/>
    </xf>
    <xf numFmtId="0" fontId="4" fillId="2" borderId="117" xfId="0" applyFont="1" applyFill="1" applyBorder="1" applyAlignment="1">
      <alignment horizontal="left"/>
    </xf>
    <xf numFmtId="0" fontId="4" fillId="2" borderId="88" xfId="0" applyFont="1" applyFill="1" applyBorder="1" applyAlignment="1">
      <alignment horizontal="left" indent="1"/>
    </xf>
    <xf numFmtId="0" fontId="4" fillId="2" borderId="12" xfId="0" applyFont="1" applyFill="1" applyBorder="1" applyAlignment="1">
      <alignment horizontal="left" indent="1"/>
    </xf>
    <xf numFmtId="0" fontId="0" fillId="2" borderId="88" xfId="0" applyFill="1" applyBorder="1" applyAlignment="1">
      <alignment horizontal="left" indent="2"/>
    </xf>
    <xf numFmtId="10" fontId="0" fillId="2" borderId="12" xfId="0" applyNumberFormat="1" applyFill="1" applyBorder="1"/>
    <xf numFmtId="0" fontId="4" fillId="2" borderId="88" xfId="0" applyFont="1" applyFill="1" applyBorder="1" applyAlignment="1">
      <alignment horizontal="left"/>
    </xf>
    <xf numFmtId="0" fontId="0" fillId="2" borderId="12" xfId="0" applyFill="1" applyBorder="1"/>
    <xf numFmtId="0" fontId="0" fillId="2" borderId="108" xfId="0" applyFill="1" applyBorder="1" applyAlignment="1">
      <alignment horizontal="left" indent="2"/>
    </xf>
    <xf numFmtId="10" fontId="0" fillId="2" borderId="85" xfId="0" applyNumberFormat="1" applyFill="1" applyBorder="1"/>
    <xf numFmtId="10" fontId="0" fillId="2" borderId="111" xfId="0" applyNumberFormat="1" applyFill="1" applyBorder="1"/>
    <xf numFmtId="0" fontId="73" fillId="26" borderId="0" xfId="0" applyFont="1" applyFill="1" applyAlignment="1">
      <alignment horizontal="right"/>
    </xf>
    <xf numFmtId="0" fontId="0" fillId="2" borderId="102" xfId="0" applyFill="1" applyBorder="1" applyAlignment="1">
      <alignment horizontal="right"/>
    </xf>
    <xf numFmtId="0" fontId="0" fillId="2" borderId="96" xfId="0" applyFill="1" applyBorder="1" applyAlignment="1">
      <alignment horizontal="right"/>
    </xf>
    <xf numFmtId="0" fontId="0" fillId="2" borderId="0" xfId="0" applyFill="1" applyBorder="1" applyAlignment="1">
      <alignment horizontal="left"/>
    </xf>
    <xf numFmtId="181" fontId="106" fillId="0" borderId="0" xfId="71" applyNumberFormat="1" applyFont="1" applyAlignment="1">
      <alignment horizontal="center" vertical="center"/>
    </xf>
    <xf numFmtId="181" fontId="0" fillId="2" borderId="0" xfId="0" applyNumberFormat="1" applyFill="1"/>
    <xf numFmtId="289" fontId="246" fillId="92" borderId="0" xfId="0" applyNumberFormat="1" applyFont="1" applyFill="1" applyAlignment="1">
      <alignment horizontal="center" vertical="center"/>
    </xf>
    <xf numFmtId="289" fontId="246" fillId="0" borderId="0" xfId="0" applyNumberFormat="1" applyFont="1" applyAlignment="1">
      <alignment horizontal="center" vertical="center"/>
    </xf>
    <xf numFmtId="181" fontId="246" fillId="0" borderId="0" xfId="71" applyNumberFormat="1" applyFont="1" applyAlignment="1">
      <alignment horizontal="center"/>
    </xf>
    <xf numFmtId="0" fontId="247" fillId="2" borderId="0" xfId="0" applyFont="1" applyFill="1"/>
    <xf numFmtId="0" fontId="47" fillId="2" borderId="0" xfId="0" applyFont="1" applyFill="1" applyBorder="1" applyAlignment="1">
      <alignment horizontal="center" vertical="center"/>
    </xf>
    <xf numFmtId="0" fontId="240" fillId="2" borderId="0" xfId="0" applyFont="1" applyFill="1" applyBorder="1" applyAlignment="1">
      <alignment wrapText="1"/>
    </xf>
    <xf numFmtId="0" fontId="240" fillId="2" borderId="12" xfId="0" applyFont="1" applyFill="1" applyBorder="1" applyAlignment="1">
      <alignment wrapText="1"/>
    </xf>
    <xf numFmtId="0" fontId="92" fillId="2" borderId="0" xfId="0" applyFont="1" applyFill="1" applyBorder="1" applyAlignment="1">
      <alignment wrapText="1"/>
    </xf>
    <xf numFmtId="0" fontId="92" fillId="2" borderId="12" xfId="0" applyFont="1" applyFill="1" applyBorder="1" applyAlignment="1">
      <alignment wrapText="1"/>
    </xf>
    <xf numFmtId="0" fontId="49" fillId="2" borderId="102" xfId="0" applyFont="1" applyFill="1" applyBorder="1" applyAlignment="1">
      <alignment wrapText="1"/>
    </xf>
    <xf numFmtId="0" fontId="49" fillId="2" borderId="96" xfId="0" applyFont="1" applyFill="1" applyBorder="1" applyAlignment="1">
      <alignment wrapText="1"/>
    </xf>
    <xf numFmtId="0" fontId="53" fillId="26" borderId="108" xfId="0" applyFont="1" applyFill="1" applyBorder="1" applyAlignment="1">
      <alignment horizontal="center" vertical="center"/>
    </xf>
    <xf numFmtId="0" fontId="53" fillId="26" borderId="5" xfId="0" applyFont="1" applyFill="1" applyBorder="1" applyAlignment="1">
      <alignment horizontal="center" vertical="center"/>
    </xf>
    <xf numFmtId="0" fontId="92" fillId="2" borderId="102" xfId="0" applyFont="1" applyFill="1" applyBorder="1" applyAlignment="1">
      <alignment wrapText="1"/>
    </xf>
    <xf numFmtId="0" fontId="92" fillId="2" borderId="96" xfId="0" applyFont="1" applyFill="1" applyBorder="1" applyAlignment="1">
      <alignment wrapText="1"/>
    </xf>
    <xf numFmtId="0" fontId="49" fillId="2" borderId="137" xfId="0" applyFont="1" applyFill="1" applyBorder="1" applyAlignment="1">
      <alignment wrapText="1"/>
    </xf>
    <xf numFmtId="0" fontId="49" fillId="2" borderId="133" xfId="0" applyFont="1" applyFill="1" applyBorder="1" applyAlignment="1">
      <alignment wrapText="1"/>
    </xf>
    <xf numFmtId="0" fontId="49" fillId="2" borderId="137" xfId="0" applyFont="1" applyFill="1" applyBorder="1" applyAlignment="1">
      <alignment vertical="center" wrapText="1"/>
    </xf>
    <xf numFmtId="0" fontId="49" fillId="2" borderId="133" xfId="0" applyFont="1" applyFill="1" applyBorder="1" applyAlignment="1">
      <alignment vertical="center" wrapText="1"/>
    </xf>
    <xf numFmtId="0" fontId="231" fillId="2" borderId="0" xfId="0" applyFont="1" applyFill="1" applyAlignment="1">
      <alignment horizontal="left"/>
    </xf>
    <xf numFmtId="0" fontId="92" fillId="2" borderId="117" xfId="0" applyFont="1" applyFill="1" applyBorder="1" applyAlignment="1">
      <alignment horizontal="center" wrapText="1"/>
    </xf>
    <xf numFmtId="0" fontId="92" fillId="2" borderId="102" xfId="0" applyFont="1" applyFill="1" applyBorder="1" applyAlignment="1">
      <alignment horizontal="center" wrapText="1"/>
    </xf>
    <xf numFmtId="0" fontId="92" fillId="2" borderId="96" xfId="0" applyFont="1" applyFill="1" applyBorder="1" applyAlignment="1">
      <alignment horizontal="center" wrapText="1"/>
    </xf>
    <xf numFmtId="0" fontId="92" fillId="2" borderId="88" xfId="0" applyFont="1" applyFill="1" applyBorder="1" applyAlignment="1">
      <alignment horizontal="center" wrapText="1"/>
    </xf>
    <xf numFmtId="0" fontId="92" fillId="2" borderId="0" xfId="0" applyFont="1" applyFill="1" applyBorder="1" applyAlignment="1">
      <alignment horizontal="center" wrapText="1"/>
    </xf>
    <xf numFmtId="0" fontId="92" fillId="2" borderId="12" xfId="0" applyFont="1" applyFill="1" applyBorder="1" applyAlignment="1">
      <alignment horizontal="center" wrapText="1"/>
    </xf>
    <xf numFmtId="0" fontId="92" fillId="2" borderId="108" xfId="0" applyFont="1" applyFill="1" applyBorder="1" applyAlignment="1">
      <alignment horizontal="center" wrapText="1"/>
    </xf>
    <xf numFmtId="0" fontId="92" fillId="2" borderId="5" xfId="0" applyFont="1" applyFill="1" applyBorder="1" applyAlignment="1">
      <alignment horizontal="center" wrapText="1"/>
    </xf>
    <xf numFmtId="0" fontId="92" fillId="2" borderId="111" xfId="0" applyFont="1" applyFill="1" applyBorder="1" applyAlignment="1">
      <alignment horizontal="center" wrapText="1"/>
    </xf>
    <xf numFmtId="175" fontId="92" fillId="28" borderId="121" xfId="0" applyNumberFormat="1" applyFont="1" applyFill="1" applyBorder="1" applyAlignment="1">
      <alignment horizontal="left"/>
    </xf>
    <xf numFmtId="175" fontId="92" fillId="28" borderId="133" xfId="0" applyNumberFormat="1" applyFont="1" applyFill="1" applyBorder="1" applyAlignment="1">
      <alignment horizontal="left"/>
    </xf>
    <xf numFmtId="0" fontId="92" fillId="92" borderId="0" xfId="0" applyFont="1" applyFill="1" applyBorder="1" applyAlignment="1">
      <alignment horizontal="left" vertical="center" wrapText="1"/>
    </xf>
    <xf numFmtId="175" fontId="48" fillId="2" borderId="121" xfId="0" applyNumberFormat="1" applyFont="1" applyFill="1" applyBorder="1" applyAlignment="1">
      <alignment horizontal="left"/>
    </xf>
    <xf numFmtId="175" fontId="48" fillId="2" borderId="133" xfId="0" applyNumberFormat="1" applyFont="1" applyFill="1" applyBorder="1" applyAlignment="1">
      <alignment horizontal="left"/>
    </xf>
    <xf numFmtId="174" fontId="214" fillId="26" borderId="121" xfId="6" applyNumberFormat="1" applyFont="1" applyFill="1" applyBorder="1" applyAlignment="1">
      <alignment horizontal="center" vertical="center" wrapText="1"/>
    </xf>
    <xf numFmtId="174" fontId="214" fillId="26" borderId="133" xfId="6" applyNumberFormat="1" applyFont="1" applyFill="1" applyBorder="1" applyAlignment="1">
      <alignment horizontal="center" vertical="center" wrapText="1"/>
    </xf>
    <xf numFmtId="0" fontId="0" fillId="28" borderId="121" xfId="0" applyFill="1" applyBorder="1" applyAlignment="1">
      <alignment horizontal="left" wrapText="1"/>
    </xf>
    <xf numFmtId="0" fontId="0" fillId="28" borderId="133" xfId="0" applyFill="1" applyBorder="1" applyAlignment="1">
      <alignment horizontal="left" wrapText="1"/>
    </xf>
    <xf numFmtId="0" fontId="0" fillId="28" borderId="121" xfId="0" applyFill="1" applyBorder="1" applyAlignment="1">
      <alignment horizontal="left"/>
    </xf>
    <xf numFmtId="0" fontId="0" fillId="28" borderId="133" xfId="0" applyFill="1" applyBorder="1" applyAlignment="1">
      <alignment horizontal="left"/>
    </xf>
    <xf numFmtId="0" fontId="214" fillId="26" borderId="121" xfId="0" applyFont="1" applyFill="1" applyBorder="1" applyAlignment="1">
      <alignment horizontal="center"/>
    </xf>
    <xf numFmtId="0" fontId="214" fillId="26" borderId="133" xfId="0" applyFont="1" applyFill="1" applyBorder="1" applyAlignment="1">
      <alignment horizontal="center"/>
    </xf>
    <xf numFmtId="0" fontId="213" fillId="92" borderId="0" xfId="40" applyNumberFormat="1" applyFont="1" applyFill="1" applyBorder="1" applyAlignment="1" applyProtection="1">
      <alignment horizontal="left" vertical="center" wrapText="1"/>
      <protection locked="0"/>
    </xf>
    <xf numFmtId="0" fontId="1" fillId="28" borderId="0" xfId="0" applyFont="1" applyFill="1" applyAlignment="1">
      <alignment wrapText="1"/>
    </xf>
    <xf numFmtId="0" fontId="46" fillId="2" borderId="52" xfId="0" applyFont="1" applyFill="1" applyBorder="1" applyAlignment="1" applyProtection="1">
      <alignment horizontal="center" vertical="center" wrapText="1"/>
      <protection locked="0"/>
    </xf>
    <xf numFmtId="0" fontId="46" fillId="2" borderId="101" xfId="0" applyFont="1" applyFill="1" applyBorder="1" applyAlignment="1" applyProtection="1">
      <alignment horizontal="center" vertical="center" wrapText="1"/>
      <protection locked="0"/>
    </xf>
    <xf numFmtId="0" fontId="46" fillId="2" borderId="36" xfId="0" applyFont="1" applyFill="1" applyBorder="1" applyAlignment="1" applyProtection="1">
      <alignment horizontal="center" vertical="center" wrapText="1"/>
      <protection locked="0"/>
    </xf>
    <xf numFmtId="0" fontId="92" fillId="92" borderId="0" xfId="40" applyNumberFormat="1" applyFont="1" applyFill="1" applyBorder="1" applyAlignment="1">
      <alignment horizontal="left" vertical="center" wrapText="1"/>
    </xf>
    <xf numFmtId="0" fontId="49" fillId="92" borderId="0" xfId="0" applyFont="1" applyFill="1" applyBorder="1" applyAlignment="1">
      <alignment horizontal="left" vertical="center" wrapText="1"/>
    </xf>
    <xf numFmtId="0" fontId="45" fillId="2" borderId="12" xfId="0" applyFont="1" applyFill="1" applyBorder="1" applyAlignment="1">
      <alignment horizontal="left" vertical="top"/>
    </xf>
    <xf numFmtId="0" fontId="46" fillId="2" borderId="110" xfId="0" applyFont="1" applyFill="1" applyBorder="1" applyAlignment="1" applyProtection="1">
      <alignment horizontal="center" vertical="center" wrapText="1"/>
      <protection locked="0"/>
    </xf>
    <xf numFmtId="0" fontId="46" fillId="2" borderId="120" xfId="0" applyFont="1" applyFill="1" applyBorder="1" applyAlignment="1" applyProtection="1">
      <alignment horizontal="center" vertical="center" wrapText="1"/>
      <protection locked="0"/>
    </xf>
    <xf numFmtId="178" fontId="213" fillId="92" borderId="139" xfId="40" applyNumberFormat="1" applyFont="1" applyFill="1" applyBorder="1" applyAlignment="1">
      <alignment horizontal="left" vertical="center"/>
    </xf>
    <xf numFmtId="178" fontId="213" fillId="92" borderId="140" xfId="40" applyNumberFormat="1" applyFont="1" applyFill="1" applyBorder="1" applyAlignment="1">
      <alignment horizontal="left" vertical="center"/>
    </xf>
    <xf numFmtId="0" fontId="49" fillId="92" borderId="0" xfId="0" applyFont="1" applyFill="1" applyAlignment="1">
      <alignment horizontal="left" vertical="center" wrapText="1"/>
    </xf>
    <xf numFmtId="0" fontId="45" fillId="2" borderId="12" xfId="0" applyFont="1" applyFill="1" applyBorder="1" applyAlignment="1" applyProtection="1">
      <alignment horizontal="left" vertical="top"/>
      <protection locked="0"/>
    </xf>
    <xf numFmtId="0" fontId="45" fillId="2" borderId="0" xfId="0" applyFont="1" applyFill="1" applyBorder="1" applyAlignment="1" applyProtection="1">
      <alignment horizontal="left" vertical="top"/>
      <protection locked="0"/>
    </xf>
    <xf numFmtId="0" fontId="92" fillId="92" borderId="0" xfId="0" applyFont="1" applyFill="1" applyBorder="1" applyAlignment="1" applyProtection="1">
      <alignment horizontal="left" vertical="center" wrapText="1"/>
      <protection locked="0"/>
    </xf>
    <xf numFmtId="0" fontId="53" fillId="26" borderId="104" xfId="0" applyNumberFormat="1" applyFont="1" applyFill="1" applyBorder="1" applyAlignment="1" applyProtection="1">
      <alignment horizontal="center" vertical="center" wrapText="1"/>
      <protection locked="0"/>
    </xf>
    <xf numFmtId="0" fontId="53" fillId="26" borderId="51" xfId="0" applyNumberFormat="1" applyFont="1" applyFill="1" applyBorder="1" applyAlignment="1" applyProtection="1">
      <alignment horizontal="center" vertical="center" wrapText="1"/>
      <protection locked="0"/>
    </xf>
    <xf numFmtId="0" fontId="53" fillId="26" borderId="105" xfId="0" applyFont="1" applyFill="1" applyBorder="1" applyAlignment="1" applyProtection="1">
      <alignment horizontal="center" vertical="center" wrapText="1"/>
      <protection locked="0"/>
    </xf>
    <xf numFmtId="0" fontId="53" fillId="26" borderId="47" xfId="0" applyFont="1" applyFill="1" applyBorder="1" applyAlignment="1" applyProtection="1">
      <alignment horizontal="center" vertical="center" wrapText="1"/>
      <protection locked="0"/>
    </xf>
    <xf numFmtId="0" fontId="53" fillId="26" borderId="98" xfId="0" applyNumberFormat="1" applyFont="1" applyFill="1" applyBorder="1" applyAlignment="1" applyProtection="1">
      <alignment horizontal="center" vertical="center" wrapText="1"/>
      <protection locked="0"/>
    </xf>
    <xf numFmtId="0" fontId="53" fillId="26" borderId="99" xfId="0" applyNumberFormat="1" applyFont="1" applyFill="1" applyBorder="1" applyAlignment="1" applyProtection="1">
      <alignment horizontal="center" vertical="center" wrapText="1"/>
      <protection locked="0"/>
    </xf>
    <xf numFmtId="0" fontId="53" fillId="26" borderId="100" xfId="0" applyNumberFormat="1" applyFont="1" applyFill="1" applyBorder="1" applyAlignment="1" applyProtection="1">
      <alignment horizontal="center" vertical="center" wrapText="1"/>
      <protection locked="0"/>
    </xf>
    <xf numFmtId="0" fontId="53" fillId="26" borderId="129" xfId="0" applyNumberFormat="1" applyFont="1" applyFill="1" applyBorder="1" applyAlignment="1" applyProtection="1">
      <alignment horizontal="center" vertical="center" wrapText="1"/>
      <protection locked="0"/>
    </xf>
    <xf numFmtId="0" fontId="53" fillId="26" borderId="130" xfId="0" applyNumberFormat="1" applyFont="1" applyFill="1" applyBorder="1" applyAlignment="1" applyProtection="1">
      <alignment horizontal="center" vertical="center" wrapText="1"/>
      <protection locked="0"/>
    </xf>
    <xf numFmtId="0" fontId="53" fillId="26" borderId="131" xfId="0" applyNumberFormat="1" applyFont="1" applyFill="1" applyBorder="1" applyAlignment="1" applyProtection="1">
      <alignment horizontal="center" vertical="center" wrapText="1"/>
      <protection locked="0"/>
    </xf>
    <xf numFmtId="0" fontId="53" fillId="26" borderId="105" xfId="0" applyNumberFormat="1" applyFont="1" applyFill="1" applyBorder="1" applyAlignment="1" applyProtection="1">
      <alignment horizontal="center" vertical="center" wrapText="1"/>
      <protection locked="0"/>
    </xf>
    <xf numFmtId="0" fontId="53" fillId="26" borderId="50" xfId="0" applyNumberFormat="1" applyFont="1" applyFill="1" applyBorder="1" applyAlignment="1" applyProtection="1">
      <alignment horizontal="center" vertical="center" wrapText="1"/>
      <protection locked="0"/>
    </xf>
    <xf numFmtId="0" fontId="220" fillId="28" borderId="102" xfId="0" applyFont="1" applyFill="1" applyBorder="1" applyAlignment="1" applyProtection="1">
      <alignment wrapText="1"/>
      <protection locked="0"/>
    </xf>
    <xf numFmtId="0" fontId="45" fillId="2" borderId="0" xfId="0" applyFont="1" applyFill="1" applyAlignment="1">
      <alignment horizontal="left" vertical="top" wrapText="1"/>
    </xf>
    <xf numFmtId="0" fontId="92" fillId="92" borderId="0" xfId="0" applyFont="1" applyFill="1" applyBorder="1" applyAlignment="1">
      <alignment horizontal="left" wrapText="1"/>
    </xf>
    <xf numFmtId="0" fontId="238" fillId="2" borderId="5" xfId="0" applyFont="1" applyFill="1" applyBorder="1" applyAlignment="1">
      <alignment horizontal="left"/>
    </xf>
    <xf numFmtId="0" fontId="92" fillId="92" borderId="0" xfId="0" applyFont="1" applyFill="1" applyAlignment="1">
      <alignment horizontal="left" vertical="center" wrapText="1"/>
    </xf>
    <xf numFmtId="181" fontId="106" fillId="0" borderId="143" xfId="0" applyNumberFormat="1" applyFont="1" applyBorder="1"/>
    <xf numFmtId="181" fontId="106" fillId="0" borderId="143" xfId="71" applyNumberFormat="1" applyFont="1" applyBorder="1"/>
  </cellXfs>
  <cellStyles count="9774">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xfId="702" xr:uid="{00000000-0005-0000-0000-000000000000}"/>
    <cellStyle name="-_Merger Model 17 Nov 04" xfId="703" xr:uid="{00000000-0005-0000-0000-00001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 xfId="708" xr:uid="{00000000-0005-0000-0000-000004000000}"/>
    <cellStyle name="%.00" xfId="709" xr:uid="{00000000-0005-0000-0000-000005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 xfId="713" xr:uid="{00000000-0005-0000-0000-000002000000}"/>
    <cellStyle name="$ &amp; ¢" xfId="714" xr:uid="{00000000-0005-0000-0000-000003000000}"/>
    <cellStyle name="£ BP" xfId="715" xr:uid="{00000000-0005-0000-0000-00002A000000}"/>
    <cellStyle name="¥ JY" xfId="716" xr:uid="{00000000-0005-0000-0000-00002B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xfId="9773" builtinId="33"/>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_CLdcfmodel" xfId="1809" xr:uid="{00000000-0005-0000-0000-0000B5040000}"/>
    <cellStyle name="Currency 2*" xfId="1810" xr:uid="{00000000-0005-0000-0000-0000B4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 xfId="2173" xr:uid="{00000000-0005-0000-0000-00001404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yyyy]" xfId="2182" xr:uid="{00000000-0005-0000-0000-00002A060000}"/>
    <cellStyle name="Date [mm-d-yyyy] 2" xfId="5696" xr:uid="{00000000-0005-0000-0000-00002B060000}"/>
    <cellStyle name="Date [mm-dd-yyyy]" xfId="2183" xr:uid="{00000000-0005-0000-0000-000028060000}"/>
    <cellStyle name="Date [mm-dd-yyyy] 2" xfId="2184" xr:uid="{00000000-0005-0000-0000-000029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xfId="9772" builtinId="16"/>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 xfId="4541" xr:uid="{00000000-0005-0000-0000-00004B1B0000}"/>
    <cellStyle name="Normal-- 2" xfId="4542" xr:uid="{00000000-0005-0000-0000-0000791B0000}"/>
    <cellStyle name="Normal-- 3" xfId="4543" xr:uid="{00000000-0005-0000-0000-0000021E0000}"/>
    <cellStyle name="Normal-- 4" xfId="4544" xr:uid="{00000000-0005-0000-0000-000009200000}"/>
    <cellStyle name="Normal-- 5" xfId="4545" xr:uid="{00000000-0005-0000-0000-000057210000}"/>
    <cellStyle name="Normal-- 6" xfId="4546" xr:uid="{00000000-0005-0000-0000-000053220000}"/>
    <cellStyle name="Normal-- 7" xfId="4547" xr:uid="{00000000-0005-0000-0000-000029230000}"/>
    <cellStyle name="Normal-- 8" xfId="4548" xr:uid="{00000000-0005-0000-0000-00007F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2" xfId="5064" xr:uid="{00000000-0005-0000-0000-0000F5250000}"/>
    <cellStyle name="title1" xfId="5065" xr:uid="{00000000-0005-0000-0000-0000F3250000}"/>
    <cellStyle name="title2" xfId="5066" xr:uid="{00000000-0005-0000-0000-0000F4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2530916" cy="2368963"/>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38668" y="134471"/>
          <a:ext cx="22097999" cy="21757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Cogeneration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818415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0953195" cy="196700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333198" cy="2331648"/>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25400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25400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25400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25400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25400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177800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177800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165100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8157825"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2065606" cy="2177646"/>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41987" y="281441"/>
          <a:ext cx="17460266"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29</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28</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3</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195692</xdr:colOff>
      <xdr:row>3</xdr:row>
      <xdr:rowOff>14379</xdr:rowOff>
    </xdr:from>
    <xdr:to>
      <xdr:col>14</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25</xdr:col>
      <xdr:colOff>352425</xdr:colOff>
      <xdr:row>9</xdr:row>
      <xdr:rowOff>9525</xdr:rowOff>
    </xdr:from>
    <xdr:to>
      <xdr:col>29</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52989" y="216648"/>
          <a:ext cx="20095526" cy="2251548"/>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Heeney" refreshedDate="44083.431469212963" createdVersion="6" refreshedVersion="6" minRefreshableVersion="3" recordCount="161" xr:uid="{B9E5C652-D6BD-9F49-BFA8-3A5D54F5AC9E}">
  <cacheSource type="worksheet">
    <worksheetSource ref="B20:I181" sheet="3-a.  Rate Class Allocations"/>
  </cacheSource>
  <cacheFields count="8">
    <cacheField name="Application" numFmtId="0">
      <sharedItems containsBlank="1" containsMixedTypes="1" containsNumber="1" containsInteger="1" minValue="146638" maxValue="174320"/>
    </cacheField>
    <cacheField name="Program" numFmtId="0">
      <sharedItems count="3">
        <s v="Retrofit"/>
        <s v="ERII"/>
        <s v="HPNC"/>
      </sharedItems>
    </cacheField>
    <cacheField name="Completion year" numFmtId="0">
      <sharedItems containsSemiMixedTypes="0" containsString="0" containsNumber="1" containsInteger="1" minValue="2015" maxValue="2019" count="5">
        <n v="2016"/>
        <n v="2017"/>
        <n v="2018"/>
        <n v="2019"/>
        <n v="2015"/>
      </sharedItems>
    </cacheField>
    <cacheField name="Rate class" numFmtId="0">
      <sharedItems count="4">
        <s v="GS 50-2999"/>
        <s v="GS&lt;50"/>
        <s v="Other LDC"/>
        <s v="GS 3000-4999"/>
      </sharedItems>
    </cacheField>
    <cacheField name="Net kWh" numFmtId="0">
      <sharedItems containsSemiMixedTypes="0" containsString="0" containsNumber="1" minValue="495.49227181644534" maxValue="1517429"/>
    </cacheField>
    <cacheField name="Net kW" numFmtId="181">
      <sharedItems containsSemiMixedTypes="0" containsString="0" containsNumber="1" minValue="0" maxValue="210.08669265230802" count="117">
        <n v="0"/>
        <n v="10.305263157894739"/>
        <n v="20.751052631578951"/>
        <n v="0.5527368421052633"/>
        <n v="38.972631578947379"/>
        <n v="0.93684210526315814"/>
        <n v="3.7286315789473692"/>
        <n v="10.492631578947371"/>
        <n v="2.2484210526315795"/>
        <n v="6.9326315789473707"/>
        <n v="10.771623157894739"/>
        <n v="1.1377010526315792"/>
        <n v="3.2789473684210533"/>
        <n v="34.194736842105272"/>
        <n v="42.813684210526333"/>
        <n v="4.0284210526315798"/>
        <n v="2.1374989473684218"/>
        <n v="69.79473684210528"/>
        <n v="48.75326315789475"/>
        <n v="32.789473684210535"/>
        <n v="1.5738947368421057"/>
        <n v="3.3754421052631591"/>
        <n v="5.1526315789473696"/>
        <n v="35.881052631578953"/>
        <n v="3.110315789473685"/>
        <n v="1.7987368421052636"/>
        <n v="11.654315789473687"/>
        <n v="2.6231578947368428"/>
        <n v="5.9021052631578961"/>
        <n v="2.6700000000000008"/>
        <n v="2.4076842105263161"/>
        <n v="2.4170526315789482"/>
        <n v="0.46842105263157907"/>
        <n v="4.8717663157894755"/>
        <n v="3.1758947368421064"/>
        <n v="3.812947368421054"/>
        <n v="2.7168421052631584"/>
        <n v="3.5225263157894746"/>
        <n v="6.5578947368421066"/>
        <n v="0.70263157894736861"/>
        <n v="0.18736842105263163"/>
        <n v="49.652631578947378"/>
        <n v="0.59957894736842121"/>
        <n v="1.8422063157894744"/>
        <n v="7.40105263157895"/>
        <n v="11.616842105263162"/>
        <n v="2.2203157894736849"/>
        <n v="1.0961052631578949"/>
        <n v="4.2720000000000011"/>
        <n v="1.3115789473684214"/>
        <n v="0.30915789473684219"/>
        <n v="1.8268421052631583"/>
        <n v="0.99305263157894763"/>
        <n v="29.192000000000007"/>
        <n v="2.3889473684210532"/>
        <n v="11.523157894736846"/>
        <n v="13.734105263157899"/>
        <n v="5.6585263157894756"/>
        <n v="13.762210526315792"/>
        <n v="2.6512631578947374"/>
        <n v="1.3771578947368424"/>
        <n v="2.6325263157894745"/>
        <n v="3.1946315789473694"/>
        <n v="1.9861052631578953"/>
        <n v="0.88063157894736865"/>
        <n v="1.1148421052631581"/>
        <n v="3.8098703256193769"/>
        <n v="1.1662868343732784"/>
        <n v="1.4932719611846565"/>
        <n v="6.2602555295818281"/>
        <n v="1.0816458017304091"/>
        <n v="46.098942140409079"/>
        <n v="5.094838768316694"/>
        <n v="18.715371071299547"/>
        <n v="3.3744793254387946"/>
        <n v="3.5271960703730958"/>
        <n v="19.263265298758597"/>
        <n v="6.056502292400431"/>
        <n v="0.52803588466523921"/>
        <n v="22.926774457425122"/>
        <n v="4.4965885825952201"/>
        <n v="0.82505606978943635"/>
        <n v="7.3679134472661776"/>
        <n v="21.94699777121037"/>
        <n v="4.7029280938307938"/>
        <n v="14.500694955978283"/>
        <n v="1.3827939729670953"/>
        <n v="5.2907941055596437"/>
        <n v="1.8550560673145688"/>
        <n v="22.153306771353957"/>
        <n v="0.71008945680069702"/>
        <n v="1.1191324548566248"/>
        <n v="6.858436803503241"/>
        <n v="48.671426020766368"/>
        <n v="21.22477837612109"/>
        <n v="15.409725954389341"/>
        <n v="1.4589937873697925"/>
        <n v="10.943442357866816"/>
        <n v="12.857728231856731"/>
        <n v="1.9"/>
        <n v="11.359"/>
        <n v="33.595602762961768"/>
        <n v="8.6999999999999993"/>
        <n v="0.31260727879234462"/>
        <n v="1.9346373588429406"/>
        <n v="1.9202333612934663"/>
        <n v="5.1592604938379996"/>
        <n v="9.5500000000000007"/>
        <n v="2"/>
        <n v="24"/>
        <n v="3.441069191741954"/>
        <n v="9.1"/>
        <n v="5.5"/>
        <n v="3.4735361447625652"/>
        <n v="41.652552818708173"/>
        <n v="210.08669265230802"/>
        <n v="119.26075452898381"/>
      </sharedItems>
    </cacheField>
    <cacheField name="Status" numFmtId="181">
      <sharedItems count="4">
        <s v="Adjustment"/>
        <s v="All projects"/>
        <s v="Adjustment-2017"/>
        <s v="Final result"/>
      </sharedItems>
    </cacheField>
    <cacheField name="Source" numFmtId="18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1">
  <r>
    <s v="168716"/>
    <x v="0"/>
    <x v="0"/>
    <x v="0"/>
    <n v="928.09187105241563"/>
    <x v="0"/>
    <x v="0"/>
    <s v="NBH CDM database"/>
  </r>
  <r>
    <s v="200857"/>
    <x v="0"/>
    <x v="0"/>
    <x v="0"/>
    <n v="20603.299576971302"/>
    <x v="1"/>
    <x v="0"/>
    <s v="NBH CDM database"/>
  </r>
  <r>
    <s v="161748"/>
    <x v="0"/>
    <x v="1"/>
    <x v="0"/>
    <n v="48238.679869224361"/>
    <x v="0"/>
    <x v="0"/>
    <s v="NBH CDM database"/>
  </r>
  <r>
    <s v="163377"/>
    <x v="0"/>
    <x v="1"/>
    <x v="0"/>
    <n v="47296.989582478876"/>
    <x v="0"/>
    <x v="0"/>
    <s v="NBH CDM database"/>
  </r>
  <r>
    <s v="168718"/>
    <x v="0"/>
    <x v="1"/>
    <x v="0"/>
    <n v="3440.3991703481488"/>
    <x v="0"/>
    <x v="0"/>
    <s v="NBH CDM database"/>
  </r>
  <r>
    <s v="173168"/>
    <x v="0"/>
    <x v="1"/>
    <x v="0"/>
    <n v="14791.676670143079"/>
    <x v="0"/>
    <x v="0"/>
    <s v="NBH CDM database"/>
  </r>
  <r>
    <s v="175181"/>
    <x v="0"/>
    <x v="1"/>
    <x v="0"/>
    <n v="86483.459095116996"/>
    <x v="2"/>
    <x v="0"/>
    <s v="NBH CDM database"/>
  </r>
  <r>
    <s v="178294"/>
    <x v="0"/>
    <x v="1"/>
    <x v="1"/>
    <n v="2322.5754043380948"/>
    <x v="3"/>
    <x v="0"/>
    <s v="NBH CDM database"/>
  </r>
  <r>
    <s v="182241"/>
    <x v="0"/>
    <x v="1"/>
    <x v="0"/>
    <n v="237485.28136681626"/>
    <x v="4"/>
    <x v="0"/>
    <s v="NBH CDM database"/>
  </r>
  <r>
    <s v="182319"/>
    <x v="0"/>
    <x v="1"/>
    <x v="1"/>
    <n v="3904.4451058743566"/>
    <x v="5"/>
    <x v="0"/>
    <s v="NBH CDM database"/>
  </r>
  <r>
    <s v="185424"/>
    <x v="0"/>
    <x v="1"/>
    <x v="1"/>
    <n v="12883.410995933767"/>
    <x v="6"/>
    <x v="0"/>
    <s v="NBH CDM database"/>
  </r>
  <r>
    <s v="186001"/>
    <x v="0"/>
    <x v="1"/>
    <x v="0"/>
    <n v="40494.382132017759"/>
    <x v="7"/>
    <x v="0"/>
    <s v="NBH CDM database"/>
  </r>
  <r>
    <s v="186002"/>
    <x v="0"/>
    <x v="1"/>
    <x v="0"/>
    <n v="7049.0787348981094"/>
    <x v="8"/>
    <x v="0"/>
    <s v="NBH CDM database"/>
  </r>
  <r>
    <s v="186003"/>
    <x v="0"/>
    <x v="1"/>
    <x v="0"/>
    <n v="18854.543318841766"/>
    <x v="0"/>
    <x v="0"/>
    <s v="NBH CDM database"/>
  </r>
  <r>
    <s v="186004"/>
    <x v="0"/>
    <x v="1"/>
    <x v="0"/>
    <n v="30795.312138931527"/>
    <x v="9"/>
    <x v="0"/>
    <s v="NBH CDM database"/>
  </r>
  <r>
    <s v="186624"/>
    <x v="0"/>
    <x v="1"/>
    <x v="0"/>
    <n v="26062.632747924112"/>
    <x v="10"/>
    <x v="0"/>
    <s v="NBH CDM database"/>
  </r>
  <r>
    <s v="189002"/>
    <x v="0"/>
    <x v="1"/>
    <x v="0"/>
    <n v="4741.558136573818"/>
    <x v="11"/>
    <x v="0"/>
    <s v="NBH CDM database"/>
  </r>
  <r>
    <s v="189522"/>
    <x v="0"/>
    <x v="1"/>
    <x v="0"/>
    <n v="11001.968196679049"/>
    <x v="12"/>
    <x v="0"/>
    <s v="NBH CDM database"/>
  </r>
  <r>
    <s v="189523"/>
    <x v="0"/>
    <x v="1"/>
    <x v="0"/>
    <n v="114264.93736597254"/>
    <x v="13"/>
    <x v="0"/>
    <s v="NBH CDM database"/>
  </r>
  <r>
    <s v="192684"/>
    <x v="0"/>
    <x v="1"/>
    <x v="1"/>
    <n v="13334.946389022345"/>
    <x v="0"/>
    <x v="0"/>
    <s v="NBH CDM database"/>
  </r>
  <r>
    <s v="193551"/>
    <x v="0"/>
    <x v="1"/>
    <x v="0"/>
    <n v="282827.49869341549"/>
    <x v="14"/>
    <x v="0"/>
    <s v="NBH CDM database"/>
  </r>
  <r>
    <s v="175730"/>
    <x v="0"/>
    <x v="2"/>
    <x v="0"/>
    <n v="8178.5971384042086"/>
    <x v="15"/>
    <x v="1"/>
    <s v="NBH CDM database"/>
  </r>
  <r>
    <s v="186469"/>
    <x v="0"/>
    <x v="2"/>
    <x v="0"/>
    <n v="14704.366682344118"/>
    <x v="16"/>
    <x v="1"/>
    <s v="NBH CDM database"/>
  </r>
  <r>
    <s v="188271"/>
    <x v="0"/>
    <x v="2"/>
    <x v="0"/>
    <n v="318260.72048466664"/>
    <x v="17"/>
    <x v="1"/>
    <s v="NBH CDM database"/>
  </r>
  <r>
    <s v="188347"/>
    <x v="0"/>
    <x v="2"/>
    <x v="0"/>
    <n v="183330.59205249773"/>
    <x v="18"/>
    <x v="1"/>
    <s v="NBH CDM database"/>
  </r>
  <r>
    <s v="188349"/>
    <x v="0"/>
    <x v="2"/>
    <x v="0"/>
    <n v="1427.8336477729472"/>
    <x v="0"/>
    <x v="1"/>
    <s v="NBH CDM database"/>
  </r>
  <r>
    <s v="188653"/>
    <x v="0"/>
    <x v="2"/>
    <x v="0"/>
    <n v="201205.55819867112"/>
    <x v="19"/>
    <x v="1"/>
    <s v="NBH CDM database"/>
  </r>
  <r>
    <s v="189402"/>
    <x v="0"/>
    <x v="2"/>
    <x v="1"/>
    <n v="6559.5357699473843"/>
    <x v="20"/>
    <x v="1"/>
    <s v="NBH CDM database"/>
  </r>
  <r>
    <s v="189963"/>
    <x v="0"/>
    <x v="2"/>
    <x v="1"/>
    <n v="14919.161817265664"/>
    <x v="21"/>
    <x v="1"/>
    <s v="NBH CDM database"/>
  </r>
  <r>
    <s v="190111"/>
    <x v="0"/>
    <x v="2"/>
    <x v="1"/>
    <n v="21474.448082308962"/>
    <x v="22"/>
    <x v="1"/>
    <s v="NBH CDM database"/>
  </r>
  <r>
    <s v="190532"/>
    <x v="0"/>
    <x v="2"/>
    <x v="0"/>
    <n v="216703.50258387331"/>
    <x v="23"/>
    <x v="1"/>
    <s v="NBH CDM database"/>
  </r>
  <r>
    <s v="191045"/>
    <x v="0"/>
    <x v="2"/>
    <x v="1"/>
    <n v="12962.757751502864"/>
    <x v="24"/>
    <x v="1"/>
    <s v="NBH CDM database"/>
  </r>
  <r>
    <s v="191317"/>
    <x v="0"/>
    <x v="2"/>
    <x v="1"/>
    <n v="7496.5346032787638"/>
    <x v="25"/>
    <x v="1"/>
    <s v="NBH CDM database"/>
  </r>
  <r>
    <s v="191458"/>
    <x v="0"/>
    <x v="2"/>
    <x v="0"/>
    <n v="101207.90859767744"/>
    <x v="26"/>
    <x v="1"/>
    <s v="NBH CDM database"/>
  </r>
  <r>
    <s v="191535"/>
    <x v="0"/>
    <x v="2"/>
    <x v="1"/>
    <n v="1429.5334497345816"/>
    <x v="27"/>
    <x v="1"/>
    <s v="NBH CDM database"/>
  </r>
  <r>
    <s v="191606"/>
    <x v="0"/>
    <x v="2"/>
    <x v="0"/>
    <n v="14739.832710313227"/>
    <x v="28"/>
    <x v="1"/>
    <s v="NBH CDM database"/>
  </r>
  <r>
    <s v="191933"/>
    <x v="0"/>
    <x v="2"/>
    <x v="1"/>
    <n v="11127.753541839998"/>
    <x v="29"/>
    <x v="1"/>
    <s v="NBH CDM database"/>
  </r>
  <r>
    <s v="192315"/>
    <x v="0"/>
    <x v="2"/>
    <x v="0"/>
    <n v="11146.708713434969"/>
    <x v="30"/>
    <x v="1"/>
    <s v="NBH CDM database"/>
  </r>
  <r>
    <s v="192319"/>
    <x v="0"/>
    <x v="2"/>
    <x v="1"/>
    <n v="10073.876325626632"/>
    <x v="31"/>
    <x v="1"/>
    <s v="NBH CDM database"/>
  </r>
  <r>
    <s v="192320"/>
    <x v="0"/>
    <x v="2"/>
    <x v="1"/>
    <n v="1952.2225529371783"/>
    <x v="32"/>
    <x v="1"/>
    <s v="NBH CDM database"/>
  </r>
  <r>
    <s v="192418"/>
    <x v="0"/>
    <x v="2"/>
    <x v="1"/>
    <n v="20927.111850662666"/>
    <x v="33"/>
    <x v="1"/>
    <s v="NBH CDM database"/>
  </r>
  <r>
    <s v="193139"/>
    <x v="0"/>
    <x v="2"/>
    <x v="1"/>
    <n v="8782.8767357652596"/>
    <x v="34"/>
    <x v="1"/>
    <s v="NBH CDM database"/>
  </r>
  <r>
    <s v="193552"/>
    <x v="0"/>
    <x v="2"/>
    <x v="0"/>
    <n v="15891.448539320574"/>
    <x v="35"/>
    <x v="1"/>
    <s v="NBH CDM database"/>
  </r>
  <r>
    <s v="193660"/>
    <x v="0"/>
    <x v="2"/>
    <x v="0"/>
    <n v="18673.174449535371"/>
    <x v="36"/>
    <x v="1"/>
    <s v="NBH CDM database"/>
  </r>
  <r>
    <s v="193808"/>
    <x v="0"/>
    <x v="2"/>
    <x v="0"/>
    <n v="14676.090136751935"/>
    <x v="37"/>
    <x v="1"/>
    <s v="NBH CDM database"/>
  </r>
  <r>
    <s v="193890"/>
    <x v="0"/>
    <x v="2"/>
    <x v="1"/>
    <n v="19429.586322462706"/>
    <x v="38"/>
    <x v="1"/>
    <s v="NBH CDM database"/>
  </r>
  <r>
    <s v="194013"/>
    <x v="0"/>
    <x v="2"/>
    <x v="1"/>
    <n v="2912.71604898227"/>
    <x v="39"/>
    <x v="1"/>
    <s v="NBH CDM database"/>
  </r>
  <r>
    <s v="194766"/>
    <x v="0"/>
    <x v="2"/>
    <x v="0"/>
    <n v="781.05900137103481"/>
    <x v="40"/>
    <x v="1"/>
    <s v="NBH CDM database"/>
  </r>
  <r>
    <s v="194986"/>
    <x v="0"/>
    <x v="2"/>
    <x v="0"/>
    <n v="196435.06399334403"/>
    <x v="41"/>
    <x v="1"/>
    <s v="NBH CDM database"/>
  </r>
  <r>
    <s v="195407"/>
    <x v="0"/>
    <x v="2"/>
    <x v="1"/>
    <n v="2498.8448677595879"/>
    <x v="42"/>
    <x v="1"/>
    <s v="NBH CDM database"/>
  </r>
  <r>
    <s v="195778"/>
    <x v="0"/>
    <x v="2"/>
    <x v="1"/>
    <n v="16420.086949388893"/>
    <x v="0"/>
    <x v="1"/>
    <s v="NBH CDM database"/>
  </r>
  <r>
    <s v="195979"/>
    <x v="0"/>
    <x v="2"/>
    <x v="0"/>
    <n v="9171.3749731066237"/>
    <x v="43"/>
    <x v="1"/>
    <s v="NBH CDM database"/>
  </r>
  <r>
    <s v="198260"/>
    <x v="0"/>
    <x v="2"/>
    <x v="0"/>
    <n v="29553.606805957552"/>
    <x v="44"/>
    <x v="1"/>
    <s v="NBH CDM database"/>
  </r>
  <r>
    <s v="198314"/>
    <x v="0"/>
    <x v="2"/>
    <x v="0"/>
    <n v="5024.6145985914663"/>
    <x v="0"/>
    <x v="1"/>
    <s v="NBH CDM database"/>
  </r>
  <r>
    <s v="199744"/>
    <x v="0"/>
    <x v="2"/>
    <x v="0"/>
    <n v="8591.6490150813825"/>
    <x v="0"/>
    <x v="1"/>
    <s v="NBH CDM database"/>
  </r>
  <r>
    <s v="199763"/>
    <x v="0"/>
    <x v="2"/>
    <x v="0"/>
    <n v="59713.193011237796"/>
    <x v="45"/>
    <x v="1"/>
    <s v="NBH CDM database"/>
  </r>
  <r>
    <s v="200013"/>
    <x v="0"/>
    <x v="2"/>
    <x v="0"/>
    <n v="9237.9171204987288"/>
    <x v="46"/>
    <x v="1"/>
    <s v="NBH CDM database"/>
  </r>
  <r>
    <s v="200218"/>
    <x v="0"/>
    <x v="2"/>
    <x v="1"/>
    <n v="4458.580545367191"/>
    <x v="47"/>
    <x v="1"/>
    <s v="NBH CDM database"/>
  </r>
  <r>
    <s v="200219"/>
    <x v="0"/>
    <x v="2"/>
    <x v="1"/>
    <n v="5304.2320212803352"/>
    <x v="0"/>
    <x v="1"/>
    <s v="NBH CDM database"/>
  </r>
  <r>
    <s v="204116"/>
    <x v="0"/>
    <x v="2"/>
    <x v="0"/>
    <n v="17196.89644585584"/>
    <x v="48"/>
    <x v="1"/>
    <s v="NBH CDM database"/>
  </r>
  <r>
    <s v="204122"/>
    <x v="0"/>
    <x v="2"/>
    <x v="0"/>
    <n v="4946.4237083562812"/>
    <x v="49"/>
    <x v="1"/>
    <s v="NBH CDM database"/>
  </r>
  <r>
    <s v="204645"/>
    <x v="0"/>
    <x v="2"/>
    <x v="0"/>
    <n v="1624.1607743417273"/>
    <x v="0"/>
    <x v="1"/>
    <s v="NBH CDM database"/>
  </r>
  <r>
    <s v="205830"/>
    <x v="0"/>
    <x v="2"/>
    <x v="1"/>
    <n v="1774.5932479463772"/>
    <x v="50"/>
    <x v="1"/>
    <s v="NBH CDM database"/>
  </r>
  <r>
    <s v="177140"/>
    <x v="0"/>
    <x v="3"/>
    <x v="1"/>
    <n v="10233.657710020272"/>
    <x v="51"/>
    <x v="1"/>
    <s v="NBH CDM database"/>
  </r>
  <r>
    <s v="177407"/>
    <x v="0"/>
    <x v="3"/>
    <x v="1"/>
    <n v="26691.990203545938"/>
    <x v="52"/>
    <x v="1"/>
    <s v="NBH CDM database"/>
  </r>
  <r>
    <s v="196014"/>
    <x v="0"/>
    <x v="3"/>
    <x v="0"/>
    <n v="193748.52699298074"/>
    <x v="53"/>
    <x v="1"/>
    <s v="NBH CDM database"/>
  </r>
  <r>
    <s v="199267"/>
    <x v="0"/>
    <x v="3"/>
    <x v="1"/>
    <n v="9955.7400892930364"/>
    <x v="54"/>
    <x v="1"/>
    <s v="NBH CDM database"/>
  </r>
  <r>
    <s v="200898"/>
    <x v="0"/>
    <x v="3"/>
    <x v="0"/>
    <n v="95957.220338188577"/>
    <x v="55"/>
    <x v="1"/>
    <s v="NBH CDM database"/>
  </r>
  <r>
    <s v="200904"/>
    <x v="0"/>
    <x v="3"/>
    <x v="0"/>
    <n v="46215.065633898535"/>
    <x v="56"/>
    <x v="1"/>
    <s v="NBH CDM database"/>
  </r>
  <r>
    <s v="201688"/>
    <x v="0"/>
    <x v="3"/>
    <x v="1"/>
    <n v="26001.020706141531"/>
    <x v="57"/>
    <x v="1"/>
    <s v="NBH CDM database"/>
  </r>
  <r>
    <s v="203059"/>
    <x v="0"/>
    <x v="3"/>
    <x v="1"/>
    <n v="53463.021198307877"/>
    <x v="58"/>
    <x v="1"/>
    <s v="NBH CDM database"/>
  </r>
  <r>
    <s v="204113"/>
    <x v="0"/>
    <x v="3"/>
    <x v="1"/>
    <n v="12159.533332552115"/>
    <x v="59"/>
    <x v="1"/>
    <s v="NBH CDM database"/>
  </r>
  <r>
    <s v="204643"/>
    <x v="0"/>
    <x v="3"/>
    <x v="0"/>
    <n v="495.49227181644534"/>
    <x v="0"/>
    <x v="1"/>
    <s v="NBH CDM database"/>
  </r>
  <r>
    <s v="204644"/>
    <x v="0"/>
    <x v="3"/>
    <x v="0"/>
    <n v="5739.3813234587569"/>
    <x v="60"/>
    <x v="1"/>
    <s v="NBH CDM database"/>
  </r>
  <r>
    <s v="205157"/>
    <x v="0"/>
    <x v="3"/>
    <x v="1"/>
    <n v="16979.321794766631"/>
    <x v="61"/>
    <x v="1"/>
    <s v="NBH CDM database"/>
  </r>
  <r>
    <s v="205158"/>
    <x v="0"/>
    <x v="3"/>
    <x v="1"/>
    <n v="13680.006187234141"/>
    <x v="62"/>
    <x v="1"/>
    <s v="NBH CDM database"/>
  </r>
  <r>
    <s v="205159"/>
    <x v="0"/>
    <x v="3"/>
    <x v="1"/>
    <n v="8812.6232700938617"/>
    <x v="63"/>
    <x v="1"/>
    <s v="NBH CDM database"/>
  </r>
  <r>
    <s v="205425"/>
    <x v="0"/>
    <x v="3"/>
    <x v="0"/>
    <n v="19532.424341141588"/>
    <x v="24"/>
    <x v="1"/>
    <s v="NBH CDM database"/>
  </r>
  <r>
    <s v="205505"/>
    <x v="0"/>
    <x v="3"/>
    <x v="1"/>
    <n v="3653.7243165332734"/>
    <x v="64"/>
    <x v="1"/>
    <s v="NBH CDM database"/>
  </r>
  <r>
    <s v="206689"/>
    <x v="0"/>
    <x v="3"/>
    <x v="1"/>
    <n v="4644.7088601661644"/>
    <x v="65"/>
    <x v="1"/>
    <s v="NBH CDM database"/>
  </r>
  <r>
    <n v="146638"/>
    <x v="0"/>
    <x v="0"/>
    <x v="1"/>
    <n v="19039.11216766719"/>
    <x v="66"/>
    <x v="2"/>
    <s v="2017 Final Results"/>
  </r>
  <r>
    <n v="161055"/>
    <x v="0"/>
    <x v="0"/>
    <x v="1"/>
    <n v="5144.805625459172"/>
    <x v="67"/>
    <x v="2"/>
    <s v="2017 Final Results"/>
  </r>
  <r>
    <n v="163371"/>
    <x v="0"/>
    <x v="0"/>
    <x v="1"/>
    <n v="5333.1710500136733"/>
    <x v="0"/>
    <x v="2"/>
    <s v="2017 Final Results"/>
  </r>
  <r>
    <n v="164736"/>
    <x v="0"/>
    <x v="0"/>
    <x v="1"/>
    <n v="6246.4813892900611"/>
    <x v="68"/>
    <x v="2"/>
    <s v="2017 Final Results"/>
  </r>
  <r>
    <n v="164737"/>
    <x v="0"/>
    <x v="0"/>
    <x v="1"/>
    <n v="22159.563826975107"/>
    <x v="69"/>
    <x v="2"/>
    <s v="2017 Final Results"/>
  </r>
  <r>
    <n v="164885"/>
    <x v="0"/>
    <x v="0"/>
    <x v="1"/>
    <n v="15258.015765606238"/>
    <x v="70"/>
    <x v="2"/>
    <s v="2017 Final Results"/>
  </r>
  <r>
    <n v="167131"/>
    <x v="0"/>
    <x v="0"/>
    <x v="0"/>
    <n v="180644.42223731664"/>
    <x v="0"/>
    <x v="2"/>
    <s v="2017 Final Results"/>
  </r>
  <r>
    <n v="174320"/>
    <x v="0"/>
    <x v="0"/>
    <x v="1"/>
    <n v="10109.738032393214"/>
    <x v="0"/>
    <x v="2"/>
    <s v="2017 Final Results"/>
  </r>
  <r>
    <s v="163377"/>
    <x v="0"/>
    <x v="1"/>
    <x v="0"/>
    <n v="52250.166671362866"/>
    <x v="0"/>
    <x v="3"/>
    <s v="2017 Final Results"/>
  </r>
  <r>
    <s v="163458"/>
    <x v="0"/>
    <x v="1"/>
    <x v="1"/>
    <n v="4611.7384735816904"/>
    <x v="0"/>
    <x v="3"/>
    <s v="2017 Final Results"/>
  </r>
  <r>
    <s v="172004"/>
    <x v="0"/>
    <x v="1"/>
    <x v="0"/>
    <n v="3355.9954956370425"/>
    <x v="0"/>
    <x v="3"/>
    <s v="2017 Final Results"/>
  </r>
  <r>
    <s v="172275"/>
    <x v="0"/>
    <x v="1"/>
    <x v="1"/>
    <n v="131887.35833450197"/>
    <x v="71"/>
    <x v="3"/>
    <s v="2017 Final Results"/>
  </r>
  <r>
    <s v="173461"/>
    <x v="0"/>
    <x v="1"/>
    <x v="1"/>
    <n v="16255.603181991923"/>
    <x v="0"/>
    <x v="3"/>
    <s v="2017 Final Results"/>
  </r>
  <r>
    <s v="173720"/>
    <x v="0"/>
    <x v="1"/>
    <x v="1"/>
    <n v="30744.218348371003"/>
    <x v="72"/>
    <x v="3"/>
    <s v="2017 Final Results"/>
  </r>
  <r>
    <s v="173750"/>
    <x v="0"/>
    <x v="1"/>
    <x v="0"/>
    <n v="12106.080578193501"/>
    <x v="0"/>
    <x v="3"/>
    <s v="2017 Final Results"/>
  </r>
  <r>
    <s v="173795"/>
    <x v="0"/>
    <x v="1"/>
    <x v="0"/>
    <n v="92823.036075668395"/>
    <x v="73"/>
    <x v="3"/>
    <s v="2017 Final Results"/>
  </r>
  <r>
    <s v="173823"/>
    <x v="0"/>
    <x v="1"/>
    <x v="0"/>
    <n v="16178.505522745376"/>
    <x v="74"/>
    <x v="3"/>
    <s v="2017 Final Results"/>
  </r>
  <r>
    <s v="173824"/>
    <x v="0"/>
    <x v="1"/>
    <x v="0"/>
    <n v="10778.74528318115"/>
    <x v="75"/>
    <x v="3"/>
    <s v="2017 Final Results"/>
  </r>
  <r>
    <s v="175181"/>
    <x v="0"/>
    <x v="1"/>
    <x v="0"/>
    <n v="95540.439083459802"/>
    <x v="76"/>
    <x v="3"/>
    <s v="2017 Final Results"/>
  </r>
  <r>
    <s v="175261"/>
    <x v="0"/>
    <x v="1"/>
    <x v="0"/>
    <n v="30158.135607174001"/>
    <x v="0"/>
    <x v="3"/>
    <s v="2017 Final Results"/>
  </r>
  <r>
    <s v="175273"/>
    <x v="0"/>
    <x v="1"/>
    <x v="0"/>
    <n v="10559.813412995865"/>
    <x v="0"/>
    <x v="3"/>
    <s v="2017 Final Results"/>
  </r>
  <r>
    <s v="175348"/>
    <x v="0"/>
    <x v="1"/>
    <x v="0"/>
    <n v="303318.25137126038"/>
    <x v="0"/>
    <x v="3"/>
    <s v="2017 Final Results"/>
  </r>
  <r>
    <s v="175460"/>
    <x v="0"/>
    <x v="1"/>
    <x v="1"/>
    <n v="29037.118422226249"/>
    <x v="77"/>
    <x v="3"/>
    <s v="2017 Final Results"/>
  </r>
  <r>
    <s v="176071"/>
    <x v="0"/>
    <x v="1"/>
    <x v="1"/>
    <n v="2531.5998861997655"/>
    <x v="78"/>
    <x v="3"/>
    <s v="2017 Final Results"/>
  </r>
  <r>
    <s v="176440"/>
    <x v="0"/>
    <x v="1"/>
    <x v="1"/>
    <n v="46358.183797278893"/>
    <x v="79"/>
    <x v="3"/>
    <s v="2017 Final Results"/>
  </r>
  <r>
    <s v="179293"/>
    <x v="0"/>
    <x v="1"/>
    <x v="1"/>
    <n v="20093.965994735358"/>
    <x v="80"/>
    <x v="3"/>
    <s v="2017 Final Results"/>
  </r>
  <r>
    <s v="182319"/>
    <x v="0"/>
    <x v="1"/>
    <x v="1"/>
    <n v="3955.6248221871333"/>
    <x v="81"/>
    <x v="3"/>
    <s v="2017 Final Results"/>
  </r>
  <r>
    <s v="182668"/>
    <x v="0"/>
    <x v="1"/>
    <x v="0"/>
    <n v="17745.244958906249"/>
    <x v="0"/>
    <x v="3"/>
    <s v="2017 Final Results"/>
  </r>
  <r>
    <s v="183730"/>
    <x v="0"/>
    <x v="1"/>
    <x v="0"/>
    <n v="19550.445316849091"/>
    <x v="0"/>
    <x v="3"/>
    <s v="2017 Final Results"/>
  </r>
  <r>
    <s v="185424"/>
    <x v="0"/>
    <x v="1"/>
    <x v="1"/>
    <n v="16798.874893636017"/>
    <x v="82"/>
    <x v="3"/>
    <s v="2017 Final Results"/>
  </r>
  <r>
    <s v="185519"/>
    <x v="0"/>
    <x v="1"/>
    <x v="1"/>
    <n v="12181.396224602311"/>
    <x v="0"/>
    <x v="3"/>
    <s v="2017 Final Results"/>
  </r>
  <r>
    <s v="186001"/>
    <x v="0"/>
    <x v="1"/>
    <x v="0"/>
    <n v="54333.907930855799"/>
    <x v="83"/>
    <x v="3"/>
    <s v="2017 Final Results"/>
  </r>
  <r>
    <s v="186002"/>
    <x v="0"/>
    <x v="1"/>
    <x v="0"/>
    <n v="9458.2007383309829"/>
    <x v="84"/>
    <x v="3"/>
    <s v="2017 Final Results"/>
  </r>
  <r>
    <s v="186003"/>
    <x v="0"/>
    <x v="1"/>
    <x v="0"/>
    <n v="19101.689879261703"/>
    <x v="0"/>
    <x v="3"/>
    <s v="2017 Final Results"/>
  </r>
  <r>
    <s v="186004"/>
    <x v="0"/>
    <x v="1"/>
    <x v="0"/>
    <n v="41320.044074353129"/>
    <x v="85"/>
    <x v="3"/>
    <s v="2017 Final Results"/>
  </r>
  <r>
    <s v="186048"/>
    <x v="0"/>
    <x v="1"/>
    <x v="0"/>
    <n v="24038.781508113665"/>
    <x v="86"/>
    <x v="3"/>
    <s v="2017 Final Results"/>
  </r>
  <r>
    <s v="186432"/>
    <x v="0"/>
    <x v="1"/>
    <x v="1"/>
    <n v="26892.12561023888"/>
    <x v="87"/>
    <x v="3"/>
    <s v="2017 Final Results"/>
  </r>
  <r>
    <s v="186448"/>
    <x v="0"/>
    <x v="1"/>
    <x v="0"/>
    <n v="47431.055863687245"/>
    <x v="88"/>
    <x v="3"/>
    <s v="2017 Final Results"/>
  </r>
  <r>
    <s v="186624"/>
    <x v="0"/>
    <x v="1"/>
    <x v="0"/>
    <n v="34814.496998227049"/>
    <x v="89"/>
    <x v="3"/>
    <s v="2017 Final Results"/>
  </r>
  <r>
    <s v="186866"/>
    <x v="0"/>
    <x v="1"/>
    <x v="1"/>
    <n v="3404.4322369642891"/>
    <x v="90"/>
    <x v="3"/>
    <s v="2017 Final Results"/>
  </r>
  <r>
    <s v="189002"/>
    <x v="0"/>
    <x v="1"/>
    <x v="1"/>
    <n v="5365.5360888089372"/>
    <x v="91"/>
    <x v="3"/>
    <s v="2017 Final Results"/>
  </r>
  <r>
    <s v="189522"/>
    <x v="0"/>
    <x v="1"/>
    <x v="0"/>
    <n v="14762.045883493438"/>
    <x v="92"/>
    <x v="3"/>
    <s v="2017 Final Results"/>
  </r>
  <r>
    <s v="189523"/>
    <x v="0"/>
    <x v="1"/>
    <x v="0"/>
    <n v="118288.89183807529"/>
    <x v="93"/>
    <x v="3"/>
    <s v="2017 Final Results"/>
  </r>
  <r>
    <s v="152317"/>
    <x v="1"/>
    <x v="4"/>
    <x v="0"/>
    <n v="18092.144511372378"/>
    <x v="0"/>
    <x v="0"/>
    <s v="2016 Final Results"/>
  </r>
  <r>
    <s v="152972"/>
    <x v="1"/>
    <x v="4"/>
    <x v="0"/>
    <n v="109995.59109776182"/>
    <x v="94"/>
    <x v="0"/>
    <s v="2016 Final Results"/>
  </r>
  <r>
    <s v="154357"/>
    <x v="1"/>
    <x v="4"/>
    <x v="0"/>
    <n v="21924.039722194961"/>
    <x v="0"/>
    <x v="0"/>
    <s v="2016 Final Results"/>
  </r>
  <r>
    <s v="1250 S"/>
    <x v="2"/>
    <x v="0"/>
    <x v="0"/>
    <n v="57489.716795864471"/>
    <x v="0"/>
    <x v="3"/>
    <s v="2016 Final Results"/>
  </r>
  <r>
    <s v="154214"/>
    <x v="0"/>
    <x v="0"/>
    <x v="0"/>
    <n v="94527.738108353049"/>
    <x v="95"/>
    <x v="3"/>
    <s v="2016 Final Results"/>
  </r>
  <r>
    <s v="154917"/>
    <x v="0"/>
    <x v="0"/>
    <x v="1"/>
    <n v="326653.81008492457"/>
    <x v="0"/>
    <x v="3"/>
    <s v="2016 Final Results"/>
  </r>
  <r>
    <s v="155716"/>
    <x v="0"/>
    <x v="0"/>
    <x v="1"/>
    <n v="20181.540083379808"/>
    <x v="0"/>
    <x v="3"/>
    <s v="2016 Final Results"/>
  </r>
  <r>
    <s v="155950"/>
    <x v="0"/>
    <x v="0"/>
    <x v="0"/>
    <n v="54822.707048153781"/>
    <x v="0"/>
    <x v="3"/>
    <s v="2016 Final Results"/>
  </r>
  <r>
    <s v="156581"/>
    <x v="0"/>
    <x v="0"/>
    <x v="1"/>
    <n v="5753.2495916243388"/>
    <x v="0"/>
    <x v="3"/>
    <s v="2016 Final Results"/>
  </r>
  <r>
    <s v="157111"/>
    <x v="0"/>
    <x v="0"/>
    <x v="1"/>
    <n v="12014.158012690363"/>
    <x v="96"/>
    <x v="3"/>
    <s v="2016 Final Results"/>
  </r>
  <r>
    <s v="158370"/>
    <x v="0"/>
    <x v="0"/>
    <x v="1"/>
    <n v="90272.425000450661"/>
    <x v="97"/>
    <x v="3"/>
    <s v="2016 Final Results"/>
  </r>
  <r>
    <s v="158423"/>
    <x v="0"/>
    <x v="0"/>
    <x v="0"/>
    <n v="100552.60065449939"/>
    <x v="98"/>
    <x v="3"/>
    <s v="2016 Final Results"/>
  </r>
  <r>
    <s v="159100"/>
    <x v="0"/>
    <x v="0"/>
    <x v="0"/>
    <n v="9481.768201282599"/>
    <x v="99"/>
    <x v="3"/>
    <s v="2016 Final Results"/>
  </r>
  <r>
    <s v="159251"/>
    <x v="0"/>
    <x v="0"/>
    <x v="1"/>
    <n v="31327.640922369737"/>
    <x v="100"/>
    <x v="3"/>
    <s v="2016 Final Results"/>
  </r>
  <r>
    <s v="159297"/>
    <x v="0"/>
    <x v="0"/>
    <x v="1"/>
    <n v="277054.36538659717"/>
    <x v="101"/>
    <x v="3"/>
    <s v="2016 Final Results"/>
  </r>
  <r>
    <s v="159471"/>
    <x v="0"/>
    <x v="0"/>
    <x v="0"/>
    <n v="41312.01831048145"/>
    <x v="102"/>
    <x v="3"/>
    <s v="2016 Final Results"/>
  </r>
  <r>
    <s v="159723"/>
    <x v="0"/>
    <x v="0"/>
    <x v="1"/>
    <n v="2664.4364275403359"/>
    <x v="103"/>
    <x v="3"/>
    <s v="2016 Final Results"/>
  </r>
  <r>
    <s v="160148"/>
    <x v="0"/>
    <x v="0"/>
    <x v="1"/>
    <n v="2666.5855250068366"/>
    <x v="0"/>
    <x v="3"/>
    <s v="2016 Final Results"/>
  </r>
  <r>
    <s v="160340"/>
    <x v="0"/>
    <x v="0"/>
    <x v="1"/>
    <n v="16495.908741249263"/>
    <x v="104"/>
    <x v="3"/>
    <s v="2016 Final Results"/>
  </r>
  <r>
    <s v="160426"/>
    <x v="0"/>
    <x v="0"/>
    <x v="0"/>
    <n v="11899.5864193905"/>
    <x v="0"/>
    <x v="3"/>
    <s v="2016 Final Results"/>
  </r>
  <r>
    <s v="160469"/>
    <x v="0"/>
    <x v="0"/>
    <x v="1"/>
    <n v="15812.258574046962"/>
    <x v="105"/>
    <x v="3"/>
    <s v="2016 Final Results"/>
  </r>
  <r>
    <s v="160820"/>
    <x v="0"/>
    <x v="0"/>
    <x v="1"/>
    <n v="4294.8052252396619"/>
    <x v="106"/>
    <x v="3"/>
    <s v="2016 Final Results"/>
  </r>
  <r>
    <s v="161408"/>
    <x v="0"/>
    <x v="0"/>
    <x v="0"/>
    <n v="4444.3092083447282"/>
    <x v="0"/>
    <x v="3"/>
    <s v="2016 Final Results"/>
  </r>
  <r>
    <s v="161774"/>
    <x v="0"/>
    <x v="0"/>
    <x v="0"/>
    <n v="6854.665937500693"/>
    <x v="0"/>
    <x v="3"/>
    <s v="2016 Final Results"/>
  </r>
  <r>
    <s v="163360"/>
    <x v="0"/>
    <x v="0"/>
    <x v="1"/>
    <n v="13788.773723629814"/>
    <x v="0"/>
    <x v="3"/>
    <s v="2016 Final Results"/>
  </r>
  <r>
    <s v="163629"/>
    <x v="0"/>
    <x v="0"/>
    <x v="0"/>
    <n v="76136.721851069524"/>
    <x v="107"/>
    <x v="3"/>
    <s v="2016 Final Results"/>
  </r>
  <r>
    <s v="167517"/>
    <x v="0"/>
    <x v="0"/>
    <x v="1"/>
    <n v="19276.8442445525"/>
    <x v="108"/>
    <x v="3"/>
    <s v="2016 Final Results"/>
  </r>
  <r>
    <s v="167840"/>
    <x v="0"/>
    <x v="0"/>
    <x v="0"/>
    <n v="88909.120895329484"/>
    <x v="109"/>
    <x v="3"/>
    <s v="2016 Final Results"/>
  </r>
  <r>
    <s v="168087"/>
    <x v="0"/>
    <x v="0"/>
    <x v="1"/>
    <n v="19845.724693674754"/>
    <x v="110"/>
    <x v="3"/>
    <s v="2016 Final Results"/>
  </r>
  <r>
    <s v="169168"/>
    <x v="0"/>
    <x v="0"/>
    <x v="0"/>
    <n v="88287.592204854038"/>
    <x v="111"/>
    <x v="3"/>
    <s v="2016 Final Results"/>
  </r>
  <r>
    <s v="169693"/>
    <x v="0"/>
    <x v="0"/>
    <x v="1"/>
    <n v="18238.373040265124"/>
    <x v="112"/>
    <x v="3"/>
    <s v="2016 Final Results"/>
  </r>
  <r>
    <s v="170355"/>
    <x v="0"/>
    <x v="0"/>
    <x v="2"/>
    <n v="3109.9510292502678"/>
    <x v="0"/>
    <x v="3"/>
    <s v="2016 Final Results"/>
  </r>
  <r>
    <s v="1715 S"/>
    <x v="2"/>
    <x v="0"/>
    <x v="1"/>
    <n v="59045.385280989285"/>
    <x v="0"/>
    <x v="3"/>
    <s v="2016 Final Results"/>
  </r>
  <r>
    <s v="173496"/>
    <x v="0"/>
    <x v="0"/>
    <x v="1"/>
    <n v="14496.399533021324"/>
    <x v="113"/>
    <x v="3"/>
    <s v="2016 Final Results"/>
  </r>
  <r>
    <s v="173610"/>
    <x v="0"/>
    <x v="0"/>
    <x v="1"/>
    <n v="12561.261608379806"/>
    <x v="0"/>
    <x v="3"/>
    <s v="2016 Final Results"/>
  </r>
  <r>
    <m/>
    <x v="1"/>
    <x v="4"/>
    <x v="1"/>
    <n v="300851"/>
    <x v="114"/>
    <x v="3"/>
    <s v="NBH CDM database"/>
  </r>
  <r>
    <m/>
    <x v="1"/>
    <x v="4"/>
    <x v="0"/>
    <n v="1517429"/>
    <x v="115"/>
    <x v="3"/>
    <s v="NBH CDM database"/>
  </r>
  <r>
    <m/>
    <x v="1"/>
    <x v="4"/>
    <x v="3"/>
    <n v="861405"/>
    <x v="116"/>
    <x v="3"/>
    <s v="NBH CDM databas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B89740D-A854-5C4C-B56F-740F6CA4787C}" name="PivotTable16"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K50:O73" firstHeaderRow="1" firstDataRow="2" firstDataCol="1"/>
  <pivotFields count="8">
    <pivotField showAll="0"/>
    <pivotField axis="axisRow" showAll="0">
      <items count="4">
        <item x="1"/>
        <item x="2"/>
        <item x="0"/>
        <item t="default"/>
      </items>
    </pivotField>
    <pivotField axis="axisRow" showAll="0">
      <items count="6">
        <item x="4"/>
        <item x="0"/>
        <item x="1"/>
        <item x="2"/>
        <item x="3"/>
        <item t="default"/>
      </items>
    </pivotField>
    <pivotField axis="axisCol" showAll="0">
      <items count="5">
        <item x="3"/>
        <item x="0"/>
        <item x="1"/>
        <item h="1" x="2"/>
        <item t="default"/>
      </items>
    </pivotField>
    <pivotField showAll="0"/>
    <pivotField dataField="1" numFmtId="181" showAll="0">
      <items count="118">
        <item x="0"/>
        <item x="40"/>
        <item x="50"/>
        <item x="103"/>
        <item x="32"/>
        <item x="78"/>
        <item x="3"/>
        <item x="42"/>
        <item x="39"/>
        <item x="90"/>
        <item x="81"/>
        <item x="64"/>
        <item x="5"/>
        <item x="52"/>
        <item x="70"/>
        <item x="47"/>
        <item x="65"/>
        <item x="91"/>
        <item x="11"/>
        <item x="67"/>
        <item x="49"/>
        <item x="60"/>
        <item x="86"/>
        <item x="96"/>
        <item x="68"/>
        <item x="20"/>
        <item x="25"/>
        <item x="51"/>
        <item x="43"/>
        <item x="88"/>
        <item x="99"/>
        <item x="105"/>
        <item x="104"/>
        <item x="63"/>
        <item x="108"/>
        <item x="16"/>
        <item x="46"/>
        <item x="8"/>
        <item x="54"/>
        <item x="30"/>
        <item x="31"/>
        <item x="27"/>
        <item x="61"/>
        <item x="59"/>
        <item x="29"/>
        <item x="36"/>
        <item x="24"/>
        <item x="34"/>
        <item x="62"/>
        <item x="12"/>
        <item x="74"/>
        <item x="21"/>
        <item x="110"/>
        <item x="113"/>
        <item x="37"/>
        <item x="75"/>
        <item x="6"/>
        <item x="66"/>
        <item x="35"/>
        <item x="15"/>
        <item x="48"/>
        <item x="80"/>
        <item x="84"/>
        <item x="33"/>
        <item x="72"/>
        <item x="22"/>
        <item x="106"/>
        <item x="87"/>
        <item x="112"/>
        <item x="57"/>
        <item x="28"/>
        <item x="77"/>
        <item x="69"/>
        <item x="38"/>
        <item x="92"/>
        <item x="9"/>
        <item x="82"/>
        <item x="44"/>
        <item x="102"/>
        <item x="111"/>
        <item x="107"/>
        <item x="1"/>
        <item x="7"/>
        <item x="10"/>
        <item x="97"/>
        <item x="100"/>
        <item x="55"/>
        <item x="45"/>
        <item x="26"/>
        <item x="98"/>
        <item x="56"/>
        <item x="58"/>
        <item x="85"/>
        <item x="95"/>
        <item x="73"/>
        <item x="76"/>
        <item x="2"/>
        <item x="94"/>
        <item x="83"/>
        <item x="89"/>
        <item x="79"/>
        <item x="109"/>
        <item x="53"/>
        <item x="19"/>
        <item x="101"/>
        <item x="13"/>
        <item x="23"/>
        <item x="4"/>
        <item x="114"/>
        <item x="14"/>
        <item x="71"/>
        <item x="93"/>
        <item x="18"/>
        <item x="41"/>
        <item x="17"/>
        <item x="116"/>
        <item x="115"/>
        <item t="default"/>
      </items>
    </pivotField>
    <pivotField axis="axisRow" showAll="0" sortType="descending">
      <items count="5">
        <item x="3"/>
        <item x="1"/>
        <item x="2"/>
        <item x="0"/>
        <item t="default"/>
      </items>
    </pivotField>
    <pivotField showAll="0"/>
  </pivotFields>
  <rowFields count="3">
    <field x="2"/>
    <field x="1"/>
    <field x="6"/>
  </rowFields>
  <rowItems count="22">
    <i>
      <x/>
    </i>
    <i r="1">
      <x/>
    </i>
    <i r="2">
      <x/>
    </i>
    <i r="2">
      <x v="3"/>
    </i>
    <i>
      <x v="1"/>
    </i>
    <i r="1">
      <x v="1"/>
    </i>
    <i r="2">
      <x/>
    </i>
    <i r="1">
      <x v="2"/>
    </i>
    <i r="2">
      <x/>
    </i>
    <i r="2">
      <x v="2"/>
    </i>
    <i r="2">
      <x v="3"/>
    </i>
    <i>
      <x v="2"/>
    </i>
    <i r="1">
      <x v="2"/>
    </i>
    <i r="2">
      <x/>
    </i>
    <i r="2">
      <x v="3"/>
    </i>
    <i>
      <x v="3"/>
    </i>
    <i r="1">
      <x v="2"/>
    </i>
    <i r="2">
      <x v="1"/>
    </i>
    <i>
      <x v="4"/>
    </i>
    <i r="1">
      <x v="2"/>
    </i>
    <i r="2">
      <x v="1"/>
    </i>
    <i t="grand">
      <x/>
    </i>
  </rowItems>
  <colFields count="1">
    <field x="3"/>
  </colFields>
  <colItems count="4">
    <i>
      <x/>
    </i>
    <i>
      <x v="1"/>
    </i>
    <i>
      <x v="2"/>
    </i>
    <i t="grand">
      <x/>
    </i>
  </colItems>
  <dataFields count="1">
    <dataField name="Sum of Net kW" fld="5" showDataAs="percentOfRow"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4D08DE8-43AF-444B-895C-1E504303B455}" name="PivotTable15"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K20:O43" firstHeaderRow="1" firstDataRow="2" firstDataCol="1"/>
  <pivotFields count="8">
    <pivotField showAll="0"/>
    <pivotField axis="axisRow" showAll="0">
      <items count="4">
        <item x="1"/>
        <item x="2"/>
        <item x="0"/>
        <item t="default"/>
      </items>
    </pivotField>
    <pivotField axis="axisRow" showAll="0" sortType="ascending">
      <items count="6">
        <item x="4"/>
        <item x="0"/>
        <item x="1"/>
        <item x="2"/>
        <item x="3"/>
        <item t="default"/>
      </items>
    </pivotField>
    <pivotField axis="axisCol" showAll="0">
      <items count="5">
        <item x="0"/>
        <item x="1"/>
        <item h="1" x="2"/>
        <item x="3"/>
        <item t="default"/>
      </items>
    </pivotField>
    <pivotField dataField="1" numFmtId="181" showAll="0"/>
    <pivotField numFmtId="181" showAll="0"/>
    <pivotField axis="axisRow" showAll="0" sortType="descending">
      <items count="5">
        <item x="3"/>
        <item x="1"/>
        <item x="2"/>
        <item x="0"/>
        <item t="default"/>
      </items>
    </pivotField>
    <pivotField showAll="0"/>
  </pivotFields>
  <rowFields count="3">
    <field x="2"/>
    <field x="1"/>
    <field x="6"/>
  </rowFields>
  <rowItems count="22">
    <i>
      <x/>
    </i>
    <i r="1">
      <x/>
    </i>
    <i r="2">
      <x/>
    </i>
    <i r="2">
      <x v="3"/>
    </i>
    <i>
      <x v="1"/>
    </i>
    <i r="1">
      <x v="1"/>
    </i>
    <i r="2">
      <x/>
    </i>
    <i r="1">
      <x v="2"/>
    </i>
    <i r="2">
      <x/>
    </i>
    <i r="2">
      <x v="2"/>
    </i>
    <i r="2">
      <x v="3"/>
    </i>
    <i>
      <x v="2"/>
    </i>
    <i r="1">
      <x v="2"/>
    </i>
    <i r="2">
      <x/>
    </i>
    <i r="2">
      <x v="3"/>
    </i>
    <i>
      <x v="3"/>
    </i>
    <i r="1">
      <x v="2"/>
    </i>
    <i r="2">
      <x v="1"/>
    </i>
    <i>
      <x v="4"/>
    </i>
    <i r="1">
      <x v="2"/>
    </i>
    <i r="2">
      <x v="1"/>
    </i>
    <i t="grand">
      <x/>
    </i>
  </rowItems>
  <colFields count="1">
    <field x="3"/>
  </colFields>
  <colItems count="4">
    <i>
      <x/>
    </i>
    <i>
      <x v="1"/>
    </i>
    <i>
      <x v="3"/>
    </i>
    <i t="grand">
      <x/>
    </i>
  </colItems>
  <dataFields count="1">
    <dataField name="Sum of Net kWh" fld="4" showDataAs="percentOfRow"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baseColWidth="10" defaultColWidth="9.1640625" defaultRowHeight="15"/>
  <cols>
    <col min="1" max="1" width="9.1640625" style="9"/>
    <col min="2" max="2" width="32.1640625" style="27" customWidth="1"/>
    <col min="3" max="3" width="114.33203125" style="9" customWidth="1"/>
    <col min="4" max="4" width="8.1640625" style="9" customWidth="1"/>
    <col min="5" max="16384" width="9.1640625" style="9"/>
  </cols>
  <sheetData>
    <row r="1" spans="1:3" ht="174" customHeight="1"/>
    <row r="3" spans="1:3" ht="20">
      <c r="B3" s="821" t="s">
        <v>174</v>
      </c>
      <c r="C3" s="821"/>
    </row>
    <row r="4" spans="1:3" ht="11.25" customHeight="1"/>
    <row r="5" spans="1:3" s="30" customFormat="1" ht="25.5" customHeight="1">
      <c r="B5" s="60" t="s">
        <v>420</v>
      </c>
      <c r="C5" s="60" t="s">
        <v>173</v>
      </c>
    </row>
    <row r="6" spans="1:3" s="175" customFormat="1" ht="48" customHeight="1">
      <c r="A6" s="240"/>
      <c r="B6" s="614" t="s">
        <v>170</v>
      </c>
      <c r="C6" s="666" t="s">
        <v>598</v>
      </c>
    </row>
    <row r="7" spans="1:3" s="175" customFormat="1" ht="21" customHeight="1">
      <c r="A7" s="240"/>
      <c r="B7" s="608" t="s">
        <v>552</v>
      </c>
      <c r="C7" s="667" t="s">
        <v>611</v>
      </c>
    </row>
    <row r="8" spans="1:3" s="175" customFormat="1" ht="32.25" customHeight="1">
      <c r="B8" s="608" t="s">
        <v>367</v>
      </c>
      <c r="C8" s="668" t="s">
        <v>599</v>
      </c>
    </row>
    <row r="9" spans="1:3" s="175" customFormat="1" ht="27.75" customHeight="1">
      <c r="B9" s="608" t="s">
        <v>169</v>
      </c>
      <c r="C9" s="668" t="s">
        <v>600</v>
      </c>
    </row>
    <row r="10" spans="1:3" s="175" customFormat="1" ht="33" customHeight="1">
      <c r="B10" s="608" t="s">
        <v>596</v>
      </c>
      <c r="C10" s="667" t="s">
        <v>604</v>
      </c>
    </row>
    <row r="11" spans="1:3" s="175" customFormat="1" ht="26.25" customHeight="1">
      <c r="B11" s="623" t="s">
        <v>368</v>
      </c>
      <c r="C11" s="670" t="s">
        <v>601</v>
      </c>
    </row>
    <row r="12" spans="1:3" s="175" customFormat="1" ht="39.75" customHeight="1">
      <c r="B12" s="608" t="s">
        <v>369</v>
      </c>
      <c r="C12" s="668" t="s">
        <v>602</v>
      </c>
    </row>
    <row r="13" spans="1:3" s="175" customFormat="1" ht="18" customHeight="1">
      <c r="B13" s="608" t="s">
        <v>370</v>
      </c>
      <c r="C13" s="668" t="s">
        <v>603</v>
      </c>
    </row>
    <row r="14" spans="1:3" s="175" customFormat="1" ht="13.5" customHeight="1">
      <c r="B14" s="608"/>
      <c r="C14" s="669"/>
    </row>
    <row r="15" spans="1:3" s="175" customFormat="1" ht="18" customHeight="1">
      <c r="B15" s="608" t="s">
        <v>665</v>
      </c>
      <c r="C15" s="667" t="s">
        <v>663</v>
      </c>
    </row>
    <row r="16" spans="1:3" s="175" customFormat="1" ht="8.25" customHeight="1">
      <c r="B16" s="608"/>
      <c r="C16" s="669"/>
    </row>
    <row r="17" spans="2:3" s="175" customFormat="1" ht="33" customHeight="1">
      <c r="B17" s="671" t="s">
        <v>597</v>
      </c>
      <c r="C17" s="672" t="s">
        <v>664</v>
      </c>
    </row>
    <row r="18" spans="2:3" s="103" customFormat="1" ht="16">
      <c r="B18" s="175"/>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5"/>
  <sheetViews>
    <sheetView topLeftCell="L544" zoomScale="90" zoomScaleNormal="90" zoomScaleSheetLayoutView="80" zoomScalePageLayoutView="85" workbookViewId="0">
      <selection activeCell="AF277" sqref="AF277:AL277"/>
    </sheetView>
  </sheetViews>
  <sheetFormatPr baseColWidth="10" defaultColWidth="9.1640625" defaultRowHeight="14" outlineLevelRow="1" outlineLevelCol="1"/>
  <cols>
    <col min="1" max="1" width="4.6640625" style="505" customWidth="1"/>
    <col min="2" max="2" width="43.6640625" style="253" customWidth="1"/>
    <col min="3" max="3" width="14" style="253" customWidth="1"/>
    <col min="4" max="4" width="18.1640625" style="252" customWidth="1"/>
    <col min="5" max="8" width="10.5" style="252" customWidth="1" outlineLevel="1"/>
    <col min="9" max="13" width="9.1640625" style="252" customWidth="1" outlineLevel="1"/>
    <col min="14" max="14" width="12.5" style="252" customWidth="1" outlineLevel="1"/>
    <col min="15" max="15" width="17.5" style="252" customWidth="1"/>
    <col min="16" max="24" width="9.5" style="252" customWidth="1" outlineLevel="1"/>
    <col min="25" max="25" width="14.1640625" style="254" customWidth="1"/>
    <col min="26" max="26" width="14.5" style="254" customWidth="1"/>
    <col min="27" max="27" width="16.83203125" style="254" customWidth="1"/>
    <col min="28" max="28" width="17.5" style="254" customWidth="1"/>
    <col min="29" max="31" width="14.5" style="254" customWidth="1"/>
    <col min="32" max="35" width="14.5" style="254" hidden="1" customWidth="1"/>
    <col min="36" max="38" width="15" style="254" hidden="1" customWidth="1"/>
    <col min="39" max="39" width="14.33203125" style="255" customWidth="1"/>
    <col min="40" max="40" width="14.5" style="252" customWidth="1"/>
    <col min="41" max="41" width="14.83203125" style="252" customWidth="1"/>
    <col min="42" max="42" width="14" style="252" customWidth="1"/>
    <col min="43" max="43" width="9.6640625" style="252" customWidth="1"/>
    <col min="44" max="44" width="11.1640625" style="252" customWidth="1"/>
    <col min="45" max="45" width="12.1640625" style="252" customWidth="1"/>
    <col min="46" max="46" width="6.5" style="252" bestFit="1" customWidth="1"/>
    <col min="47" max="51" width="9.1640625" style="252"/>
    <col min="52" max="52" width="6.5" style="252" bestFit="1" customWidth="1"/>
    <col min="53" max="16384" width="9.1640625" style="252"/>
  </cols>
  <sheetData>
    <row r="1" spans="1:39" ht="164.25" customHeight="1"/>
    <row r="2" spans="1:39" ht="23.25" customHeight="1" thickBot="1"/>
    <row r="3" spans="1:39" ht="25.5" customHeight="1" thickBot="1">
      <c r="B3" s="872" t="s">
        <v>171</v>
      </c>
      <c r="C3" s="256" t="s">
        <v>175</v>
      </c>
      <c r="D3" s="503"/>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72"/>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1"/>
      <c r="C5" s="869" t="s">
        <v>551</v>
      </c>
      <c r="D5" s="870"/>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73" t="s">
        <v>505</v>
      </c>
      <c r="C7" s="874" t="s">
        <v>628</v>
      </c>
      <c r="D7" s="874"/>
      <c r="E7" s="874"/>
      <c r="F7" s="874"/>
      <c r="G7" s="874"/>
      <c r="H7" s="874"/>
      <c r="I7" s="874"/>
      <c r="J7" s="874"/>
      <c r="K7" s="874"/>
      <c r="L7" s="874"/>
      <c r="M7" s="874"/>
      <c r="N7" s="874"/>
      <c r="O7" s="874"/>
      <c r="P7" s="874"/>
      <c r="Q7" s="874"/>
      <c r="R7" s="874"/>
      <c r="S7" s="874"/>
      <c r="T7" s="874"/>
      <c r="U7" s="874"/>
      <c r="V7" s="874"/>
      <c r="W7" s="874"/>
      <c r="X7" s="874"/>
      <c r="Y7" s="602"/>
      <c r="Z7" s="602"/>
      <c r="AA7" s="602"/>
      <c r="AB7" s="602"/>
      <c r="AC7" s="602"/>
      <c r="AD7" s="602"/>
      <c r="AE7" s="269"/>
      <c r="AF7" s="269"/>
      <c r="AG7" s="269"/>
      <c r="AH7" s="269"/>
      <c r="AI7" s="269"/>
      <c r="AJ7" s="269"/>
      <c r="AK7" s="269"/>
      <c r="AL7" s="269"/>
    </row>
    <row r="8" spans="1:39" s="270" customFormat="1" ht="58.5" customHeight="1">
      <c r="A8" s="505"/>
      <c r="B8" s="873"/>
      <c r="C8" s="874" t="s">
        <v>568</v>
      </c>
      <c r="D8" s="874"/>
      <c r="E8" s="874"/>
      <c r="F8" s="874"/>
      <c r="G8" s="874"/>
      <c r="H8" s="874"/>
      <c r="I8" s="874"/>
      <c r="J8" s="874"/>
      <c r="K8" s="874"/>
      <c r="L8" s="874"/>
      <c r="M8" s="874"/>
      <c r="N8" s="874"/>
      <c r="O8" s="874"/>
      <c r="P8" s="874"/>
      <c r="Q8" s="874"/>
      <c r="R8" s="874"/>
      <c r="S8" s="874"/>
      <c r="T8" s="874"/>
      <c r="U8" s="874"/>
      <c r="V8" s="874"/>
      <c r="W8" s="874"/>
      <c r="X8" s="874"/>
      <c r="Y8" s="602"/>
      <c r="Z8" s="602"/>
      <c r="AA8" s="602"/>
      <c r="AB8" s="602"/>
      <c r="AC8" s="602"/>
      <c r="AD8" s="602"/>
      <c r="AE8" s="271"/>
      <c r="AF8" s="254"/>
      <c r="AG8" s="254"/>
      <c r="AH8" s="254"/>
      <c r="AI8" s="254"/>
      <c r="AJ8" s="254"/>
      <c r="AK8" s="254"/>
      <c r="AL8" s="254"/>
      <c r="AM8" s="255"/>
    </row>
    <row r="9" spans="1:39" s="270" customFormat="1" ht="57.75" customHeight="1">
      <c r="A9" s="505"/>
      <c r="B9" s="272"/>
      <c r="C9" s="874" t="s">
        <v>567</v>
      </c>
      <c r="D9" s="874"/>
      <c r="E9" s="874"/>
      <c r="F9" s="874"/>
      <c r="G9" s="874"/>
      <c r="H9" s="874"/>
      <c r="I9" s="874"/>
      <c r="J9" s="874"/>
      <c r="K9" s="874"/>
      <c r="L9" s="874"/>
      <c r="M9" s="874"/>
      <c r="N9" s="874"/>
      <c r="O9" s="874"/>
      <c r="P9" s="874"/>
      <c r="Q9" s="874"/>
      <c r="R9" s="874"/>
      <c r="S9" s="874"/>
      <c r="T9" s="874"/>
      <c r="U9" s="874"/>
      <c r="V9" s="874"/>
      <c r="W9" s="874"/>
      <c r="X9" s="874"/>
      <c r="Y9" s="602"/>
      <c r="Z9" s="602"/>
      <c r="AA9" s="602"/>
      <c r="AB9" s="602"/>
      <c r="AC9" s="602"/>
      <c r="AD9" s="602"/>
      <c r="AE9" s="271"/>
      <c r="AF9" s="254"/>
      <c r="AG9" s="254"/>
      <c r="AH9" s="254"/>
      <c r="AI9" s="254"/>
      <c r="AJ9" s="254"/>
      <c r="AK9" s="254"/>
      <c r="AL9" s="254"/>
      <c r="AM9" s="255"/>
    </row>
    <row r="10" spans="1:39" ht="41.25" customHeight="1">
      <c r="B10" s="274"/>
      <c r="C10" s="874" t="s">
        <v>631</v>
      </c>
      <c r="D10" s="874"/>
      <c r="E10" s="874"/>
      <c r="F10" s="874"/>
      <c r="G10" s="874"/>
      <c r="H10" s="874"/>
      <c r="I10" s="874"/>
      <c r="J10" s="874"/>
      <c r="K10" s="874"/>
      <c r="L10" s="874"/>
      <c r="M10" s="874"/>
      <c r="N10" s="874"/>
      <c r="O10" s="874"/>
      <c r="P10" s="874"/>
      <c r="Q10" s="874"/>
      <c r="R10" s="874"/>
      <c r="S10" s="874"/>
      <c r="T10" s="874"/>
      <c r="U10" s="874"/>
      <c r="V10" s="874"/>
      <c r="W10" s="874"/>
      <c r="X10" s="874"/>
      <c r="Y10" s="602"/>
      <c r="Z10" s="602"/>
      <c r="AA10" s="602"/>
      <c r="AB10" s="602"/>
      <c r="AC10" s="602"/>
      <c r="AD10" s="602"/>
      <c r="AE10" s="271"/>
      <c r="AF10" s="275"/>
      <c r="AG10" s="275"/>
      <c r="AH10" s="275"/>
      <c r="AI10" s="275"/>
      <c r="AJ10" s="275"/>
      <c r="AK10" s="275"/>
      <c r="AL10" s="275"/>
    </row>
    <row r="11" spans="1:39" ht="53.25" customHeight="1">
      <c r="C11" s="874" t="s">
        <v>617</v>
      </c>
      <c r="D11" s="874"/>
      <c r="E11" s="874"/>
      <c r="F11" s="874"/>
      <c r="G11" s="874"/>
      <c r="H11" s="874"/>
      <c r="I11" s="874"/>
      <c r="J11" s="874"/>
      <c r="K11" s="874"/>
      <c r="L11" s="874"/>
      <c r="M11" s="874"/>
      <c r="N11" s="874"/>
      <c r="O11" s="874"/>
      <c r="P11" s="874"/>
      <c r="Q11" s="874"/>
      <c r="R11" s="874"/>
      <c r="S11" s="874"/>
      <c r="T11" s="874"/>
      <c r="U11" s="874"/>
      <c r="V11" s="874"/>
      <c r="W11" s="874"/>
      <c r="X11" s="874"/>
      <c r="Y11" s="602"/>
      <c r="Z11" s="602"/>
      <c r="AA11" s="602"/>
      <c r="AB11" s="602"/>
      <c r="AC11" s="602"/>
      <c r="AD11" s="602"/>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73" t="s">
        <v>527</v>
      </c>
      <c r="C13" s="587" t="s">
        <v>522</v>
      </c>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271"/>
      <c r="AF13" s="275"/>
      <c r="AG13" s="275"/>
      <c r="AH13" s="275"/>
      <c r="AI13" s="275"/>
      <c r="AJ13" s="275"/>
      <c r="AK13" s="275"/>
      <c r="AL13" s="275"/>
      <c r="AM13" s="252"/>
    </row>
    <row r="14" spans="1:39" ht="20.25" customHeight="1">
      <c r="B14" s="873"/>
      <c r="C14" s="587" t="s">
        <v>523</v>
      </c>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271"/>
      <c r="AF14" s="275"/>
      <c r="AG14" s="275"/>
      <c r="AH14" s="275"/>
      <c r="AI14" s="275"/>
      <c r="AJ14" s="275"/>
      <c r="AK14" s="275"/>
      <c r="AL14" s="275"/>
      <c r="AM14" s="252"/>
    </row>
    <row r="15" spans="1:39" ht="20.25" customHeight="1">
      <c r="C15" s="587" t="s">
        <v>524</v>
      </c>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271"/>
      <c r="AF15" s="275"/>
      <c r="AG15" s="275"/>
      <c r="AH15" s="275"/>
      <c r="AI15" s="275"/>
      <c r="AJ15" s="275"/>
      <c r="AK15" s="275"/>
      <c r="AL15" s="275"/>
      <c r="AM15" s="252"/>
    </row>
    <row r="16" spans="1:39" ht="20.25" customHeight="1">
      <c r="C16" s="587" t="s">
        <v>525</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6">
      <c r="B18" s="279" t="s">
        <v>241</v>
      </c>
      <c r="C18" s="280"/>
      <c r="E18" s="586"/>
      <c r="O18" s="280"/>
      <c r="Y18" s="269"/>
      <c r="Z18" s="266"/>
      <c r="AA18" s="266"/>
      <c r="AB18" s="266"/>
      <c r="AC18" s="266"/>
      <c r="AD18" s="266"/>
      <c r="AE18" s="266"/>
      <c r="AF18" s="266"/>
      <c r="AG18" s="266"/>
      <c r="AH18" s="266"/>
      <c r="AI18" s="266"/>
      <c r="AJ18" s="266"/>
      <c r="AK18" s="266"/>
      <c r="AL18" s="266"/>
      <c r="AM18" s="281"/>
    </row>
    <row r="19" spans="1:39" s="282" customFormat="1" ht="36" customHeight="1">
      <c r="A19" s="505"/>
      <c r="B19" s="875" t="s">
        <v>211</v>
      </c>
      <c r="C19" s="877" t="s">
        <v>33</v>
      </c>
      <c r="D19" s="283" t="s">
        <v>422</v>
      </c>
      <c r="E19" s="879" t="s">
        <v>209</v>
      </c>
      <c r="F19" s="880"/>
      <c r="G19" s="880"/>
      <c r="H19" s="880"/>
      <c r="I19" s="880"/>
      <c r="J19" s="880"/>
      <c r="K19" s="880"/>
      <c r="L19" s="880"/>
      <c r="M19" s="881"/>
      <c r="N19" s="885" t="s">
        <v>213</v>
      </c>
      <c r="O19" s="283" t="s">
        <v>423</v>
      </c>
      <c r="P19" s="879" t="s">
        <v>212</v>
      </c>
      <c r="Q19" s="880"/>
      <c r="R19" s="880"/>
      <c r="S19" s="880"/>
      <c r="T19" s="880"/>
      <c r="U19" s="880"/>
      <c r="V19" s="880"/>
      <c r="W19" s="880"/>
      <c r="X19" s="881"/>
      <c r="Y19" s="882" t="s">
        <v>243</v>
      </c>
      <c r="Z19" s="883"/>
      <c r="AA19" s="883"/>
      <c r="AB19" s="883"/>
      <c r="AC19" s="883"/>
      <c r="AD19" s="883"/>
      <c r="AE19" s="883"/>
      <c r="AF19" s="883"/>
      <c r="AG19" s="883"/>
      <c r="AH19" s="883"/>
      <c r="AI19" s="883"/>
      <c r="AJ19" s="883"/>
      <c r="AK19" s="883"/>
      <c r="AL19" s="883"/>
      <c r="AM19" s="884"/>
    </row>
    <row r="20" spans="1:39" s="282" customFormat="1" ht="59.25" customHeight="1">
      <c r="A20" s="505"/>
      <c r="B20" s="876"/>
      <c r="C20" s="878"/>
      <c r="D20" s="284">
        <v>2011</v>
      </c>
      <c r="E20" s="284">
        <v>2012</v>
      </c>
      <c r="F20" s="284">
        <v>2013</v>
      </c>
      <c r="G20" s="284">
        <v>2014</v>
      </c>
      <c r="H20" s="284">
        <v>2015</v>
      </c>
      <c r="I20" s="284">
        <v>2016</v>
      </c>
      <c r="J20" s="284">
        <v>2017</v>
      </c>
      <c r="K20" s="284">
        <v>2018</v>
      </c>
      <c r="L20" s="284">
        <v>2019</v>
      </c>
      <c r="M20" s="284">
        <v>2020</v>
      </c>
      <c r="N20" s="886"/>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 &lt; 50 kW</v>
      </c>
      <c r="AA20" s="285" t="str">
        <f>'1.  LRAMVA Summary'!F52</f>
        <v>GS 50 to 2,999 kW</v>
      </c>
      <c r="AB20" s="285" t="str">
        <f>'1.  LRAMVA Summary'!G52</f>
        <v>GS 3,000 to 4,999 kW</v>
      </c>
      <c r="AC20" s="285" t="str">
        <f>'1.  LRAMVA Summary'!H52</f>
        <v>Unmetered Scattered Load</v>
      </c>
      <c r="AD20" s="285" t="str">
        <f>'1.  LRAMVA Summary'!I52</f>
        <v>Sentinel Lighting</v>
      </c>
      <c r="AE20" s="285" t="str">
        <f>'1.  LRAMVA Summary'!J52</f>
        <v>Street Lighting</v>
      </c>
      <c r="AF20" s="285">
        <f>'1.  LRAMVA Summary'!K52</f>
        <v>0</v>
      </c>
      <c r="AG20" s="285">
        <f>'1.  LRAMVA Summary'!L52</f>
        <v>0</v>
      </c>
      <c r="AH20" s="285">
        <f>'1.  LRAMVA Summary'!M52</f>
        <v>0</v>
      </c>
      <c r="AI20" s="285">
        <f>'1.  LRAMVA Summary'!N52</f>
        <v>0</v>
      </c>
      <c r="AJ20" s="285">
        <f>'1.  LRAMVA Summary'!O52</f>
        <v>0</v>
      </c>
      <c r="AK20" s="285">
        <f>'1.  LRAMVA Summary'!P52</f>
        <v>0</v>
      </c>
      <c r="AL20" s="285">
        <f>'1.  LRAMVA Summary'!Q52</f>
        <v>0</v>
      </c>
      <c r="AM20" s="286" t="str">
        <f>'1.  LRAMVA Summary'!R52</f>
        <v>Total</v>
      </c>
    </row>
    <row r="21" spans="1:39" s="292" customFormat="1" ht="15.75" customHeight="1">
      <c r="A21" s="506"/>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kWh</v>
      </c>
      <c r="AD21" s="290" t="str">
        <f>'1.  LRAMVA Summary'!I53</f>
        <v>kW</v>
      </c>
      <c r="AE21" s="290" t="str">
        <f>'1.  LRAMVA Summary'!J53</f>
        <v>kW</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hidden="1" customHeight="1" outlineLevel="1">
      <c r="A22" s="505">
        <v>1</v>
      </c>
      <c r="B22" s="293" t="s">
        <v>1</v>
      </c>
      <c r="C22" s="290" t="s">
        <v>25</v>
      </c>
      <c r="D22" s="294"/>
      <c r="E22" s="294"/>
      <c r="F22" s="294"/>
      <c r="G22" s="294"/>
      <c r="H22" s="294"/>
      <c r="I22" s="294"/>
      <c r="J22" s="294"/>
      <c r="K22" s="294"/>
      <c r="L22" s="294"/>
      <c r="M22" s="294"/>
      <c r="N22" s="290"/>
      <c r="O22" s="294"/>
      <c r="P22" s="294"/>
      <c r="Q22" s="294"/>
      <c r="R22" s="294"/>
      <c r="S22" s="294"/>
      <c r="T22" s="294"/>
      <c r="U22" s="294"/>
      <c r="V22" s="294"/>
      <c r="W22" s="294"/>
      <c r="X22" s="294"/>
      <c r="Y22" s="409"/>
      <c r="Z22" s="409"/>
      <c r="AA22" s="409"/>
      <c r="AB22" s="409"/>
      <c r="AC22" s="409"/>
      <c r="AD22" s="409"/>
      <c r="AE22" s="409"/>
      <c r="AF22" s="409"/>
      <c r="AG22" s="409"/>
      <c r="AH22" s="409"/>
      <c r="AI22" s="409"/>
      <c r="AJ22" s="409"/>
      <c r="AK22" s="409"/>
      <c r="AL22" s="409"/>
      <c r="AM22" s="295">
        <f>SUM(Y22:AL22)</f>
        <v>0</v>
      </c>
    </row>
    <row r="23" spans="1:39" s="282" customFormat="1" ht="16" hidden="1" outlineLevel="1">
      <c r="A23" s="505"/>
      <c r="B23" s="293" t="s">
        <v>214</v>
      </c>
      <c r="C23" s="290" t="s">
        <v>163</v>
      </c>
      <c r="D23" s="294"/>
      <c r="E23" s="294"/>
      <c r="F23" s="294"/>
      <c r="G23" s="294"/>
      <c r="H23" s="294"/>
      <c r="I23" s="294"/>
      <c r="J23" s="294"/>
      <c r="K23" s="294"/>
      <c r="L23" s="294"/>
      <c r="M23" s="294"/>
      <c r="N23" s="464"/>
      <c r="O23" s="294"/>
      <c r="P23" s="294"/>
      <c r="Q23" s="294"/>
      <c r="R23" s="294"/>
      <c r="S23" s="294"/>
      <c r="T23" s="294"/>
      <c r="U23" s="294"/>
      <c r="V23" s="294"/>
      <c r="W23" s="294"/>
      <c r="X23" s="294"/>
      <c r="Y23" s="410">
        <f>Y22</f>
        <v>0</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6" hidden="1" outlineLevel="1">
      <c r="A24" s="507"/>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6" hidden="1" outlineLevel="1">
      <c r="A25" s="505">
        <v>2</v>
      </c>
      <c r="B25" s="29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9"/>
      <c r="Z25" s="409"/>
      <c r="AA25" s="409"/>
      <c r="AB25" s="409"/>
      <c r="AC25" s="409"/>
      <c r="AD25" s="409"/>
      <c r="AE25" s="409"/>
      <c r="AF25" s="409"/>
      <c r="AG25" s="409"/>
      <c r="AH25" s="409"/>
      <c r="AI25" s="409"/>
      <c r="AJ25" s="409"/>
      <c r="AK25" s="409"/>
      <c r="AL25" s="409"/>
      <c r="AM25" s="295">
        <f>SUM(Y25:AL25)</f>
        <v>0</v>
      </c>
    </row>
    <row r="26" spans="1:39" s="282" customFormat="1" ht="16" hidden="1" outlineLevel="1">
      <c r="A26" s="505"/>
      <c r="B26" s="293" t="s">
        <v>214</v>
      </c>
      <c r="C26" s="290" t="s">
        <v>163</v>
      </c>
      <c r="D26" s="294"/>
      <c r="E26" s="294"/>
      <c r="F26" s="294"/>
      <c r="G26" s="294"/>
      <c r="H26" s="294"/>
      <c r="I26" s="294"/>
      <c r="J26" s="294"/>
      <c r="K26" s="294"/>
      <c r="L26" s="294"/>
      <c r="M26" s="294"/>
      <c r="N26" s="464"/>
      <c r="O26" s="294"/>
      <c r="P26" s="294"/>
      <c r="Q26" s="294"/>
      <c r="R26" s="294"/>
      <c r="S26" s="294"/>
      <c r="T26" s="294"/>
      <c r="U26" s="294"/>
      <c r="V26" s="294"/>
      <c r="W26" s="294"/>
      <c r="X26" s="294"/>
      <c r="Y26" s="410">
        <f>Y25</f>
        <v>0</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6" hidden="1" outlineLevel="1">
      <c r="A27" s="507"/>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6" hidden="1" outlineLevel="1">
      <c r="A28" s="505">
        <v>3</v>
      </c>
      <c r="B28" s="293" t="s">
        <v>3</v>
      </c>
      <c r="C28" s="290" t="s">
        <v>25</v>
      </c>
      <c r="D28" s="294"/>
      <c r="E28" s="294"/>
      <c r="F28" s="294"/>
      <c r="G28" s="294"/>
      <c r="H28" s="294"/>
      <c r="I28" s="294"/>
      <c r="J28" s="294"/>
      <c r="K28" s="294"/>
      <c r="L28" s="294"/>
      <c r="M28" s="294"/>
      <c r="N28" s="290"/>
      <c r="O28" s="294"/>
      <c r="P28" s="294"/>
      <c r="Q28" s="294"/>
      <c r="R28" s="294"/>
      <c r="S28" s="294"/>
      <c r="T28" s="294"/>
      <c r="U28" s="294"/>
      <c r="V28" s="294"/>
      <c r="W28" s="294"/>
      <c r="X28" s="294"/>
      <c r="Y28" s="409"/>
      <c r="Z28" s="409"/>
      <c r="AA28" s="409"/>
      <c r="AB28" s="409"/>
      <c r="AC28" s="409"/>
      <c r="AD28" s="409"/>
      <c r="AE28" s="409"/>
      <c r="AF28" s="409"/>
      <c r="AG28" s="409"/>
      <c r="AH28" s="409"/>
      <c r="AI28" s="409"/>
      <c r="AJ28" s="409"/>
      <c r="AK28" s="409"/>
      <c r="AL28" s="409"/>
      <c r="AM28" s="295">
        <f>SUM(Y28:AL28)</f>
        <v>0</v>
      </c>
    </row>
    <row r="29" spans="1:39" s="282" customFormat="1" ht="16" hidden="1" outlineLevel="1">
      <c r="A29" s="505"/>
      <c r="B29" s="293" t="s">
        <v>214</v>
      </c>
      <c r="C29" s="290" t="s">
        <v>163</v>
      </c>
      <c r="D29" s="294"/>
      <c r="E29" s="294"/>
      <c r="F29" s="294"/>
      <c r="G29" s="294"/>
      <c r="H29" s="294"/>
      <c r="I29" s="294"/>
      <c r="J29" s="294"/>
      <c r="K29" s="294"/>
      <c r="L29" s="294"/>
      <c r="M29" s="294"/>
      <c r="N29" s="464"/>
      <c r="O29" s="294"/>
      <c r="P29" s="294"/>
      <c r="Q29" s="294"/>
      <c r="R29" s="294"/>
      <c r="S29" s="294"/>
      <c r="T29" s="294"/>
      <c r="U29" s="294"/>
      <c r="V29" s="294"/>
      <c r="W29" s="294"/>
      <c r="X29" s="294"/>
      <c r="Y29" s="410">
        <f>Y28</f>
        <v>0</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6" hidden="1" outlineLevel="1">
      <c r="A30" s="505"/>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6" hidden="1" outlineLevel="1">
      <c r="A31" s="505">
        <v>4</v>
      </c>
      <c r="B31" s="293" t="s">
        <v>4</v>
      </c>
      <c r="C31" s="290" t="s">
        <v>25</v>
      </c>
      <c r="D31" s="294"/>
      <c r="E31" s="294"/>
      <c r="F31" s="294"/>
      <c r="G31" s="294"/>
      <c r="H31" s="294"/>
      <c r="I31" s="294"/>
      <c r="J31" s="294"/>
      <c r="K31" s="294"/>
      <c r="L31" s="294"/>
      <c r="M31" s="294"/>
      <c r="N31" s="290"/>
      <c r="O31" s="294"/>
      <c r="P31" s="294"/>
      <c r="Q31" s="294"/>
      <c r="R31" s="294"/>
      <c r="S31" s="294"/>
      <c r="T31" s="294"/>
      <c r="U31" s="294"/>
      <c r="V31" s="294"/>
      <c r="W31" s="294"/>
      <c r="X31" s="294"/>
      <c r="Y31" s="409"/>
      <c r="Z31" s="409"/>
      <c r="AA31" s="409"/>
      <c r="AB31" s="409"/>
      <c r="AC31" s="409"/>
      <c r="AD31" s="409"/>
      <c r="AE31" s="409"/>
      <c r="AF31" s="409"/>
      <c r="AG31" s="409"/>
      <c r="AH31" s="409"/>
      <c r="AI31" s="409"/>
      <c r="AJ31" s="409"/>
      <c r="AK31" s="409"/>
      <c r="AL31" s="409"/>
      <c r="AM31" s="295">
        <f>SUM(Y31:AL31)</f>
        <v>0</v>
      </c>
    </row>
    <row r="32" spans="1:39" s="282" customFormat="1" ht="16" hidden="1" outlineLevel="1">
      <c r="A32" s="505"/>
      <c r="B32" s="293" t="s">
        <v>214</v>
      </c>
      <c r="C32" s="290" t="s">
        <v>163</v>
      </c>
      <c r="D32" s="294"/>
      <c r="E32" s="294"/>
      <c r="F32" s="294"/>
      <c r="G32" s="294"/>
      <c r="H32" s="294"/>
      <c r="I32" s="294"/>
      <c r="J32" s="294"/>
      <c r="K32" s="294"/>
      <c r="L32" s="294"/>
      <c r="M32" s="294"/>
      <c r="N32" s="464"/>
      <c r="O32" s="294"/>
      <c r="P32" s="294"/>
      <c r="Q32" s="294"/>
      <c r="R32" s="294"/>
      <c r="S32" s="294"/>
      <c r="T32" s="294"/>
      <c r="U32" s="294"/>
      <c r="V32" s="294"/>
      <c r="W32" s="294"/>
      <c r="X32" s="294"/>
      <c r="Y32" s="410">
        <f>Y31</f>
        <v>0</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6" hidden="1" outlineLevel="1">
      <c r="A33" s="505"/>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6" hidden="1" outlineLevel="1">
      <c r="A34" s="505">
        <v>5</v>
      </c>
      <c r="B34" s="293" t="s">
        <v>5</v>
      </c>
      <c r="C34" s="290" t="s">
        <v>25</v>
      </c>
      <c r="D34" s="294"/>
      <c r="E34" s="294"/>
      <c r="F34" s="294"/>
      <c r="G34" s="294"/>
      <c r="H34" s="294"/>
      <c r="I34" s="294"/>
      <c r="J34" s="294"/>
      <c r="K34" s="294"/>
      <c r="L34" s="294"/>
      <c r="M34" s="294"/>
      <c r="N34" s="290"/>
      <c r="O34" s="294"/>
      <c r="P34" s="294"/>
      <c r="Q34" s="294"/>
      <c r="R34" s="294"/>
      <c r="S34" s="294"/>
      <c r="T34" s="294"/>
      <c r="U34" s="294"/>
      <c r="V34" s="294"/>
      <c r="W34" s="294"/>
      <c r="X34" s="294"/>
      <c r="Y34" s="409"/>
      <c r="Z34" s="409"/>
      <c r="AA34" s="409"/>
      <c r="AB34" s="409"/>
      <c r="AC34" s="409"/>
      <c r="AD34" s="409"/>
      <c r="AE34" s="409"/>
      <c r="AF34" s="409"/>
      <c r="AG34" s="409"/>
      <c r="AH34" s="409"/>
      <c r="AI34" s="409"/>
      <c r="AJ34" s="409"/>
      <c r="AK34" s="409"/>
      <c r="AL34" s="409"/>
      <c r="AM34" s="295">
        <f>SUM(Y34:AL34)</f>
        <v>0</v>
      </c>
    </row>
    <row r="35" spans="1:39" s="282" customFormat="1" ht="16" hidden="1" outlineLevel="1">
      <c r="A35" s="505"/>
      <c r="B35" s="293" t="s">
        <v>214</v>
      </c>
      <c r="C35" s="290" t="s">
        <v>163</v>
      </c>
      <c r="D35" s="294"/>
      <c r="E35" s="294"/>
      <c r="F35" s="294"/>
      <c r="G35" s="294"/>
      <c r="H35" s="294"/>
      <c r="I35" s="294"/>
      <c r="J35" s="294"/>
      <c r="K35" s="294"/>
      <c r="L35" s="294"/>
      <c r="M35" s="294"/>
      <c r="N35" s="464"/>
      <c r="O35" s="294"/>
      <c r="P35" s="294"/>
      <c r="Q35" s="294"/>
      <c r="R35" s="294"/>
      <c r="S35" s="294"/>
      <c r="T35" s="294"/>
      <c r="U35" s="294"/>
      <c r="V35" s="294"/>
      <c r="W35" s="294"/>
      <c r="X35" s="294"/>
      <c r="Y35" s="410">
        <f>Y34</f>
        <v>0</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6" hidden="1" outlineLevel="1">
      <c r="A36" s="505"/>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6" hidden="1" outlineLevel="1">
      <c r="A37" s="505">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6" hidden="1" outlineLevel="1">
      <c r="A38" s="505"/>
      <c r="B38" s="293" t="s">
        <v>214</v>
      </c>
      <c r="C38" s="290" t="s">
        <v>163</v>
      </c>
      <c r="D38" s="294"/>
      <c r="E38" s="294"/>
      <c r="F38" s="294"/>
      <c r="G38" s="294"/>
      <c r="H38" s="294"/>
      <c r="I38" s="294"/>
      <c r="J38" s="294"/>
      <c r="K38" s="294"/>
      <c r="L38" s="294"/>
      <c r="M38" s="294"/>
      <c r="N38" s="464"/>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6" hidden="1" outlineLevel="1">
      <c r="A39" s="505"/>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6" hidden="1" outlineLevel="1">
      <c r="A40" s="505">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6" hidden="1" outlineLevel="1">
      <c r="A41" s="505"/>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6" hidden="1" outlineLevel="1">
      <c r="A42" s="505"/>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6" hidden="1" outlineLevel="1">
      <c r="A43" s="505">
        <v>8</v>
      </c>
      <c r="B43" s="293" t="s">
        <v>485</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6" hidden="1" outlineLevel="1">
      <c r="A44" s="505"/>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6" hidden="1" outlineLevel="1">
      <c r="A45" s="505"/>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6" hidden="1" outlineLevel="1">
      <c r="A46" s="505">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6" hidden="1" outlineLevel="1">
      <c r="A47" s="505"/>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6" hidden="1" outlineLevel="1">
      <c r="A48" s="505"/>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6" hidden="1" outlineLevel="1">
      <c r="A49" s="506"/>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6" hidden="1" outlineLevel="1">
      <c r="A50" s="505">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14"/>
      <c r="AA50" s="414"/>
      <c r="AB50" s="414"/>
      <c r="AC50" s="414"/>
      <c r="AD50" s="414"/>
      <c r="AE50" s="414"/>
      <c r="AF50" s="414"/>
      <c r="AG50" s="414"/>
      <c r="AH50" s="414"/>
      <c r="AI50" s="414"/>
      <c r="AJ50" s="414"/>
      <c r="AK50" s="414"/>
      <c r="AL50" s="414"/>
      <c r="AM50" s="295">
        <f>SUM(Y50:AL50)</f>
        <v>0</v>
      </c>
    </row>
    <row r="51" spans="1:42" s="282" customFormat="1" ht="16" hidden="1" outlineLevel="1">
      <c r="A51" s="505"/>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6" hidden="1" outlineLevel="1">
      <c r="A52" s="505"/>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7" hidden="1" outlineLevel="1">
      <c r="A53" s="505">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14"/>
      <c r="AA53" s="414"/>
      <c r="AB53" s="414"/>
      <c r="AC53" s="414"/>
      <c r="AD53" s="414"/>
      <c r="AE53" s="414"/>
      <c r="AF53" s="414"/>
      <c r="AG53" s="414"/>
      <c r="AH53" s="414"/>
      <c r="AI53" s="414"/>
      <c r="AJ53" s="414"/>
      <c r="AK53" s="414"/>
      <c r="AL53" s="414"/>
      <c r="AM53" s="295">
        <f>SUM(Y53:AL53)</f>
        <v>0</v>
      </c>
    </row>
    <row r="54" spans="1:42" s="282" customFormat="1" ht="17" hidden="1" outlineLevel="1">
      <c r="A54" s="505"/>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0</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6" hidden="1" outlineLevel="1">
      <c r="A55" s="505"/>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7" hidden="1" outlineLevel="1">
      <c r="A56" s="505">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7" hidden="1" outlineLevel="1">
      <c r="A57" s="505"/>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6" hidden="1" outlineLevel="1">
      <c r="A58" s="505"/>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7" hidden="1" outlineLevel="1">
      <c r="A59" s="505">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7" hidden="1" outlineLevel="1">
      <c r="A60" s="505"/>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6" hidden="1" outlineLevel="1">
      <c r="A61" s="505"/>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7" hidden="1" outlineLevel="1">
      <c r="A62" s="505">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7" hidden="1" outlineLevel="1">
      <c r="A63" s="505"/>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6" hidden="1" outlineLevel="1">
      <c r="A64" s="505"/>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7" hidden="1" outlineLevel="1">
      <c r="A65" s="505">
        <v>15</v>
      </c>
      <c r="B65" s="313" t="s">
        <v>486</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7" hidden="1" outlineLevel="1">
      <c r="A66" s="505"/>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6" hidden="1" outlineLevel="1">
      <c r="A67" s="505"/>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17" hidden="1" outlineLevel="1">
      <c r="A68" s="505">
        <v>16</v>
      </c>
      <c r="B68" s="313" t="s">
        <v>487</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7" hidden="1" outlineLevel="1">
      <c r="A69" s="505"/>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6" hidden="1" outlineLevel="1">
      <c r="A70" s="505"/>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7" hidden="1" outlineLevel="1">
      <c r="A71" s="505">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7" hidden="1" outlineLevel="1">
      <c r="A72" s="505"/>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6" hidden="1" outlineLevel="1">
      <c r="A73" s="505"/>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6" hidden="1" outlineLevel="1">
      <c r="A74" s="506"/>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7" hidden="1" outlineLevel="1">
      <c r="A75" s="505">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7" hidden="1" outlineLevel="1">
      <c r="A76" s="505"/>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6" hidden="1" outlineLevel="1">
      <c r="A77" s="508"/>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7" hidden="1" outlineLevel="1">
      <c r="A78" s="505">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7" hidden="1" outlineLevel="1">
      <c r="A79" s="505"/>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6" hidden="1" outlineLevel="1">
      <c r="A80" s="505"/>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7" hidden="1" outlineLevel="1">
      <c r="A81" s="505">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7" hidden="1" outlineLevel="1">
      <c r="A82" s="505"/>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6" hidden="1" outlineLevel="1">
      <c r="A83" s="505"/>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7" hidden="1" outlineLevel="1">
      <c r="A84" s="505">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7" hidden="1" outlineLevel="1">
      <c r="A85" s="505"/>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6" hidden="1" outlineLevel="1">
      <c r="A86" s="505"/>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7" hidden="1" outlineLevel="1">
      <c r="A87" s="505">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7" hidden="1" outlineLevel="1">
      <c r="A88" s="505"/>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6" hidden="1" outlineLevel="1">
      <c r="A89" s="505"/>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6" hidden="1" outlineLevel="1">
      <c r="A90" s="506"/>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7" hidden="1" outlineLevel="1">
      <c r="A91" s="505">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7" hidden="1" outlineLevel="1">
      <c r="A92" s="505"/>
      <c r="B92" s="314" t="s">
        <v>214</v>
      </c>
      <c r="C92" s="290" t="s">
        <v>163</v>
      </c>
      <c r="D92" s="294"/>
      <c r="E92" s="294"/>
      <c r="F92" s="294"/>
      <c r="G92" s="294"/>
      <c r="H92" s="294"/>
      <c r="I92" s="294"/>
      <c r="J92" s="294"/>
      <c r="K92" s="294"/>
      <c r="L92" s="294"/>
      <c r="M92" s="294"/>
      <c r="N92" s="464"/>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6" hidden="1" outlineLevel="1">
      <c r="A93" s="505"/>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6" hidden="1" outlineLevel="1">
      <c r="A94" s="506"/>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7" hidden="1" outlineLevel="1">
      <c r="A95" s="505">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7" hidden="1" outlineLevel="1">
      <c r="A96" s="505"/>
      <c r="B96" s="314" t="s">
        <v>214</v>
      </c>
      <c r="C96" s="290" t="s">
        <v>163</v>
      </c>
      <c r="D96" s="294"/>
      <c r="E96" s="294"/>
      <c r="F96" s="294"/>
      <c r="G96" s="294"/>
      <c r="H96" s="294"/>
      <c r="I96" s="294"/>
      <c r="J96" s="294"/>
      <c r="K96" s="294"/>
      <c r="L96" s="294"/>
      <c r="M96" s="294"/>
      <c r="N96" s="464"/>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6" hidden="1" outlineLevel="1">
      <c r="A97" s="505"/>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7" hidden="1" outlineLevel="1">
      <c r="A98" s="505">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7" hidden="1" outlineLevel="1">
      <c r="A99" s="505"/>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6" hidden="1" outlineLevel="1">
      <c r="A100" s="505"/>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6" hidden="1" outlineLevel="1">
      <c r="A101" s="506"/>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7" hidden="1" outlineLevel="1">
      <c r="A102" s="505">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c r="AB102" s="409"/>
      <c r="AC102" s="409"/>
      <c r="AD102" s="409"/>
      <c r="AE102" s="414"/>
      <c r="AF102" s="414"/>
      <c r="AG102" s="414"/>
      <c r="AH102" s="414"/>
      <c r="AI102" s="414"/>
      <c r="AJ102" s="414"/>
      <c r="AK102" s="414"/>
      <c r="AL102" s="414"/>
      <c r="AM102" s="295">
        <f>SUM(Y102:AL102)</f>
        <v>0</v>
      </c>
    </row>
    <row r="103" spans="1:39" s="282" customFormat="1" ht="17" hidden="1" outlineLevel="1">
      <c r="A103" s="505"/>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6" hidden="1" outlineLevel="1">
      <c r="A104" s="508"/>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7" hidden="1" outlineLevel="1">
      <c r="A105" s="505">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c r="AA105" s="409"/>
      <c r="AB105" s="409"/>
      <c r="AC105" s="409"/>
      <c r="AD105" s="409"/>
      <c r="AE105" s="414"/>
      <c r="AF105" s="414"/>
      <c r="AG105" s="414"/>
      <c r="AH105" s="414"/>
      <c r="AI105" s="414"/>
      <c r="AJ105" s="414"/>
      <c r="AK105" s="414"/>
      <c r="AL105" s="414"/>
      <c r="AM105" s="295">
        <f>SUM(Y105:AL105)</f>
        <v>0</v>
      </c>
    </row>
    <row r="106" spans="1:39" s="282" customFormat="1" ht="17" hidden="1" outlineLevel="1">
      <c r="A106" s="505"/>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6" hidden="1" outlineLevel="1">
      <c r="A107" s="508"/>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7" hidden="1" outlineLevel="1">
      <c r="A108" s="505">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7" hidden="1" outlineLevel="1">
      <c r="A109" s="505"/>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6" hidden="1" outlineLevel="1">
      <c r="A110" s="508"/>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6" hidden="1" outlineLevel="1">
      <c r="A111" s="505">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6" hidden="1" outlineLevel="1">
      <c r="A112" s="505"/>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1"/>
    </row>
    <row r="113" spans="1:39" s="282" customFormat="1" ht="16" hidden="1" outlineLevel="1">
      <c r="A113" s="505"/>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6" hidden="1" outlineLevel="1">
      <c r="A114" s="505">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6" hidden="1" outlineLevel="1">
      <c r="A115" s="505"/>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1"/>
    </row>
    <row r="116" spans="1:39" s="282" customFormat="1" ht="16" hidden="1" outlineLevel="1">
      <c r="A116" s="505"/>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6" hidden="1" outlineLevel="1">
      <c r="A117" s="505"/>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6" hidden="1" outlineLevel="1">
      <c r="A118" s="505">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6" hidden="1" outlineLevel="1">
      <c r="A119" s="505"/>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1"/>
    </row>
    <row r="120" spans="1:39" s="282" customFormat="1" ht="16" hidden="1" outlineLevel="1">
      <c r="A120" s="505"/>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6" hidden="1" outlineLevel="1">
      <c r="A121" s="505">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6" hidden="1" outlineLevel="1">
      <c r="A122" s="505"/>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1"/>
    </row>
    <row r="123" spans="1:39" s="282" customFormat="1" ht="16" hidden="1" outlineLevel="1">
      <c r="A123" s="505"/>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6" hidden="1" outlineLevel="1">
      <c r="A124" s="505">
        <v>33</v>
      </c>
      <c r="B124" s="323" t="s">
        <v>493</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6" hidden="1" outlineLevel="1">
      <c r="A125" s="505"/>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1"/>
    </row>
    <row r="126" spans="1:39" s="282" customFormat="1" ht="16" hidden="1" outlineLevel="1">
      <c r="A126" s="505"/>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6" collapsed="1">
      <c r="A127" s="505"/>
      <c r="B127" s="326" t="s">
        <v>237</v>
      </c>
      <c r="C127" s="327"/>
      <c r="D127" s="327">
        <f>SUM(D22:D125)</f>
        <v>0</v>
      </c>
      <c r="E127" s="327"/>
      <c r="F127" s="327"/>
      <c r="G127" s="327"/>
      <c r="H127" s="327"/>
      <c r="I127" s="327"/>
      <c r="J127" s="327"/>
      <c r="K127" s="327"/>
      <c r="L127" s="327"/>
      <c r="M127" s="327"/>
      <c r="N127" s="327"/>
      <c r="O127" s="327">
        <f>SUM(O22:O125)</f>
        <v>0</v>
      </c>
      <c r="P127" s="327"/>
      <c r="Q127" s="327"/>
      <c r="R127" s="327"/>
      <c r="S127" s="327"/>
      <c r="T127" s="327"/>
      <c r="U127" s="327"/>
      <c r="V127" s="327"/>
      <c r="W127" s="327"/>
      <c r="X127" s="327"/>
      <c r="Y127" s="328">
        <f>IF(Y21="kWh",SUMPRODUCT(D22:D125,Y22:Y125))</f>
        <v>0</v>
      </c>
      <c r="Z127" s="328">
        <f>IF(Z21="kWh",SUMPRODUCT(D22:D125,Z22:Z125))</f>
        <v>0</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6">
      <c r="A128" s="505"/>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Threshold'!$B$42:$Q$54,3,FALSE)</f>
        <v>0</v>
      </c>
      <c r="Z128" s="327">
        <f>HLOOKUP(Z20,'2. LRAMVA Threshold'!$B$42:$Q$54,3,FALSE)</f>
        <v>0</v>
      </c>
      <c r="AA128" s="327">
        <f>HLOOKUP(AA20,'2. LRAMVA Threshold'!$B$42:$Q$54,3,FALSE)</f>
        <v>0</v>
      </c>
      <c r="AB128" s="327">
        <f>HLOOKUP(AB20,'2. LRAMVA Threshold'!$B$42:$Q$54,3,FALSE)</f>
        <v>0</v>
      </c>
      <c r="AC128" s="327">
        <f>HLOOKUP(AC20,'2. LRAMVA Threshold'!$B$42:$Q$54,3,FALSE)</f>
        <v>0</v>
      </c>
      <c r="AD128" s="327">
        <f>HLOOKUP(AD20,'2. LRAMVA Threshold'!$B$42:$Q$54,3,FALSE)</f>
        <v>0</v>
      </c>
      <c r="AE128" s="327">
        <f>HLOOKUP(AE20,'2. LRAMVA Threshold'!$B$42:$Q$54,3,FALSE)</f>
        <v>0</v>
      </c>
      <c r="AF128" s="327">
        <f>HLOOKUP(AF20,'2. LRAMVA Threshold'!$B$42:$Q$54,3,FALSE)</f>
        <v>0</v>
      </c>
      <c r="AG128" s="327">
        <f>HLOOKUP(AG20,'2. LRAMVA Threshold'!$B$42:$Q$54,3,FALSE)</f>
        <v>0</v>
      </c>
      <c r="AH128" s="327">
        <f>HLOOKUP(AH20,'2. LRAMVA Threshold'!$B$42:$Q$54,3,FALSE)</f>
        <v>0</v>
      </c>
      <c r="AI128" s="327">
        <f>HLOOKUP(AI20,'2. LRAMVA Threshold'!$B$42:$Q$54,3,FALSE)</f>
        <v>0</v>
      </c>
      <c r="AJ128" s="327">
        <f>HLOOKUP(AJ20,'2. LRAMVA Threshold'!$B$42:$Q$54,3,FALSE)</f>
        <v>0</v>
      </c>
      <c r="AK128" s="327">
        <f>HLOOKUP(AK20,'2. LRAMVA Threshold'!$B$42:$Q$54,3,FALSE)</f>
        <v>0</v>
      </c>
      <c r="AL128" s="327">
        <f>HLOOKUP(AL20,'2. LRAMVA Threshold'!$B$42:$Q$54,3,FALSE)</f>
        <v>0</v>
      </c>
      <c r="AM128" s="331"/>
    </row>
    <row r="129" spans="1:40" s="302" customFormat="1" ht="16">
      <c r="A129" s="507"/>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6">
      <c r="A130" s="504"/>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Rates'!$C$122:$P$134,3,FALSE)</f>
        <v>0</v>
      </c>
      <c r="Z130" s="340">
        <f>HLOOKUP(Z$20,'3.  Distribution Rates'!$C$122:$P$134,3,FALSE)</f>
        <v>0</v>
      </c>
      <c r="AA130" s="340">
        <f>HLOOKUP(AA$20,'3.  Distribution Rates'!$C$122:$P$134,3,FALSE)</f>
        <v>0</v>
      </c>
      <c r="AB130" s="340">
        <f>HLOOKUP(AB$20,'3.  Distribution Rates'!$C$122:$P$134,3,FALSE)</f>
        <v>0</v>
      </c>
      <c r="AC130" s="340">
        <f>HLOOKUP(AC$20,'3.  Distribution Rates'!$C$122:$P$134,3,FALSE)</f>
        <v>0</v>
      </c>
      <c r="AD130" s="340">
        <f>HLOOKUP(AD$20,'3.  Distribution Rates'!$C$122:$P$134,3,FALSE)</f>
        <v>0</v>
      </c>
      <c r="AE130" s="340">
        <f>HLOOKUP(AE$20,'3.  Distribution Rates'!$C$122:$P$134,3,FALSE)</f>
        <v>0</v>
      </c>
      <c r="AF130" s="340">
        <f>HLOOKUP(AF$20,'3.  Distribution Rates'!$C$122:$P$134,3,FALSE)</f>
        <v>0</v>
      </c>
      <c r="AG130" s="340">
        <f>HLOOKUP(AG$20,'3.  Distribution Rates'!$C$122:$P$134,3,FALSE)</f>
        <v>0</v>
      </c>
      <c r="AH130" s="340">
        <f>HLOOKUP(AH$20,'3.  Distribution Rates'!$C$122:$P$134,3,FALSE)</f>
        <v>0</v>
      </c>
      <c r="AI130" s="340">
        <f>HLOOKUP(AI$20,'3.  Distribution Rates'!$C$122:$P$134,3,FALSE)</f>
        <v>0</v>
      </c>
      <c r="AJ130" s="340">
        <f>HLOOKUP(AJ$20,'3.  Distribution Rates'!$C$122:$P$134,3,FALSE)</f>
        <v>0</v>
      </c>
      <c r="AK130" s="340">
        <f>HLOOKUP(AK$20,'3.  Distribution Rates'!$C$122:$P$134,3,FALSE)</f>
        <v>0</v>
      </c>
      <c r="AL130" s="340">
        <f>HLOOKUP(AL$20,'3.  Distribution Rates'!$C$122:$P$134,3,FALSE)</f>
        <v>0</v>
      </c>
      <c r="AM130" s="341"/>
      <c r="AN130" s="342"/>
    </row>
    <row r="131" spans="1:40" s="302" customFormat="1" ht="16">
      <c r="A131" s="507"/>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6">
      <c r="A132" s="507"/>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09"/>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4"/>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6">
      <c r="A135" s="505"/>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6">
      <c r="A136" s="505"/>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6">
      <c r="A137" s="505"/>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6">
      <c r="A138" s="505"/>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0</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6">
      <c r="A139" s="505"/>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0</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6">
      <c r="A140" s="505"/>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6">
      <c r="A141" s="505"/>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6">
      <c r="A142" s="505"/>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6">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586</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6">
      <c r="B146" s="279" t="s">
        <v>242</v>
      </c>
      <c r="C146" s="280"/>
      <c r="D146" s="586" t="s">
        <v>526</v>
      </c>
      <c r="F146" s="586"/>
      <c r="O146" s="280"/>
      <c r="Y146" s="269"/>
      <c r="Z146" s="266"/>
      <c r="AA146" s="266"/>
      <c r="AB146" s="266"/>
      <c r="AC146" s="266"/>
      <c r="AD146" s="266"/>
      <c r="AE146" s="266"/>
      <c r="AF146" s="266"/>
      <c r="AG146" s="266"/>
      <c r="AH146" s="266"/>
      <c r="AI146" s="266"/>
      <c r="AJ146" s="266"/>
      <c r="AK146" s="266"/>
      <c r="AL146" s="266"/>
      <c r="AM146" s="281"/>
    </row>
    <row r="147" spans="1:39" ht="34.5" customHeight="1">
      <c r="B147" s="875" t="s">
        <v>211</v>
      </c>
      <c r="C147" s="877" t="s">
        <v>33</v>
      </c>
      <c r="D147" s="283" t="s">
        <v>422</v>
      </c>
      <c r="E147" s="879" t="s">
        <v>209</v>
      </c>
      <c r="F147" s="880"/>
      <c r="G147" s="880"/>
      <c r="H147" s="880"/>
      <c r="I147" s="880"/>
      <c r="J147" s="880"/>
      <c r="K147" s="880"/>
      <c r="L147" s="880"/>
      <c r="M147" s="881"/>
      <c r="N147" s="885" t="s">
        <v>213</v>
      </c>
      <c r="O147" s="283" t="s">
        <v>423</v>
      </c>
      <c r="P147" s="879" t="s">
        <v>212</v>
      </c>
      <c r="Q147" s="880"/>
      <c r="R147" s="880"/>
      <c r="S147" s="880"/>
      <c r="T147" s="880"/>
      <c r="U147" s="880"/>
      <c r="V147" s="880"/>
      <c r="W147" s="880"/>
      <c r="X147" s="881"/>
      <c r="Y147" s="882" t="s">
        <v>243</v>
      </c>
      <c r="Z147" s="883"/>
      <c r="AA147" s="883"/>
      <c r="AB147" s="883"/>
      <c r="AC147" s="883"/>
      <c r="AD147" s="883"/>
      <c r="AE147" s="883"/>
      <c r="AF147" s="883"/>
      <c r="AG147" s="883"/>
      <c r="AH147" s="883"/>
      <c r="AI147" s="883"/>
      <c r="AJ147" s="883"/>
      <c r="AK147" s="883"/>
      <c r="AL147" s="883"/>
      <c r="AM147" s="884"/>
    </row>
    <row r="148" spans="1:39" ht="60.75" customHeight="1">
      <c r="B148" s="876"/>
      <c r="C148" s="878"/>
      <c r="D148" s="284">
        <v>2012</v>
      </c>
      <c r="E148" s="284">
        <v>2013</v>
      </c>
      <c r="F148" s="284">
        <v>2014</v>
      </c>
      <c r="G148" s="284">
        <v>2015</v>
      </c>
      <c r="H148" s="284">
        <v>2016</v>
      </c>
      <c r="I148" s="284">
        <v>2017</v>
      </c>
      <c r="J148" s="284">
        <v>2018</v>
      </c>
      <c r="K148" s="284">
        <v>2019</v>
      </c>
      <c r="L148" s="284">
        <v>2020</v>
      </c>
      <c r="M148" s="284">
        <v>2021</v>
      </c>
      <c r="N148" s="886"/>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 &lt; 50 kW</v>
      </c>
      <c r="AA148" s="284" t="str">
        <f>'1.  LRAMVA Summary'!F52</f>
        <v>GS 50 to 2,999 kW</v>
      </c>
      <c r="AB148" s="284" t="str">
        <f>'1.  LRAMVA Summary'!G52</f>
        <v>GS 3,000 to 4,999 kW</v>
      </c>
      <c r="AC148" s="284" t="str">
        <f>'1.  LRAMVA Summary'!H52</f>
        <v>Unmetered Scattered Load</v>
      </c>
      <c r="AD148" s="284" t="str">
        <f>'1.  LRAMVA Summary'!I52</f>
        <v>Sentinel Lighting</v>
      </c>
      <c r="AE148" s="284" t="str">
        <f>'1.  LRAMVA Summary'!J52</f>
        <v>Street Lighting</v>
      </c>
      <c r="AF148" s="284">
        <f>'1.  LRAMVA Summary'!K52</f>
        <v>0</v>
      </c>
      <c r="AG148" s="284">
        <f>'1.  LRAMVA Summary'!L52</f>
        <v>0</v>
      </c>
      <c r="AH148" s="284">
        <f>'1.  LRAMVA Summary'!M52</f>
        <v>0</v>
      </c>
      <c r="AI148" s="284">
        <f>'1.  LRAMVA Summary'!N52</f>
        <v>0</v>
      </c>
      <c r="AJ148" s="284">
        <f>'1.  LRAMVA Summary'!O52</f>
        <v>0</v>
      </c>
      <c r="AK148" s="284">
        <f>'1.  LRAMVA Summary'!P52</f>
        <v>0</v>
      </c>
      <c r="AL148" s="284">
        <f>'1.  LRAMVA Summary'!Q52</f>
        <v>0</v>
      </c>
      <c r="AM148" s="286" t="str">
        <f>'1.  LRAMVA Summary'!R52</f>
        <v>Total</v>
      </c>
    </row>
    <row r="149" spans="1:39" ht="15.75" customHeight="1">
      <c r="A149" s="506"/>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kWh</v>
      </c>
      <c r="AD149" s="290" t="str">
        <f>'1.  LRAMVA Summary'!I53</f>
        <v>kW</v>
      </c>
      <c r="AE149" s="290" t="str">
        <f>'1.  LRAMVA Summary'!J53</f>
        <v>kW</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6" hidden="1" outlineLevel="1">
      <c r="A150" s="505">
        <v>1</v>
      </c>
      <c r="B150" s="293" t="s">
        <v>1</v>
      </c>
      <c r="C150" s="290" t="s">
        <v>25</v>
      </c>
      <c r="D150" s="294"/>
      <c r="E150" s="294"/>
      <c r="F150" s="294"/>
      <c r="G150" s="294"/>
      <c r="H150" s="294"/>
      <c r="I150" s="294"/>
      <c r="J150" s="294"/>
      <c r="K150" s="294"/>
      <c r="L150" s="294"/>
      <c r="M150" s="294"/>
      <c r="N150" s="290"/>
      <c r="O150" s="294"/>
      <c r="P150" s="294"/>
      <c r="Q150" s="294"/>
      <c r="R150" s="294"/>
      <c r="S150" s="294"/>
      <c r="T150" s="294"/>
      <c r="U150" s="294"/>
      <c r="V150" s="294"/>
      <c r="W150" s="294"/>
      <c r="X150" s="294"/>
      <c r="Y150" s="409"/>
      <c r="Z150" s="409"/>
      <c r="AA150" s="409"/>
      <c r="AB150" s="409"/>
      <c r="AC150" s="409"/>
      <c r="AD150" s="409"/>
      <c r="AE150" s="409"/>
      <c r="AF150" s="409"/>
      <c r="AG150" s="409"/>
      <c r="AH150" s="409"/>
      <c r="AI150" s="409"/>
      <c r="AJ150" s="409"/>
      <c r="AK150" s="409"/>
      <c r="AL150" s="409"/>
      <c r="AM150" s="295">
        <f>SUM(Y150:AL150)</f>
        <v>0</v>
      </c>
    </row>
    <row r="151" spans="1:39" ht="16" hidden="1" outlineLevel="1">
      <c r="B151" s="293" t="s">
        <v>244</v>
      </c>
      <c r="C151" s="290" t="s">
        <v>163</v>
      </c>
      <c r="D151" s="294"/>
      <c r="E151" s="294"/>
      <c r="F151" s="294"/>
      <c r="G151" s="294"/>
      <c r="H151" s="294"/>
      <c r="I151" s="294"/>
      <c r="J151" s="294"/>
      <c r="K151" s="294"/>
      <c r="L151" s="294"/>
      <c r="M151" s="294"/>
      <c r="N151" s="464"/>
      <c r="O151" s="294"/>
      <c r="P151" s="294"/>
      <c r="Q151" s="294"/>
      <c r="R151" s="294"/>
      <c r="S151" s="294"/>
      <c r="T151" s="294"/>
      <c r="U151" s="294"/>
      <c r="V151" s="294"/>
      <c r="W151" s="294"/>
      <c r="X151" s="294"/>
      <c r="Y151" s="410">
        <f>Y150</f>
        <v>0</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1"/>
    </row>
    <row r="152" spans="1:39" ht="16" hidden="1" outlineLevel="1">
      <c r="A152" s="507"/>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6" hidden="1" outlineLevel="1">
      <c r="A153" s="505">
        <v>2</v>
      </c>
      <c r="B153" s="293" t="s">
        <v>2</v>
      </c>
      <c r="C153" s="290" t="s">
        <v>25</v>
      </c>
      <c r="D153" s="294"/>
      <c r="E153" s="294"/>
      <c r="F153" s="294"/>
      <c r="G153" s="294"/>
      <c r="H153" s="294"/>
      <c r="I153" s="294"/>
      <c r="J153" s="294"/>
      <c r="K153" s="294"/>
      <c r="L153" s="294"/>
      <c r="M153" s="294"/>
      <c r="N153" s="290"/>
      <c r="O153" s="294"/>
      <c r="P153" s="294"/>
      <c r="Q153" s="294"/>
      <c r="R153" s="294"/>
      <c r="S153" s="294"/>
      <c r="T153" s="294"/>
      <c r="U153" s="294"/>
      <c r="V153" s="294"/>
      <c r="W153" s="294"/>
      <c r="X153" s="294"/>
      <c r="Y153" s="409"/>
      <c r="Z153" s="409"/>
      <c r="AA153" s="409"/>
      <c r="AB153" s="409"/>
      <c r="AC153" s="409"/>
      <c r="AD153" s="409"/>
      <c r="AE153" s="409"/>
      <c r="AF153" s="409"/>
      <c r="AG153" s="409"/>
      <c r="AH153" s="409"/>
      <c r="AI153" s="409"/>
      <c r="AJ153" s="409"/>
      <c r="AK153" s="409"/>
      <c r="AL153" s="409"/>
      <c r="AM153" s="295">
        <f>SUM(Y153:AL153)</f>
        <v>0</v>
      </c>
    </row>
    <row r="154" spans="1:39" ht="16" hidden="1" outlineLevel="1">
      <c r="B154" s="293" t="s">
        <v>244</v>
      </c>
      <c r="C154" s="290" t="s">
        <v>163</v>
      </c>
      <c r="D154" s="294"/>
      <c r="E154" s="294"/>
      <c r="F154" s="294"/>
      <c r="G154" s="294"/>
      <c r="H154" s="294"/>
      <c r="I154" s="294"/>
      <c r="J154" s="294"/>
      <c r="K154" s="294"/>
      <c r="L154" s="294"/>
      <c r="M154" s="294"/>
      <c r="N154" s="464"/>
      <c r="O154" s="294"/>
      <c r="P154" s="294"/>
      <c r="Q154" s="294"/>
      <c r="R154" s="294"/>
      <c r="S154" s="294"/>
      <c r="T154" s="294"/>
      <c r="U154" s="294"/>
      <c r="V154" s="294"/>
      <c r="W154" s="294"/>
      <c r="X154" s="294"/>
      <c r="Y154" s="410">
        <f>Y153</f>
        <v>0</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1"/>
    </row>
    <row r="155" spans="1:39" ht="16" hidden="1" outlineLevel="1">
      <c r="A155" s="507"/>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6" hidden="1" outlineLevel="1">
      <c r="A156" s="505">
        <v>3</v>
      </c>
      <c r="B156" s="293" t="s">
        <v>3</v>
      </c>
      <c r="C156" s="290" t="s">
        <v>25</v>
      </c>
      <c r="D156" s="294"/>
      <c r="E156" s="294"/>
      <c r="F156" s="294"/>
      <c r="G156" s="294"/>
      <c r="H156" s="294"/>
      <c r="I156" s="294"/>
      <c r="J156" s="294"/>
      <c r="K156" s="294"/>
      <c r="L156" s="294"/>
      <c r="M156" s="294"/>
      <c r="N156" s="290"/>
      <c r="O156" s="294"/>
      <c r="P156" s="294"/>
      <c r="Q156" s="294"/>
      <c r="R156" s="294"/>
      <c r="S156" s="294"/>
      <c r="T156" s="294"/>
      <c r="U156" s="294"/>
      <c r="V156" s="294"/>
      <c r="W156" s="294"/>
      <c r="X156" s="294"/>
      <c r="Y156" s="409"/>
      <c r="Z156" s="409"/>
      <c r="AA156" s="409"/>
      <c r="AB156" s="409"/>
      <c r="AC156" s="409"/>
      <c r="AD156" s="409"/>
      <c r="AE156" s="409"/>
      <c r="AF156" s="409"/>
      <c r="AG156" s="409"/>
      <c r="AH156" s="409"/>
      <c r="AI156" s="409"/>
      <c r="AJ156" s="409"/>
      <c r="AK156" s="409"/>
      <c r="AL156" s="409"/>
      <c r="AM156" s="295">
        <f>SUM(Y156:AL156)</f>
        <v>0</v>
      </c>
    </row>
    <row r="157" spans="1:39" ht="16" hidden="1" outlineLevel="1">
      <c r="B157" s="293" t="s">
        <v>244</v>
      </c>
      <c r="C157" s="290" t="s">
        <v>163</v>
      </c>
      <c r="D157" s="294"/>
      <c r="E157" s="294"/>
      <c r="F157" s="294"/>
      <c r="G157" s="294"/>
      <c r="H157" s="294"/>
      <c r="I157" s="294"/>
      <c r="J157" s="294"/>
      <c r="K157" s="294"/>
      <c r="L157" s="294"/>
      <c r="M157" s="294"/>
      <c r="N157" s="464"/>
      <c r="O157" s="294"/>
      <c r="P157" s="294"/>
      <c r="Q157" s="294"/>
      <c r="R157" s="294"/>
      <c r="S157" s="294"/>
      <c r="T157" s="294"/>
      <c r="U157" s="294"/>
      <c r="V157" s="294"/>
      <c r="W157" s="294"/>
      <c r="X157" s="294"/>
      <c r="Y157" s="410">
        <f>Y156</f>
        <v>0</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1"/>
    </row>
    <row r="158" spans="1:39" ht="16" hidden="1"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6" hidden="1" outlineLevel="1">
      <c r="A159" s="505">
        <v>4</v>
      </c>
      <c r="B159" s="293" t="s">
        <v>4</v>
      </c>
      <c r="C159" s="290" t="s">
        <v>25</v>
      </c>
      <c r="D159" s="294"/>
      <c r="E159" s="294"/>
      <c r="F159" s="294"/>
      <c r="G159" s="294"/>
      <c r="H159" s="294"/>
      <c r="I159" s="294"/>
      <c r="J159" s="294"/>
      <c r="K159" s="294"/>
      <c r="L159" s="294"/>
      <c r="M159" s="294"/>
      <c r="N159" s="290"/>
      <c r="O159" s="294"/>
      <c r="P159" s="294"/>
      <c r="Q159" s="294"/>
      <c r="R159" s="294"/>
      <c r="S159" s="294"/>
      <c r="T159" s="294"/>
      <c r="U159" s="294"/>
      <c r="V159" s="294"/>
      <c r="W159" s="294"/>
      <c r="X159" s="294"/>
      <c r="Y159" s="409"/>
      <c r="Z159" s="409"/>
      <c r="AA159" s="409"/>
      <c r="AB159" s="409"/>
      <c r="AC159" s="409"/>
      <c r="AD159" s="409"/>
      <c r="AE159" s="409"/>
      <c r="AF159" s="409"/>
      <c r="AG159" s="409"/>
      <c r="AH159" s="409"/>
      <c r="AI159" s="409"/>
      <c r="AJ159" s="409"/>
      <c r="AK159" s="409"/>
      <c r="AL159" s="409"/>
      <c r="AM159" s="295">
        <f>SUM(Y159:AL159)</f>
        <v>0</v>
      </c>
    </row>
    <row r="160" spans="1:39" ht="16" hidden="1" outlineLevel="1">
      <c r="B160" s="293" t="s">
        <v>244</v>
      </c>
      <c r="C160" s="290" t="s">
        <v>163</v>
      </c>
      <c r="D160" s="294"/>
      <c r="E160" s="294"/>
      <c r="F160" s="294"/>
      <c r="G160" s="294"/>
      <c r="H160" s="294"/>
      <c r="I160" s="294"/>
      <c r="J160" s="294"/>
      <c r="K160" s="294"/>
      <c r="L160" s="294"/>
      <c r="M160" s="294"/>
      <c r="N160" s="464"/>
      <c r="O160" s="294"/>
      <c r="P160" s="294"/>
      <c r="Q160" s="294"/>
      <c r="R160" s="294"/>
      <c r="S160" s="294"/>
      <c r="T160" s="294"/>
      <c r="U160" s="294"/>
      <c r="V160" s="294"/>
      <c r="W160" s="294"/>
      <c r="X160" s="294"/>
      <c r="Y160" s="410">
        <f>Y159</f>
        <v>0</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1"/>
    </row>
    <row r="161" spans="1:39" ht="16" hidden="1"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6" hidden="1" outlineLevel="1">
      <c r="A162" s="505">
        <v>5</v>
      </c>
      <c r="B162" s="293" t="s">
        <v>5</v>
      </c>
      <c r="C162" s="290" t="s">
        <v>25</v>
      </c>
      <c r="D162" s="294"/>
      <c r="E162" s="294"/>
      <c r="F162" s="294"/>
      <c r="G162" s="294"/>
      <c r="H162" s="294"/>
      <c r="I162" s="294"/>
      <c r="J162" s="294"/>
      <c r="K162" s="294"/>
      <c r="L162" s="294"/>
      <c r="M162" s="294"/>
      <c r="N162" s="290"/>
      <c r="O162" s="294"/>
      <c r="P162" s="294"/>
      <c r="Q162" s="294"/>
      <c r="R162" s="294"/>
      <c r="S162" s="294"/>
      <c r="T162" s="294"/>
      <c r="U162" s="294"/>
      <c r="V162" s="294"/>
      <c r="W162" s="294"/>
      <c r="X162" s="294"/>
      <c r="Y162" s="409"/>
      <c r="Z162" s="409"/>
      <c r="AA162" s="409"/>
      <c r="AB162" s="409"/>
      <c r="AC162" s="409"/>
      <c r="AD162" s="409"/>
      <c r="AE162" s="409"/>
      <c r="AF162" s="409"/>
      <c r="AG162" s="409"/>
      <c r="AH162" s="409"/>
      <c r="AI162" s="409"/>
      <c r="AJ162" s="409"/>
      <c r="AK162" s="409"/>
      <c r="AL162" s="409"/>
      <c r="AM162" s="295">
        <f>SUM(Y162:AL162)</f>
        <v>0</v>
      </c>
    </row>
    <row r="163" spans="1:39" ht="16" hidden="1" outlineLevel="1">
      <c r="B163" s="293" t="s">
        <v>244</v>
      </c>
      <c r="C163" s="290" t="s">
        <v>163</v>
      </c>
      <c r="D163" s="294"/>
      <c r="E163" s="294"/>
      <c r="F163" s="294"/>
      <c r="G163" s="294"/>
      <c r="H163" s="294"/>
      <c r="I163" s="294"/>
      <c r="J163" s="294"/>
      <c r="K163" s="294"/>
      <c r="L163" s="294"/>
      <c r="M163" s="294"/>
      <c r="N163" s="464"/>
      <c r="O163" s="294"/>
      <c r="P163" s="294"/>
      <c r="Q163" s="294"/>
      <c r="R163" s="294"/>
      <c r="S163" s="294"/>
      <c r="T163" s="294"/>
      <c r="U163" s="294"/>
      <c r="V163" s="294"/>
      <c r="W163" s="294"/>
      <c r="X163" s="294"/>
      <c r="Y163" s="410">
        <f>Y162</f>
        <v>0</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1"/>
    </row>
    <row r="164" spans="1:39" ht="16" hidden="1"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6" hidden="1" outlineLevel="1">
      <c r="A165" s="505">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6" hidden="1" outlineLevel="1">
      <c r="B166" s="293" t="s">
        <v>244</v>
      </c>
      <c r="C166" s="290" t="s">
        <v>163</v>
      </c>
      <c r="D166" s="294"/>
      <c r="E166" s="294"/>
      <c r="F166" s="294"/>
      <c r="G166" s="294"/>
      <c r="H166" s="294"/>
      <c r="I166" s="294"/>
      <c r="J166" s="294"/>
      <c r="K166" s="294"/>
      <c r="L166" s="294"/>
      <c r="M166" s="294"/>
      <c r="N166" s="464"/>
      <c r="O166" s="294"/>
      <c r="P166" s="294"/>
      <c r="Q166" s="294"/>
      <c r="R166" s="294"/>
      <c r="S166" s="294"/>
      <c r="T166" s="294"/>
      <c r="U166" s="294"/>
      <c r="V166" s="294"/>
      <c r="W166" s="294"/>
      <c r="X166" s="294"/>
      <c r="Y166" s="410">
        <f>Y165</f>
        <v>0</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1"/>
    </row>
    <row r="167" spans="1:39" ht="16" hidden="1"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6" hidden="1" outlineLevel="1">
      <c r="A168" s="505">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6" hidden="1"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1"/>
    </row>
    <row r="170" spans="1:39" ht="16" hidden="1"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6" hidden="1" outlineLevel="1">
      <c r="A171" s="505">
        <v>8</v>
      </c>
      <c r="B171" s="293" t="s">
        <v>485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6" hidden="1" outlineLevel="1">
      <c r="A172" s="505"/>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1"/>
    </row>
    <row r="173" spans="1:39" s="282" customFormat="1" ht="16" hidden="1" outlineLevel="1">
      <c r="A173" s="505"/>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6" hidden="1" outlineLevel="1">
      <c r="A174" s="505">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6" hidden="1"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1"/>
    </row>
    <row r="176" spans="1:39" ht="16" hidden="1"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6" hidden="1" outlineLevel="1">
      <c r="A177" s="506"/>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6" hidden="1" outlineLevel="1">
      <c r="A178" s="505">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3"/>
      <c r="Z178" s="465"/>
      <c r="AA178" s="465"/>
      <c r="AB178" s="414"/>
      <c r="AC178" s="414"/>
      <c r="AD178" s="414"/>
      <c r="AE178" s="414"/>
      <c r="AF178" s="414"/>
      <c r="AG178" s="414"/>
      <c r="AH178" s="414"/>
      <c r="AI178" s="414"/>
      <c r="AJ178" s="414"/>
      <c r="AK178" s="414"/>
      <c r="AL178" s="414"/>
      <c r="AM178" s="295">
        <f>SUM(Y178:AL178)</f>
        <v>0</v>
      </c>
    </row>
    <row r="179" spans="1:39" ht="16" hidden="1" outlineLevel="1">
      <c r="B179" s="293" t="s">
        <v>244</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v>
      </c>
      <c r="AA179" s="410">
        <f t="shared" ref="AA179:AL179" si="46">AA178</f>
        <v>0</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1"/>
    </row>
    <row r="180" spans="1:39" ht="16" hidden="1"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7" hidden="1" outlineLevel="1">
      <c r="A181" s="505">
        <v>11</v>
      </c>
      <c r="B181" s="313" t="s">
        <v>21</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14"/>
      <c r="Z181" s="465"/>
      <c r="AA181" s="414"/>
      <c r="AB181" s="414"/>
      <c r="AC181" s="414"/>
      <c r="AD181" s="414"/>
      <c r="AE181" s="414"/>
      <c r="AF181" s="414"/>
      <c r="AG181" s="414"/>
      <c r="AH181" s="414"/>
      <c r="AI181" s="414"/>
      <c r="AJ181" s="414"/>
      <c r="AK181" s="414"/>
      <c r="AL181" s="414"/>
      <c r="AM181" s="295">
        <f>SUM(Y181:AL181)</f>
        <v>0</v>
      </c>
    </row>
    <row r="182" spans="1:39" ht="16" hidden="1" outlineLevel="1">
      <c r="B182" s="293" t="s">
        <v>244</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0</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1"/>
    </row>
    <row r="183" spans="1:39" ht="16" hidden="1"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7" hidden="1" outlineLevel="1">
      <c r="A184" s="505">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6" hidden="1"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1"/>
    </row>
    <row r="186" spans="1:39" ht="16" hidden="1"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7" hidden="1" outlineLevel="1">
      <c r="A187" s="505">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6" hidden="1"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1"/>
    </row>
    <row r="189" spans="1:39" ht="16" hidden="1"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7" hidden="1" outlineLevel="1">
      <c r="A190" s="505">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6" hidden="1"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1"/>
    </row>
    <row r="192" spans="1:39" ht="16" hidden="1"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7" hidden="1" outlineLevel="1">
      <c r="A193" s="505">
        <v>15</v>
      </c>
      <c r="B193" s="313" t="s">
        <v>486</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7" hidden="1" outlineLevel="1">
      <c r="A194" s="505"/>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1"/>
    </row>
    <row r="195" spans="1:39" s="282" customFormat="1" ht="16" hidden="1" outlineLevel="1">
      <c r="A195" s="505"/>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17" hidden="1" outlineLevel="1">
      <c r="A196" s="505">
        <v>16</v>
      </c>
      <c r="B196" s="313" t="s">
        <v>487</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7" hidden="1" outlineLevel="1">
      <c r="A197" s="505"/>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1"/>
    </row>
    <row r="198" spans="1:39" s="282" customFormat="1" ht="16" hidden="1" outlineLevel="1">
      <c r="A198" s="505"/>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7" hidden="1" outlineLevel="1">
      <c r="A199" s="505">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6" hidden="1"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3">AA199</f>
        <v>0</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1"/>
    </row>
    <row r="201" spans="1:39" ht="16" hidden="1"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6" hidden="1" outlineLevel="1">
      <c r="A202" s="506"/>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7" hidden="1" outlineLevel="1">
      <c r="A203" s="505">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6" hidden="1"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4">AA203</f>
        <v>0</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1"/>
    </row>
    <row r="205" spans="1:39" ht="16" hidden="1" outlineLevel="1">
      <c r="A205" s="508"/>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7" hidden="1" outlineLevel="1">
      <c r="A206" s="505">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6" hidden="1"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5">AA206</f>
        <v>0</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1"/>
    </row>
    <row r="208" spans="1:39" ht="16" hidden="1"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7" hidden="1" outlineLevel="1">
      <c r="A209" s="505">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6" hidden="1" outlineLevel="1">
      <c r="B210" s="293" t="s">
        <v>244</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6">AA209</f>
        <v>0</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1"/>
    </row>
    <row r="211" spans="1:39" ht="16" hidden="1"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7" hidden="1" outlineLevel="1">
      <c r="A212" s="505">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6" hidden="1"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7">AA212</f>
        <v>0</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1"/>
    </row>
    <row r="214" spans="1:39" ht="16" hidden="1"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7" hidden="1" outlineLevel="1">
      <c r="A215" s="505">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6" hidden="1"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8">AA215</f>
        <v>0</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1"/>
    </row>
    <row r="217" spans="1:39" ht="16" hidden="1"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6" hidden="1" outlineLevel="1">
      <c r="A218" s="506"/>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7" hidden="1" outlineLevel="1">
      <c r="A219" s="505">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6"/>
      <c r="Z219" s="409"/>
      <c r="AA219" s="409"/>
      <c r="AB219" s="409"/>
      <c r="AC219" s="409"/>
      <c r="AD219" s="409"/>
      <c r="AE219" s="409"/>
      <c r="AF219" s="409"/>
      <c r="AG219" s="409"/>
      <c r="AH219" s="409"/>
      <c r="AI219" s="409"/>
      <c r="AJ219" s="409"/>
      <c r="AK219" s="409"/>
      <c r="AL219" s="409"/>
      <c r="AM219" s="295">
        <f>SUM(Y219:AL219)</f>
        <v>0</v>
      </c>
    </row>
    <row r="220" spans="1:39" ht="16" hidden="1" outlineLevel="1">
      <c r="B220" s="293" t="s">
        <v>244</v>
      </c>
      <c r="C220" s="290" t="s">
        <v>163</v>
      </c>
      <c r="D220" s="294"/>
      <c r="E220" s="294"/>
      <c r="F220" s="294"/>
      <c r="G220" s="294"/>
      <c r="H220" s="294"/>
      <c r="I220" s="294"/>
      <c r="J220" s="294"/>
      <c r="K220" s="294"/>
      <c r="L220" s="294"/>
      <c r="M220" s="294"/>
      <c r="N220" s="464"/>
      <c r="O220" s="294"/>
      <c r="P220" s="294"/>
      <c r="Q220" s="294"/>
      <c r="R220" s="294"/>
      <c r="S220" s="294"/>
      <c r="T220" s="294"/>
      <c r="U220" s="294"/>
      <c r="V220" s="294"/>
      <c r="W220" s="294"/>
      <c r="X220" s="294"/>
      <c r="Y220" s="410">
        <f>Y219</f>
        <v>0</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1"/>
    </row>
    <row r="221" spans="1:39" ht="16" hidden="1"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6" hidden="1" outlineLevel="1">
      <c r="A222" s="506"/>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7" hidden="1" outlineLevel="1">
      <c r="A223" s="505">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7" hidden="1" outlineLevel="1">
      <c r="A224" s="505"/>
      <c r="B224" s="314" t="s">
        <v>244</v>
      </c>
      <c r="C224" s="290" t="s">
        <v>163</v>
      </c>
      <c r="D224" s="294"/>
      <c r="E224" s="294"/>
      <c r="F224" s="294"/>
      <c r="G224" s="294"/>
      <c r="H224" s="294"/>
      <c r="I224" s="294"/>
      <c r="J224" s="294"/>
      <c r="K224" s="294"/>
      <c r="L224" s="294"/>
      <c r="M224" s="294"/>
      <c r="N224" s="464"/>
      <c r="O224" s="294"/>
      <c r="P224" s="294"/>
      <c r="Q224" s="294"/>
      <c r="R224" s="294"/>
      <c r="S224" s="294"/>
      <c r="T224" s="294"/>
      <c r="U224" s="294"/>
      <c r="V224" s="294"/>
      <c r="W224" s="294"/>
      <c r="X224" s="294"/>
      <c r="Y224" s="410">
        <f>Y223</f>
        <v>0</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1"/>
    </row>
    <row r="225" spans="1:39" s="282" customFormat="1" ht="16" hidden="1" outlineLevel="1">
      <c r="A225" s="505"/>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7" hidden="1" outlineLevel="1">
      <c r="A226" s="505">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7" hidden="1" outlineLevel="1">
      <c r="A227" s="505"/>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1"/>
    </row>
    <row r="228" spans="1:39" s="282" customFormat="1" ht="16" hidden="1" outlineLevel="1">
      <c r="A228" s="505"/>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6" hidden="1" outlineLevel="1">
      <c r="A229" s="506"/>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7" hidden="1" outlineLevel="1">
      <c r="A230" s="505">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5"/>
      <c r="AB230" s="414"/>
      <c r="AC230" s="414"/>
      <c r="AD230" s="414"/>
      <c r="AE230" s="414"/>
      <c r="AF230" s="414"/>
      <c r="AG230" s="414"/>
      <c r="AH230" s="414"/>
      <c r="AI230" s="414"/>
      <c r="AJ230" s="414"/>
      <c r="AK230" s="414"/>
      <c r="AL230" s="414"/>
      <c r="AM230" s="295">
        <f>SUM(Y230:AL230)</f>
        <v>0</v>
      </c>
    </row>
    <row r="231" spans="1:39" ht="16" hidden="1"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2">AA230</f>
        <v>0</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1"/>
    </row>
    <row r="232" spans="1:39" ht="16" hidden="1" outlineLevel="1">
      <c r="A232" s="508"/>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7" hidden="1" outlineLevel="1">
      <c r="A233" s="505">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c r="AB233" s="414"/>
      <c r="AC233" s="414"/>
      <c r="AD233" s="414"/>
      <c r="AE233" s="414"/>
      <c r="AF233" s="414"/>
      <c r="AG233" s="414"/>
      <c r="AH233" s="414"/>
      <c r="AI233" s="414"/>
      <c r="AJ233" s="414"/>
      <c r="AK233" s="414"/>
      <c r="AL233" s="414"/>
      <c r="AM233" s="295">
        <f>SUM(Y233:AL233)</f>
        <v>0</v>
      </c>
    </row>
    <row r="234" spans="1:39" ht="16" hidden="1"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3">AA233</f>
        <v>0</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1"/>
    </row>
    <row r="235" spans="1:39" ht="16" hidden="1" outlineLevel="1">
      <c r="A235" s="508"/>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7" hidden="1" outlineLevel="1">
      <c r="A236" s="505">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6" hidden="1"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4">AA236</f>
        <v>0</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1"/>
    </row>
    <row r="238" spans="1:39" ht="16" hidden="1" outlineLevel="1">
      <c r="A238" s="508"/>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6" hidden="1" outlineLevel="1">
      <c r="A239" s="505">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6" hidden="1"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5">Z239</f>
        <v>0</v>
      </c>
      <c r="AA240" s="410">
        <f t="shared" si="65"/>
        <v>0</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1"/>
    </row>
    <row r="241" spans="1:39" ht="16" hidden="1"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6" hidden="1" outlineLevel="1">
      <c r="A242" s="505">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6" hidden="1" outlineLevel="1">
      <c r="A243" s="505"/>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6">Z242</f>
        <v>0</v>
      </c>
      <c r="AA243" s="410">
        <f t="shared" si="66"/>
        <v>0</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1"/>
    </row>
    <row r="244" spans="1:39" s="282" customFormat="1" ht="16" hidden="1" outlineLevel="1">
      <c r="A244" s="505"/>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6" hidden="1" outlineLevel="1">
      <c r="A245" s="505"/>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6" hidden="1" outlineLevel="1">
      <c r="A246" s="505">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6" hidden="1" outlineLevel="1">
      <c r="A247" s="505"/>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7">Z246</f>
        <v>0</v>
      </c>
      <c r="AA247" s="410">
        <f t="shared" si="67"/>
        <v>0</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1"/>
    </row>
    <row r="248" spans="1:39" s="282" customFormat="1" ht="16" hidden="1" outlineLevel="1">
      <c r="A248" s="505"/>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6" hidden="1" outlineLevel="1">
      <c r="A249" s="505">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6" hidden="1" outlineLevel="1">
      <c r="A250" s="505"/>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8">Z249</f>
        <v>0</v>
      </c>
      <c r="AA250" s="410">
        <f t="shared" si="68"/>
        <v>0</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1"/>
    </row>
    <row r="251" spans="1:39" s="282" customFormat="1" ht="16" hidden="1" outlineLevel="1">
      <c r="A251" s="505"/>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6" hidden="1" outlineLevel="1">
      <c r="A252" s="505">
        <v>33</v>
      </c>
      <c r="B252" s="323" t="s">
        <v>493</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6" hidden="1" outlineLevel="1">
      <c r="A253" s="505"/>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69">Z252</f>
        <v>0</v>
      </c>
      <c r="AA253" s="410">
        <f t="shared" si="69"/>
        <v>0</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1"/>
    </row>
    <row r="254" spans="1:39" ht="16" hidden="1"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6" collapsed="1">
      <c r="B255" s="326" t="s">
        <v>245</v>
      </c>
      <c r="C255" s="328"/>
      <c r="D255" s="328">
        <f>SUM(D150:D253)</f>
        <v>0</v>
      </c>
      <c r="E255" s="328"/>
      <c r="F255" s="328"/>
      <c r="G255" s="328"/>
      <c r="H255" s="328"/>
      <c r="I255" s="328"/>
      <c r="J255" s="328"/>
      <c r="K255" s="328"/>
      <c r="L255" s="328"/>
      <c r="M255" s="328"/>
      <c r="N255" s="328"/>
      <c r="O255" s="328">
        <f>SUM(O150:O253)</f>
        <v>0</v>
      </c>
      <c r="P255" s="328"/>
      <c r="Q255" s="328"/>
      <c r="R255" s="328"/>
      <c r="S255" s="328"/>
      <c r="T255" s="328"/>
      <c r="U255" s="328"/>
      <c r="V255" s="328"/>
      <c r="W255" s="328"/>
      <c r="X255" s="328"/>
      <c r="Y255" s="328">
        <f>IF(Y149="kWh",SUMPRODUCT(D150:D253,Y150:Y253))</f>
        <v>0</v>
      </c>
      <c r="Z255" s="328">
        <f>IF(Z149="kWh",SUMPRODUCT(D150:D253,Z150:Z253))</f>
        <v>0</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6">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Threshold'!$B$42:$Q$54,4,FALSE)</f>
        <v>0</v>
      </c>
      <c r="Z256" s="327">
        <f>HLOOKUP(Z148,'2. LRAMVA Threshold'!$B$42:$Q$54,4,FALSE)</f>
        <v>0</v>
      </c>
      <c r="AA256" s="327">
        <f>HLOOKUP(AA148,'2. LRAMVA Threshold'!$B$42:$Q$54,4,FALSE)</f>
        <v>0</v>
      </c>
      <c r="AB256" s="327">
        <f>HLOOKUP(AB148,'2. LRAMVA Threshold'!$B$42:$Q$54,4,FALSE)</f>
        <v>0</v>
      </c>
      <c r="AC256" s="327">
        <f>HLOOKUP(AC148,'2. LRAMVA Threshold'!$B$42:$Q$54,4,FALSE)</f>
        <v>0</v>
      </c>
      <c r="AD256" s="327">
        <f>HLOOKUP(AD148,'2. LRAMVA Threshold'!$B$42:$Q$54,4,FALSE)</f>
        <v>0</v>
      </c>
      <c r="AE256" s="327">
        <f>HLOOKUP(AE148,'2. LRAMVA Threshold'!$B$42:$Q$54,4,FALSE)</f>
        <v>0</v>
      </c>
      <c r="AF256" s="327">
        <f>HLOOKUP(AF148,'2. LRAMVA Threshold'!$B$42:$Q$54,4,FALSE)</f>
        <v>0</v>
      </c>
      <c r="AG256" s="327">
        <f>HLOOKUP(AG148,'2. LRAMVA Threshold'!$B$42:$Q$54,4,FALSE)</f>
        <v>0</v>
      </c>
      <c r="AH256" s="327">
        <f>HLOOKUP(AH148,'2. LRAMVA Threshold'!$B$42:$Q$54,4,FALSE)</f>
        <v>0</v>
      </c>
      <c r="AI256" s="327">
        <f>HLOOKUP(AI148,'2. LRAMVA Threshold'!$B$42:$Q$54,4,FALSE)</f>
        <v>0</v>
      </c>
      <c r="AJ256" s="327">
        <f>HLOOKUP(AJ148,'2. LRAMVA Threshold'!$B$42:$Q$54,4,FALSE)</f>
        <v>0</v>
      </c>
      <c r="AK256" s="327">
        <f>HLOOKUP(AK148,'2. LRAMVA Threshold'!$B$42:$Q$54,4,FALSE)</f>
        <v>0</v>
      </c>
      <c r="AL256" s="327">
        <f>HLOOKUP(AL148,'2. LRAMVA Threshold'!$B$42:$Q$54,4,FALSE)</f>
        <v>0</v>
      </c>
      <c r="AM256" s="331"/>
    </row>
    <row r="257" spans="1:41" ht="16">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6">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Rates'!$C$122:$P$134,4,FALSE)</f>
        <v>0</v>
      </c>
      <c r="Z258" s="340">
        <f>HLOOKUP(Z$20,'3.  Distribution Rates'!$C$122:$P$134,4,FALSE)</f>
        <v>0</v>
      </c>
      <c r="AA258" s="340">
        <f>HLOOKUP(AA$20,'3.  Distribution Rates'!$C$122:$P$134,4,FALSE)</f>
        <v>0</v>
      </c>
      <c r="AB258" s="340">
        <f>HLOOKUP(AB$20,'3.  Distribution Rates'!$C$122:$P$134,4,FALSE)</f>
        <v>0</v>
      </c>
      <c r="AC258" s="340">
        <f>HLOOKUP(AC$20,'3.  Distribution Rates'!$C$122:$P$134,4,FALSE)</f>
        <v>0</v>
      </c>
      <c r="AD258" s="340">
        <f>HLOOKUP(AD$20,'3.  Distribution Rates'!$C$122:$P$134,4,FALSE)</f>
        <v>0</v>
      </c>
      <c r="AE258" s="340">
        <f>HLOOKUP(AE$20,'3.  Distribution Rates'!$C$122:$P$134,4,FALSE)</f>
        <v>0</v>
      </c>
      <c r="AF258" s="340">
        <f>HLOOKUP(AF$20,'3.  Distribution Rates'!$C$122:$P$134,4,FALSE)</f>
        <v>0</v>
      </c>
      <c r="AG258" s="340">
        <f>HLOOKUP(AG$20,'3.  Distribution Rates'!$C$122:$P$134,4,FALSE)</f>
        <v>0</v>
      </c>
      <c r="AH258" s="340">
        <f>HLOOKUP(AH$20,'3.  Distribution Rates'!$C$122:$P$134,4,FALSE)</f>
        <v>0</v>
      </c>
      <c r="AI258" s="340">
        <f>HLOOKUP(AI$20,'3.  Distribution Rates'!$C$122:$P$134,4,FALSE)</f>
        <v>0</v>
      </c>
      <c r="AJ258" s="340">
        <f>HLOOKUP(AJ$20,'3.  Distribution Rates'!$C$122:$P$134,4,FALSE)</f>
        <v>0</v>
      </c>
      <c r="AK258" s="340">
        <f>HLOOKUP(AK$20,'3.  Distribution Rates'!$C$122:$P$134,4,FALSE)</f>
        <v>0</v>
      </c>
      <c r="AL258" s="340">
        <f>HLOOKUP(AL$20,'3.  Distribution Rates'!$C$122:$P$134,4,FALSE)</f>
        <v>0</v>
      </c>
      <c r="AM258" s="376"/>
    </row>
    <row r="259" spans="1:41" ht="16">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0">Y135*Y258</f>
        <v>0</v>
      </c>
      <c r="Z259" s="377">
        <f t="shared" si="70"/>
        <v>0</v>
      </c>
      <c r="AA259" s="377">
        <f t="shared" si="70"/>
        <v>0</v>
      </c>
      <c r="AB259" s="377">
        <f t="shared" si="70"/>
        <v>0</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25">
        <f>SUM(Y259:AL259)</f>
        <v>0</v>
      </c>
    </row>
    <row r="260" spans="1:41" ht="16">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1">Y255*Y258</f>
        <v>0</v>
      </c>
      <c r="Z260" s="377">
        <f t="shared" si="71"/>
        <v>0</v>
      </c>
      <c r="AA260" s="378">
        <f t="shared" si="71"/>
        <v>0</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25">
        <f>SUM(Y260:AL260)</f>
        <v>0</v>
      </c>
    </row>
    <row r="261" spans="1:41" s="379" customFormat="1" ht="16">
      <c r="A261" s="507"/>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3">SUM(Z259:Z260)</f>
        <v>0</v>
      </c>
      <c r="AA261" s="345">
        <f t="shared" si="73"/>
        <v>0</v>
      </c>
      <c r="AB261" s="345">
        <f t="shared" si="73"/>
        <v>0</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0</v>
      </c>
    </row>
    <row r="262" spans="1:41" s="379" customFormat="1" ht="16">
      <c r="A262" s="507"/>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6">
      <c r="A263" s="507"/>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6">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6">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6">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6">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0</v>
      </c>
      <c r="Z267" s="290">
        <f>SUMPRODUCT(G150:G253,Z150:Z253)</f>
        <v>0</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6">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0</v>
      </c>
      <c r="Z268" s="290">
        <f>SUMPRODUCT(H150:H253,Z150:Z253)</f>
        <v>0</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6">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6">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6">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6">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586</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6">
      <c r="B275" s="279" t="s">
        <v>248</v>
      </c>
      <c r="C275" s="280"/>
      <c r="D275" s="588" t="s">
        <v>526</v>
      </c>
      <c r="E275" s="586"/>
      <c r="O275" s="280"/>
      <c r="Y275" s="269"/>
      <c r="Z275" s="266"/>
      <c r="AA275" s="266"/>
      <c r="AB275" s="266"/>
      <c r="AC275" s="266"/>
      <c r="AD275" s="266"/>
      <c r="AE275" s="266"/>
      <c r="AF275" s="266"/>
      <c r="AG275" s="266"/>
      <c r="AH275" s="266"/>
      <c r="AI275" s="266"/>
      <c r="AJ275" s="266"/>
      <c r="AK275" s="266"/>
      <c r="AL275" s="266"/>
      <c r="AM275" s="281"/>
    </row>
    <row r="276" spans="1:39" ht="33" customHeight="1">
      <c r="B276" s="875" t="s">
        <v>211</v>
      </c>
      <c r="C276" s="877" t="s">
        <v>33</v>
      </c>
      <c r="D276" s="283" t="s">
        <v>422</v>
      </c>
      <c r="E276" s="879" t="s">
        <v>209</v>
      </c>
      <c r="F276" s="880"/>
      <c r="G276" s="880"/>
      <c r="H276" s="880"/>
      <c r="I276" s="880"/>
      <c r="J276" s="880"/>
      <c r="K276" s="880"/>
      <c r="L276" s="880"/>
      <c r="M276" s="881"/>
      <c r="N276" s="885" t="s">
        <v>213</v>
      </c>
      <c r="O276" s="283" t="s">
        <v>423</v>
      </c>
      <c r="P276" s="879" t="s">
        <v>212</v>
      </c>
      <c r="Q276" s="880"/>
      <c r="R276" s="880"/>
      <c r="S276" s="880"/>
      <c r="T276" s="880"/>
      <c r="U276" s="880"/>
      <c r="V276" s="880"/>
      <c r="W276" s="880"/>
      <c r="X276" s="881"/>
      <c r="Y276" s="882" t="s">
        <v>243</v>
      </c>
      <c r="Z276" s="883"/>
      <c r="AA276" s="883"/>
      <c r="AB276" s="883"/>
      <c r="AC276" s="883"/>
      <c r="AD276" s="883"/>
      <c r="AE276" s="883"/>
      <c r="AF276" s="883"/>
      <c r="AG276" s="883"/>
      <c r="AH276" s="883"/>
      <c r="AI276" s="883"/>
      <c r="AJ276" s="883"/>
      <c r="AK276" s="883"/>
      <c r="AL276" s="883"/>
      <c r="AM276" s="884"/>
    </row>
    <row r="277" spans="1:39" ht="60.75" customHeight="1">
      <c r="B277" s="876"/>
      <c r="C277" s="878"/>
      <c r="D277" s="284">
        <v>2013</v>
      </c>
      <c r="E277" s="284">
        <v>2014</v>
      </c>
      <c r="F277" s="284">
        <v>2015</v>
      </c>
      <c r="G277" s="284">
        <v>2016</v>
      </c>
      <c r="H277" s="284">
        <v>2017</v>
      </c>
      <c r="I277" s="284">
        <v>2018</v>
      </c>
      <c r="J277" s="284">
        <v>2019</v>
      </c>
      <c r="K277" s="284">
        <v>2020</v>
      </c>
      <c r="L277" s="284">
        <v>2021</v>
      </c>
      <c r="M277" s="284">
        <v>2022</v>
      </c>
      <c r="N277" s="886"/>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 &lt; 50 kW</v>
      </c>
      <c r="AA277" s="284" t="str">
        <f>'1.  LRAMVA Summary'!F52</f>
        <v>GS 50 to 2,999 kW</v>
      </c>
      <c r="AB277" s="284" t="str">
        <f>'1.  LRAMVA Summary'!G52</f>
        <v>GS 3,000 to 4,999 kW</v>
      </c>
      <c r="AC277" s="284" t="str">
        <f>'1.  LRAMVA Summary'!H52</f>
        <v>Unmetered Scattered Load</v>
      </c>
      <c r="AD277" s="284" t="str">
        <f>'1.  LRAMVA Summary'!I52</f>
        <v>Sentinel Lighting</v>
      </c>
      <c r="AE277" s="284" t="str">
        <f>'1.  LRAMVA Summary'!J52</f>
        <v>Street Lighting</v>
      </c>
      <c r="AF277" s="284">
        <f>'1.  LRAMVA Summary'!K52</f>
        <v>0</v>
      </c>
      <c r="AG277" s="284">
        <f>'1.  LRAMVA Summary'!L52</f>
        <v>0</v>
      </c>
      <c r="AH277" s="284">
        <f>'1.  LRAMVA Summary'!M52</f>
        <v>0</v>
      </c>
      <c r="AI277" s="284">
        <f>'1.  LRAMVA Summary'!N52</f>
        <v>0</v>
      </c>
      <c r="AJ277" s="284">
        <f>'1.  LRAMVA Summary'!O52</f>
        <v>0</v>
      </c>
      <c r="AK277" s="284">
        <f>'1.  LRAMVA Summary'!P52</f>
        <v>0</v>
      </c>
      <c r="AL277" s="284">
        <f>'1.  LRAMVA Summary'!Q52</f>
        <v>0</v>
      </c>
      <c r="AM277" s="286" t="str">
        <f>'1.  LRAMVA Summary'!R52</f>
        <v>Total</v>
      </c>
    </row>
    <row r="278" spans="1:39" ht="15" customHeight="1">
      <c r="A278" s="506"/>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kWh</v>
      </c>
      <c r="AD278" s="290" t="str">
        <f>'1.  LRAMVA Summary'!I53</f>
        <v>kW</v>
      </c>
      <c r="AE278" s="290" t="str">
        <f>'1.  LRAMVA Summary'!J53</f>
        <v>kW</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6" hidden="1" outlineLevel="1">
      <c r="A279" s="505">
        <v>1</v>
      </c>
      <c r="B279" s="293" t="s">
        <v>1</v>
      </c>
      <c r="C279" s="290" t="s">
        <v>25</v>
      </c>
      <c r="D279" s="294"/>
      <c r="E279" s="294"/>
      <c r="F279" s="294"/>
      <c r="G279" s="294"/>
      <c r="H279" s="294"/>
      <c r="I279" s="294"/>
      <c r="J279" s="294"/>
      <c r="K279" s="294"/>
      <c r="L279" s="294"/>
      <c r="M279" s="294"/>
      <c r="N279" s="290"/>
      <c r="O279" s="294"/>
      <c r="P279" s="294"/>
      <c r="Q279" s="294"/>
      <c r="R279" s="294"/>
      <c r="S279" s="294"/>
      <c r="T279" s="294"/>
      <c r="U279" s="294"/>
      <c r="V279" s="294"/>
      <c r="W279" s="294"/>
      <c r="X279" s="294"/>
      <c r="Y279" s="409"/>
      <c r="Z279" s="409"/>
      <c r="AA279" s="409"/>
      <c r="AB279" s="409"/>
      <c r="AC279" s="409"/>
      <c r="AD279" s="409"/>
      <c r="AE279" s="409"/>
      <c r="AF279" s="409"/>
      <c r="AG279" s="409"/>
      <c r="AH279" s="409"/>
      <c r="AI279" s="409"/>
      <c r="AJ279" s="409"/>
      <c r="AK279" s="409"/>
      <c r="AL279" s="409"/>
      <c r="AM279" s="295">
        <f>SUM(Y279:AL279)</f>
        <v>0</v>
      </c>
    </row>
    <row r="280" spans="1:39" ht="16" hidden="1" outlineLevel="1">
      <c r="B280" s="293" t="s">
        <v>249</v>
      </c>
      <c r="C280" s="290" t="s">
        <v>163</v>
      </c>
      <c r="D280" s="294"/>
      <c r="E280" s="294"/>
      <c r="F280" s="294"/>
      <c r="G280" s="294"/>
      <c r="H280" s="294"/>
      <c r="I280" s="294"/>
      <c r="J280" s="294"/>
      <c r="K280" s="294"/>
      <c r="L280" s="294"/>
      <c r="M280" s="294"/>
      <c r="N280" s="464"/>
      <c r="O280" s="294"/>
      <c r="P280" s="294"/>
      <c r="Q280" s="294"/>
      <c r="R280" s="294"/>
      <c r="S280" s="294"/>
      <c r="T280" s="294"/>
      <c r="U280" s="294"/>
      <c r="V280" s="294"/>
      <c r="W280" s="294"/>
      <c r="X280" s="294"/>
      <c r="Y280" s="410">
        <f>Y279</f>
        <v>0</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6"/>
    </row>
    <row r="281" spans="1:39" ht="16" hidden="1" outlineLevel="1">
      <c r="A281" s="507"/>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6" hidden="1" outlineLevel="1">
      <c r="A282" s="505">
        <v>2</v>
      </c>
      <c r="B282" s="293" t="s">
        <v>2</v>
      </c>
      <c r="C282" s="290" t="s">
        <v>25</v>
      </c>
      <c r="D282" s="294"/>
      <c r="E282" s="294"/>
      <c r="F282" s="294"/>
      <c r="G282" s="294"/>
      <c r="H282" s="294"/>
      <c r="I282" s="294"/>
      <c r="J282" s="294"/>
      <c r="K282" s="294"/>
      <c r="L282" s="294"/>
      <c r="M282" s="294"/>
      <c r="N282" s="290"/>
      <c r="O282" s="294"/>
      <c r="P282" s="294"/>
      <c r="Q282" s="294"/>
      <c r="R282" s="294"/>
      <c r="S282" s="294"/>
      <c r="T282" s="294"/>
      <c r="U282" s="294"/>
      <c r="V282" s="294"/>
      <c r="W282" s="294"/>
      <c r="X282" s="294"/>
      <c r="Y282" s="409"/>
      <c r="Z282" s="409"/>
      <c r="AA282" s="409"/>
      <c r="AB282" s="409"/>
      <c r="AC282" s="409"/>
      <c r="AD282" s="409"/>
      <c r="AE282" s="409"/>
      <c r="AF282" s="409"/>
      <c r="AG282" s="409"/>
      <c r="AH282" s="409"/>
      <c r="AI282" s="409"/>
      <c r="AJ282" s="409"/>
      <c r="AK282" s="409"/>
      <c r="AL282" s="409"/>
      <c r="AM282" s="295">
        <f>SUM(Y282:AL282)</f>
        <v>0</v>
      </c>
    </row>
    <row r="283" spans="1:39" ht="16" hidden="1" outlineLevel="1">
      <c r="B283" s="293" t="s">
        <v>249</v>
      </c>
      <c r="C283" s="290" t="s">
        <v>163</v>
      </c>
      <c r="D283" s="294"/>
      <c r="E283" s="294"/>
      <c r="F283" s="294"/>
      <c r="G283" s="294"/>
      <c r="H283" s="294"/>
      <c r="I283" s="294"/>
      <c r="J283" s="294"/>
      <c r="K283" s="294"/>
      <c r="L283" s="294"/>
      <c r="M283" s="294"/>
      <c r="N283" s="464"/>
      <c r="O283" s="294"/>
      <c r="P283" s="294"/>
      <c r="Q283" s="294"/>
      <c r="R283" s="294"/>
      <c r="S283" s="294"/>
      <c r="T283" s="294"/>
      <c r="U283" s="294"/>
      <c r="V283" s="294"/>
      <c r="W283" s="294"/>
      <c r="X283" s="294"/>
      <c r="Y283" s="410">
        <f>Y282</f>
        <v>0</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6"/>
    </row>
    <row r="284" spans="1:39" ht="16" hidden="1" outlineLevel="1">
      <c r="A284" s="507"/>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6" hidden="1" outlineLevel="1">
      <c r="A285" s="505">
        <v>3</v>
      </c>
      <c r="B285" s="293" t="s">
        <v>3</v>
      </c>
      <c r="C285" s="290" t="s">
        <v>25</v>
      </c>
      <c r="D285" s="294"/>
      <c r="E285" s="294"/>
      <c r="F285" s="294"/>
      <c r="G285" s="294"/>
      <c r="H285" s="294"/>
      <c r="I285" s="294"/>
      <c r="J285" s="294"/>
      <c r="K285" s="294"/>
      <c r="L285" s="294"/>
      <c r="M285" s="294"/>
      <c r="N285" s="290"/>
      <c r="O285" s="294"/>
      <c r="P285" s="294"/>
      <c r="Q285" s="294"/>
      <c r="R285" s="294"/>
      <c r="S285" s="294"/>
      <c r="T285" s="294"/>
      <c r="U285" s="294"/>
      <c r="V285" s="294"/>
      <c r="W285" s="294"/>
      <c r="X285" s="294"/>
      <c r="Y285" s="409"/>
      <c r="Z285" s="409"/>
      <c r="AA285" s="409"/>
      <c r="AB285" s="409"/>
      <c r="AC285" s="409"/>
      <c r="AD285" s="409"/>
      <c r="AE285" s="409"/>
      <c r="AF285" s="409"/>
      <c r="AG285" s="409"/>
      <c r="AH285" s="409"/>
      <c r="AI285" s="409"/>
      <c r="AJ285" s="409"/>
      <c r="AK285" s="409"/>
      <c r="AL285" s="409"/>
      <c r="AM285" s="295">
        <f>SUM(Y285:AL285)</f>
        <v>0</v>
      </c>
    </row>
    <row r="286" spans="1:39" ht="16" hidden="1" outlineLevel="1">
      <c r="B286" s="293" t="s">
        <v>249</v>
      </c>
      <c r="C286" s="290" t="s">
        <v>163</v>
      </c>
      <c r="D286" s="294"/>
      <c r="E286" s="294"/>
      <c r="F286" s="294"/>
      <c r="G286" s="294"/>
      <c r="H286" s="294"/>
      <c r="I286" s="294"/>
      <c r="J286" s="294"/>
      <c r="K286" s="294"/>
      <c r="L286" s="294"/>
      <c r="M286" s="294"/>
      <c r="N286" s="464"/>
      <c r="O286" s="294"/>
      <c r="P286" s="294"/>
      <c r="Q286" s="294"/>
      <c r="R286" s="294"/>
      <c r="S286" s="294"/>
      <c r="T286" s="294"/>
      <c r="U286" s="294"/>
      <c r="V286" s="294"/>
      <c r="W286" s="294"/>
      <c r="X286" s="294"/>
      <c r="Y286" s="410">
        <f>Y285</f>
        <v>0</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6"/>
    </row>
    <row r="287" spans="1:39" ht="16" hidden="1"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6" hidden="1" outlineLevel="1">
      <c r="A288" s="505">
        <v>4</v>
      </c>
      <c r="B288" s="293" t="s">
        <v>4</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ht="16" hidden="1" outlineLevel="1">
      <c r="B289" s="293" t="s">
        <v>249</v>
      </c>
      <c r="C289" s="290" t="s">
        <v>163</v>
      </c>
      <c r="D289" s="294"/>
      <c r="E289" s="294"/>
      <c r="F289" s="294"/>
      <c r="G289" s="294"/>
      <c r="H289" s="294"/>
      <c r="I289" s="294"/>
      <c r="J289" s="294"/>
      <c r="K289" s="294"/>
      <c r="L289" s="294"/>
      <c r="M289" s="294"/>
      <c r="N289" s="464"/>
      <c r="O289" s="294"/>
      <c r="P289" s="294"/>
      <c r="Q289" s="294"/>
      <c r="R289" s="294"/>
      <c r="S289" s="294"/>
      <c r="T289" s="294"/>
      <c r="U289" s="294"/>
      <c r="V289" s="294"/>
      <c r="W289" s="294"/>
      <c r="X289" s="294"/>
      <c r="Y289" s="410">
        <f>Y288</f>
        <v>0</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6"/>
    </row>
    <row r="290" spans="1:39" ht="16" hidden="1"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6" hidden="1" outlineLevel="1">
      <c r="A291" s="505">
        <v>5</v>
      </c>
      <c r="B291" s="293" t="s">
        <v>5</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ht="16" hidden="1" outlineLevel="1">
      <c r="B292" s="293" t="s">
        <v>249</v>
      </c>
      <c r="C292" s="290" t="s">
        <v>163</v>
      </c>
      <c r="D292" s="294"/>
      <c r="E292" s="294"/>
      <c r="F292" s="294"/>
      <c r="G292" s="294"/>
      <c r="H292" s="294"/>
      <c r="I292" s="294"/>
      <c r="J292" s="294"/>
      <c r="K292" s="294"/>
      <c r="L292" s="294"/>
      <c r="M292" s="294"/>
      <c r="N292" s="464"/>
      <c r="O292" s="294"/>
      <c r="P292" s="294"/>
      <c r="Q292" s="294"/>
      <c r="R292" s="294"/>
      <c r="S292" s="294"/>
      <c r="T292" s="294"/>
      <c r="U292" s="294"/>
      <c r="V292" s="294"/>
      <c r="W292" s="294"/>
      <c r="X292" s="294"/>
      <c r="Y292" s="410">
        <f>Y291</f>
        <v>0</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6"/>
    </row>
    <row r="293" spans="1:39" ht="16" hidden="1"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6" hidden="1" outlineLevel="1">
      <c r="A294" s="505">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6" hidden="1" outlineLevel="1">
      <c r="B295" s="293" t="s">
        <v>249</v>
      </c>
      <c r="C295" s="290" t="s">
        <v>163</v>
      </c>
      <c r="D295" s="294"/>
      <c r="E295" s="294"/>
      <c r="F295" s="294"/>
      <c r="G295" s="294"/>
      <c r="H295" s="294"/>
      <c r="I295" s="294"/>
      <c r="J295" s="294"/>
      <c r="K295" s="294"/>
      <c r="L295" s="294"/>
      <c r="M295" s="294"/>
      <c r="N295" s="464"/>
      <c r="O295" s="294"/>
      <c r="P295" s="294"/>
      <c r="Q295" s="294"/>
      <c r="R295" s="294"/>
      <c r="S295" s="294"/>
      <c r="T295" s="294"/>
      <c r="U295" s="294"/>
      <c r="V295" s="294"/>
      <c r="W295" s="294"/>
      <c r="X295" s="294"/>
      <c r="Y295" s="410">
        <f>Y294</f>
        <v>0</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6"/>
    </row>
    <row r="296" spans="1:39" ht="16" hidden="1"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6" hidden="1" outlineLevel="1">
      <c r="A297" s="505">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6" hidden="1"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6"/>
    </row>
    <row r="299" spans="1:39" ht="16" hidden="1"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6" hidden="1" outlineLevel="1">
      <c r="A300" s="505">
        <v>8</v>
      </c>
      <c r="B300" s="293" t="s">
        <v>485</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6" hidden="1" outlineLevel="1">
      <c r="A301" s="505"/>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6"/>
    </row>
    <row r="302" spans="1:39" s="282" customFormat="1" ht="16" hidden="1" outlineLevel="1">
      <c r="A302" s="505"/>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6" hidden="1" outlineLevel="1">
      <c r="A303" s="505">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6" hidden="1"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6"/>
    </row>
    <row r="305" spans="1:39" ht="16" hidden="1"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6" hidden="1" outlineLevel="1">
      <c r="A306" s="506"/>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6" hidden="1" outlineLevel="1">
      <c r="A307" s="505">
        <v>10</v>
      </c>
      <c r="B307" s="309" t="s">
        <v>22</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14"/>
      <c r="Z307" s="499"/>
      <c r="AA307" s="499"/>
      <c r="AB307" s="499"/>
      <c r="AC307" s="414"/>
      <c r="AD307" s="414"/>
      <c r="AE307" s="414"/>
      <c r="AF307" s="414"/>
      <c r="AG307" s="414"/>
      <c r="AH307" s="414"/>
      <c r="AI307" s="414"/>
      <c r="AJ307" s="414"/>
      <c r="AK307" s="414"/>
      <c r="AL307" s="414"/>
      <c r="AM307" s="295">
        <f>SUM(Y307:AL307)</f>
        <v>0</v>
      </c>
    </row>
    <row r="308" spans="1:39" ht="16" hidden="1" outlineLevel="1">
      <c r="B308" s="293" t="s">
        <v>249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v>
      </c>
      <c r="AA308" s="410">
        <f t="shared" ref="AA308:AL308" si="86">AA307</f>
        <v>0</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0"/>
    </row>
    <row r="309" spans="1:39" ht="16" hidden="1"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7" hidden="1" outlineLevel="1">
      <c r="A310" s="505">
        <v>11</v>
      </c>
      <c r="B310" s="313" t="s">
        <v>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4"/>
      <c r="Z310" s="499"/>
      <c r="AA310" s="414"/>
      <c r="AB310" s="414"/>
      <c r="AC310" s="414"/>
      <c r="AD310" s="414"/>
      <c r="AE310" s="414"/>
      <c r="AF310" s="414"/>
      <c r="AG310" s="414"/>
      <c r="AH310" s="414"/>
      <c r="AI310" s="414"/>
      <c r="AJ310" s="414"/>
      <c r="AK310" s="414"/>
      <c r="AL310" s="414"/>
      <c r="AM310" s="295">
        <f>SUM(Y310:AL310)</f>
        <v>0</v>
      </c>
    </row>
    <row r="311" spans="1:39" ht="16" hidden="1" outlineLevel="1">
      <c r="B311" s="293" t="s">
        <v>249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0</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0"/>
    </row>
    <row r="312" spans="1:39" ht="16" hidden="1"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7" hidden="1" outlineLevel="1">
      <c r="A313" s="505">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6" hidden="1" outlineLevel="1">
      <c r="B314" s="293" t="s">
        <v>249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0"/>
    </row>
    <row r="315" spans="1:39" ht="16" hidden="1"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7" hidden="1" outlineLevel="1">
      <c r="A316" s="505">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6" hidden="1" outlineLevel="1">
      <c r="B317" s="293" t="s">
        <v>249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0"/>
    </row>
    <row r="318" spans="1:39" ht="16" hidden="1"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7" hidden="1" outlineLevel="1">
      <c r="A319" s="505">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499"/>
      <c r="AB319" s="414"/>
      <c r="AC319" s="414"/>
      <c r="AD319" s="414"/>
      <c r="AE319" s="414"/>
      <c r="AF319" s="414"/>
      <c r="AG319" s="414"/>
      <c r="AH319" s="414"/>
      <c r="AI319" s="414"/>
      <c r="AJ319" s="414"/>
      <c r="AK319" s="414"/>
      <c r="AL319" s="414"/>
      <c r="AM319" s="295">
        <f>SUM(Y319:AL319)</f>
        <v>0</v>
      </c>
    </row>
    <row r="320" spans="1:39" ht="16" hidden="1" outlineLevel="1">
      <c r="B320" s="293" t="s">
        <v>249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0"/>
    </row>
    <row r="321" spans="1:39" ht="16" hidden="1"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7" hidden="1" outlineLevel="1">
      <c r="A322" s="505">
        <v>15</v>
      </c>
      <c r="B322" s="313" t="s">
        <v>486</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7" hidden="1" outlineLevel="1">
      <c r="A323" s="505"/>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0"/>
    </row>
    <row r="324" spans="1:39" s="282" customFormat="1" ht="16" hidden="1" outlineLevel="1">
      <c r="A324" s="505"/>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17" hidden="1" outlineLevel="1">
      <c r="A325" s="505">
        <v>16</v>
      </c>
      <c r="B325" s="313" t="s">
        <v>487</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7" hidden="1" outlineLevel="1">
      <c r="A326" s="505"/>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0"/>
    </row>
    <row r="327" spans="1:39" s="282" customFormat="1" ht="16" hidden="1" outlineLevel="1">
      <c r="A327" s="505"/>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7" hidden="1" outlineLevel="1">
      <c r="A328" s="505">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6" hidden="1"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3">AA328</f>
        <v>0</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0"/>
    </row>
    <row r="330" spans="1:39" ht="16" hidden="1"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6" hidden="1" outlineLevel="1">
      <c r="A331" s="506"/>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7" hidden="1" outlineLevel="1">
      <c r="A332" s="505">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6" hidden="1" outlineLevel="1">
      <c r="B333" s="293" t="s">
        <v>249</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4">AA332</f>
        <v>0</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6"/>
    </row>
    <row r="334" spans="1:39" ht="16" hidden="1" outlineLevel="1">
      <c r="A334" s="508"/>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7" hidden="1" outlineLevel="1">
      <c r="A335" s="505">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6" hidden="1" outlineLevel="1">
      <c r="B336" s="293" t="s">
        <v>249</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5">AA335</f>
        <v>0</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6"/>
    </row>
    <row r="337" spans="1:39" ht="16" hidden="1"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7" hidden="1" outlineLevel="1">
      <c r="A338" s="505">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5"/>
      <c r="AD338" s="414"/>
      <c r="AE338" s="414"/>
      <c r="AF338" s="414"/>
      <c r="AG338" s="414"/>
      <c r="AH338" s="414"/>
      <c r="AI338" s="414"/>
      <c r="AJ338" s="414"/>
      <c r="AK338" s="414"/>
      <c r="AL338" s="414"/>
      <c r="AM338" s="295">
        <f>SUM(Y338:AL338)</f>
        <v>0</v>
      </c>
    </row>
    <row r="339" spans="1:39" ht="16" hidden="1" outlineLevel="1">
      <c r="B339" s="293" t="s">
        <v>249</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6">AA338</f>
        <v>0</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5"/>
    </row>
    <row r="340" spans="1:39" ht="16" hidden="1"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7" hidden="1" outlineLevel="1">
      <c r="A341" s="505">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6" hidden="1"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7">AA341</f>
        <v>0</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6"/>
    </row>
    <row r="343" spans="1:39" ht="16" hidden="1"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7" hidden="1" outlineLevel="1">
      <c r="A344" s="505">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6" hidden="1"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8">AA344</f>
        <v>0</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5"/>
    </row>
    <row r="346" spans="1:39" ht="16" hidden="1"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6" hidden="1" outlineLevel="1">
      <c r="A347" s="506"/>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7" hidden="1" outlineLevel="1">
      <c r="A348" s="505">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466"/>
      <c r="Z348" s="409"/>
      <c r="AA348" s="409"/>
      <c r="AB348" s="409"/>
      <c r="AC348" s="409"/>
      <c r="AD348" s="409"/>
      <c r="AE348" s="409"/>
      <c r="AF348" s="409"/>
      <c r="AG348" s="409"/>
      <c r="AH348" s="409"/>
      <c r="AI348" s="409"/>
      <c r="AJ348" s="409"/>
      <c r="AK348" s="409"/>
      <c r="AL348" s="409"/>
      <c r="AM348" s="295">
        <f>SUM(Y348:AL348)</f>
        <v>0</v>
      </c>
    </row>
    <row r="349" spans="1:39" ht="16" hidden="1" outlineLevel="1">
      <c r="B349" s="293" t="s">
        <v>249</v>
      </c>
      <c r="C349" s="290" t="s">
        <v>163</v>
      </c>
      <c r="D349" s="294"/>
      <c r="E349" s="294"/>
      <c r="F349" s="294"/>
      <c r="G349" s="294"/>
      <c r="H349" s="294"/>
      <c r="I349" s="294"/>
      <c r="J349" s="294"/>
      <c r="K349" s="294"/>
      <c r="L349" s="294"/>
      <c r="M349" s="294"/>
      <c r="N349" s="464"/>
      <c r="O349" s="294"/>
      <c r="P349" s="294"/>
      <c r="Q349" s="294"/>
      <c r="R349" s="294"/>
      <c r="S349" s="294"/>
      <c r="T349" s="294"/>
      <c r="U349" s="294"/>
      <c r="V349" s="294"/>
      <c r="W349" s="294"/>
      <c r="X349" s="294"/>
      <c r="Y349" s="410">
        <f>Y348</f>
        <v>0</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6"/>
    </row>
    <row r="350" spans="1:39" ht="16" hidden="1"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6" hidden="1" outlineLevel="1">
      <c r="A351" s="506"/>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7" hidden="1" outlineLevel="1">
      <c r="A352" s="505">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7" hidden="1" outlineLevel="1">
      <c r="A353" s="505"/>
      <c r="B353" s="314" t="s">
        <v>249</v>
      </c>
      <c r="C353" s="290" t="s">
        <v>163</v>
      </c>
      <c r="D353" s="294"/>
      <c r="E353" s="294"/>
      <c r="F353" s="294"/>
      <c r="G353" s="294"/>
      <c r="H353" s="294"/>
      <c r="I353" s="294"/>
      <c r="J353" s="294"/>
      <c r="K353" s="294"/>
      <c r="L353" s="294"/>
      <c r="M353" s="294"/>
      <c r="N353" s="464"/>
      <c r="O353" s="294"/>
      <c r="P353" s="294"/>
      <c r="Q353" s="294"/>
      <c r="R353" s="294"/>
      <c r="S353" s="294"/>
      <c r="T353" s="294"/>
      <c r="U353" s="294"/>
      <c r="V353" s="294"/>
      <c r="W353" s="294"/>
      <c r="X353" s="294"/>
      <c r="Y353" s="410">
        <f>Y352</f>
        <v>0</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6"/>
    </row>
    <row r="354" spans="1:39" s="282" customFormat="1" ht="16" hidden="1" outlineLevel="1">
      <c r="A354" s="505"/>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7" hidden="1" outlineLevel="1">
      <c r="A355" s="505">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7" hidden="1" outlineLevel="1">
      <c r="A356" s="505"/>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0"/>
    </row>
    <row r="357" spans="1:39" s="282" customFormat="1" ht="16" hidden="1" outlineLevel="1">
      <c r="A357" s="505"/>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6" hidden="1" outlineLevel="1">
      <c r="A358" s="506"/>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7" hidden="1" outlineLevel="1">
      <c r="A359" s="505">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6" hidden="1" outlineLevel="1">
      <c r="B360" s="293" t="s">
        <v>249</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2">AA359</f>
        <v>0</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5"/>
    </row>
    <row r="361" spans="1:39" ht="16" hidden="1" outlineLevel="1">
      <c r="A361" s="508"/>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7" hidden="1" outlineLevel="1">
      <c r="A362" s="505">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6" hidden="1" outlineLevel="1">
      <c r="B363" s="293" t="s">
        <v>249</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3">AA362</f>
        <v>0</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5"/>
    </row>
    <row r="364" spans="1:39" ht="16" hidden="1" outlineLevel="1">
      <c r="A364" s="508"/>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7" hidden="1" outlineLevel="1">
      <c r="A365" s="505">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6" hidden="1" outlineLevel="1">
      <c r="B366" s="293" t="s">
        <v>249</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4">AA365</f>
        <v>0</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6"/>
    </row>
    <row r="367" spans="1:39" ht="16" hidden="1" outlineLevel="1">
      <c r="A367" s="508"/>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6" hidden="1" outlineLevel="1">
      <c r="A368" s="505">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6" hidden="1" outlineLevel="1">
      <c r="B369" s="323" t="s">
        <v>249</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5">Z368</f>
        <v>0</v>
      </c>
      <c r="AA369" s="410">
        <f t="shared" si="105"/>
        <v>0</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6"/>
    </row>
    <row r="370" spans="1:39" ht="16" hidden="1"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6" hidden="1" outlineLevel="1">
      <c r="A371" s="505">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6" hidden="1" outlineLevel="1">
      <c r="A372" s="505"/>
      <c r="B372" s="323" t="s">
        <v>249</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6">Z371</f>
        <v>0</v>
      </c>
      <c r="AA372" s="410">
        <f t="shared" si="106"/>
        <v>0</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6"/>
    </row>
    <row r="373" spans="1:39" s="282" customFormat="1" ht="16" hidden="1" outlineLevel="1">
      <c r="A373" s="505"/>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6" hidden="1" outlineLevel="1">
      <c r="A374" s="505"/>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6" hidden="1" outlineLevel="1">
      <c r="A375" s="505">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6" hidden="1" outlineLevel="1">
      <c r="A376" s="505"/>
      <c r="B376" s="323" t="s">
        <v>249</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7">Z375</f>
        <v>0</v>
      </c>
      <c r="AA376" s="410">
        <f t="shared" si="107"/>
        <v>0</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6"/>
    </row>
    <row r="377" spans="1:39" s="282" customFormat="1" ht="16" hidden="1" outlineLevel="1">
      <c r="A377" s="505"/>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6" hidden="1" outlineLevel="1">
      <c r="A378" s="505">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6" hidden="1" outlineLevel="1">
      <c r="A379" s="505"/>
      <c r="B379" s="323" t="s">
        <v>249</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08">Z378</f>
        <v>0</v>
      </c>
      <c r="AA379" s="410">
        <f t="shared" si="108"/>
        <v>0</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6"/>
    </row>
    <row r="380" spans="1:39" s="282" customFormat="1" ht="16" hidden="1" outlineLevel="1">
      <c r="A380" s="505"/>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6" hidden="1" outlineLevel="1">
      <c r="A381" s="505">
        <v>33</v>
      </c>
      <c r="B381" s="323" t="s">
        <v>493</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6" hidden="1" outlineLevel="1">
      <c r="A382" s="505"/>
      <c r="B382" s="323" t="s">
        <v>249</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09">Z381</f>
        <v>0</v>
      </c>
      <c r="AA382" s="410">
        <f t="shared" si="109"/>
        <v>0</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6"/>
    </row>
    <row r="383" spans="1:39" ht="16" hidden="1"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6" collapsed="1">
      <c r="B384" s="326" t="s">
        <v>250</v>
      </c>
      <c r="C384" s="328"/>
      <c r="D384" s="328">
        <f>SUM(D279:D382)</f>
        <v>0</v>
      </c>
      <c r="E384" s="328"/>
      <c r="F384" s="328"/>
      <c r="G384" s="328"/>
      <c r="H384" s="328"/>
      <c r="I384" s="328"/>
      <c r="J384" s="328"/>
      <c r="K384" s="328"/>
      <c r="L384" s="328"/>
      <c r="M384" s="328"/>
      <c r="N384" s="328"/>
      <c r="O384" s="328">
        <f>SUM(O279:O382)</f>
        <v>0</v>
      </c>
      <c r="P384" s="328"/>
      <c r="Q384" s="328"/>
      <c r="R384" s="328"/>
      <c r="S384" s="328"/>
      <c r="T384" s="328"/>
      <c r="U384" s="328"/>
      <c r="V384" s="328"/>
      <c r="W384" s="328"/>
      <c r="X384" s="328"/>
      <c r="Y384" s="328">
        <f>IF(Y278="kWh",SUMPRODUCT(D279:D382,Y279:Y382))</f>
        <v>0</v>
      </c>
      <c r="Z384" s="328">
        <f>IF(Z278="kWh",SUMPRODUCT(D279:D382,Z279:Z382))</f>
        <v>0</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6">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Threshold'!$B$42:$Q$54,5,FALSE)</f>
        <v>0</v>
      </c>
      <c r="Z385" s="327">
        <f>HLOOKUP(Z277,'2. LRAMVA Threshold'!$B$42:$Q$54,5,FALSE)</f>
        <v>0</v>
      </c>
      <c r="AA385" s="327">
        <f>HLOOKUP(AA277,'2. LRAMVA Threshold'!$B$42:$Q$54,5,FALSE)</f>
        <v>0</v>
      </c>
      <c r="AB385" s="327">
        <f>HLOOKUP(AB277,'2. LRAMVA Threshold'!$B$42:$Q$54,5,FALSE)</f>
        <v>0</v>
      </c>
      <c r="AC385" s="327">
        <f>HLOOKUP(AC277,'2. LRAMVA Threshold'!$B$42:$Q$54,5,FALSE)</f>
        <v>0</v>
      </c>
      <c r="AD385" s="327">
        <f>HLOOKUP(AD277,'2. LRAMVA Threshold'!$B$42:$Q$54,5,FALSE)</f>
        <v>0</v>
      </c>
      <c r="AE385" s="327">
        <f>HLOOKUP(AE277,'2. LRAMVA Threshold'!$B$42:$Q$54,5,FALSE)</f>
        <v>0</v>
      </c>
      <c r="AF385" s="327">
        <f>HLOOKUP(AF277,'2. LRAMVA Threshold'!$B$42:$Q$54,5,FALSE)</f>
        <v>0</v>
      </c>
      <c r="AG385" s="327">
        <f>HLOOKUP(AG277,'2. LRAMVA Threshold'!$B$42:$Q$54,5,FALSE)</f>
        <v>0</v>
      </c>
      <c r="AH385" s="327">
        <f>HLOOKUP(AH277,'2. LRAMVA Threshold'!$B$42:$Q$54,5,FALSE)</f>
        <v>0</v>
      </c>
      <c r="AI385" s="327">
        <f>HLOOKUP(AI277,'2. LRAMVA Threshold'!$B$42:$Q$54,5,FALSE)</f>
        <v>0</v>
      </c>
      <c r="AJ385" s="327">
        <f>HLOOKUP(AJ277,'2. LRAMVA Threshold'!$B$42:$Q$54,5,FALSE)</f>
        <v>0</v>
      </c>
      <c r="AK385" s="327">
        <f>HLOOKUP(AK277,'2. LRAMVA Threshold'!$B$42:$Q$54,5,FALSE)</f>
        <v>0</v>
      </c>
      <c r="AL385" s="327">
        <f>HLOOKUP(AL277,'2. LRAMVA Threshold'!$B$42:$Q$54,5,FALSE)</f>
        <v>0</v>
      </c>
      <c r="AM385" s="392"/>
    </row>
    <row r="386" spans="1:41" ht="16">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6">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Rates'!$C$122:$P$134,5,FALSE)</f>
        <v>0</v>
      </c>
      <c r="Z387" s="340">
        <f>HLOOKUP(Z$20,'3.  Distribution Rates'!$C$122:$P$134,5,FALSE)</f>
        <v>0</v>
      </c>
      <c r="AA387" s="340">
        <f>HLOOKUP(AA$20,'3.  Distribution Rates'!$C$122:$P$134,5,FALSE)</f>
        <v>0</v>
      </c>
      <c r="AB387" s="340">
        <f>HLOOKUP(AB$20,'3.  Distribution Rates'!$C$122:$P$134,5,FALSE)</f>
        <v>0</v>
      </c>
      <c r="AC387" s="340">
        <f>HLOOKUP(AC$20,'3.  Distribution Rates'!$C$122:$P$134,5,FALSE)</f>
        <v>0</v>
      </c>
      <c r="AD387" s="340">
        <f>HLOOKUP(AD$20,'3.  Distribution Rates'!$C$122:$P$134,5,FALSE)</f>
        <v>0</v>
      </c>
      <c r="AE387" s="340">
        <f>HLOOKUP(AE$20,'3.  Distribution Rates'!$C$122:$P$134,5,FALSE)</f>
        <v>0</v>
      </c>
      <c r="AF387" s="340">
        <f>HLOOKUP(AF$20,'3.  Distribution Rates'!$C$122:$P$134,5,FALSE)</f>
        <v>0</v>
      </c>
      <c r="AG387" s="340">
        <f>HLOOKUP(AG$20,'3.  Distribution Rates'!$C$122:$P$134,5,FALSE)</f>
        <v>0</v>
      </c>
      <c r="AH387" s="340">
        <f>HLOOKUP(AH$20,'3.  Distribution Rates'!$C$122:$P$134,5,FALSE)</f>
        <v>0</v>
      </c>
      <c r="AI387" s="340">
        <f>HLOOKUP(AI$20,'3.  Distribution Rates'!$C$122:$P$134,5,FALSE)</f>
        <v>0</v>
      </c>
      <c r="AJ387" s="340">
        <f>HLOOKUP(AJ$20,'3.  Distribution Rates'!$C$122:$P$134,5,FALSE)</f>
        <v>0</v>
      </c>
      <c r="AK387" s="340">
        <f>HLOOKUP(AK$20,'3.  Distribution Rates'!$C$122:$P$134,5,FALSE)</f>
        <v>0</v>
      </c>
      <c r="AL387" s="340">
        <f>HLOOKUP(AL$20,'3.  Distribution Rates'!$C$122:$P$134,5,FALSE)</f>
        <v>0</v>
      </c>
      <c r="AM387" s="400"/>
    </row>
    <row r="388" spans="1:41" ht="16">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0">Y136*Y387</f>
        <v>0</v>
      </c>
      <c r="Z388" s="377">
        <f t="shared" si="110"/>
        <v>0</v>
      </c>
      <c r="AA388" s="377">
        <f t="shared" si="110"/>
        <v>0</v>
      </c>
      <c r="AB388" s="377">
        <f t="shared" si="110"/>
        <v>0</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25">
        <f>SUM(Y388:AL388)</f>
        <v>0</v>
      </c>
      <c r="AO388" s="282"/>
    </row>
    <row r="389" spans="1:41" ht="16">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1">Y265*Y387</f>
        <v>0</v>
      </c>
      <c r="Z389" s="377">
        <f t="shared" si="111"/>
        <v>0</v>
      </c>
      <c r="AA389" s="377">
        <f t="shared" si="111"/>
        <v>0</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25">
        <f>SUM(Y389:AL389)</f>
        <v>0</v>
      </c>
    </row>
    <row r="390" spans="1:41" ht="16">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2">Z384*Z387</f>
        <v>0</v>
      </c>
      <c r="AA390" s="377">
        <f t="shared" si="112"/>
        <v>0</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25">
        <f>SUM(Y390:AL390)</f>
        <v>0</v>
      </c>
    </row>
    <row r="391" spans="1:41" s="379" customFormat="1" ht="16">
      <c r="A391" s="507"/>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14">SUM(AA388:AA390)</f>
        <v>0</v>
      </c>
      <c r="AB391" s="345">
        <f t="shared" si="114"/>
        <v>0</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0</v>
      </c>
    </row>
    <row r="392" spans="1:41" s="379" customFormat="1" ht="16">
      <c r="A392" s="507"/>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07"/>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6">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6">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6">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0</v>
      </c>
      <c r="Z396" s="290">
        <f>SUMPRODUCT(F279:F382,Z279:Z382)</f>
        <v>0</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6">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0</v>
      </c>
      <c r="Z397" s="290">
        <f>SUMPRODUCT(G279:G382,Z279:Z382)</f>
        <v>0</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6">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6">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6">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586</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6">
      <c r="B404" s="279" t="s">
        <v>258</v>
      </c>
      <c r="C404" s="280"/>
      <c r="D404" s="586" t="s">
        <v>521</v>
      </c>
      <c r="F404" s="586"/>
      <c r="O404" s="280"/>
      <c r="Y404" s="269"/>
      <c r="Z404" s="266"/>
      <c r="AA404" s="266"/>
      <c r="AB404" s="266"/>
      <c r="AC404" s="266"/>
      <c r="AD404" s="266"/>
      <c r="AE404" s="266"/>
      <c r="AF404" s="266"/>
      <c r="AG404" s="266"/>
      <c r="AH404" s="266"/>
      <c r="AI404" s="266"/>
      <c r="AJ404" s="266"/>
      <c r="AK404" s="266"/>
      <c r="AL404" s="266"/>
      <c r="AM404" s="281"/>
    </row>
    <row r="405" spans="1:40" ht="36" customHeight="1">
      <c r="B405" s="875" t="s">
        <v>211</v>
      </c>
      <c r="C405" s="877" t="s">
        <v>33</v>
      </c>
      <c r="D405" s="283" t="s">
        <v>422</v>
      </c>
      <c r="E405" s="879" t="s">
        <v>209</v>
      </c>
      <c r="F405" s="880"/>
      <c r="G405" s="880"/>
      <c r="H405" s="880"/>
      <c r="I405" s="880"/>
      <c r="J405" s="880"/>
      <c r="K405" s="880"/>
      <c r="L405" s="880"/>
      <c r="M405" s="881"/>
      <c r="N405" s="885" t="s">
        <v>213</v>
      </c>
      <c r="O405" s="283" t="s">
        <v>423</v>
      </c>
      <c r="P405" s="879" t="s">
        <v>212</v>
      </c>
      <c r="Q405" s="880"/>
      <c r="R405" s="880"/>
      <c r="S405" s="880"/>
      <c r="T405" s="880"/>
      <c r="U405" s="880"/>
      <c r="V405" s="880"/>
      <c r="W405" s="880"/>
      <c r="X405" s="881"/>
      <c r="Y405" s="882" t="s">
        <v>243</v>
      </c>
      <c r="Z405" s="883"/>
      <c r="AA405" s="883"/>
      <c r="AB405" s="883"/>
      <c r="AC405" s="883"/>
      <c r="AD405" s="883"/>
      <c r="AE405" s="883"/>
      <c r="AF405" s="883"/>
      <c r="AG405" s="883"/>
      <c r="AH405" s="883"/>
      <c r="AI405" s="883"/>
      <c r="AJ405" s="883"/>
      <c r="AK405" s="883"/>
      <c r="AL405" s="883"/>
      <c r="AM405" s="884"/>
    </row>
    <row r="406" spans="1:40" ht="45.75" customHeight="1">
      <c r="B406" s="876"/>
      <c r="C406" s="878"/>
      <c r="D406" s="284">
        <v>2014</v>
      </c>
      <c r="E406" s="284">
        <v>2015</v>
      </c>
      <c r="F406" s="284">
        <v>2016</v>
      </c>
      <c r="G406" s="284">
        <v>2017</v>
      </c>
      <c r="H406" s="284">
        <v>2018</v>
      </c>
      <c r="I406" s="284">
        <v>2019</v>
      </c>
      <c r="J406" s="284">
        <v>2020</v>
      </c>
      <c r="K406" s="284">
        <v>2021</v>
      </c>
      <c r="L406" s="284">
        <v>2022</v>
      </c>
      <c r="M406" s="284">
        <v>2023</v>
      </c>
      <c r="N406" s="886"/>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 &lt; 50 kW</v>
      </c>
      <c r="AA406" s="284" t="str">
        <f>'1.  LRAMVA Summary'!F52</f>
        <v>GS 50 to 2,999 kW</v>
      </c>
      <c r="AB406" s="284" t="str">
        <f>'1.  LRAMVA Summary'!G52</f>
        <v>GS 3,000 to 4,999 kW</v>
      </c>
      <c r="AC406" s="284" t="str">
        <f>'1.  LRAMVA Summary'!H52</f>
        <v>Unmetered Scattered Load</v>
      </c>
      <c r="AD406" s="284" t="str">
        <f>'1.  LRAMVA Summary'!I52</f>
        <v>Sentinel Lighting</v>
      </c>
      <c r="AE406" s="284" t="str">
        <f>'1.  LRAMVA Summary'!J52</f>
        <v>Street Lighting</v>
      </c>
      <c r="AF406" s="284">
        <f>'1.  LRAMVA Summary'!K52</f>
        <v>0</v>
      </c>
      <c r="AG406" s="284">
        <f>'1.  LRAMVA Summary'!L52</f>
        <v>0</v>
      </c>
      <c r="AH406" s="284">
        <f>'1.  LRAMVA Summary'!M52</f>
        <v>0</v>
      </c>
      <c r="AI406" s="284">
        <f>'1.  LRAMVA Summary'!N52</f>
        <v>0</v>
      </c>
      <c r="AJ406" s="284">
        <f>'1.  LRAMVA Summary'!O52</f>
        <v>0</v>
      </c>
      <c r="AK406" s="284">
        <f>'1.  LRAMVA Summary'!P52</f>
        <v>0</v>
      </c>
      <c r="AL406" s="284">
        <f>'1.  LRAMVA Summary'!Q52</f>
        <v>0</v>
      </c>
      <c r="AM406" s="286" t="str">
        <f>'1.  LRAMVA Summary'!R52</f>
        <v>Total</v>
      </c>
    </row>
    <row r="407" spans="1:40" ht="15.75" customHeight="1">
      <c r="A407" s="506"/>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kWh</v>
      </c>
      <c r="AD407" s="290" t="str">
        <f>'1.  LRAMVA Summary'!I53</f>
        <v>kW</v>
      </c>
      <c r="AE407" s="290" t="str">
        <f>'1.  LRAMVA Summary'!J53</f>
        <v>kW</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6" outlineLevel="1">
      <c r="A408" s="505">
        <v>1</v>
      </c>
      <c r="B408" s="293" t="s">
        <v>1</v>
      </c>
      <c r="C408" s="290" t="s">
        <v>25</v>
      </c>
      <c r="D408" s="294">
        <v>36095.374957104577</v>
      </c>
      <c r="E408" s="294">
        <v>36095.374957104577</v>
      </c>
      <c r="F408" s="294">
        <v>36095.374957104577</v>
      </c>
      <c r="G408" s="294">
        <v>35990.966910504576</v>
      </c>
      <c r="H408" s="294">
        <v>17574.59552648231</v>
      </c>
      <c r="I408" s="294">
        <v>0</v>
      </c>
      <c r="J408" s="294">
        <v>0</v>
      </c>
      <c r="K408" s="294">
        <v>0</v>
      </c>
      <c r="L408" s="294">
        <v>0</v>
      </c>
      <c r="M408" s="294">
        <v>0</v>
      </c>
      <c r="N408" s="290"/>
      <c r="O408" s="294">
        <v>5.7767051311215516</v>
      </c>
      <c r="P408" s="294">
        <v>5.7767051311215516</v>
      </c>
      <c r="Q408" s="294">
        <v>5.7767051311215516</v>
      </c>
      <c r="R408" s="294">
        <v>5.6599508341215516</v>
      </c>
      <c r="S408" s="294">
        <v>2.5828355386204156</v>
      </c>
      <c r="T408" s="294">
        <v>0</v>
      </c>
      <c r="U408" s="294">
        <v>0</v>
      </c>
      <c r="V408" s="294">
        <v>0</v>
      </c>
      <c r="W408" s="294">
        <v>0</v>
      </c>
      <c r="X408" s="294">
        <v>0</v>
      </c>
      <c r="Y408" s="466">
        <v>1</v>
      </c>
      <c r="Z408" s="466">
        <v>0</v>
      </c>
      <c r="AA408" s="466">
        <v>0</v>
      </c>
      <c r="AB408" s="466">
        <v>0</v>
      </c>
      <c r="AC408" s="466">
        <v>0</v>
      </c>
      <c r="AD408" s="466">
        <v>0</v>
      </c>
      <c r="AE408" s="466">
        <v>0</v>
      </c>
      <c r="AF408" s="466">
        <v>0</v>
      </c>
      <c r="AG408" s="466">
        <v>0</v>
      </c>
      <c r="AH408" s="466">
        <v>0</v>
      </c>
      <c r="AI408" s="466">
        <v>0</v>
      </c>
      <c r="AJ408" s="466">
        <v>0</v>
      </c>
      <c r="AK408" s="466">
        <v>0</v>
      </c>
      <c r="AL408" s="466">
        <v>0</v>
      </c>
      <c r="AM408" s="295">
        <f>SUM(Y408:AL408)</f>
        <v>1</v>
      </c>
    </row>
    <row r="409" spans="1:40" ht="16" outlineLevel="1">
      <c r="B409" s="293" t="s">
        <v>259</v>
      </c>
      <c r="C409" s="290" t="s">
        <v>163</v>
      </c>
      <c r="D409" s="294">
        <v>0</v>
      </c>
      <c r="E409" s="294">
        <v>0</v>
      </c>
      <c r="F409" s="294">
        <v>0</v>
      </c>
      <c r="G409" s="294">
        <v>0</v>
      </c>
      <c r="H409" s="294">
        <v>0</v>
      </c>
      <c r="I409" s="294">
        <v>0</v>
      </c>
      <c r="J409" s="294">
        <v>0</v>
      </c>
      <c r="K409" s="294">
        <v>0</v>
      </c>
      <c r="L409" s="294">
        <v>0</v>
      </c>
      <c r="M409" s="294">
        <v>0</v>
      </c>
      <c r="N409" s="464"/>
      <c r="O409" s="294">
        <v>0</v>
      </c>
      <c r="P409" s="294">
        <v>0</v>
      </c>
      <c r="Q409" s="294">
        <v>0</v>
      </c>
      <c r="R409" s="294">
        <v>0</v>
      </c>
      <c r="S409" s="294">
        <v>0</v>
      </c>
      <c r="T409" s="294">
        <v>0</v>
      </c>
      <c r="U409" s="294">
        <v>0</v>
      </c>
      <c r="V409" s="294">
        <v>0</v>
      </c>
      <c r="W409" s="294">
        <v>0</v>
      </c>
      <c r="X409" s="294">
        <v>0</v>
      </c>
      <c r="Y409" s="410">
        <f>Y408</f>
        <v>1</v>
      </c>
      <c r="Z409" s="410">
        <f t="shared" ref="Z409:AL409" si="118">Z408</f>
        <v>0</v>
      </c>
      <c r="AA409" s="410">
        <f t="shared" si="118"/>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6"/>
    </row>
    <row r="410" spans="1:40" ht="16" outlineLevel="1">
      <c r="A410" s="507"/>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1"/>
      <c r="AA410" s="411"/>
      <c r="AB410" s="411"/>
      <c r="AC410" s="411"/>
      <c r="AD410" s="411"/>
      <c r="AE410" s="411"/>
      <c r="AF410" s="411"/>
      <c r="AG410" s="411"/>
      <c r="AH410" s="411"/>
      <c r="AI410" s="411"/>
      <c r="AJ410" s="411"/>
      <c r="AK410" s="411"/>
      <c r="AL410" s="411"/>
      <c r="AM410" s="301"/>
    </row>
    <row r="411" spans="1:40" ht="16" outlineLevel="1">
      <c r="A411" s="505">
        <v>2</v>
      </c>
      <c r="B411" s="293" t="s">
        <v>2</v>
      </c>
      <c r="C411" s="290" t="s">
        <v>25</v>
      </c>
      <c r="D411" s="294">
        <v>14038.71536</v>
      </c>
      <c r="E411" s="294">
        <v>14038.71536</v>
      </c>
      <c r="F411" s="294">
        <v>14038.71536</v>
      </c>
      <c r="G411" s="294">
        <v>14038.71536</v>
      </c>
      <c r="H411" s="294">
        <v>0</v>
      </c>
      <c r="I411" s="294">
        <v>0</v>
      </c>
      <c r="J411" s="294">
        <v>0</v>
      </c>
      <c r="K411" s="294">
        <v>0</v>
      </c>
      <c r="L411" s="294">
        <v>0</v>
      </c>
      <c r="M411" s="294">
        <v>0</v>
      </c>
      <c r="N411" s="290"/>
      <c r="O411" s="294">
        <v>7.8733757640000004</v>
      </c>
      <c r="P411" s="294">
        <v>7.8733757640000004</v>
      </c>
      <c r="Q411" s="294">
        <v>7.8733757640000004</v>
      </c>
      <c r="R411" s="294">
        <v>7.8733757640000004</v>
      </c>
      <c r="S411" s="294">
        <v>0</v>
      </c>
      <c r="T411" s="294">
        <v>0</v>
      </c>
      <c r="U411" s="294">
        <v>0</v>
      </c>
      <c r="V411" s="294">
        <v>0</v>
      </c>
      <c r="W411" s="294">
        <v>0</v>
      </c>
      <c r="X411" s="294">
        <v>0</v>
      </c>
      <c r="Y411" s="466">
        <v>1</v>
      </c>
      <c r="Z411" s="466">
        <v>0</v>
      </c>
      <c r="AA411" s="466">
        <v>0</v>
      </c>
      <c r="AB411" s="466">
        <v>0</v>
      </c>
      <c r="AC411" s="466">
        <v>0</v>
      </c>
      <c r="AD411" s="466">
        <v>0</v>
      </c>
      <c r="AE411" s="466">
        <v>0</v>
      </c>
      <c r="AF411" s="466">
        <v>0</v>
      </c>
      <c r="AG411" s="466">
        <v>0</v>
      </c>
      <c r="AH411" s="466">
        <v>0</v>
      </c>
      <c r="AI411" s="466">
        <v>0</v>
      </c>
      <c r="AJ411" s="466">
        <v>0</v>
      </c>
      <c r="AK411" s="466">
        <v>0</v>
      </c>
      <c r="AL411" s="466">
        <v>0</v>
      </c>
      <c r="AM411" s="295">
        <f>SUM(Y411:AL411)</f>
        <v>1</v>
      </c>
    </row>
    <row r="412" spans="1:40" ht="16" outlineLevel="1">
      <c r="B412" s="293" t="s">
        <v>259</v>
      </c>
      <c r="C412" s="290" t="s">
        <v>163</v>
      </c>
      <c r="D412" s="294">
        <v>0</v>
      </c>
      <c r="E412" s="294">
        <v>0</v>
      </c>
      <c r="F412" s="294">
        <v>0</v>
      </c>
      <c r="G412" s="294">
        <v>0</v>
      </c>
      <c r="H412" s="294">
        <v>0</v>
      </c>
      <c r="I412" s="294">
        <v>0</v>
      </c>
      <c r="J412" s="294">
        <v>0</v>
      </c>
      <c r="K412" s="294">
        <v>0</v>
      </c>
      <c r="L412" s="294">
        <v>0</v>
      </c>
      <c r="M412" s="294">
        <v>0</v>
      </c>
      <c r="N412" s="464"/>
      <c r="O412" s="294">
        <v>0</v>
      </c>
      <c r="P412" s="294">
        <v>0</v>
      </c>
      <c r="Q412" s="294">
        <v>0</v>
      </c>
      <c r="R412" s="294">
        <v>0</v>
      </c>
      <c r="S412" s="294">
        <v>0</v>
      </c>
      <c r="T412" s="294">
        <v>0</v>
      </c>
      <c r="U412" s="294">
        <v>0</v>
      </c>
      <c r="V412" s="294">
        <v>0</v>
      </c>
      <c r="W412" s="294">
        <v>0</v>
      </c>
      <c r="X412" s="294">
        <v>0</v>
      </c>
      <c r="Y412" s="410">
        <f>Y411</f>
        <v>1</v>
      </c>
      <c r="Z412" s="410">
        <f t="shared" ref="Z412:AL412" si="119">Z411</f>
        <v>0</v>
      </c>
      <c r="AA412" s="410">
        <f t="shared" si="119"/>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6"/>
    </row>
    <row r="413" spans="1:40" ht="16" outlineLevel="1">
      <c r="A413" s="507"/>
      <c r="B413" s="297"/>
      <c r="C413" s="298"/>
      <c r="D413" s="298"/>
      <c r="E413" s="298"/>
      <c r="F413" s="298"/>
      <c r="G413" s="298"/>
      <c r="H413" s="298"/>
      <c r="I413" s="298"/>
      <c r="J413" s="298"/>
      <c r="K413" s="298"/>
      <c r="L413" s="298"/>
      <c r="M413" s="298"/>
      <c r="N413" s="302"/>
      <c r="O413" s="298"/>
      <c r="P413" s="298"/>
      <c r="Q413" s="298"/>
      <c r="R413" s="298"/>
      <c r="S413" s="298"/>
      <c r="T413" s="298"/>
      <c r="U413" s="298"/>
      <c r="V413" s="298"/>
      <c r="W413" s="298"/>
      <c r="X413" s="298"/>
      <c r="Y413" s="411"/>
      <c r="Z413" s="411"/>
      <c r="AA413" s="411"/>
      <c r="AB413" s="411"/>
      <c r="AC413" s="411"/>
      <c r="AD413" s="411"/>
      <c r="AE413" s="411"/>
      <c r="AF413" s="411"/>
      <c r="AG413" s="411"/>
      <c r="AH413" s="411"/>
      <c r="AI413" s="411"/>
      <c r="AJ413" s="411"/>
      <c r="AK413" s="411"/>
      <c r="AL413" s="411"/>
      <c r="AM413" s="301"/>
    </row>
    <row r="414" spans="1:40" ht="16" outlineLevel="1">
      <c r="A414" s="505">
        <v>3</v>
      </c>
      <c r="B414" s="293" t="s">
        <v>3</v>
      </c>
      <c r="C414" s="290" t="s">
        <v>25</v>
      </c>
      <c r="D414" s="294">
        <v>122815.47917599999</v>
      </c>
      <c r="E414" s="294">
        <v>122815.47917599999</v>
      </c>
      <c r="F414" s="294">
        <v>122815.47917599999</v>
      </c>
      <c r="G414" s="294">
        <v>122815.47917599999</v>
      </c>
      <c r="H414" s="294">
        <v>122815.47917599999</v>
      </c>
      <c r="I414" s="294">
        <v>122815.47917599999</v>
      </c>
      <c r="J414" s="294">
        <v>122815.47917599999</v>
      </c>
      <c r="K414" s="294">
        <v>122815.47917599999</v>
      </c>
      <c r="L414" s="294">
        <v>122815.47917599999</v>
      </c>
      <c r="M414" s="294">
        <v>122815.47917599999</v>
      </c>
      <c r="N414" s="290"/>
      <c r="O414" s="294">
        <v>64.304550685999999</v>
      </c>
      <c r="P414" s="294">
        <v>64.304550685999999</v>
      </c>
      <c r="Q414" s="294">
        <v>64.304550685999999</v>
      </c>
      <c r="R414" s="294">
        <v>64.304550685999999</v>
      </c>
      <c r="S414" s="294">
        <v>64.304550685999999</v>
      </c>
      <c r="T414" s="294">
        <v>64.304550685999999</v>
      </c>
      <c r="U414" s="294">
        <v>64.304550685999999</v>
      </c>
      <c r="V414" s="294">
        <v>64.304550685999999</v>
      </c>
      <c r="W414" s="294">
        <v>64.304550685999999</v>
      </c>
      <c r="X414" s="294">
        <v>64.304550685999999</v>
      </c>
      <c r="Y414" s="466">
        <v>1</v>
      </c>
      <c r="Z414" s="466">
        <v>0</v>
      </c>
      <c r="AA414" s="466">
        <v>0</v>
      </c>
      <c r="AB414" s="466">
        <v>0</v>
      </c>
      <c r="AC414" s="466">
        <v>0</v>
      </c>
      <c r="AD414" s="466">
        <v>0</v>
      </c>
      <c r="AE414" s="466">
        <v>0</v>
      </c>
      <c r="AF414" s="466">
        <v>0</v>
      </c>
      <c r="AG414" s="466">
        <v>0</v>
      </c>
      <c r="AH414" s="466">
        <v>0</v>
      </c>
      <c r="AI414" s="466">
        <v>0</v>
      </c>
      <c r="AJ414" s="466">
        <v>0</v>
      </c>
      <c r="AK414" s="466">
        <v>0</v>
      </c>
      <c r="AL414" s="466">
        <v>0</v>
      </c>
      <c r="AM414" s="295">
        <f>SUM(Y414:AL414)</f>
        <v>1</v>
      </c>
    </row>
    <row r="415" spans="1:40" ht="16" outlineLevel="1">
      <c r="B415" s="293" t="s">
        <v>259</v>
      </c>
      <c r="C415" s="290" t="s">
        <v>163</v>
      </c>
      <c r="D415" s="294">
        <v>0</v>
      </c>
      <c r="E415" s="294">
        <v>0</v>
      </c>
      <c r="F415" s="294">
        <v>0</v>
      </c>
      <c r="G415" s="294">
        <v>0</v>
      </c>
      <c r="H415" s="294">
        <v>0</v>
      </c>
      <c r="I415" s="294">
        <v>0</v>
      </c>
      <c r="J415" s="294">
        <v>0</v>
      </c>
      <c r="K415" s="294">
        <v>0</v>
      </c>
      <c r="L415" s="294">
        <v>0</v>
      </c>
      <c r="M415" s="294">
        <v>0</v>
      </c>
      <c r="N415" s="464"/>
      <c r="O415" s="294">
        <v>0</v>
      </c>
      <c r="P415" s="294">
        <v>0</v>
      </c>
      <c r="Q415" s="294">
        <v>0</v>
      </c>
      <c r="R415" s="294">
        <v>0</v>
      </c>
      <c r="S415" s="294">
        <v>0</v>
      </c>
      <c r="T415" s="294">
        <v>0</v>
      </c>
      <c r="U415" s="294">
        <v>0</v>
      </c>
      <c r="V415" s="294">
        <v>0</v>
      </c>
      <c r="W415" s="294">
        <v>0</v>
      </c>
      <c r="X415" s="294">
        <v>0</v>
      </c>
      <c r="Y415" s="410">
        <f>Y414</f>
        <v>1</v>
      </c>
      <c r="Z415" s="410">
        <f t="shared" ref="Z415:AL415" si="120">Z414</f>
        <v>0</v>
      </c>
      <c r="AA415" s="410">
        <f t="shared" si="120"/>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6"/>
    </row>
    <row r="416" spans="1:40" ht="16" outlineLevel="1">
      <c r="B416" s="293"/>
      <c r="C416" s="304"/>
      <c r="D416" s="298"/>
      <c r="E416" s="298"/>
      <c r="F416" s="298"/>
      <c r="G416" s="298"/>
      <c r="H416" s="298"/>
      <c r="I416" s="298"/>
      <c r="J416" s="298"/>
      <c r="K416" s="298"/>
      <c r="L416" s="298"/>
      <c r="M416" s="298"/>
      <c r="N416" s="302"/>
      <c r="O416" s="298"/>
      <c r="P416" s="298"/>
      <c r="Q416" s="298"/>
      <c r="R416" s="298"/>
      <c r="S416" s="298"/>
      <c r="T416" s="298"/>
      <c r="U416" s="298"/>
      <c r="V416" s="298"/>
      <c r="W416" s="298"/>
      <c r="X416" s="298"/>
      <c r="Y416" s="411"/>
      <c r="Z416" s="411"/>
      <c r="AA416" s="411"/>
      <c r="AB416" s="411"/>
      <c r="AC416" s="411"/>
      <c r="AD416" s="411"/>
      <c r="AE416" s="411"/>
      <c r="AF416" s="411"/>
      <c r="AG416" s="411"/>
      <c r="AH416" s="411"/>
      <c r="AI416" s="411"/>
      <c r="AJ416" s="411"/>
      <c r="AK416" s="411"/>
      <c r="AL416" s="411"/>
      <c r="AM416" s="305"/>
    </row>
    <row r="417" spans="1:39" ht="16" outlineLevel="1">
      <c r="A417" s="505">
        <v>4</v>
      </c>
      <c r="B417" s="293" t="s">
        <v>4</v>
      </c>
      <c r="C417" s="290" t="s">
        <v>25</v>
      </c>
      <c r="D417" s="294">
        <v>153000.45480000001</v>
      </c>
      <c r="E417" s="294">
        <v>142210.23540000001</v>
      </c>
      <c r="F417" s="294">
        <v>137012.81529999999</v>
      </c>
      <c r="G417" s="294">
        <v>137012.81529999999</v>
      </c>
      <c r="H417" s="294">
        <v>137012.81529999999</v>
      </c>
      <c r="I417" s="294">
        <v>137012.81529999999</v>
      </c>
      <c r="J417" s="294">
        <v>137012.81529999999</v>
      </c>
      <c r="K417" s="294">
        <v>136750.70869999999</v>
      </c>
      <c r="L417" s="294">
        <v>136750.70869999999</v>
      </c>
      <c r="M417" s="294">
        <v>117320.8315</v>
      </c>
      <c r="N417" s="290"/>
      <c r="O417" s="294">
        <v>11.234249309999999</v>
      </c>
      <c r="P417" s="294">
        <v>10.585293500000001</v>
      </c>
      <c r="Q417" s="294">
        <v>10.271865650000001</v>
      </c>
      <c r="R417" s="294">
        <v>10.271865650000001</v>
      </c>
      <c r="S417" s="294">
        <v>10.271865650000001</v>
      </c>
      <c r="T417" s="294">
        <v>10.271865650000001</v>
      </c>
      <c r="U417" s="294">
        <v>10.271865650000001</v>
      </c>
      <c r="V417" s="294">
        <v>10.24194481</v>
      </c>
      <c r="W417" s="294">
        <v>10.24194481</v>
      </c>
      <c r="X417" s="294">
        <v>9.0221895910000001</v>
      </c>
      <c r="Y417" s="466">
        <v>1</v>
      </c>
      <c r="Z417" s="466">
        <v>0</v>
      </c>
      <c r="AA417" s="466">
        <v>0</v>
      </c>
      <c r="AB417" s="466">
        <v>0</v>
      </c>
      <c r="AC417" s="466">
        <v>0</v>
      </c>
      <c r="AD417" s="466">
        <v>0</v>
      </c>
      <c r="AE417" s="466">
        <v>0</v>
      </c>
      <c r="AF417" s="466">
        <v>0</v>
      </c>
      <c r="AG417" s="466">
        <v>0</v>
      </c>
      <c r="AH417" s="466">
        <v>0</v>
      </c>
      <c r="AI417" s="466">
        <v>0</v>
      </c>
      <c r="AJ417" s="466">
        <v>0</v>
      </c>
      <c r="AK417" s="466">
        <v>0</v>
      </c>
      <c r="AL417" s="466">
        <v>0</v>
      </c>
      <c r="AM417" s="295">
        <f>SUM(Y417:AL417)</f>
        <v>1</v>
      </c>
    </row>
    <row r="418" spans="1:39" ht="16" outlineLevel="1">
      <c r="B418" s="293" t="s">
        <v>259</v>
      </c>
      <c r="C418" s="290" t="s">
        <v>163</v>
      </c>
      <c r="D418" s="294">
        <v>0</v>
      </c>
      <c r="E418" s="294">
        <v>0</v>
      </c>
      <c r="F418" s="294">
        <v>0</v>
      </c>
      <c r="G418" s="294">
        <v>0</v>
      </c>
      <c r="H418" s="294">
        <v>0</v>
      </c>
      <c r="I418" s="294">
        <v>0</v>
      </c>
      <c r="J418" s="294">
        <v>0</v>
      </c>
      <c r="K418" s="294">
        <v>0</v>
      </c>
      <c r="L418" s="294">
        <v>0</v>
      </c>
      <c r="M418" s="294">
        <v>0</v>
      </c>
      <c r="N418" s="464"/>
      <c r="O418" s="294">
        <v>0</v>
      </c>
      <c r="P418" s="294">
        <v>0</v>
      </c>
      <c r="Q418" s="294">
        <v>0</v>
      </c>
      <c r="R418" s="294">
        <v>0</v>
      </c>
      <c r="S418" s="294">
        <v>0</v>
      </c>
      <c r="T418" s="294">
        <v>0</v>
      </c>
      <c r="U418" s="294">
        <v>0</v>
      </c>
      <c r="V418" s="294">
        <v>0</v>
      </c>
      <c r="W418" s="294">
        <v>0</v>
      </c>
      <c r="X418" s="294">
        <v>0</v>
      </c>
      <c r="Y418" s="410">
        <f>Y417</f>
        <v>1</v>
      </c>
      <c r="Z418" s="410">
        <f t="shared" ref="Z418:AL418" si="121">Z417</f>
        <v>0</v>
      </c>
      <c r="AA418" s="410">
        <f t="shared" si="121"/>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6"/>
    </row>
    <row r="419" spans="1:39" ht="16" outlineLevel="1">
      <c r="B419" s="293"/>
      <c r="C419" s="304"/>
      <c r="D419" s="298"/>
      <c r="E419" s="298"/>
      <c r="F419" s="298"/>
      <c r="G419" s="298"/>
      <c r="H419" s="298"/>
      <c r="I419" s="298"/>
      <c r="J419" s="298"/>
      <c r="K419" s="298"/>
      <c r="L419" s="298"/>
      <c r="M419" s="298"/>
      <c r="N419" s="302"/>
      <c r="O419" s="298"/>
      <c r="P419" s="298"/>
      <c r="Q419" s="298"/>
      <c r="R419" s="298"/>
      <c r="S419" s="298"/>
      <c r="T419" s="298"/>
      <c r="U419" s="298"/>
      <c r="V419" s="298"/>
      <c r="W419" s="298"/>
      <c r="X419" s="298"/>
      <c r="Y419" s="411"/>
      <c r="Z419" s="411"/>
      <c r="AA419" s="411"/>
      <c r="AB419" s="411"/>
      <c r="AC419" s="411"/>
      <c r="AD419" s="411"/>
      <c r="AE419" s="411"/>
      <c r="AF419" s="411"/>
      <c r="AG419" s="411"/>
      <c r="AH419" s="411"/>
      <c r="AI419" s="411"/>
      <c r="AJ419" s="411"/>
      <c r="AK419" s="411"/>
      <c r="AL419" s="411"/>
      <c r="AM419" s="305"/>
    </row>
    <row r="420" spans="1:39" ht="16" outlineLevel="1">
      <c r="A420" s="505">
        <v>5</v>
      </c>
      <c r="B420" s="293" t="s">
        <v>5</v>
      </c>
      <c r="C420" s="290" t="s">
        <v>25</v>
      </c>
      <c r="D420" s="294">
        <v>655412.74170000001</v>
      </c>
      <c r="E420" s="294">
        <v>568563.63009999995</v>
      </c>
      <c r="F420" s="294">
        <v>523302.68190000003</v>
      </c>
      <c r="G420" s="294">
        <v>523302.68190000003</v>
      </c>
      <c r="H420" s="294">
        <v>523302.68190000003</v>
      </c>
      <c r="I420" s="294">
        <v>523302.68190000003</v>
      </c>
      <c r="J420" s="294">
        <v>523302.68190000003</v>
      </c>
      <c r="K420" s="294">
        <v>523075.99519999995</v>
      </c>
      <c r="L420" s="294">
        <v>523075.99519999995</v>
      </c>
      <c r="M420" s="294">
        <v>486489.73590000003</v>
      </c>
      <c r="N420" s="290"/>
      <c r="O420" s="294">
        <v>42.893680109999998</v>
      </c>
      <c r="P420" s="294">
        <v>37.441527460000003</v>
      </c>
      <c r="Q420" s="294">
        <v>34.600167380000002</v>
      </c>
      <c r="R420" s="294">
        <v>34.600167380000002</v>
      </c>
      <c r="S420" s="294">
        <v>34.600167380000002</v>
      </c>
      <c r="T420" s="294">
        <v>34.600167380000002</v>
      </c>
      <c r="U420" s="294">
        <v>34.600167380000002</v>
      </c>
      <c r="V420" s="294">
        <v>34.574289890000003</v>
      </c>
      <c r="W420" s="294">
        <v>34.574289890000003</v>
      </c>
      <c r="X420" s="294">
        <v>32.277503350000003</v>
      </c>
      <c r="Y420" s="466">
        <v>1</v>
      </c>
      <c r="Z420" s="466">
        <v>0</v>
      </c>
      <c r="AA420" s="466">
        <v>0</v>
      </c>
      <c r="AB420" s="466">
        <v>0</v>
      </c>
      <c r="AC420" s="466">
        <v>0</v>
      </c>
      <c r="AD420" s="466">
        <v>0</v>
      </c>
      <c r="AE420" s="466">
        <v>0</v>
      </c>
      <c r="AF420" s="466">
        <v>0</v>
      </c>
      <c r="AG420" s="466">
        <v>0</v>
      </c>
      <c r="AH420" s="466">
        <v>0</v>
      </c>
      <c r="AI420" s="466">
        <v>0</v>
      </c>
      <c r="AJ420" s="466">
        <v>0</v>
      </c>
      <c r="AK420" s="466">
        <v>0</v>
      </c>
      <c r="AL420" s="466">
        <v>0</v>
      </c>
      <c r="AM420" s="295">
        <f>SUM(Y420:AL420)</f>
        <v>1</v>
      </c>
    </row>
    <row r="421" spans="1:39" ht="16" outlineLevel="1">
      <c r="B421" s="293" t="s">
        <v>259</v>
      </c>
      <c r="C421" s="290" t="s">
        <v>163</v>
      </c>
      <c r="D421" s="294">
        <v>0</v>
      </c>
      <c r="E421" s="294">
        <v>0</v>
      </c>
      <c r="F421" s="294">
        <v>0</v>
      </c>
      <c r="G421" s="294">
        <v>0</v>
      </c>
      <c r="H421" s="294">
        <v>0</v>
      </c>
      <c r="I421" s="294">
        <v>0</v>
      </c>
      <c r="J421" s="294">
        <v>0</v>
      </c>
      <c r="K421" s="294">
        <v>0</v>
      </c>
      <c r="L421" s="294">
        <v>0</v>
      </c>
      <c r="M421" s="294">
        <v>0</v>
      </c>
      <c r="N421" s="464"/>
      <c r="O421" s="294">
        <v>0</v>
      </c>
      <c r="P421" s="294">
        <v>0</v>
      </c>
      <c r="Q421" s="294">
        <v>0</v>
      </c>
      <c r="R421" s="294">
        <v>0</v>
      </c>
      <c r="S421" s="294">
        <v>0</v>
      </c>
      <c r="T421" s="294">
        <v>0</v>
      </c>
      <c r="U421" s="294">
        <v>0</v>
      </c>
      <c r="V421" s="294">
        <v>0</v>
      </c>
      <c r="W421" s="294">
        <v>0</v>
      </c>
      <c r="X421" s="294">
        <v>0</v>
      </c>
      <c r="Y421" s="410">
        <f>Y420</f>
        <v>1</v>
      </c>
      <c r="Z421" s="410">
        <f t="shared" ref="Z421:AL421" si="122">Z420</f>
        <v>0</v>
      </c>
      <c r="AA421" s="410">
        <f t="shared" si="122"/>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6"/>
    </row>
    <row r="422" spans="1:39" ht="16" outlineLevel="1">
      <c r="B422" s="293"/>
      <c r="C422" s="304"/>
      <c r="D422" s="298"/>
      <c r="E422" s="298"/>
      <c r="F422" s="298"/>
      <c r="G422" s="298"/>
      <c r="H422" s="298"/>
      <c r="I422" s="298"/>
      <c r="J422" s="298"/>
      <c r="K422" s="298"/>
      <c r="L422" s="298"/>
      <c r="M422" s="298"/>
      <c r="N422" s="302"/>
      <c r="O422" s="298"/>
      <c r="P422" s="298"/>
      <c r="Q422" s="298"/>
      <c r="R422" s="298"/>
      <c r="S422" s="298"/>
      <c r="T422" s="298"/>
      <c r="U422" s="298"/>
      <c r="V422" s="298"/>
      <c r="W422" s="298"/>
      <c r="X422" s="298"/>
      <c r="Y422" s="411"/>
      <c r="Z422" s="411"/>
      <c r="AA422" s="411"/>
      <c r="AB422" s="411"/>
      <c r="AC422" s="411"/>
      <c r="AD422" s="411"/>
      <c r="AE422" s="411"/>
      <c r="AF422" s="411"/>
      <c r="AG422" s="411"/>
      <c r="AH422" s="411"/>
      <c r="AI422" s="411"/>
      <c r="AJ422" s="411"/>
      <c r="AK422" s="411"/>
      <c r="AL422" s="411"/>
      <c r="AM422" s="305"/>
    </row>
    <row r="423" spans="1:39" ht="16" outlineLevel="1">
      <c r="A423" s="505">
        <v>6</v>
      </c>
      <c r="B423" s="293" t="s">
        <v>6</v>
      </c>
      <c r="C423" s="290" t="s">
        <v>25</v>
      </c>
      <c r="D423" s="294">
        <v>0</v>
      </c>
      <c r="E423" s="294">
        <v>0</v>
      </c>
      <c r="F423" s="294">
        <v>0</v>
      </c>
      <c r="G423" s="294">
        <v>0</v>
      </c>
      <c r="H423" s="294">
        <v>0</v>
      </c>
      <c r="I423" s="294">
        <v>0</v>
      </c>
      <c r="J423" s="294">
        <v>0</v>
      </c>
      <c r="K423" s="294">
        <v>0</v>
      </c>
      <c r="L423" s="294">
        <v>0</v>
      </c>
      <c r="M423" s="294">
        <v>0</v>
      </c>
      <c r="N423" s="290"/>
      <c r="O423" s="294">
        <v>0</v>
      </c>
      <c r="P423" s="294">
        <v>0</v>
      </c>
      <c r="Q423" s="294">
        <v>0</v>
      </c>
      <c r="R423" s="294">
        <v>0</v>
      </c>
      <c r="S423" s="294">
        <v>0</v>
      </c>
      <c r="T423" s="294">
        <v>0</v>
      </c>
      <c r="U423" s="294">
        <v>0</v>
      </c>
      <c r="V423" s="294">
        <v>0</v>
      </c>
      <c r="W423" s="294">
        <v>0</v>
      </c>
      <c r="X423" s="294">
        <v>0</v>
      </c>
      <c r="Y423" s="466">
        <v>0</v>
      </c>
      <c r="Z423" s="466">
        <v>0</v>
      </c>
      <c r="AA423" s="466">
        <v>0</v>
      </c>
      <c r="AB423" s="466">
        <v>0</v>
      </c>
      <c r="AC423" s="466">
        <v>0</v>
      </c>
      <c r="AD423" s="466">
        <v>0</v>
      </c>
      <c r="AE423" s="466">
        <v>0</v>
      </c>
      <c r="AF423" s="466">
        <v>0</v>
      </c>
      <c r="AG423" s="466">
        <v>0</v>
      </c>
      <c r="AH423" s="466">
        <v>0</v>
      </c>
      <c r="AI423" s="466">
        <v>0</v>
      </c>
      <c r="AJ423" s="466">
        <v>0</v>
      </c>
      <c r="AK423" s="466">
        <v>0</v>
      </c>
      <c r="AL423" s="466">
        <v>0</v>
      </c>
      <c r="AM423" s="295">
        <f>SUM(Y423:AL423)</f>
        <v>0</v>
      </c>
    </row>
    <row r="424" spans="1:39" ht="16" outlineLevel="1">
      <c r="B424" s="293" t="s">
        <v>259</v>
      </c>
      <c r="C424" s="290" t="s">
        <v>163</v>
      </c>
      <c r="D424" s="294">
        <v>0</v>
      </c>
      <c r="E424" s="294">
        <v>0</v>
      </c>
      <c r="F424" s="294">
        <v>0</v>
      </c>
      <c r="G424" s="294">
        <v>0</v>
      </c>
      <c r="H424" s="294">
        <v>0</v>
      </c>
      <c r="I424" s="294">
        <v>0</v>
      </c>
      <c r="J424" s="294">
        <v>0</v>
      </c>
      <c r="K424" s="294">
        <v>0</v>
      </c>
      <c r="L424" s="294">
        <v>0</v>
      </c>
      <c r="M424" s="294">
        <v>0</v>
      </c>
      <c r="N424" s="464"/>
      <c r="O424" s="294">
        <v>0</v>
      </c>
      <c r="P424" s="294">
        <v>0</v>
      </c>
      <c r="Q424" s="294">
        <v>0</v>
      </c>
      <c r="R424" s="294">
        <v>0</v>
      </c>
      <c r="S424" s="294">
        <v>0</v>
      </c>
      <c r="T424" s="294">
        <v>0</v>
      </c>
      <c r="U424" s="294">
        <v>0</v>
      </c>
      <c r="V424" s="294">
        <v>0</v>
      </c>
      <c r="W424" s="294">
        <v>0</v>
      </c>
      <c r="X424" s="294">
        <v>0</v>
      </c>
      <c r="Y424" s="410">
        <f>Y423</f>
        <v>0</v>
      </c>
      <c r="Z424" s="410">
        <f t="shared" ref="Z424:AL424" si="123">Z423</f>
        <v>0</v>
      </c>
      <c r="AA424" s="410">
        <f t="shared" si="123"/>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6"/>
    </row>
    <row r="425" spans="1:39" ht="16" outlineLevel="1">
      <c r="B425" s="293"/>
      <c r="C425" s="304"/>
      <c r="D425" s="298"/>
      <c r="E425" s="298"/>
      <c r="F425" s="298"/>
      <c r="G425" s="298"/>
      <c r="H425" s="298"/>
      <c r="I425" s="298"/>
      <c r="J425" s="298"/>
      <c r="K425" s="298"/>
      <c r="L425" s="298"/>
      <c r="M425" s="298"/>
      <c r="N425" s="302"/>
      <c r="O425" s="298"/>
      <c r="P425" s="298"/>
      <c r="Q425" s="298"/>
      <c r="R425" s="298"/>
      <c r="S425" s="298"/>
      <c r="T425" s="298"/>
      <c r="U425" s="298"/>
      <c r="V425" s="298"/>
      <c r="W425" s="298"/>
      <c r="X425" s="298"/>
      <c r="Y425" s="411"/>
      <c r="Z425" s="411"/>
      <c r="AA425" s="411"/>
      <c r="AB425" s="411"/>
      <c r="AC425" s="411"/>
      <c r="AD425" s="411"/>
      <c r="AE425" s="411"/>
      <c r="AF425" s="411"/>
      <c r="AG425" s="411"/>
      <c r="AH425" s="411"/>
      <c r="AI425" s="411"/>
      <c r="AJ425" s="411"/>
      <c r="AK425" s="411"/>
      <c r="AL425" s="411"/>
      <c r="AM425" s="305"/>
    </row>
    <row r="426" spans="1:39" ht="16" outlineLevel="1">
      <c r="A426" s="505">
        <v>7</v>
      </c>
      <c r="B426" s="293" t="s">
        <v>42</v>
      </c>
      <c r="C426" s="290" t="s">
        <v>25</v>
      </c>
      <c r="D426" s="294">
        <v>0</v>
      </c>
      <c r="E426" s="294">
        <v>0</v>
      </c>
      <c r="F426" s="294">
        <v>0</v>
      </c>
      <c r="G426" s="294">
        <v>0</v>
      </c>
      <c r="H426" s="294">
        <v>0</v>
      </c>
      <c r="I426" s="294">
        <v>0</v>
      </c>
      <c r="J426" s="294">
        <v>0</v>
      </c>
      <c r="K426" s="294">
        <v>0</v>
      </c>
      <c r="L426" s="294">
        <v>0</v>
      </c>
      <c r="M426" s="294">
        <v>0</v>
      </c>
      <c r="N426" s="290"/>
      <c r="O426" s="294">
        <v>99.232810000000001</v>
      </c>
      <c r="P426" s="294">
        <v>0</v>
      </c>
      <c r="Q426" s="294">
        <v>0</v>
      </c>
      <c r="R426" s="294">
        <v>0</v>
      </c>
      <c r="S426" s="294">
        <v>0</v>
      </c>
      <c r="T426" s="294">
        <v>0</v>
      </c>
      <c r="U426" s="294">
        <v>0</v>
      </c>
      <c r="V426" s="294">
        <v>0</v>
      </c>
      <c r="W426" s="294">
        <v>0</v>
      </c>
      <c r="X426" s="294">
        <v>0</v>
      </c>
      <c r="Y426" s="466">
        <v>1</v>
      </c>
      <c r="Z426" s="466">
        <v>0</v>
      </c>
      <c r="AA426" s="466">
        <v>0</v>
      </c>
      <c r="AB426" s="466">
        <v>0</v>
      </c>
      <c r="AC426" s="466">
        <v>0</v>
      </c>
      <c r="AD426" s="466">
        <v>0</v>
      </c>
      <c r="AE426" s="466">
        <v>0</v>
      </c>
      <c r="AF426" s="466">
        <v>0</v>
      </c>
      <c r="AG426" s="466">
        <v>0</v>
      </c>
      <c r="AH426" s="466">
        <v>0</v>
      </c>
      <c r="AI426" s="466">
        <v>0</v>
      </c>
      <c r="AJ426" s="466">
        <v>0</v>
      </c>
      <c r="AK426" s="466">
        <v>0</v>
      </c>
      <c r="AL426" s="466">
        <v>0</v>
      </c>
      <c r="AM426" s="295">
        <f>SUM(Y426:AL426)</f>
        <v>1</v>
      </c>
    </row>
    <row r="427" spans="1:39" ht="16" outlineLevel="1">
      <c r="B427" s="293" t="s">
        <v>259</v>
      </c>
      <c r="C427" s="290" t="s">
        <v>163</v>
      </c>
      <c r="D427" s="294">
        <v>0</v>
      </c>
      <c r="E427" s="294">
        <v>0</v>
      </c>
      <c r="F427" s="294">
        <v>0</v>
      </c>
      <c r="G427" s="294">
        <v>0</v>
      </c>
      <c r="H427" s="294">
        <v>0</v>
      </c>
      <c r="I427" s="294">
        <v>0</v>
      </c>
      <c r="J427" s="294">
        <v>0</v>
      </c>
      <c r="K427" s="294">
        <v>0</v>
      </c>
      <c r="L427" s="294">
        <v>0</v>
      </c>
      <c r="M427" s="294">
        <v>0</v>
      </c>
      <c r="N427" s="290"/>
      <c r="O427" s="294">
        <v>0</v>
      </c>
      <c r="P427" s="294">
        <v>0</v>
      </c>
      <c r="Q427" s="294">
        <v>0</v>
      </c>
      <c r="R427" s="294">
        <v>0</v>
      </c>
      <c r="S427" s="294">
        <v>0</v>
      </c>
      <c r="T427" s="294">
        <v>0</v>
      </c>
      <c r="U427" s="294">
        <v>0</v>
      </c>
      <c r="V427" s="294">
        <v>0</v>
      </c>
      <c r="W427" s="294">
        <v>0</v>
      </c>
      <c r="X427" s="294">
        <v>0</v>
      </c>
      <c r="Y427" s="410">
        <f>Y426</f>
        <v>1</v>
      </c>
      <c r="Z427" s="410">
        <f t="shared" ref="Z427:AL427" si="124">Z426</f>
        <v>0</v>
      </c>
      <c r="AA427" s="410">
        <f t="shared" si="124"/>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6"/>
    </row>
    <row r="428" spans="1:39" ht="16" outlineLevel="1">
      <c r="B428" s="293"/>
      <c r="C428" s="304"/>
      <c r="D428" s="298"/>
      <c r="E428" s="298"/>
      <c r="F428" s="298"/>
      <c r="G428" s="298"/>
      <c r="H428" s="298"/>
      <c r="I428" s="298"/>
      <c r="J428" s="298"/>
      <c r="K428" s="298"/>
      <c r="L428" s="298"/>
      <c r="M428" s="298"/>
      <c r="N428" s="302"/>
      <c r="O428" s="298"/>
      <c r="P428" s="298"/>
      <c r="Q428" s="298"/>
      <c r="R428" s="298"/>
      <c r="S428" s="298"/>
      <c r="T428" s="298"/>
      <c r="U428" s="298"/>
      <c r="V428" s="298"/>
      <c r="W428" s="298"/>
      <c r="X428" s="298"/>
      <c r="Y428" s="411"/>
      <c r="Z428" s="411"/>
      <c r="AA428" s="411"/>
      <c r="AB428" s="411"/>
      <c r="AC428" s="411"/>
      <c r="AD428" s="411"/>
      <c r="AE428" s="411"/>
      <c r="AF428" s="411"/>
      <c r="AG428" s="411"/>
      <c r="AH428" s="411"/>
      <c r="AI428" s="411"/>
      <c r="AJ428" s="411"/>
      <c r="AK428" s="411"/>
      <c r="AL428" s="411"/>
      <c r="AM428" s="305"/>
    </row>
    <row r="429" spans="1:39" s="282" customFormat="1" ht="16" outlineLevel="1">
      <c r="A429" s="505">
        <v>8</v>
      </c>
      <c r="B429" s="293" t="s">
        <v>485</v>
      </c>
      <c r="C429" s="290" t="s">
        <v>25</v>
      </c>
      <c r="D429" s="294">
        <v>0</v>
      </c>
      <c r="E429" s="294">
        <v>0</v>
      </c>
      <c r="F429" s="294">
        <v>0</v>
      </c>
      <c r="G429" s="294">
        <v>0</v>
      </c>
      <c r="H429" s="294">
        <v>0</v>
      </c>
      <c r="I429" s="294">
        <v>0</v>
      </c>
      <c r="J429" s="294">
        <v>0</v>
      </c>
      <c r="K429" s="294">
        <v>0</v>
      </c>
      <c r="L429" s="294">
        <v>0</v>
      </c>
      <c r="M429" s="294">
        <v>0</v>
      </c>
      <c r="N429" s="290"/>
      <c r="O429" s="294">
        <v>0</v>
      </c>
      <c r="P429" s="294">
        <v>0</v>
      </c>
      <c r="Q429" s="294">
        <v>0</v>
      </c>
      <c r="R429" s="294">
        <v>0</v>
      </c>
      <c r="S429" s="294">
        <v>0</v>
      </c>
      <c r="T429" s="294">
        <v>0</v>
      </c>
      <c r="U429" s="294">
        <v>0</v>
      </c>
      <c r="V429" s="294">
        <v>0</v>
      </c>
      <c r="W429" s="294">
        <v>0</v>
      </c>
      <c r="X429" s="294">
        <v>0</v>
      </c>
      <c r="Y429" s="466">
        <v>0</v>
      </c>
      <c r="Z429" s="466">
        <v>0</v>
      </c>
      <c r="AA429" s="466">
        <v>0</v>
      </c>
      <c r="AB429" s="466">
        <v>0</v>
      </c>
      <c r="AC429" s="466">
        <v>0</v>
      </c>
      <c r="AD429" s="466">
        <v>0</v>
      </c>
      <c r="AE429" s="466">
        <v>0</v>
      </c>
      <c r="AF429" s="466">
        <v>0</v>
      </c>
      <c r="AG429" s="466">
        <v>0</v>
      </c>
      <c r="AH429" s="466">
        <v>0</v>
      </c>
      <c r="AI429" s="466">
        <v>0</v>
      </c>
      <c r="AJ429" s="466">
        <v>0</v>
      </c>
      <c r="AK429" s="466">
        <v>0</v>
      </c>
      <c r="AL429" s="466">
        <v>0</v>
      </c>
      <c r="AM429" s="295">
        <f>SUM(Y429:AL429)</f>
        <v>0</v>
      </c>
    </row>
    <row r="430" spans="1:39" s="282" customFormat="1" ht="16" outlineLevel="1">
      <c r="A430" s="505"/>
      <c r="B430" s="293" t="s">
        <v>259</v>
      </c>
      <c r="C430" s="290" t="s">
        <v>163</v>
      </c>
      <c r="D430" s="294">
        <v>0</v>
      </c>
      <c r="E430" s="294">
        <v>0</v>
      </c>
      <c r="F430" s="294">
        <v>0</v>
      </c>
      <c r="G430" s="294">
        <v>0</v>
      </c>
      <c r="H430" s="294">
        <v>0</v>
      </c>
      <c r="I430" s="294">
        <v>0</v>
      </c>
      <c r="J430" s="294">
        <v>0</v>
      </c>
      <c r="K430" s="294">
        <v>0</v>
      </c>
      <c r="L430" s="294">
        <v>0</v>
      </c>
      <c r="M430" s="294">
        <v>0</v>
      </c>
      <c r="N430" s="290"/>
      <c r="O430" s="294">
        <v>0</v>
      </c>
      <c r="P430" s="294">
        <v>0</v>
      </c>
      <c r="Q430" s="294">
        <v>0</v>
      </c>
      <c r="R430" s="294">
        <v>0</v>
      </c>
      <c r="S430" s="294">
        <v>0</v>
      </c>
      <c r="T430" s="294">
        <v>0</v>
      </c>
      <c r="U430" s="294">
        <v>0</v>
      </c>
      <c r="V430" s="294">
        <v>0</v>
      </c>
      <c r="W430" s="294">
        <v>0</v>
      </c>
      <c r="X430" s="294">
        <v>0</v>
      </c>
      <c r="Y430" s="410">
        <f>Y429</f>
        <v>0</v>
      </c>
      <c r="Z430" s="410">
        <f t="shared" ref="Z430:AL430" si="125">Z429</f>
        <v>0</v>
      </c>
      <c r="AA430" s="410">
        <f t="shared" si="125"/>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6"/>
    </row>
    <row r="431" spans="1:39" s="282" customFormat="1" ht="16" outlineLevel="1">
      <c r="A431" s="505"/>
      <c r="B431" s="293"/>
      <c r="C431" s="304"/>
      <c r="D431" s="298"/>
      <c r="E431" s="298"/>
      <c r="F431" s="298"/>
      <c r="G431" s="298"/>
      <c r="H431" s="298"/>
      <c r="I431" s="298"/>
      <c r="J431" s="298"/>
      <c r="K431" s="298"/>
      <c r="L431" s="298"/>
      <c r="M431" s="298"/>
      <c r="N431" s="302"/>
      <c r="O431" s="298"/>
      <c r="P431" s="298"/>
      <c r="Q431" s="298"/>
      <c r="R431" s="298"/>
      <c r="S431" s="298"/>
      <c r="T431" s="298"/>
      <c r="U431" s="298"/>
      <c r="V431" s="298"/>
      <c r="W431" s="298"/>
      <c r="X431" s="298"/>
      <c r="Y431" s="411"/>
      <c r="Z431" s="411"/>
      <c r="AA431" s="411"/>
      <c r="AB431" s="411"/>
      <c r="AC431" s="411"/>
      <c r="AD431" s="411"/>
      <c r="AE431" s="411"/>
      <c r="AF431" s="411"/>
      <c r="AG431" s="411"/>
      <c r="AH431" s="411"/>
      <c r="AI431" s="411"/>
      <c r="AJ431" s="411"/>
      <c r="AK431" s="411"/>
      <c r="AL431" s="411"/>
      <c r="AM431" s="305"/>
    </row>
    <row r="432" spans="1:39" ht="16" outlineLevel="1">
      <c r="A432" s="505">
        <v>9</v>
      </c>
      <c r="B432" s="293" t="s">
        <v>7</v>
      </c>
      <c r="C432" s="290" t="s">
        <v>25</v>
      </c>
      <c r="D432" s="294">
        <v>0</v>
      </c>
      <c r="E432" s="294">
        <v>0</v>
      </c>
      <c r="F432" s="294">
        <v>0</v>
      </c>
      <c r="G432" s="294">
        <v>0</v>
      </c>
      <c r="H432" s="294">
        <v>0</v>
      </c>
      <c r="I432" s="294">
        <v>0</v>
      </c>
      <c r="J432" s="294">
        <v>0</v>
      </c>
      <c r="K432" s="294">
        <v>0</v>
      </c>
      <c r="L432" s="294">
        <v>0</v>
      </c>
      <c r="M432" s="294">
        <v>0</v>
      </c>
      <c r="N432" s="290"/>
      <c r="O432" s="294">
        <v>0</v>
      </c>
      <c r="P432" s="294">
        <v>0</v>
      </c>
      <c r="Q432" s="294">
        <v>0</v>
      </c>
      <c r="R432" s="294">
        <v>0</v>
      </c>
      <c r="S432" s="294">
        <v>0</v>
      </c>
      <c r="T432" s="294">
        <v>0</v>
      </c>
      <c r="U432" s="294">
        <v>0</v>
      </c>
      <c r="V432" s="294">
        <v>0</v>
      </c>
      <c r="W432" s="294">
        <v>0</v>
      </c>
      <c r="X432" s="294">
        <v>0</v>
      </c>
      <c r="Y432" s="466">
        <v>0</v>
      </c>
      <c r="Z432" s="466">
        <v>0</v>
      </c>
      <c r="AA432" s="466">
        <v>0</v>
      </c>
      <c r="AB432" s="466">
        <v>0</v>
      </c>
      <c r="AC432" s="466">
        <v>0</v>
      </c>
      <c r="AD432" s="466">
        <v>0</v>
      </c>
      <c r="AE432" s="466">
        <v>0</v>
      </c>
      <c r="AF432" s="466">
        <v>0</v>
      </c>
      <c r="AG432" s="466">
        <v>0</v>
      </c>
      <c r="AH432" s="466">
        <v>0</v>
      </c>
      <c r="AI432" s="466">
        <v>0</v>
      </c>
      <c r="AJ432" s="466">
        <v>0</v>
      </c>
      <c r="AK432" s="466">
        <v>0</v>
      </c>
      <c r="AL432" s="466">
        <v>0</v>
      </c>
      <c r="AM432" s="295">
        <f>SUM(Y432:AL432)</f>
        <v>0</v>
      </c>
    </row>
    <row r="433" spans="1:39" ht="16" outlineLevel="1">
      <c r="B433" s="293" t="s">
        <v>259</v>
      </c>
      <c r="C433" s="290" t="s">
        <v>163</v>
      </c>
      <c r="D433" s="294">
        <v>0</v>
      </c>
      <c r="E433" s="294">
        <v>0</v>
      </c>
      <c r="F433" s="294">
        <v>0</v>
      </c>
      <c r="G433" s="294">
        <v>0</v>
      </c>
      <c r="H433" s="294">
        <v>0</v>
      </c>
      <c r="I433" s="294">
        <v>0</v>
      </c>
      <c r="J433" s="294">
        <v>0</v>
      </c>
      <c r="K433" s="294">
        <v>0</v>
      </c>
      <c r="L433" s="294">
        <v>0</v>
      </c>
      <c r="M433" s="294">
        <v>0</v>
      </c>
      <c r="N433" s="290"/>
      <c r="O433" s="294">
        <v>0</v>
      </c>
      <c r="P433" s="294">
        <v>0</v>
      </c>
      <c r="Q433" s="294">
        <v>0</v>
      </c>
      <c r="R433" s="294">
        <v>0</v>
      </c>
      <c r="S433" s="294">
        <v>0</v>
      </c>
      <c r="T433" s="294">
        <v>0</v>
      </c>
      <c r="U433" s="294">
        <v>0</v>
      </c>
      <c r="V433" s="294">
        <v>0</v>
      </c>
      <c r="W433" s="294">
        <v>0</v>
      </c>
      <c r="X433" s="294">
        <v>0</v>
      </c>
      <c r="Y433" s="410">
        <f>Y432</f>
        <v>0</v>
      </c>
      <c r="Z433" s="410">
        <f t="shared" ref="Z433:AL433" si="126">Z432</f>
        <v>0</v>
      </c>
      <c r="AA433" s="410">
        <f t="shared" si="126"/>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6"/>
    </row>
    <row r="434" spans="1:39" ht="16" outlineLevel="1">
      <c r="B434" s="306"/>
      <c r="C434" s="307"/>
      <c r="D434" s="298"/>
      <c r="E434" s="298"/>
      <c r="F434" s="298"/>
      <c r="G434" s="298"/>
      <c r="H434" s="298"/>
      <c r="I434" s="298"/>
      <c r="J434" s="298"/>
      <c r="K434" s="298"/>
      <c r="L434" s="298"/>
      <c r="M434" s="298"/>
      <c r="N434" s="302"/>
      <c r="O434" s="298"/>
      <c r="P434" s="298"/>
      <c r="Q434" s="298"/>
      <c r="R434" s="298"/>
      <c r="S434" s="298"/>
      <c r="T434" s="298"/>
      <c r="U434" s="298"/>
      <c r="V434" s="298"/>
      <c r="W434" s="298"/>
      <c r="X434" s="298"/>
      <c r="Y434" s="411"/>
      <c r="Z434" s="411"/>
      <c r="AA434" s="411"/>
      <c r="AB434" s="411"/>
      <c r="AC434" s="411"/>
      <c r="AD434" s="411"/>
      <c r="AE434" s="411"/>
      <c r="AF434" s="411"/>
      <c r="AG434" s="411"/>
      <c r="AH434" s="411"/>
      <c r="AI434" s="411"/>
      <c r="AJ434" s="411"/>
      <c r="AK434" s="411"/>
      <c r="AL434" s="411"/>
      <c r="AM434" s="305"/>
    </row>
    <row r="435" spans="1:39" ht="16" outlineLevel="1">
      <c r="A435" s="506"/>
      <c r="B435" s="287" t="s">
        <v>8</v>
      </c>
      <c r="C435" s="288"/>
      <c r="D435" s="298"/>
      <c r="E435" s="298"/>
      <c r="F435" s="298"/>
      <c r="G435" s="298"/>
      <c r="H435" s="298"/>
      <c r="I435" s="298"/>
      <c r="J435" s="298"/>
      <c r="K435" s="298"/>
      <c r="L435" s="298"/>
      <c r="M435" s="298"/>
      <c r="N435" s="302"/>
      <c r="O435" s="298"/>
      <c r="P435" s="298"/>
      <c r="Q435" s="298"/>
      <c r="R435" s="298"/>
      <c r="S435" s="298"/>
      <c r="T435" s="298"/>
      <c r="U435" s="298"/>
      <c r="V435" s="298"/>
      <c r="W435" s="298"/>
      <c r="X435" s="298"/>
      <c r="Y435" s="413"/>
      <c r="Z435" s="413"/>
      <c r="AA435" s="413"/>
      <c r="AB435" s="413"/>
      <c r="AC435" s="413"/>
      <c r="AD435" s="413"/>
      <c r="AE435" s="413"/>
      <c r="AF435" s="413"/>
      <c r="AG435" s="413"/>
      <c r="AH435" s="413"/>
      <c r="AI435" s="413"/>
      <c r="AJ435" s="413"/>
      <c r="AK435" s="413"/>
      <c r="AL435" s="413"/>
      <c r="AM435" s="291"/>
    </row>
    <row r="436" spans="1:39" ht="16" outlineLevel="1">
      <c r="A436" s="505">
        <v>10</v>
      </c>
      <c r="B436" s="309" t="s">
        <v>22</v>
      </c>
      <c r="C436" s="290" t="s">
        <v>25</v>
      </c>
      <c r="D436" s="294">
        <v>1287576.034</v>
      </c>
      <c r="E436" s="294">
        <v>1287576.034</v>
      </c>
      <c r="F436" s="294">
        <v>1287576.034</v>
      </c>
      <c r="G436" s="294">
        <v>1253137.1370000001</v>
      </c>
      <c r="H436" s="294">
        <v>1253137.1370000001</v>
      </c>
      <c r="I436" s="294">
        <v>1252094.58</v>
      </c>
      <c r="J436" s="294">
        <v>1217560.121</v>
      </c>
      <c r="K436" s="294">
        <v>1217560.121</v>
      </c>
      <c r="L436" s="294">
        <v>1172092.023</v>
      </c>
      <c r="M436" s="294">
        <v>1017394.588</v>
      </c>
      <c r="N436" s="294">
        <v>12</v>
      </c>
      <c r="O436" s="294">
        <v>170.06639430000001</v>
      </c>
      <c r="P436" s="294">
        <v>170.06639430000001</v>
      </c>
      <c r="Q436" s="294">
        <v>170.06639430000001</v>
      </c>
      <c r="R436" s="294">
        <v>160.18006990000001</v>
      </c>
      <c r="S436" s="294">
        <v>160.18006990000001</v>
      </c>
      <c r="T436" s="294">
        <v>159.8807846</v>
      </c>
      <c r="U436" s="294">
        <v>155.17010669999999</v>
      </c>
      <c r="V436" s="294">
        <v>155.17010669999999</v>
      </c>
      <c r="W436" s="294">
        <v>149.3491473</v>
      </c>
      <c r="X436" s="294">
        <v>129.39242820000001</v>
      </c>
      <c r="Y436" s="466">
        <v>0</v>
      </c>
      <c r="Z436" s="466">
        <v>0.1</v>
      </c>
      <c r="AA436" s="466">
        <v>0.62</v>
      </c>
      <c r="AB436" s="466">
        <v>0.28000000000000003</v>
      </c>
      <c r="AC436" s="466">
        <v>0</v>
      </c>
      <c r="AD436" s="466">
        <v>0</v>
      </c>
      <c r="AE436" s="466">
        <v>0</v>
      </c>
      <c r="AF436" s="466">
        <v>0</v>
      </c>
      <c r="AG436" s="466">
        <v>0</v>
      </c>
      <c r="AH436" s="466">
        <v>0</v>
      </c>
      <c r="AI436" s="466">
        <v>0</v>
      </c>
      <c r="AJ436" s="466">
        <v>0</v>
      </c>
      <c r="AK436" s="466">
        <v>0</v>
      </c>
      <c r="AL436" s="466">
        <v>0</v>
      </c>
      <c r="AM436" s="295">
        <f>SUM(Y436:AL436)</f>
        <v>1</v>
      </c>
    </row>
    <row r="437" spans="1:39" ht="16" outlineLevel="1">
      <c r="B437" s="293" t="s">
        <v>259</v>
      </c>
      <c r="C437" s="290" t="s">
        <v>163</v>
      </c>
      <c r="D437" s="294">
        <v>0</v>
      </c>
      <c r="E437" s="294">
        <v>0</v>
      </c>
      <c r="F437" s="294">
        <v>0</v>
      </c>
      <c r="G437" s="294">
        <v>0</v>
      </c>
      <c r="H437" s="294">
        <v>0</v>
      </c>
      <c r="I437" s="294">
        <v>0</v>
      </c>
      <c r="J437" s="294">
        <v>0</v>
      </c>
      <c r="K437" s="294">
        <v>0</v>
      </c>
      <c r="L437" s="294">
        <v>0</v>
      </c>
      <c r="M437" s="294">
        <v>0</v>
      </c>
      <c r="N437" s="294">
        <v>12</v>
      </c>
      <c r="O437" s="294">
        <v>0</v>
      </c>
      <c r="P437" s="294">
        <v>0</v>
      </c>
      <c r="Q437" s="294">
        <v>0</v>
      </c>
      <c r="R437" s="294">
        <v>0</v>
      </c>
      <c r="S437" s="294">
        <v>0</v>
      </c>
      <c r="T437" s="294">
        <v>0</v>
      </c>
      <c r="U437" s="294">
        <v>0</v>
      </c>
      <c r="V437" s="294">
        <v>0</v>
      </c>
      <c r="W437" s="294">
        <v>0</v>
      </c>
      <c r="X437" s="294">
        <v>0</v>
      </c>
      <c r="Y437" s="410">
        <f>Y436</f>
        <v>0</v>
      </c>
      <c r="Z437" s="410">
        <f t="shared" ref="Z437:AL437" si="127">Z436</f>
        <v>0.1</v>
      </c>
      <c r="AA437" s="410">
        <f t="shared" si="127"/>
        <v>0.62</v>
      </c>
      <c r="AB437" s="410">
        <f t="shared" si="127"/>
        <v>0.28000000000000003</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0"/>
    </row>
    <row r="438" spans="1:39" ht="16" outlineLevel="1">
      <c r="B438" s="309"/>
      <c r="C438" s="311"/>
      <c r="D438" s="298"/>
      <c r="E438" s="298"/>
      <c r="F438" s="298"/>
      <c r="G438" s="298"/>
      <c r="H438" s="298"/>
      <c r="I438" s="298"/>
      <c r="J438" s="298"/>
      <c r="K438" s="298"/>
      <c r="L438" s="298"/>
      <c r="M438" s="298"/>
      <c r="N438" s="302"/>
      <c r="O438" s="298"/>
      <c r="P438" s="298"/>
      <c r="Q438" s="298"/>
      <c r="R438" s="298"/>
      <c r="S438" s="298"/>
      <c r="T438" s="298"/>
      <c r="U438" s="298"/>
      <c r="V438" s="298"/>
      <c r="W438" s="298"/>
      <c r="X438" s="298"/>
      <c r="Y438" s="415"/>
      <c r="Z438" s="415"/>
      <c r="AA438" s="415"/>
      <c r="AB438" s="415"/>
      <c r="AC438" s="415"/>
      <c r="AD438" s="415"/>
      <c r="AE438" s="415"/>
      <c r="AF438" s="415"/>
      <c r="AG438" s="415"/>
      <c r="AH438" s="415"/>
      <c r="AI438" s="415"/>
      <c r="AJ438" s="415"/>
      <c r="AK438" s="415"/>
      <c r="AL438" s="415"/>
      <c r="AM438" s="312"/>
    </row>
    <row r="439" spans="1:39" ht="17" outlineLevel="1">
      <c r="A439" s="505">
        <v>11</v>
      </c>
      <c r="B439" s="313" t="s">
        <v>21</v>
      </c>
      <c r="C439" s="290" t="s">
        <v>25</v>
      </c>
      <c r="D439" s="294">
        <v>558707.02469999995</v>
      </c>
      <c r="E439" s="294">
        <v>552688.1581</v>
      </c>
      <c r="F439" s="294">
        <v>512550.31199999998</v>
      </c>
      <c r="G439" s="294">
        <v>268378.16310000001</v>
      </c>
      <c r="H439" s="294">
        <v>268378.16310000001</v>
      </c>
      <c r="I439" s="294">
        <v>268378.16310000001</v>
      </c>
      <c r="J439" s="294">
        <v>268378.16310000001</v>
      </c>
      <c r="K439" s="294">
        <v>268235.63870000001</v>
      </c>
      <c r="L439" s="294">
        <v>268235.63870000001</v>
      </c>
      <c r="M439" s="294">
        <v>268235.63870000001</v>
      </c>
      <c r="N439" s="294">
        <v>12</v>
      </c>
      <c r="O439" s="294">
        <v>152.18831280000001</v>
      </c>
      <c r="P439" s="294">
        <v>150.65164630000001</v>
      </c>
      <c r="Q439" s="294">
        <v>140.3559109</v>
      </c>
      <c r="R439" s="294">
        <v>68.791592170000001</v>
      </c>
      <c r="S439" s="294">
        <v>68.791592170000001</v>
      </c>
      <c r="T439" s="294">
        <v>68.791592170000001</v>
      </c>
      <c r="U439" s="294">
        <v>68.791592170000001</v>
      </c>
      <c r="V439" s="294">
        <v>68.648966110000003</v>
      </c>
      <c r="W439" s="294">
        <v>68.648966110000003</v>
      </c>
      <c r="X439" s="294">
        <v>68.648966110000003</v>
      </c>
      <c r="Y439" s="466">
        <v>0</v>
      </c>
      <c r="Z439" s="466">
        <v>0.86</v>
      </c>
      <c r="AA439" s="466">
        <v>0.14000000000000001</v>
      </c>
      <c r="AB439" s="466">
        <v>0</v>
      </c>
      <c r="AC439" s="466">
        <v>0</v>
      </c>
      <c r="AD439" s="466">
        <v>0</v>
      </c>
      <c r="AE439" s="466">
        <v>0</v>
      </c>
      <c r="AF439" s="466">
        <v>0</v>
      </c>
      <c r="AG439" s="466">
        <v>0</v>
      </c>
      <c r="AH439" s="466">
        <v>0</v>
      </c>
      <c r="AI439" s="466">
        <v>0</v>
      </c>
      <c r="AJ439" s="466">
        <v>0</v>
      </c>
      <c r="AK439" s="466">
        <v>0</v>
      </c>
      <c r="AL439" s="466">
        <v>0</v>
      </c>
      <c r="AM439" s="295">
        <f>SUM(Y439:AL439)</f>
        <v>1</v>
      </c>
    </row>
    <row r="440" spans="1:39" ht="16" outlineLevel="1">
      <c r="B440" s="293" t="s">
        <v>259</v>
      </c>
      <c r="C440" s="290" t="s">
        <v>163</v>
      </c>
      <c r="D440" s="294">
        <v>0</v>
      </c>
      <c r="E440" s="294">
        <v>0</v>
      </c>
      <c r="F440" s="294">
        <v>0</v>
      </c>
      <c r="G440" s="294">
        <v>0</v>
      </c>
      <c r="H440" s="294">
        <v>0</v>
      </c>
      <c r="I440" s="294">
        <v>0</v>
      </c>
      <c r="J440" s="294">
        <v>0</v>
      </c>
      <c r="K440" s="294">
        <v>0</v>
      </c>
      <c r="L440" s="294">
        <v>0</v>
      </c>
      <c r="M440" s="294">
        <v>0</v>
      </c>
      <c r="N440" s="294">
        <v>12</v>
      </c>
      <c r="O440" s="294">
        <v>0</v>
      </c>
      <c r="P440" s="294">
        <v>0</v>
      </c>
      <c r="Q440" s="294">
        <v>0</v>
      </c>
      <c r="R440" s="294">
        <v>0</v>
      </c>
      <c r="S440" s="294">
        <v>0</v>
      </c>
      <c r="T440" s="294">
        <v>0</v>
      </c>
      <c r="U440" s="294">
        <v>0</v>
      </c>
      <c r="V440" s="294">
        <v>0</v>
      </c>
      <c r="W440" s="294">
        <v>0</v>
      </c>
      <c r="X440" s="294">
        <v>0</v>
      </c>
      <c r="Y440" s="410">
        <f>Y439</f>
        <v>0</v>
      </c>
      <c r="Z440" s="410">
        <f t="shared" ref="Z440:AL440" si="128">Z439</f>
        <v>0.86</v>
      </c>
      <c r="AA440" s="410">
        <f t="shared" si="128"/>
        <v>0.14000000000000001</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0"/>
    </row>
    <row r="441" spans="1:39" ht="16" outlineLevel="1">
      <c r="B441" s="313"/>
      <c r="C441" s="311"/>
      <c r="D441" s="298"/>
      <c r="E441" s="298"/>
      <c r="F441" s="298"/>
      <c r="G441" s="298"/>
      <c r="H441" s="298"/>
      <c r="I441" s="298"/>
      <c r="J441" s="298"/>
      <c r="K441" s="298"/>
      <c r="L441" s="298"/>
      <c r="M441" s="298"/>
      <c r="N441" s="302"/>
      <c r="O441" s="298"/>
      <c r="P441" s="298"/>
      <c r="Q441" s="298"/>
      <c r="R441" s="298"/>
      <c r="S441" s="298"/>
      <c r="T441" s="298"/>
      <c r="U441" s="298"/>
      <c r="V441" s="298"/>
      <c r="W441" s="298"/>
      <c r="X441" s="298"/>
      <c r="Y441" s="415"/>
      <c r="Z441" s="415"/>
      <c r="AA441" s="415"/>
      <c r="AB441" s="415"/>
      <c r="AC441" s="415"/>
      <c r="AD441" s="415"/>
      <c r="AE441" s="415"/>
      <c r="AF441" s="415"/>
      <c r="AG441" s="415"/>
      <c r="AH441" s="415"/>
      <c r="AI441" s="415"/>
      <c r="AJ441" s="415"/>
      <c r="AK441" s="415"/>
      <c r="AL441" s="415"/>
      <c r="AM441" s="312"/>
    </row>
    <row r="442" spans="1:39" ht="17" outlineLevel="1">
      <c r="A442" s="505">
        <v>12</v>
      </c>
      <c r="B442" s="313" t="s">
        <v>23</v>
      </c>
      <c r="C442" s="290" t="s">
        <v>25</v>
      </c>
      <c r="D442" s="294">
        <v>0</v>
      </c>
      <c r="E442" s="294">
        <v>0</v>
      </c>
      <c r="F442" s="294">
        <v>0</v>
      </c>
      <c r="G442" s="294">
        <v>0</v>
      </c>
      <c r="H442" s="294">
        <v>0</v>
      </c>
      <c r="I442" s="294">
        <v>0</v>
      </c>
      <c r="J442" s="294">
        <v>0</v>
      </c>
      <c r="K442" s="294">
        <v>0</v>
      </c>
      <c r="L442" s="294">
        <v>0</v>
      </c>
      <c r="M442" s="294">
        <v>0</v>
      </c>
      <c r="N442" s="294">
        <v>3</v>
      </c>
      <c r="O442" s="294">
        <v>0</v>
      </c>
      <c r="P442" s="294">
        <v>0</v>
      </c>
      <c r="Q442" s="294">
        <v>0</v>
      </c>
      <c r="R442" s="294">
        <v>0</v>
      </c>
      <c r="S442" s="294">
        <v>0</v>
      </c>
      <c r="T442" s="294">
        <v>0</v>
      </c>
      <c r="U442" s="294">
        <v>0</v>
      </c>
      <c r="V442" s="294">
        <v>0</v>
      </c>
      <c r="W442" s="294">
        <v>0</v>
      </c>
      <c r="X442" s="294">
        <v>0</v>
      </c>
      <c r="Y442" s="466">
        <v>0</v>
      </c>
      <c r="Z442" s="466">
        <v>0</v>
      </c>
      <c r="AA442" s="466">
        <v>0</v>
      </c>
      <c r="AB442" s="466">
        <v>0</v>
      </c>
      <c r="AC442" s="466">
        <v>0</v>
      </c>
      <c r="AD442" s="466">
        <v>0</v>
      </c>
      <c r="AE442" s="466">
        <v>0</v>
      </c>
      <c r="AF442" s="466">
        <v>0</v>
      </c>
      <c r="AG442" s="466">
        <v>0</v>
      </c>
      <c r="AH442" s="466">
        <v>0</v>
      </c>
      <c r="AI442" s="466">
        <v>0</v>
      </c>
      <c r="AJ442" s="466">
        <v>0</v>
      </c>
      <c r="AK442" s="466">
        <v>0</v>
      </c>
      <c r="AL442" s="466">
        <v>0</v>
      </c>
      <c r="AM442" s="295">
        <f>SUM(Y442:AL442)</f>
        <v>0</v>
      </c>
    </row>
    <row r="443" spans="1:39" ht="16" outlineLevel="1">
      <c r="B443" s="293" t="s">
        <v>259</v>
      </c>
      <c r="C443" s="290" t="s">
        <v>163</v>
      </c>
      <c r="D443" s="294">
        <v>0</v>
      </c>
      <c r="E443" s="294">
        <v>0</v>
      </c>
      <c r="F443" s="294">
        <v>0</v>
      </c>
      <c r="G443" s="294">
        <v>0</v>
      </c>
      <c r="H443" s="294">
        <v>0</v>
      </c>
      <c r="I443" s="294">
        <v>0</v>
      </c>
      <c r="J443" s="294">
        <v>0</v>
      </c>
      <c r="K443" s="294">
        <v>0</v>
      </c>
      <c r="L443" s="294">
        <v>0</v>
      </c>
      <c r="M443" s="294">
        <v>0</v>
      </c>
      <c r="N443" s="294">
        <v>3</v>
      </c>
      <c r="O443" s="294">
        <v>0</v>
      </c>
      <c r="P443" s="294">
        <v>0</v>
      </c>
      <c r="Q443" s="294">
        <v>0</v>
      </c>
      <c r="R443" s="294">
        <v>0</v>
      </c>
      <c r="S443" s="294">
        <v>0</v>
      </c>
      <c r="T443" s="294">
        <v>0</v>
      </c>
      <c r="U443" s="294">
        <v>0</v>
      </c>
      <c r="V443" s="294">
        <v>0</v>
      </c>
      <c r="W443" s="294">
        <v>0</v>
      </c>
      <c r="X443" s="294">
        <v>0</v>
      </c>
      <c r="Y443" s="410">
        <f>Y442</f>
        <v>0</v>
      </c>
      <c r="Z443" s="410">
        <f t="shared" ref="Z443:AL443" si="129">Z442</f>
        <v>0</v>
      </c>
      <c r="AA443" s="410">
        <f t="shared" si="129"/>
        <v>0</v>
      </c>
      <c r="AB443" s="410">
        <f t="shared" si="129"/>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0"/>
    </row>
    <row r="444" spans="1:39" ht="16" outlineLevel="1">
      <c r="B444" s="313"/>
      <c r="C444" s="311"/>
      <c r="D444" s="298"/>
      <c r="E444" s="298"/>
      <c r="F444" s="298"/>
      <c r="G444" s="298"/>
      <c r="H444" s="298"/>
      <c r="I444" s="298"/>
      <c r="J444" s="298"/>
      <c r="K444" s="298"/>
      <c r="L444" s="298"/>
      <c r="M444" s="298"/>
      <c r="N444" s="302"/>
      <c r="O444" s="298"/>
      <c r="P444" s="298"/>
      <c r="Q444" s="298"/>
      <c r="R444" s="298"/>
      <c r="S444" s="298"/>
      <c r="T444" s="298"/>
      <c r="U444" s="298"/>
      <c r="V444" s="298"/>
      <c r="W444" s="298"/>
      <c r="X444" s="298"/>
      <c r="Y444" s="415"/>
      <c r="Z444" s="415"/>
      <c r="AA444" s="415"/>
      <c r="AB444" s="415"/>
      <c r="AC444" s="415"/>
      <c r="AD444" s="415"/>
      <c r="AE444" s="415"/>
      <c r="AF444" s="415"/>
      <c r="AG444" s="415"/>
      <c r="AH444" s="415"/>
      <c r="AI444" s="415"/>
      <c r="AJ444" s="415"/>
      <c r="AK444" s="415"/>
      <c r="AL444" s="415"/>
      <c r="AM444" s="312"/>
    </row>
    <row r="445" spans="1:39" ht="17" outlineLevel="1">
      <c r="A445" s="505">
        <v>13</v>
      </c>
      <c r="B445" s="313" t="s">
        <v>24</v>
      </c>
      <c r="C445" s="290" t="s">
        <v>25</v>
      </c>
      <c r="D445" s="294">
        <v>68104.497770000002</v>
      </c>
      <c r="E445" s="294">
        <v>68104.497770000002</v>
      </c>
      <c r="F445" s="294">
        <v>68104.497770000002</v>
      </c>
      <c r="G445" s="294">
        <v>68104.497770000002</v>
      </c>
      <c r="H445" s="294">
        <v>68104.497770000002</v>
      </c>
      <c r="I445" s="294">
        <v>68104.497770000002</v>
      </c>
      <c r="J445" s="294">
        <v>68104.497770000002</v>
      </c>
      <c r="K445" s="294">
        <v>68104.497770000002</v>
      </c>
      <c r="L445" s="294">
        <v>68104.497770000002</v>
      </c>
      <c r="M445" s="294">
        <v>68104.497770000002</v>
      </c>
      <c r="N445" s="294">
        <v>12</v>
      </c>
      <c r="O445" s="294">
        <v>252.44417060000001</v>
      </c>
      <c r="P445" s="294">
        <v>252.44417060000001</v>
      </c>
      <c r="Q445" s="294">
        <v>252.44417060000001</v>
      </c>
      <c r="R445" s="294">
        <v>252.44417060000001</v>
      </c>
      <c r="S445" s="294">
        <v>252.44417060000001</v>
      </c>
      <c r="T445" s="294">
        <v>252.44417060000001</v>
      </c>
      <c r="U445" s="294">
        <v>252.44417060000001</v>
      </c>
      <c r="V445" s="294">
        <v>252.44417060000001</v>
      </c>
      <c r="W445" s="294">
        <v>252.44417060000001</v>
      </c>
      <c r="X445" s="294">
        <v>252.44417060000001</v>
      </c>
      <c r="Y445" s="466">
        <v>0</v>
      </c>
      <c r="Z445" s="466">
        <v>0.4</v>
      </c>
      <c r="AA445" s="466">
        <v>0.6</v>
      </c>
      <c r="AB445" s="466">
        <v>0</v>
      </c>
      <c r="AC445" s="466">
        <v>0</v>
      </c>
      <c r="AD445" s="466">
        <v>0</v>
      </c>
      <c r="AE445" s="466">
        <v>0</v>
      </c>
      <c r="AF445" s="466">
        <v>0</v>
      </c>
      <c r="AG445" s="466">
        <v>0</v>
      </c>
      <c r="AH445" s="466">
        <v>0</v>
      </c>
      <c r="AI445" s="466">
        <v>0</v>
      </c>
      <c r="AJ445" s="466">
        <v>0</v>
      </c>
      <c r="AK445" s="466">
        <v>0</v>
      </c>
      <c r="AL445" s="466">
        <v>0</v>
      </c>
      <c r="AM445" s="295">
        <f>SUM(Y445:AL445)</f>
        <v>1</v>
      </c>
    </row>
    <row r="446" spans="1:39" ht="16" outlineLevel="1">
      <c r="B446" s="293" t="s">
        <v>259</v>
      </c>
      <c r="C446" s="290" t="s">
        <v>163</v>
      </c>
      <c r="D446" s="294">
        <v>0</v>
      </c>
      <c r="E446" s="294">
        <v>0</v>
      </c>
      <c r="F446" s="294">
        <v>0</v>
      </c>
      <c r="G446" s="294">
        <v>0</v>
      </c>
      <c r="H446" s="294">
        <v>0</v>
      </c>
      <c r="I446" s="294">
        <v>0</v>
      </c>
      <c r="J446" s="294">
        <v>0</v>
      </c>
      <c r="K446" s="294">
        <v>0</v>
      </c>
      <c r="L446" s="294">
        <v>0</v>
      </c>
      <c r="M446" s="294">
        <v>0</v>
      </c>
      <c r="N446" s="294">
        <v>12</v>
      </c>
      <c r="O446" s="294">
        <v>0</v>
      </c>
      <c r="P446" s="294">
        <v>0</v>
      </c>
      <c r="Q446" s="294">
        <v>0</v>
      </c>
      <c r="R446" s="294">
        <v>0</v>
      </c>
      <c r="S446" s="294">
        <v>0</v>
      </c>
      <c r="T446" s="294">
        <v>0</v>
      </c>
      <c r="U446" s="294">
        <v>0</v>
      </c>
      <c r="V446" s="294">
        <v>0</v>
      </c>
      <c r="W446" s="294">
        <v>0</v>
      </c>
      <c r="X446" s="294">
        <v>0</v>
      </c>
      <c r="Y446" s="410">
        <f>Y445</f>
        <v>0</v>
      </c>
      <c r="Z446" s="410">
        <f t="shared" ref="Z446:AL446" si="130">Z445</f>
        <v>0.4</v>
      </c>
      <c r="AA446" s="410">
        <f t="shared" si="130"/>
        <v>0.6</v>
      </c>
      <c r="AB446" s="410">
        <f t="shared" si="130"/>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0"/>
    </row>
    <row r="447" spans="1:39" ht="16" outlineLevel="1">
      <c r="B447" s="313"/>
      <c r="C447" s="311"/>
      <c r="D447" s="298"/>
      <c r="E447" s="298"/>
      <c r="F447" s="298"/>
      <c r="G447" s="298"/>
      <c r="H447" s="298"/>
      <c r="I447" s="298"/>
      <c r="J447" s="298"/>
      <c r="K447" s="298"/>
      <c r="L447" s="298"/>
      <c r="M447" s="298"/>
      <c r="N447" s="302"/>
      <c r="O447" s="298"/>
      <c r="P447" s="298"/>
      <c r="Q447" s="298"/>
      <c r="R447" s="298"/>
      <c r="S447" s="298"/>
      <c r="T447" s="298"/>
      <c r="U447" s="298"/>
      <c r="V447" s="298"/>
      <c r="W447" s="298"/>
      <c r="X447" s="298"/>
      <c r="Y447" s="415"/>
      <c r="Z447" s="415"/>
      <c r="AA447" s="415"/>
      <c r="AB447" s="415"/>
      <c r="AC447" s="415"/>
      <c r="AD447" s="415"/>
      <c r="AE447" s="415"/>
      <c r="AF447" s="415"/>
      <c r="AG447" s="415"/>
      <c r="AH447" s="415"/>
      <c r="AI447" s="415"/>
      <c r="AJ447" s="415"/>
      <c r="AK447" s="415"/>
      <c r="AL447" s="415"/>
      <c r="AM447" s="312"/>
    </row>
    <row r="448" spans="1:39" ht="17" outlineLevel="1">
      <c r="A448" s="505">
        <v>14</v>
      </c>
      <c r="B448" s="313" t="s">
        <v>20</v>
      </c>
      <c r="C448" s="290" t="s">
        <v>25</v>
      </c>
      <c r="D448" s="294">
        <v>0</v>
      </c>
      <c r="E448" s="294">
        <v>0</v>
      </c>
      <c r="F448" s="294">
        <v>0</v>
      </c>
      <c r="G448" s="294">
        <v>0</v>
      </c>
      <c r="H448" s="294">
        <v>0</v>
      </c>
      <c r="I448" s="294">
        <v>0</v>
      </c>
      <c r="J448" s="294">
        <v>0</v>
      </c>
      <c r="K448" s="294">
        <v>0</v>
      </c>
      <c r="L448" s="294">
        <v>0</v>
      </c>
      <c r="M448" s="294">
        <v>0</v>
      </c>
      <c r="N448" s="294">
        <v>12</v>
      </c>
      <c r="O448" s="294">
        <v>0</v>
      </c>
      <c r="P448" s="294">
        <v>0</v>
      </c>
      <c r="Q448" s="294">
        <v>0</v>
      </c>
      <c r="R448" s="294">
        <v>0</v>
      </c>
      <c r="S448" s="294">
        <v>0</v>
      </c>
      <c r="T448" s="294">
        <v>0</v>
      </c>
      <c r="U448" s="294">
        <v>0</v>
      </c>
      <c r="V448" s="294">
        <v>0</v>
      </c>
      <c r="W448" s="294">
        <v>0</v>
      </c>
      <c r="X448" s="294">
        <v>0</v>
      </c>
      <c r="Y448" s="466">
        <v>0</v>
      </c>
      <c r="Z448" s="466">
        <v>0</v>
      </c>
      <c r="AA448" s="466">
        <v>0</v>
      </c>
      <c r="AB448" s="466">
        <v>0</v>
      </c>
      <c r="AC448" s="466">
        <v>0</v>
      </c>
      <c r="AD448" s="466">
        <v>0</v>
      </c>
      <c r="AE448" s="466">
        <v>0</v>
      </c>
      <c r="AF448" s="466">
        <v>0</v>
      </c>
      <c r="AG448" s="466">
        <v>0</v>
      </c>
      <c r="AH448" s="466">
        <v>0</v>
      </c>
      <c r="AI448" s="466">
        <v>0</v>
      </c>
      <c r="AJ448" s="466">
        <v>0</v>
      </c>
      <c r="AK448" s="466">
        <v>0</v>
      </c>
      <c r="AL448" s="466">
        <v>0</v>
      </c>
      <c r="AM448" s="295">
        <f>SUM(Y448:AL448)</f>
        <v>0</v>
      </c>
    </row>
    <row r="449" spans="1:39" ht="16" outlineLevel="1">
      <c r="B449" s="293" t="s">
        <v>259</v>
      </c>
      <c r="C449" s="290" t="s">
        <v>163</v>
      </c>
      <c r="D449" s="294">
        <v>0</v>
      </c>
      <c r="E449" s="294">
        <v>0</v>
      </c>
      <c r="F449" s="294">
        <v>0</v>
      </c>
      <c r="G449" s="294">
        <v>0</v>
      </c>
      <c r="H449" s="294">
        <v>0</v>
      </c>
      <c r="I449" s="294">
        <v>0</v>
      </c>
      <c r="J449" s="294">
        <v>0</v>
      </c>
      <c r="K449" s="294">
        <v>0</v>
      </c>
      <c r="L449" s="294">
        <v>0</v>
      </c>
      <c r="M449" s="294">
        <v>0</v>
      </c>
      <c r="N449" s="294">
        <v>12</v>
      </c>
      <c r="O449" s="294">
        <v>0</v>
      </c>
      <c r="P449" s="294">
        <v>0</v>
      </c>
      <c r="Q449" s="294">
        <v>0</v>
      </c>
      <c r="R449" s="294">
        <v>0</v>
      </c>
      <c r="S449" s="294">
        <v>0</v>
      </c>
      <c r="T449" s="294">
        <v>0</v>
      </c>
      <c r="U449" s="294">
        <v>0</v>
      </c>
      <c r="V449" s="294">
        <v>0</v>
      </c>
      <c r="W449" s="294">
        <v>0</v>
      </c>
      <c r="X449" s="294">
        <v>0</v>
      </c>
      <c r="Y449" s="410">
        <f>Y448</f>
        <v>0</v>
      </c>
      <c r="Z449" s="410">
        <f t="shared" ref="Z449:AL449" si="131">Z448</f>
        <v>0</v>
      </c>
      <c r="AA449" s="410">
        <f t="shared" si="131"/>
        <v>0</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0"/>
    </row>
    <row r="450" spans="1:39" ht="16" outlineLevel="1">
      <c r="B450" s="313"/>
      <c r="C450" s="311"/>
      <c r="D450" s="298"/>
      <c r="E450" s="298"/>
      <c r="F450" s="298"/>
      <c r="G450" s="298"/>
      <c r="H450" s="298"/>
      <c r="I450" s="298"/>
      <c r="J450" s="298"/>
      <c r="K450" s="298"/>
      <c r="L450" s="298"/>
      <c r="M450" s="298"/>
      <c r="N450" s="302"/>
      <c r="O450" s="298"/>
      <c r="P450" s="298"/>
      <c r="Q450" s="298"/>
      <c r="R450" s="298"/>
      <c r="S450" s="298"/>
      <c r="T450" s="298"/>
      <c r="U450" s="298"/>
      <c r="V450" s="298"/>
      <c r="W450" s="298"/>
      <c r="X450" s="298"/>
      <c r="Y450" s="415"/>
      <c r="Z450" s="415"/>
      <c r="AA450" s="415"/>
      <c r="AB450" s="415"/>
      <c r="AC450" s="415"/>
      <c r="AD450" s="415"/>
      <c r="AE450" s="415"/>
      <c r="AF450" s="415"/>
      <c r="AG450" s="415"/>
      <c r="AH450" s="415"/>
      <c r="AI450" s="415"/>
      <c r="AJ450" s="415"/>
      <c r="AK450" s="415"/>
      <c r="AL450" s="415"/>
      <c r="AM450" s="312"/>
    </row>
    <row r="451" spans="1:39" s="282" customFormat="1" ht="17" outlineLevel="1">
      <c r="A451" s="505">
        <v>15</v>
      </c>
      <c r="B451" s="313" t="s">
        <v>486</v>
      </c>
      <c r="C451" s="290" t="s">
        <v>25</v>
      </c>
      <c r="D451" s="294">
        <v>0</v>
      </c>
      <c r="E451" s="294">
        <v>0</v>
      </c>
      <c r="F451" s="294">
        <v>0</v>
      </c>
      <c r="G451" s="294">
        <v>0</v>
      </c>
      <c r="H451" s="294">
        <v>0</v>
      </c>
      <c r="I451" s="294">
        <v>0</v>
      </c>
      <c r="J451" s="294">
        <v>0</v>
      </c>
      <c r="K451" s="294">
        <v>0</v>
      </c>
      <c r="L451" s="294">
        <v>0</v>
      </c>
      <c r="M451" s="294">
        <v>0</v>
      </c>
      <c r="N451" s="290">
        <v>0</v>
      </c>
      <c r="O451" s="294">
        <v>1.7720279999999999</v>
      </c>
      <c r="P451" s="294">
        <v>0</v>
      </c>
      <c r="Q451" s="294">
        <v>0</v>
      </c>
      <c r="R451" s="294">
        <v>0</v>
      </c>
      <c r="S451" s="294">
        <v>0</v>
      </c>
      <c r="T451" s="294">
        <v>0</v>
      </c>
      <c r="U451" s="294">
        <v>0</v>
      </c>
      <c r="V451" s="294">
        <v>0</v>
      </c>
      <c r="W451" s="294">
        <v>0</v>
      </c>
      <c r="X451" s="294">
        <v>0</v>
      </c>
      <c r="Y451" s="466">
        <v>0</v>
      </c>
      <c r="Z451" s="466">
        <v>1</v>
      </c>
      <c r="AA451" s="466">
        <v>0</v>
      </c>
      <c r="AB451" s="466">
        <v>0</v>
      </c>
      <c r="AC451" s="466">
        <v>0</v>
      </c>
      <c r="AD451" s="466">
        <v>0</v>
      </c>
      <c r="AE451" s="466">
        <v>0</v>
      </c>
      <c r="AF451" s="466">
        <v>0</v>
      </c>
      <c r="AG451" s="466">
        <v>0</v>
      </c>
      <c r="AH451" s="466">
        <v>0</v>
      </c>
      <c r="AI451" s="466">
        <v>0</v>
      </c>
      <c r="AJ451" s="466">
        <v>0</v>
      </c>
      <c r="AK451" s="466">
        <v>0</v>
      </c>
      <c r="AL451" s="466">
        <v>0</v>
      </c>
      <c r="AM451" s="295">
        <f>SUM(Y451:AL451)</f>
        <v>1</v>
      </c>
    </row>
    <row r="452" spans="1:39" s="282" customFormat="1" ht="17" outlineLevel="1">
      <c r="A452" s="505"/>
      <c r="B452" s="313" t="s">
        <v>259</v>
      </c>
      <c r="C452" s="290" t="s">
        <v>163</v>
      </c>
      <c r="D452" s="294">
        <v>0</v>
      </c>
      <c r="E452" s="294">
        <v>0</v>
      </c>
      <c r="F452" s="294">
        <v>0</v>
      </c>
      <c r="G452" s="294">
        <v>0</v>
      </c>
      <c r="H452" s="294">
        <v>0</v>
      </c>
      <c r="I452" s="294">
        <v>0</v>
      </c>
      <c r="J452" s="294">
        <v>0</v>
      </c>
      <c r="K452" s="294">
        <v>0</v>
      </c>
      <c r="L452" s="294">
        <v>0</v>
      </c>
      <c r="M452" s="294">
        <v>0</v>
      </c>
      <c r="N452" s="290">
        <v>0</v>
      </c>
      <c r="O452" s="294">
        <v>0</v>
      </c>
      <c r="P452" s="294">
        <v>0</v>
      </c>
      <c r="Q452" s="294">
        <v>0</v>
      </c>
      <c r="R452" s="294">
        <v>0</v>
      </c>
      <c r="S452" s="294">
        <v>0</v>
      </c>
      <c r="T452" s="294">
        <v>0</v>
      </c>
      <c r="U452" s="294">
        <v>0</v>
      </c>
      <c r="V452" s="294">
        <v>0</v>
      </c>
      <c r="W452" s="294">
        <v>0</v>
      </c>
      <c r="X452" s="294">
        <v>0</v>
      </c>
      <c r="Y452" s="410">
        <f>Y451</f>
        <v>0</v>
      </c>
      <c r="Z452" s="410">
        <f t="shared" ref="Z452:AL452" si="132">Z451</f>
        <v>1</v>
      </c>
      <c r="AA452" s="410">
        <f t="shared" si="132"/>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0"/>
    </row>
    <row r="453" spans="1:39" s="282" customFormat="1" ht="16" outlineLevel="1">
      <c r="A453" s="505"/>
      <c r="B453" s="313"/>
      <c r="C453" s="311"/>
      <c r="D453" s="298"/>
      <c r="E453" s="298"/>
      <c r="F453" s="298"/>
      <c r="G453" s="298"/>
      <c r="H453" s="298"/>
      <c r="I453" s="298"/>
      <c r="J453" s="298"/>
      <c r="K453" s="298"/>
      <c r="L453" s="298"/>
      <c r="M453" s="298"/>
      <c r="N453" s="302"/>
      <c r="O453" s="298"/>
      <c r="P453" s="298"/>
      <c r="Q453" s="298"/>
      <c r="R453" s="298"/>
      <c r="S453" s="298"/>
      <c r="T453" s="298"/>
      <c r="U453" s="298"/>
      <c r="V453" s="298"/>
      <c r="W453" s="298"/>
      <c r="X453" s="298"/>
      <c r="Y453" s="417"/>
      <c r="Z453" s="417"/>
      <c r="AA453" s="417"/>
      <c r="AB453" s="417"/>
      <c r="AC453" s="417"/>
      <c r="AD453" s="417"/>
      <c r="AE453" s="417"/>
      <c r="AF453" s="417"/>
      <c r="AG453" s="417"/>
      <c r="AH453" s="417"/>
      <c r="AI453" s="417"/>
      <c r="AJ453" s="417"/>
      <c r="AK453" s="417"/>
      <c r="AL453" s="417"/>
      <c r="AM453" s="312"/>
    </row>
    <row r="454" spans="1:39" s="282" customFormat="1" ht="17" outlineLevel="1">
      <c r="A454" s="505">
        <v>16</v>
      </c>
      <c r="B454" s="313" t="s">
        <v>487</v>
      </c>
      <c r="C454" s="290" t="s">
        <v>25</v>
      </c>
      <c r="D454" s="294">
        <v>0</v>
      </c>
      <c r="E454" s="294">
        <v>0</v>
      </c>
      <c r="F454" s="294">
        <v>0</v>
      </c>
      <c r="G454" s="294">
        <v>0</v>
      </c>
      <c r="H454" s="294">
        <v>0</v>
      </c>
      <c r="I454" s="294">
        <v>0</v>
      </c>
      <c r="J454" s="294">
        <v>0</v>
      </c>
      <c r="K454" s="294">
        <v>0</v>
      </c>
      <c r="L454" s="294">
        <v>0</v>
      </c>
      <c r="M454" s="294">
        <v>0</v>
      </c>
      <c r="N454" s="290">
        <v>0</v>
      </c>
      <c r="O454" s="294">
        <v>0</v>
      </c>
      <c r="P454" s="294">
        <v>0</v>
      </c>
      <c r="Q454" s="294">
        <v>0</v>
      </c>
      <c r="R454" s="294">
        <v>0</v>
      </c>
      <c r="S454" s="294">
        <v>0</v>
      </c>
      <c r="T454" s="294">
        <v>0</v>
      </c>
      <c r="U454" s="294">
        <v>0</v>
      </c>
      <c r="V454" s="294">
        <v>0</v>
      </c>
      <c r="W454" s="294">
        <v>0</v>
      </c>
      <c r="X454" s="294">
        <v>0</v>
      </c>
      <c r="Y454" s="466">
        <v>0</v>
      </c>
      <c r="Z454" s="466">
        <v>0</v>
      </c>
      <c r="AA454" s="466">
        <v>0</v>
      </c>
      <c r="AB454" s="466">
        <v>0</v>
      </c>
      <c r="AC454" s="466">
        <v>0</v>
      </c>
      <c r="AD454" s="466">
        <v>0</v>
      </c>
      <c r="AE454" s="466">
        <v>0</v>
      </c>
      <c r="AF454" s="466">
        <v>0</v>
      </c>
      <c r="AG454" s="466">
        <v>0</v>
      </c>
      <c r="AH454" s="466">
        <v>0</v>
      </c>
      <c r="AI454" s="466">
        <v>0</v>
      </c>
      <c r="AJ454" s="466">
        <v>0</v>
      </c>
      <c r="AK454" s="466">
        <v>0</v>
      </c>
      <c r="AL454" s="466">
        <v>0</v>
      </c>
      <c r="AM454" s="295">
        <f>SUM(Y454:AL454)</f>
        <v>0</v>
      </c>
    </row>
    <row r="455" spans="1:39" s="282" customFormat="1" ht="17" outlineLevel="1">
      <c r="A455" s="505"/>
      <c r="B455" s="313" t="s">
        <v>259</v>
      </c>
      <c r="C455" s="290" t="s">
        <v>163</v>
      </c>
      <c r="D455" s="294">
        <v>0</v>
      </c>
      <c r="E455" s="294">
        <v>0</v>
      </c>
      <c r="F455" s="294">
        <v>0</v>
      </c>
      <c r="G455" s="294">
        <v>0</v>
      </c>
      <c r="H455" s="294">
        <v>0</v>
      </c>
      <c r="I455" s="294">
        <v>0</v>
      </c>
      <c r="J455" s="294">
        <v>0</v>
      </c>
      <c r="K455" s="294">
        <v>0</v>
      </c>
      <c r="L455" s="294">
        <v>0</v>
      </c>
      <c r="M455" s="294">
        <v>0</v>
      </c>
      <c r="N455" s="290">
        <v>0</v>
      </c>
      <c r="O455" s="294">
        <v>0</v>
      </c>
      <c r="P455" s="294">
        <v>0</v>
      </c>
      <c r="Q455" s="294">
        <v>0</v>
      </c>
      <c r="R455" s="294">
        <v>0</v>
      </c>
      <c r="S455" s="294">
        <v>0</v>
      </c>
      <c r="T455" s="294">
        <v>0</v>
      </c>
      <c r="U455" s="294">
        <v>0</v>
      </c>
      <c r="V455" s="294">
        <v>0</v>
      </c>
      <c r="W455" s="294">
        <v>0</v>
      </c>
      <c r="X455" s="294">
        <v>0</v>
      </c>
      <c r="Y455" s="410">
        <f>Y454</f>
        <v>0</v>
      </c>
      <c r="Z455" s="410">
        <f t="shared" ref="Z455:AL455" si="133">Z454</f>
        <v>0</v>
      </c>
      <c r="AA455" s="410">
        <f t="shared" si="133"/>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0"/>
    </row>
    <row r="456" spans="1:39" s="282" customFormat="1" ht="16" outlineLevel="1">
      <c r="A456" s="505"/>
      <c r="B456" s="313"/>
      <c r="C456" s="311"/>
      <c r="D456" s="298"/>
      <c r="E456" s="298"/>
      <c r="F456" s="298"/>
      <c r="G456" s="298"/>
      <c r="H456" s="298"/>
      <c r="I456" s="298"/>
      <c r="J456" s="298"/>
      <c r="K456" s="298"/>
      <c r="L456" s="298"/>
      <c r="M456" s="298"/>
      <c r="N456" s="302"/>
      <c r="O456" s="298"/>
      <c r="P456" s="298"/>
      <c r="Q456" s="298"/>
      <c r="R456" s="298"/>
      <c r="S456" s="298"/>
      <c r="T456" s="298"/>
      <c r="U456" s="298"/>
      <c r="V456" s="298"/>
      <c r="W456" s="298"/>
      <c r="X456" s="298"/>
      <c r="Y456" s="417"/>
      <c r="Z456" s="417"/>
      <c r="AA456" s="417"/>
      <c r="AB456" s="417"/>
      <c r="AC456" s="417"/>
      <c r="AD456" s="417"/>
      <c r="AE456" s="417"/>
      <c r="AF456" s="417"/>
      <c r="AG456" s="417"/>
      <c r="AH456" s="417"/>
      <c r="AI456" s="417"/>
      <c r="AJ456" s="417"/>
      <c r="AK456" s="417"/>
      <c r="AL456" s="417"/>
      <c r="AM456" s="312"/>
    </row>
    <row r="457" spans="1:39" ht="17" outlineLevel="1">
      <c r="A457" s="505">
        <v>17</v>
      </c>
      <c r="B457" s="313" t="s">
        <v>9</v>
      </c>
      <c r="C457" s="290" t="s">
        <v>25</v>
      </c>
      <c r="D457" s="294">
        <v>0</v>
      </c>
      <c r="E457" s="294">
        <v>0</v>
      </c>
      <c r="F457" s="294">
        <v>0</v>
      </c>
      <c r="G457" s="294">
        <v>0</v>
      </c>
      <c r="H457" s="294">
        <v>0</v>
      </c>
      <c r="I457" s="294">
        <v>0</v>
      </c>
      <c r="J457" s="294">
        <v>0</v>
      </c>
      <c r="K457" s="294">
        <v>0</v>
      </c>
      <c r="L457" s="294">
        <v>0</v>
      </c>
      <c r="M457" s="294">
        <v>0</v>
      </c>
      <c r="N457" s="290">
        <v>0</v>
      </c>
      <c r="O457" s="294">
        <v>462.89069999999998</v>
      </c>
      <c r="P457" s="294">
        <v>0</v>
      </c>
      <c r="Q457" s="294">
        <v>0</v>
      </c>
      <c r="R457" s="294">
        <v>0</v>
      </c>
      <c r="S457" s="294">
        <v>0</v>
      </c>
      <c r="T457" s="294">
        <v>0</v>
      </c>
      <c r="U457" s="294">
        <v>0</v>
      </c>
      <c r="V457" s="294">
        <v>0</v>
      </c>
      <c r="W457" s="294">
        <v>0</v>
      </c>
      <c r="X457" s="294">
        <v>0</v>
      </c>
      <c r="Y457" s="466">
        <v>0</v>
      </c>
      <c r="Z457" s="466">
        <v>0</v>
      </c>
      <c r="AA457" s="466">
        <v>1</v>
      </c>
      <c r="AB457" s="466">
        <v>0</v>
      </c>
      <c r="AC457" s="466">
        <v>0</v>
      </c>
      <c r="AD457" s="466">
        <v>0</v>
      </c>
      <c r="AE457" s="466">
        <v>0</v>
      </c>
      <c r="AF457" s="466">
        <v>0</v>
      </c>
      <c r="AG457" s="466">
        <v>0</v>
      </c>
      <c r="AH457" s="466">
        <v>0</v>
      </c>
      <c r="AI457" s="466">
        <v>0</v>
      </c>
      <c r="AJ457" s="466">
        <v>0</v>
      </c>
      <c r="AK457" s="466">
        <v>0</v>
      </c>
      <c r="AL457" s="466">
        <v>0</v>
      </c>
      <c r="AM457" s="295">
        <f>SUM(Y457:AL457)</f>
        <v>1</v>
      </c>
    </row>
    <row r="458" spans="1:39" ht="16" outlineLevel="1">
      <c r="B458" s="293" t="s">
        <v>259</v>
      </c>
      <c r="C458" s="290" t="s">
        <v>163</v>
      </c>
      <c r="D458" s="294">
        <v>0</v>
      </c>
      <c r="E458" s="294">
        <v>0</v>
      </c>
      <c r="F458" s="294">
        <v>0</v>
      </c>
      <c r="G458" s="294">
        <v>0</v>
      </c>
      <c r="H458" s="294">
        <v>0</v>
      </c>
      <c r="I458" s="294">
        <v>0</v>
      </c>
      <c r="J458" s="294">
        <v>0</v>
      </c>
      <c r="K458" s="294">
        <v>0</v>
      </c>
      <c r="L458" s="294">
        <v>0</v>
      </c>
      <c r="M458" s="294">
        <v>0</v>
      </c>
      <c r="N458" s="290">
        <v>0</v>
      </c>
      <c r="O458" s="294">
        <v>0</v>
      </c>
      <c r="P458" s="294">
        <v>0</v>
      </c>
      <c r="Q458" s="294">
        <v>0</v>
      </c>
      <c r="R458" s="294">
        <v>0</v>
      </c>
      <c r="S458" s="294">
        <v>0</v>
      </c>
      <c r="T458" s="294">
        <v>0</v>
      </c>
      <c r="U458" s="294">
        <v>0</v>
      </c>
      <c r="V458" s="294">
        <v>0</v>
      </c>
      <c r="W458" s="294">
        <v>0</v>
      </c>
      <c r="X458" s="294">
        <v>0</v>
      </c>
      <c r="Y458" s="410">
        <f>Y457</f>
        <v>0</v>
      </c>
      <c r="Z458" s="410">
        <f t="shared" ref="Z458:AL458" si="134">Z457</f>
        <v>0</v>
      </c>
      <c r="AA458" s="410">
        <f t="shared" si="134"/>
        <v>1</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0"/>
    </row>
    <row r="459" spans="1:39" ht="16" outlineLevel="1">
      <c r="B459" s="314"/>
      <c r="C459" s="304"/>
      <c r="D459" s="298"/>
      <c r="E459" s="298"/>
      <c r="F459" s="298"/>
      <c r="G459" s="298"/>
      <c r="H459" s="298"/>
      <c r="I459" s="298"/>
      <c r="J459" s="298"/>
      <c r="K459" s="298"/>
      <c r="L459" s="298"/>
      <c r="M459" s="298"/>
      <c r="N459" s="302"/>
      <c r="O459" s="298"/>
      <c r="P459" s="298"/>
      <c r="Q459" s="298"/>
      <c r="R459" s="298"/>
      <c r="S459" s="298"/>
      <c r="T459" s="298"/>
      <c r="U459" s="298"/>
      <c r="V459" s="298"/>
      <c r="W459" s="298"/>
      <c r="X459" s="298"/>
      <c r="Y459" s="418"/>
      <c r="Z459" s="418"/>
      <c r="AA459" s="418"/>
      <c r="AB459" s="418"/>
      <c r="AC459" s="418"/>
      <c r="AD459" s="418"/>
      <c r="AE459" s="418"/>
      <c r="AF459" s="418"/>
      <c r="AG459" s="418"/>
      <c r="AH459" s="418"/>
      <c r="AI459" s="418"/>
      <c r="AJ459" s="418"/>
      <c r="AK459" s="418"/>
      <c r="AL459" s="418"/>
      <c r="AM459" s="316"/>
    </row>
    <row r="460" spans="1:39" ht="16" outlineLevel="1">
      <c r="A460" s="506"/>
      <c r="B460" s="287" t="s">
        <v>10</v>
      </c>
      <c r="C460" s="288"/>
      <c r="D460" s="298"/>
      <c r="E460" s="298"/>
      <c r="F460" s="298"/>
      <c r="G460" s="298"/>
      <c r="H460" s="298"/>
      <c r="I460" s="298"/>
      <c r="J460" s="298"/>
      <c r="K460" s="298"/>
      <c r="L460" s="298"/>
      <c r="M460" s="298"/>
      <c r="N460" s="302"/>
      <c r="O460" s="298"/>
      <c r="P460" s="298"/>
      <c r="Q460" s="298"/>
      <c r="R460" s="298"/>
      <c r="S460" s="298"/>
      <c r="T460" s="298"/>
      <c r="U460" s="298"/>
      <c r="V460" s="298"/>
      <c r="W460" s="298"/>
      <c r="X460" s="298"/>
      <c r="Y460" s="413"/>
      <c r="Z460" s="413"/>
      <c r="AA460" s="413"/>
      <c r="AB460" s="413"/>
      <c r="AC460" s="413"/>
      <c r="AD460" s="413"/>
      <c r="AE460" s="413"/>
      <c r="AF460" s="413"/>
      <c r="AG460" s="413"/>
      <c r="AH460" s="413"/>
      <c r="AI460" s="413"/>
      <c r="AJ460" s="413"/>
      <c r="AK460" s="413"/>
      <c r="AL460" s="413"/>
      <c r="AM460" s="291"/>
    </row>
    <row r="461" spans="1:39" ht="17" outlineLevel="1">
      <c r="A461" s="505">
        <v>18</v>
      </c>
      <c r="B461" s="314" t="s">
        <v>11</v>
      </c>
      <c r="C461" s="290" t="s">
        <v>25</v>
      </c>
      <c r="D461" s="294">
        <v>0</v>
      </c>
      <c r="E461" s="294">
        <v>0</v>
      </c>
      <c r="F461" s="294">
        <v>0</v>
      </c>
      <c r="G461" s="294">
        <v>0</v>
      </c>
      <c r="H461" s="294">
        <v>0</v>
      </c>
      <c r="I461" s="294">
        <v>0</v>
      </c>
      <c r="J461" s="294">
        <v>0</v>
      </c>
      <c r="K461" s="294">
        <v>0</v>
      </c>
      <c r="L461" s="294">
        <v>0</v>
      </c>
      <c r="M461" s="294">
        <v>0</v>
      </c>
      <c r="N461" s="294">
        <v>12</v>
      </c>
      <c r="O461" s="294">
        <v>0</v>
      </c>
      <c r="P461" s="294">
        <v>0</v>
      </c>
      <c r="Q461" s="294">
        <v>0</v>
      </c>
      <c r="R461" s="294">
        <v>0</v>
      </c>
      <c r="S461" s="294">
        <v>0</v>
      </c>
      <c r="T461" s="294">
        <v>0</v>
      </c>
      <c r="U461" s="294">
        <v>0</v>
      </c>
      <c r="V461" s="294">
        <v>0</v>
      </c>
      <c r="W461" s="294">
        <v>0</v>
      </c>
      <c r="X461" s="294">
        <v>0</v>
      </c>
      <c r="Y461" s="466">
        <v>0</v>
      </c>
      <c r="Z461" s="466">
        <v>0</v>
      </c>
      <c r="AA461" s="466">
        <v>0</v>
      </c>
      <c r="AB461" s="466">
        <v>0</v>
      </c>
      <c r="AC461" s="466">
        <v>0</v>
      </c>
      <c r="AD461" s="466">
        <v>0</v>
      </c>
      <c r="AE461" s="466">
        <v>0</v>
      </c>
      <c r="AF461" s="466">
        <v>0</v>
      </c>
      <c r="AG461" s="466">
        <v>0</v>
      </c>
      <c r="AH461" s="466">
        <v>0</v>
      </c>
      <c r="AI461" s="466">
        <v>0</v>
      </c>
      <c r="AJ461" s="466">
        <v>0</v>
      </c>
      <c r="AK461" s="466">
        <v>0</v>
      </c>
      <c r="AL461" s="466">
        <v>0</v>
      </c>
      <c r="AM461" s="295">
        <f>SUM(Y461:AL461)</f>
        <v>0</v>
      </c>
    </row>
    <row r="462" spans="1:39" ht="16" outlineLevel="1">
      <c r="B462" s="293" t="s">
        <v>259</v>
      </c>
      <c r="C462" s="290" t="s">
        <v>163</v>
      </c>
      <c r="D462" s="294">
        <v>0</v>
      </c>
      <c r="E462" s="294">
        <v>0</v>
      </c>
      <c r="F462" s="294">
        <v>0</v>
      </c>
      <c r="G462" s="294">
        <v>0</v>
      </c>
      <c r="H462" s="294">
        <v>0</v>
      </c>
      <c r="I462" s="294">
        <v>0</v>
      </c>
      <c r="J462" s="294">
        <v>0</v>
      </c>
      <c r="K462" s="294">
        <v>0</v>
      </c>
      <c r="L462" s="294">
        <v>0</v>
      </c>
      <c r="M462" s="294">
        <v>0</v>
      </c>
      <c r="N462" s="294">
        <v>12</v>
      </c>
      <c r="O462" s="294">
        <v>0</v>
      </c>
      <c r="P462" s="294">
        <v>0</v>
      </c>
      <c r="Q462" s="294">
        <v>0</v>
      </c>
      <c r="R462" s="294">
        <v>0</v>
      </c>
      <c r="S462" s="294">
        <v>0</v>
      </c>
      <c r="T462" s="294">
        <v>0</v>
      </c>
      <c r="U462" s="294">
        <v>0</v>
      </c>
      <c r="V462" s="294">
        <v>0</v>
      </c>
      <c r="W462" s="294">
        <v>0</v>
      </c>
      <c r="X462" s="294">
        <v>0</v>
      </c>
      <c r="Y462" s="410">
        <f>Y461</f>
        <v>0</v>
      </c>
      <c r="Z462" s="410">
        <f t="shared" ref="Z462:AL462" si="135">Z461</f>
        <v>0</v>
      </c>
      <c r="AA462" s="410">
        <f t="shared" si="135"/>
        <v>0</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6"/>
    </row>
    <row r="463" spans="1:39" ht="16" outlineLevel="1">
      <c r="A463" s="508"/>
      <c r="B463" s="314"/>
      <c r="C463" s="304"/>
      <c r="D463" s="298"/>
      <c r="E463" s="298"/>
      <c r="F463" s="298"/>
      <c r="G463" s="298"/>
      <c r="H463" s="298"/>
      <c r="I463" s="298"/>
      <c r="J463" s="298"/>
      <c r="K463" s="298"/>
      <c r="L463" s="298"/>
      <c r="M463" s="298"/>
      <c r="N463" s="302"/>
      <c r="O463" s="298"/>
      <c r="P463" s="298"/>
      <c r="Q463" s="298"/>
      <c r="R463" s="298"/>
      <c r="S463" s="298"/>
      <c r="T463" s="298"/>
      <c r="U463" s="298"/>
      <c r="V463" s="298"/>
      <c r="W463" s="298"/>
      <c r="X463" s="298"/>
      <c r="Y463" s="411"/>
      <c r="Z463" s="411"/>
      <c r="AA463" s="411"/>
      <c r="AB463" s="411"/>
      <c r="AC463" s="411"/>
      <c r="AD463" s="411"/>
      <c r="AE463" s="411"/>
      <c r="AF463" s="411"/>
      <c r="AG463" s="411"/>
      <c r="AH463" s="411"/>
      <c r="AI463" s="411"/>
      <c r="AJ463" s="411"/>
      <c r="AK463" s="411"/>
      <c r="AL463" s="411"/>
      <c r="AM463" s="305"/>
    </row>
    <row r="464" spans="1:39" ht="17" outlineLevel="1">
      <c r="A464" s="505">
        <v>19</v>
      </c>
      <c r="B464" s="314" t="s">
        <v>12</v>
      </c>
      <c r="C464" s="290" t="s">
        <v>25</v>
      </c>
      <c r="D464" s="294">
        <v>0</v>
      </c>
      <c r="E464" s="294">
        <v>0</v>
      </c>
      <c r="F464" s="294">
        <v>0</v>
      </c>
      <c r="G464" s="294">
        <v>0</v>
      </c>
      <c r="H464" s="294">
        <v>0</v>
      </c>
      <c r="I464" s="294">
        <v>0</v>
      </c>
      <c r="J464" s="294">
        <v>0</v>
      </c>
      <c r="K464" s="294">
        <v>0</v>
      </c>
      <c r="L464" s="294">
        <v>0</v>
      </c>
      <c r="M464" s="294">
        <v>0</v>
      </c>
      <c r="N464" s="294">
        <v>12</v>
      </c>
      <c r="O464" s="294">
        <v>0</v>
      </c>
      <c r="P464" s="294">
        <v>0</v>
      </c>
      <c r="Q464" s="294">
        <v>0</v>
      </c>
      <c r="R464" s="294">
        <v>0</v>
      </c>
      <c r="S464" s="294">
        <v>0</v>
      </c>
      <c r="T464" s="294">
        <v>0</v>
      </c>
      <c r="U464" s="294">
        <v>0</v>
      </c>
      <c r="V464" s="294">
        <v>0</v>
      </c>
      <c r="W464" s="294">
        <v>0</v>
      </c>
      <c r="X464" s="294">
        <v>0</v>
      </c>
      <c r="Y464" s="466">
        <v>0</v>
      </c>
      <c r="Z464" s="466">
        <v>0</v>
      </c>
      <c r="AA464" s="466">
        <v>0</v>
      </c>
      <c r="AB464" s="466">
        <v>0</v>
      </c>
      <c r="AC464" s="466">
        <v>0</v>
      </c>
      <c r="AD464" s="466">
        <v>0</v>
      </c>
      <c r="AE464" s="466">
        <v>0</v>
      </c>
      <c r="AF464" s="466">
        <v>0</v>
      </c>
      <c r="AG464" s="466">
        <v>0</v>
      </c>
      <c r="AH464" s="466">
        <v>0</v>
      </c>
      <c r="AI464" s="466">
        <v>0</v>
      </c>
      <c r="AJ464" s="466">
        <v>0</v>
      </c>
      <c r="AK464" s="466">
        <v>0</v>
      </c>
      <c r="AL464" s="466">
        <v>0</v>
      </c>
      <c r="AM464" s="295">
        <f>SUM(Y464:AL464)</f>
        <v>0</v>
      </c>
    </row>
    <row r="465" spans="1:39" ht="16" outlineLevel="1">
      <c r="B465" s="293" t="s">
        <v>259</v>
      </c>
      <c r="C465" s="290" t="s">
        <v>163</v>
      </c>
      <c r="D465" s="294">
        <v>0</v>
      </c>
      <c r="E465" s="294">
        <v>0</v>
      </c>
      <c r="F465" s="294">
        <v>0</v>
      </c>
      <c r="G465" s="294">
        <v>0</v>
      </c>
      <c r="H465" s="294">
        <v>0</v>
      </c>
      <c r="I465" s="294">
        <v>0</v>
      </c>
      <c r="J465" s="294">
        <v>0</v>
      </c>
      <c r="K465" s="294">
        <v>0</v>
      </c>
      <c r="L465" s="294">
        <v>0</v>
      </c>
      <c r="M465" s="294">
        <v>0</v>
      </c>
      <c r="N465" s="294">
        <v>12</v>
      </c>
      <c r="O465" s="294">
        <v>0</v>
      </c>
      <c r="P465" s="294">
        <v>0</v>
      </c>
      <c r="Q465" s="294">
        <v>0</v>
      </c>
      <c r="R465" s="294">
        <v>0</v>
      </c>
      <c r="S465" s="294">
        <v>0</v>
      </c>
      <c r="T465" s="294">
        <v>0</v>
      </c>
      <c r="U465" s="294">
        <v>0</v>
      </c>
      <c r="V465" s="294">
        <v>0</v>
      </c>
      <c r="W465" s="294">
        <v>0</v>
      </c>
      <c r="X465" s="294">
        <v>0</v>
      </c>
      <c r="Y465" s="410">
        <f>Y464</f>
        <v>0</v>
      </c>
      <c r="Z465" s="410">
        <f t="shared" ref="Z465:AL465" si="136">Z464</f>
        <v>0</v>
      </c>
      <c r="AA465" s="410">
        <f t="shared" si="136"/>
        <v>0</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6"/>
    </row>
    <row r="466" spans="1:39" ht="16" outlineLevel="1">
      <c r="B466" s="314"/>
      <c r="C466" s="304"/>
      <c r="D466" s="298"/>
      <c r="E466" s="298"/>
      <c r="F466" s="298"/>
      <c r="G466" s="298"/>
      <c r="H466" s="298"/>
      <c r="I466" s="298"/>
      <c r="J466" s="298"/>
      <c r="K466" s="298"/>
      <c r="L466" s="298"/>
      <c r="M466" s="298"/>
      <c r="N466" s="302"/>
      <c r="O466" s="298"/>
      <c r="P466" s="298"/>
      <c r="Q466" s="298"/>
      <c r="R466" s="298"/>
      <c r="S466" s="298"/>
      <c r="T466" s="298"/>
      <c r="U466" s="298"/>
      <c r="V466" s="298"/>
      <c r="W466" s="298"/>
      <c r="X466" s="298"/>
      <c r="Y466" s="421"/>
      <c r="Z466" s="421"/>
      <c r="AA466" s="421"/>
      <c r="AB466" s="421"/>
      <c r="AC466" s="421"/>
      <c r="AD466" s="421"/>
      <c r="AE466" s="421"/>
      <c r="AF466" s="421"/>
      <c r="AG466" s="421"/>
      <c r="AH466" s="421"/>
      <c r="AI466" s="421"/>
      <c r="AJ466" s="421"/>
      <c r="AK466" s="421"/>
      <c r="AL466" s="421"/>
      <c r="AM466" s="305"/>
    </row>
    <row r="467" spans="1:39" ht="17" outlineLevel="1">
      <c r="A467" s="505">
        <v>20</v>
      </c>
      <c r="B467" s="314" t="s">
        <v>13</v>
      </c>
      <c r="C467" s="290" t="s">
        <v>25</v>
      </c>
      <c r="D467" s="294">
        <v>2592</v>
      </c>
      <c r="E467" s="294">
        <v>1728</v>
      </c>
      <c r="F467" s="294">
        <v>1728</v>
      </c>
      <c r="G467" s="294">
        <v>1728</v>
      </c>
      <c r="H467" s="294">
        <v>1728</v>
      </c>
      <c r="I467" s="294">
        <v>1728</v>
      </c>
      <c r="J467" s="294">
        <v>1728</v>
      </c>
      <c r="K467" s="294">
        <v>1728</v>
      </c>
      <c r="L467" s="294">
        <v>1728</v>
      </c>
      <c r="M467" s="294">
        <v>1728</v>
      </c>
      <c r="N467" s="294">
        <v>12</v>
      </c>
      <c r="O467" s="294">
        <v>0</v>
      </c>
      <c r="P467" s="294">
        <v>0</v>
      </c>
      <c r="Q467" s="294">
        <v>0</v>
      </c>
      <c r="R467" s="294">
        <v>0</v>
      </c>
      <c r="S467" s="294">
        <v>0</v>
      </c>
      <c r="T467" s="294">
        <v>0</v>
      </c>
      <c r="U467" s="294">
        <v>0</v>
      </c>
      <c r="V467" s="294">
        <v>0</v>
      </c>
      <c r="W467" s="294">
        <v>0</v>
      </c>
      <c r="X467" s="294">
        <v>0</v>
      </c>
      <c r="Y467" s="466">
        <v>0</v>
      </c>
      <c r="Z467" s="466">
        <v>0</v>
      </c>
      <c r="AA467" s="466">
        <v>0.33</v>
      </c>
      <c r="AB467" s="466">
        <v>0.67</v>
      </c>
      <c r="AC467" s="466">
        <v>0</v>
      </c>
      <c r="AD467" s="466">
        <v>0</v>
      </c>
      <c r="AE467" s="466">
        <v>0</v>
      </c>
      <c r="AF467" s="466">
        <v>0</v>
      </c>
      <c r="AG467" s="466">
        <v>0</v>
      </c>
      <c r="AH467" s="466">
        <v>0</v>
      </c>
      <c r="AI467" s="466">
        <v>0</v>
      </c>
      <c r="AJ467" s="466">
        <v>0</v>
      </c>
      <c r="AK467" s="466">
        <v>0</v>
      </c>
      <c r="AL467" s="466">
        <v>0</v>
      </c>
      <c r="AM467" s="295">
        <f>SUM(Y467:AL467)</f>
        <v>1</v>
      </c>
    </row>
    <row r="468" spans="1:39" ht="16" outlineLevel="1">
      <c r="B468" s="293" t="s">
        <v>259</v>
      </c>
      <c r="C468" s="290" t="s">
        <v>163</v>
      </c>
      <c r="D468" s="294">
        <v>0</v>
      </c>
      <c r="E468" s="294">
        <v>0</v>
      </c>
      <c r="F468" s="294">
        <v>0</v>
      </c>
      <c r="G468" s="294">
        <v>0</v>
      </c>
      <c r="H468" s="294">
        <v>0</v>
      </c>
      <c r="I468" s="294">
        <v>0</v>
      </c>
      <c r="J468" s="294">
        <v>0</v>
      </c>
      <c r="K468" s="294">
        <v>0</v>
      </c>
      <c r="L468" s="294">
        <v>0</v>
      </c>
      <c r="M468" s="294">
        <v>0</v>
      </c>
      <c r="N468" s="294">
        <v>12</v>
      </c>
      <c r="O468" s="294">
        <v>0</v>
      </c>
      <c r="P468" s="294">
        <v>0</v>
      </c>
      <c r="Q468" s="294">
        <v>0</v>
      </c>
      <c r="R468" s="294">
        <v>0</v>
      </c>
      <c r="S468" s="294">
        <v>0</v>
      </c>
      <c r="T468" s="294">
        <v>0</v>
      </c>
      <c r="U468" s="294">
        <v>0</v>
      </c>
      <c r="V468" s="294">
        <v>0</v>
      </c>
      <c r="W468" s="294">
        <v>0</v>
      </c>
      <c r="X468" s="294">
        <v>0</v>
      </c>
      <c r="Y468" s="410">
        <f>Y467</f>
        <v>0</v>
      </c>
      <c r="Z468" s="410">
        <f t="shared" ref="Z468:AL468" si="137">Z467</f>
        <v>0</v>
      </c>
      <c r="AA468" s="410">
        <f t="shared" si="137"/>
        <v>0.33</v>
      </c>
      <c r="AB468" s="410">
        <f t="shared" si="137"/>
        <v>0.67</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5"/>
    </row>
    <row r="469" spans="1:39" ht="16" outlineLevel="1">
      <c r="B469" s="314"/>
      <c r="C469" s="304"/>
      <c r="D469" s="298"/>
      <c r="E469" s="298"/>
      <c r="F469" s="298"/>
      <c r="G469" s="298"/>
      <c r="H469" s="298"/>
      <c r="I469" s="298"/>
      <c r="J469" s="298"/>
      <c r="K469" s="298"/>
      <c r="L469" s="298"/>
      <c r="M469" s="298"/>
      <c r="N469" s="302"/>
      <c r="O469" s="298"/>
      <c r="P469" s="298"/>
      <c r="Q469" s="298"/>
      <c r="R469" s="298"/>
      <c r="S469" s="298"/>
      <c r="T469" s="298"/>
      <c r="U469" s="298"/>
      <c r="V469" s="298"/>
      <c r="W469" s="298"/>
      <c r="X469" s="298"/>
      <c r="Y469" s="411"/>
      <c r="Z469" s="411"/>
      <c r="AA469" s="411"/>
      <c r="AB469" s="411"/>
      <c r="AC469" s="411"/>
      <c r="AD469" s="411"/>
      <c r="AE469" s="411"/>
      <c r="AF469" s="411"/>
      <c r="AG469" s="411"/>
      <c r="AH469" s="411"/>
      <c r="AI469" s="411"/>
      <c r="AJ469" s="411"/>
      <c r="AK469" s="411"/>
      <c r="AL469" s="411"/>
      <c r="AM469" s="305"/>
    </row>
    <row r="470" spans="1:39" ht="17" outlineLevel="1">
      <c r="A470" s="505">
        <v>21</v>
      </c>
      <c r="B470" s="314" t="s">
        <v>22</v>
      </c>
      <c r="C470" s="290" t="s">
        <v>25</v>
      </c>
      <c r="D470" s="294">
        <v>0</v>
      </c>
      <c r="E470" s="294">
        <v>0</v>
      </c>
      <c r="F470" s="294">
        <v>0</v>
      </c>
      <c r="G470" s="294">
        <v>0</v>
      </c>
      <c r="H470" s="294">
        <v>0</v>
      </c>
      <c r="I470" s="294">
        <v>0</v>
      </c>
      <c r="J470" s="294">
        <v>0</v>
      </c>
      <c r="K470" s="294">
        <v>0</v>
      </c>
      <c r="L470" s="294">
        <v>0</v>
      </c>
      <c r="M470" s="294">
        <v>0</v>
      </c>
      <c r="N470" s="294">
        <v>12</v>
      </c>
      <c r="O470" s="294">
        <v>0</v>
      </c>
      <c r="P470" s="294">
        <v>0</v>
      </c>
      <c r="Q470" s="294">
        <v>0</v>
      </c>
      <c r="R470" s="294">
        <v>0</v>
      </c>
      <c r="S470" s="294">
        <v>0</v>
      </c>
      <c r="T470" s="294">
        <v>0</v>
      </c>
      <c r="U470" s="294">
        <v>0</v>
      </c>
      <c r="V470" s="294">
        <v>0</v>
      </c>
      <c r="W470" s="294">
        <v>0</v>
      </c>
      <c r="X470" s="294">
        <v>0</v>
      </c>
      <c r="Y470" s="466">
        <v>0</v>
      </c>
      <c r="Z470" s="466">
        <v>0</v>
      </c>
      <c r="AA470" s="466">
        <v>0</v>
      </c>
      <c r="AB470" s="466">
        <v>0</v>
      </c>
      <c r="AC470" s="466">
        <v>0</v>
      </c>
      <c r="AD470" s="466">
        <v>0</v>
      </c>
      <c r="AE470" s="466">
        <v>0</v>
      </c>
      <c r="AF470" s="466">
        <v>0</v>
      </c>
      <c r="AG470" s="466">
        <v>0</v>
      </c>
      <c r="AH470" s="466">
        <v>0</v>
      </c>
      <c r="AI470" s="466">
        <v>0</v>
      </c>
      <c r="AJ470" s="466">
        <v>0</v>
      </c>
      <c r="AK470" s="466">
        <v>0</v>
      </c>
      <c r="AL470" s="466">
        <v>0</v>
      </c>
      <c r="AM470" s="295">
        <f>SUM(Y470:AL470)</f>
        <v>0</v>
      </c>
    </row>
    <row r="471" spans="1:39" ht="16" outlineLevel="1">
      <c r="B471" s="293" t="s">
        <v>259</v>
      </c>
      <c r="C471" s="290" t="s">
        <v>163</v>
      </c>
      <c r="D471" s="294">
        <v>0</v>
      </c>
      <c r="E471" s="294">
        <v>0</v>
      </c>
      <c r="F471" s="294">
        <v>0</v>
      </c>
      <c r="G471" s="294">
        <v>0</v>
      </c>
      <c r="H471" s="294">
        <v>0</v>
      </c>
      <c r="I471" s="294">
        <v>0</v>
      </c>
      <c r="J471" s="294">
        <v>0</v>
      </c>
      <c r="K471" s="294">
        <v>0</v>
      </c>
      <c r="L471" s="294">
        <v>0</v>
      </c>
      <c r="M471" s="294">
        <v>0</v>
      </c>
      <c r="N471" s="294">
        <v>12</v>
      </c>
      <c r="O471" s="294">
        <v>0</v>
      </c>
      <c r="P471" s="294">
        <v>0</v>
      </c>
      <c r="Q471" s="294">
        <v>0</v>
      </c>
      <c r="R471" s="294">
        <v>0</v>
      </c>
      <c r="S471" s="294">
        <v>0</v>
      </c>
      <c r="T471" s="294">
        <v>0</v>
      </c>
      <c r="U471" s="294">
        <v>0</v>
      </c>
      <c r="V471" s="294">
        <v>0</v>
      </c>
      <c r="W471" s="294">
        <v>0</v>
      </c>
      <c r="X471" s="294">
        <v>0</v>
      </c>
      <c r="Y471" s="410">
        <f>Y470</f>
        <v>0</v>
      </c>
      <c r="Z471" s="410">
        <f t="shared" ref="Z471:AL471" si="138">Z470</f>
        <v>0</v>
      </c>
      <c r="AA471" s="410">
        <f t="shared" si="138"/>
        <v>0</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6"/>
    </row>
    <row r="472" spans="1:39" ht="16" outlineLevel="1">
      <c r="B472" s="314"/>
      <c r="C472" s="304"/>
      <c r="D472" s="298"/>
      <c r="E472" s="298"/>
      <c r="F472" s="298"/>
      <c r="G472" s="298"/>
      <c r="H472" s="298"/>
      <c r="I472" s="298"/>
      <c r="J472" s="298"/>
      <c r="K472" s="298"/>
      <c r="L472" s="298"/>
      <c r="M472" s="298"/>
      <c r="N472" s="302"/>
      <c r="O472" s="298"/>
      <c r="P472" s="298"/>
      <c r="Q472" s="298"/>
      <c r="R472" s="298"/>
      <c r="S472" s="298"/>
      <c r="T472" s="298"/>
      <c r="U472" s="298"/>
      <c r="V472" s="298"/>
      <c r="W472" s="298"/>
      <c r="X472" s="298"/>
      <c r="Y472" s="421"/>
      <c r="Z472" s="421"/>
      <c r="AA472" s="421"/>
      <c r="AB472" s="421"/>
      <c r="AC472" s="421"/>
      <c r="AD472" s="421"/>
      <c r="AE472" s="421"/>
      <c r="AF472" s="421"/>
      <c r="AG472" s="421"/>
      <c r="AH472" s="421"/>
      <c r="AI472" s="421"/>
      <c r="AJ472" s="421"/>
      <c r="AK472" s="421"/>
      <c r="AL472" s="421"/>
      <c r="AM472" s="305"/>
    </row>
    <row r="473" spans="1:39" ht="17" outlineLevel="1">
      <c r="A473" s="505">
        <v>22</v>
      </c>
      <c r="B473" s="314" t="s">
        <v>9</v>
      </c>
      <c r="C473" s="290" t="s">
        <v>25</v>
      </c>
      <c r="D473" s="294">
        <v>0</v>
      </c>
      <c r="E473" s="294">
        <v>0</v>
      </c>
      <c r="F473" s="294">
        <v>0</v>
      </c>
      <c r="G473" s="294">
        <v>0</v>
      </c>
      <c r="H473" s="294">
        <v>0</v>
      </c>
      <c r="I473" s="294">
        <v>0</v>
      </c>
      <c r="J473" s="294">
        <v>0</v>
      </c>
      <c r="K473" s="294">
        <v>0</v>
      </c>
      <c r="L473" s="294">
        <v>0</v>
      </c>
      <c r="M473" s="294">
        <v>0</v>
      </c>
      <c r="N473" s="290">
        <v>0</v>
      </c>
      <c r="O473" s="294">
        <v>0</v>
      </c>
      <c r="P473" s="294">
        <v>0</v>
      </c>
      <c r="Q473" s="294">
        <v>0</v>
      </c>
      <c r="R473" s="294">
        <v>0</v>
      </c>
      <c r="S473" s="294">
        <v>0</v>
      </c>
      <c r="T473" s="294">
        <v>0</v>
      </c>
      <c r="U473" s="294">
        <v>0</v>
      </c>
      <c r="V473" s="294">
        <v>0</v>
      </c>
      <c r="W473" s="294">
        <v>0</v>
      </c>
      <c r="X473" s="294">
        <v>0</v>
      </c>
      <c r="Y473" s="466">
        <v>0</v>
      </c>
      <c r="Z473" s="466">
        <v>0</v>
      </c>
      <c r="AA473" s="466">
        <v>0</v>
      </c>
      <c r="AB473" s="466">
        <v>0</v>
      </c>
      <c r="AC473" s="466">
        <v>0</v>
      </c>
      <c r="AD473" s="466">
        <v>0</v>
      </c>
      <c r="AE473" s="466">
        <v>0</v>
      </c>
      <c r="AF473" s="466">
        <v>0</v>
      </c>
      <c r="AG473" s="466">
        <v>0</v>
      </c>
      <c r="AH473" s="466">
        <v>0</v>
      </c>
      <c r="AI473" s="466">
        <v>0</v>
      </c>
      <c r="AJ473" s="466">
        <v>0</v>
      </c>
      <c r="AK473" s="466">
        <v>0</v>
      </c>
      <c r="AL473" s="466">
        <v>0</v>
      </c>
      <c r="AM473" s="295">
        <f>SUM(Y473:AL473)</f>
        <v>0</v>
      </c>
    </row>
    <row r="474" spans="1:39" ht="16" outlineLevel="1">
      <c r="B474" s="293" t="s">
        <v>259</v>
      </c>
      <c r="C474" s="290" t="s">
        <v>163</v>
      </c>
      <c r="D474" s="294">
        <v>0</v>
      </c>
      <c r="E474" s="294">
        <v>0</v>
      </c>
      <c r="F474" s="294">
        <v>0</v>
      </c>
      <c r="G474" s="294">
        <v>0</v>
      </c>
      <c r="H474" s="294">
        <v>0</v>
      </c>
      <c r="I474" s="294">
        <v>0</v>
      </c>
      <c r="J474" s="294">
        <v>0</v>
      </c>
      <c r="K474" s="294">
        <v>0</v>
      </c>
      <c r="L474" s="294">
        <v>0</v>
      </c>
      <c r="M474" s="294">
        <v>0</v>
      </c>
      <c r="N474" s="290">
        <v>0</v>
      </c>
      <c r="O474" s="294">
        <v>0</v>
      </c>
      <c r="P474" s="294">
        <v>0</v>
      </c>
      <c r="Q474" s="294">
        <v>0</v>
      </c>
      <c r="R474" s="294">
        <v>0</v>
      </c>
      <c r="S474" s="294">
        <v>0</v>
      </c>
      <c r="T474" s="294">
        <v>0</v>
      </c>
      <c r="U474" s="294">
        <v>0</v>
      </c>
      <c r="V474" s="294">
        <v>0</v>
      </c>
      <c r="W474" s="294">
        <v>0</v>
      </c>
      <c r="X474" s="294">
        <v>0</v>
      </c>
      <c r="Y474" s="410">
        <f>Y473</f>
        <v>0</v>
      </c>
      <c r="Z474" s="410">
        <f t="shared" ref="Z474:AL474" si="139">Z473</f>
        <v>0</v>
      </c>
      <c r="AA474" s="410">
        <f t="shared" si="139"/>
        <v>0</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5"/>
    </row>
    <row r="475" spans="1:39" ht="16" outlineLevel="1">
      <c r="B475" s="314"/>
      <c r="C475" s="304"/>
      <c r="D475" s="298"/>
      <c r="E475" s="298"/>
      <c r="F475" s="298"/>
      <c r="G475" s="298"/>
      <c r="H475" s="298"/>
      <c r="I475" s="298"/>
      <c r="J475" s="298"/>
      <c r="K475" s="298"/>
      <c r="L475" s="298"/>
      <c r="M475" s="298"/>
      <c r="N475" s="302"/>
      <c r="O475" s="298"/>
      <c r="P475" s="298"/>
      <c r="Q475" s="298"/>
      <c r="R475" s="298"/>
      <c r="S475" s="298"/>
      <c r="T475" s="298"/>
      <c r="U475" s="298"/>
      <c r="V475" s="298"/>
      <c r="W475" s="298"/>
      <c r="X475" s="298"/>
      <c r="Y475" s="411"/>
      <c r="Z475" s="411"/>
      <c r="AA475" s="411"/>
      <c r="AB475" s="411"/>
      <c r="AC475" s="411"/>
      <c r="AD475" s="411"/>
      <c r="AE475" s="411"/>
      <c r="AF475" s="411"/>
      <c r="AG475" s="411"/>
      <c r="AH475" s="411"/>
      <c r="AI475" s="411"/>
      <c r="AJ475" s="411"/>
      <c r="AK475" s="411"/>
      <c r="AL475" s="411"/>
      <c r="AM475" s="305"/>
    </row>
    <row r="476" spans="1:39" ht="16" outlineLevel="1">
      <c r="A476" s="506"/>
      <c r="B476" s="287" t="s">
        <v>14</v>
      </c>
      <c r="C476" s="288"/>
      <c r="D476" s="298"/>
      <c r="E476" s="298"/>
      <c r="F476" s="298"/>
      <c r="G476" s="298"/>
      <c r="H476" s="298"/>
      <c r="I476" s="298"/>
      <c r="J476" s="298"/>
      <c r="K476" s="298"/>
      <c r="L476" s="298"/>
      <c r="M476" s="298"/>
      <c r="N476" s="302"/>
      <c r="O476" s="298"/>
      <c r="P476" s="298"/>
      <c r="Q476" s="298"/>
      <c r="R476" s="298"/>
      <c r="S476" s="298"/>
      <c r="T476" s="298"/>
      <c r="U476" s="298"/>
      <c r="V476" s="298"/>
      <c r="W476" s="298"/>
      <c r="X476" s="298"/>
      <c r="Y476" s="413"/>
      <c r="Z476" s="413"/>
      <c r="AA476" s="413"/>
      <c r="AB476" s="413"/>
      <c r="AC476" s="413"/>
      <c r="AD476" s="413"/>
      <c r="AE476" s="413"/>
      <c r="AF476" s="413"/>
      <c r="AG476" s="413"/>
      <c r="AH476" s="413"/>
      <c r="AI476" s="413"/>
      <c r="AJ476" s="413"/>
      <c r="AK476" s="413"/>
      <c r="AL476" s="413"/>
      <c r="AM476" s="291"/>
    </row>
    <row r="477" spans="1:39" ht="17" outlineLevel="1">
      <c r="A477" s="505">
        <v>23</v>
      </c>
      <c r="B477" s="314" t="s">
        <v>14</v>
      </c>
      <c r="C477" s="290" t="s">
        <v>25</v>
      </c>
      <c r="D477" s="294">
        <v>230487.54930000001</v>
      </c>
      <c r="E477" s="294">
        <v>230155.7316</v>
      </c>
      <c r="F477" s="294">
        <v>227501.19270000001</v>
      </c>
      <c r="G477" s="294">
        <v>227501.19270000001</v>
      </c>
      <c r="H477" s="294">
        <v>227501.19270000001</v>
      </c>
      <c r="I477" s="294">
        <v>227501.19270000001</v>
      </c>
      <c r="J477" s="294">
        <v>227501.19270000001</v>
      </c>
      <c r="K477" s="294">
        <v>227501.19270000001</v>
      </c>
      <c r="L477" s="294">
        <v>216598.61929999999</v>
      </c>
      <c r="M477" s="294">
        <v>216598.61929999999</v>
      </c>
      <c r="N477" s="290">
        <v>0</v>
      </c>
      <c r="O477" s="294">
        <v>20.427038020000001</v>
      </c>
      <c r="P477" s="294">
        <v>20.409998730000002</v>
      </c>
      <c r="Q477" s="294">
        <v>20.273684580000001</v>
      </c>
      <c r="R477" s="294">
        <v>20.273684580000001</v>
      </c>
      <c r="S477" s="294">
        <v>20.273684580000001</v>
      </c>
      <c r="T477" s="294">
        <v>20.273684580000001</v>
      </c>
      <c r="U477" s="294">
        <v>20.273684580000001</v>
      </c>
      <c r="V477" s="294">
        <v>20.273684580000001</v>
      </c>
      <c r="W477" s="294">
        <v>19.71382272</v>
      </c>
      <c r="X477" s="294">
        <v>19.71382272</v>
      </c>
      <c r="Y477" s="466">
        <v>1</v>
      </c>
      <c r="Z477" s="466">
        <v>0</v>
      </c>
      <c r="AA477" s="466">
        <v>0</v>
      </c>
      <c r="AB477" s="466">
        <v>0</v>
      </c>
      <c r="AC477" s="466">
        <v>0</v>
      </c>
      <c r="AD477" s="466">
        <v>0</v>
      </c>
      <c r="AE477" s="466">
        <v>0</v>
      </c>
      <c r="AF477" s="466">
        <v>0</v>
      </c>
      <c r="AG477" s="466">
        <v>0</v>
      </c>
      <c r="AH477" s="466">
        <v>0</v>
      </c>
      <c r="AI477" s="466">
        <v>0</v>
      </c>
      <c r="AJ477" s="466">
        <v>0</v>
      </c>
      <c r="AK477" s="466">
        <v>0</v>
      </c>
      <c r="AL477" s="466">
        <v>0</v>
      </c>
      <c r="AM477" s="295">
        <f>SUM(Y477:AL477)</f>
        <v>1</v>
      </c>
    </row>
    <row r="478" spans="1:39" ht="16" outlineLevel="1">
      <c r="B478" s="293" t="s">
        <v>259</v>
      </c>
      <c r="C478" s="290" t="s">
        <v>163</v>
      </c>
      <c r="D478" s="294">
        <v>0</v>
      </c>
      <c r="E478" s="294">
        <v>0</v>
      </c>
      <c r="F478" s="294">
        <v>0</v>
      </c>
      <c r="G478" s="294">
        <v>0</v>
      </c>
      <c r="H478" s="294">
        <v>0</v>
      </c>
      <c r="I478" s="294">
        <v>0</v>
      </c>
      <c r="J478" s="294">
        <v>0</v>
      </c>
      <c r="K478" s="294">
        <v>0</v>
      </c>
      <c r="L478" s="294">
        <v>0</v>
      </c>
      <c r="M478" s="294">
        <v>0</v>
      </c>
      <c r="N478" s="464">
        <v>0</v>
      </c>
      <c r="O478" s="294">
        <v>0</v>
      </c>
      <c r="P478" s="294">
        <v>0</v>
      </c>
      <c r="Q478" s="294">
        <v>0</v>
      </c>
      <c r="R478" s="294">
        <v>0</v>
      </c>
      <c r="S478" s="294">
        <v>0</v>
      </c>
      <c r="T478" s="294">
        <v>0</v>
      </c>
      <c r="U478" s="294">
        <v>0</v>
      </c>
      <c r="V478" s="294">
        <v>0</v>
      </c>
      <c r="W478" s="294">
        <v>0</v>
      </c>
      <c r="X478" s="294">
        <v>0</v>
      </c>
      <c r="Y478" s="410">
        <f>Y477</f>
        <v>1</v>
      </c>
      <c r="Z478" s="410">
        <f t="shared" ref="Z478:AL478" si="140">Z477</f>
        <v>0</v>
      </c>
      <c r="AA478" s="410">
        <f t="shared" si="140"/>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6"/>
    </row>
    <row r="479" spans="1:39" ht="16" outlineLevel="1">
      <c r="B479" s="314"/>
      <c r="C479" s="304"/>
      <c r="D479" s="298"/>
      <c r="E479" s="298"/>
      <c r="F479" s="298"/>
      <c r="G479" s="298"/>
      <c r="H479" s="298"/>
      <c r="I479" s="298"/>
      <c r="J479" s="298"/>
      <c r="K479" s="298"/>
      <c r="L479" s="298"/>
      <c r="M479" s="298"/>
      <c r="N479" s="302"/>
      <c r="O479" s="298"/>
      <c r="P479" s="298"/>
      <c r="Q479" s="298"/>
      <c r="R479" s="298"/>
      <c r="S479" s="298"/>
      <c r="T479" s="298"/>
      <c r="U479" s="298"/>
      <c r="V479" s="298"/>
      <c r="W479" s="298"/>
      <c r="X479" s="298"/>
      <c r="Y479" s="411"/>
      <c r="Z479" s="411"/>
      <c r="AA479" s="411"/>
      <c r="AB479" s="411"/>
      <c r="AC479" s="411"/>
      <c r="AD479" s="411"/>
      <c r="AE479" s="411"/>
      <c r="AF479" s="411"/>
      <c r="AG479" s="411"/>
      <c r="AH479" s="411"/>
      <c r="AI479" s="411"/>
      <c r="AJ479" s="411"/>
      <c r="AK479" s="411"/>
      <c r="AL479" s="411"/>
      <c r="AM479" s="305"/>
    </row>
    <row r="480" spans="1:39" s="292" customFormat="1" ht="16" outlineLevel="1">
      <c r="A480" s="506"/>
      <c r="B480" s="287" t="s">
        <v>488</v>
      </c>
      <c r="C480" s="288"/>
      <c r="D480" s="298"/>
      <c r="E480" s="298"/>
      <c r="F480" s="298"/>
      <c r="G480" s="298"/>
      <c r="H480" s="298"/>
      <c r="I480" s="298"/>
      <c r="J480" s="298"/>
      <c r="K480" s="298"/>
      <c r="L480" s="298"/>
      <c r="M480" s="298"/>
      <c r="N480" s="302"/>
      <c r="O480" s="298"/>
      <c r="P480" s="298"/>
      <c r="Q480" s="298"/>
      <c r="R480" s="298"/>
      <c r="S480" s="298"/>
      <c r="T480" s="298"/>
      <c r="U480" s="298"/>
      <c r="V480" s="298"/>
      <c r="W480" s="298"/>
      <c r="X480" s="298"/>
      <c r="Y480" s="413"/>
      <c r="Z480" s="413"/>
      <c r="AA480" s="413"/>
      <c r="AB480" s="413"/>
      <c r="AC480" s="413"/>
      <c r="AD480" s="413"/>
      <c r="AE480" s="413"/>
      <c r="AF480" s="413"/>
      <c r="AG480" s="413"/>
      <c r="AH480" s="413"/>
      <c r="AI480" s="413"/>
      <c r="AJ480" s="413"/>
      <c r="AK480" s="413"/>
      <c r="AL480" s="413"/>
      <c r="AM480" s="291"/>
    </row>
    <row r="481" spans="1:39" s="282" customFormat="1" ht="17" outlineLevel="1">
      <c r="A481" s="505">
        <v>24</v>
      </c>
      <c r="B481" s="314" t="s">
        <v>14</v>
      </c>
      <c r="C481" s="290" t="s">
        <v>25</v>
      </c>
      <c r="D481" s="294">
        <v>0</v>
      </c>
      <c r="E481" s="294">
        <v>0</v>
      </c>
      <c r="F481" s="294">
        <v>0</v>
      </c>
      <c r="G481" s="294">
        <v>0</v>
      </c>
      <c r="H481" s="294">
        <v>0</v>
      </c>
      <c r="I481" s="294">
        <v>0</v>
      </c>
      <c r="J481" s="294">
        <v>0</v>
      </c>
      <c r="K481" s="294">
        <v>0</v>
      </c>
      <c r="L481" s="294">
        <v>0</v>
      </c>
      <c r="M481" s="294">
        <v>0</v>
      </c>
      <c r="N481" s="290">
        <v>0</v>
      </c>
      <c r="O481" s="294">
        <v>0</v>
      </c>
      <c r="P481" s="294">
        <v>0</v>
      </c>
      <c r="Q481" s="294">
        <v>0</v>
      </c>
      <c r="R481" s="294">
        <v>0</v>
      </c>
      <c r="S481" s="294">
        <v>0</v>
      </c>
      <c r="T481" s="294">
        <v>0</v>
      </c>
      <c r="U481" s="294">
        <v>0</v>
      </c>
      <c r="V481" s="294">
        <v>0</v>
      </c>
      <c r="W481" s="294">
        <v>0</v>
      </c>
      <c r="X481" s="294">
        <v>0</v>
      </c>
      <c r="Y481" s="466">
        <v>0</v>
      </c>
      <c r="Z481" s="466">
        <v>0</v>
      </c>
      <c r="AA481" s="466">
        <v>0</v>
      </c>
      <c r="AB481" s="466">
        <v>0</v>
      </c>
      <c r="AC481" s="466">
        <v>0</v>
      </c>
      <c r="AD481" s="466">
        <v>0</v>
      </c>
      <c r="AE481" s="466">
        <v>0</v>
      </c>
      <c r="AF481" s="466">
        <v>0</v>
      </c>
      <c r="AG481" s="466">
        <v>0</v>
      </c>
      <c r="AH481" s="466">
        <v>0</v>
      </c>
      <c r="AI481" s="466">
        <v>0</v>
      </c>
      <c r="AJ481" s="466">
        <v>0</v>
      </c>
      <c r="AK481" s="466">
        <v>0</v>
      </c>
      <c r="AL481" s="466">
        <v>0</v>
      </c>
      <c r="AM481" s="295">
        <f>SUM(Y481:AL481)</f>
        <v>0</v>
      </c>
    </row>
    <row r="482" spans="1:39" s="282" customFormat="1" ht="17" outlineLevel="1">
      <c r="A482" s="505"/>
      <c r="B482" s="314" t="s">
        <v>259</v>
      </c>
      <c r="C482" s="290" t="s">
        <v>163</v>
      </c>
      <c r="D482" s="294">
        <v>0</v>
      </c>
      <c r="E482" s="294">
        <v>0</v>
      </c>
      <c r="F482" s="294">
        <v>0</v>
      </c>
      <c r="G482" s="294">
        <v>0</v>
      </c>
      <c r="H482" s="294">
        <v>0</v>
      </c>
      <c r="I482" s="294">
        <v>0</v>
      </c>
      <c r="J482" s="294">
        <v>0</v>
      </c>
      <c r="K482" s="294">
        <v>0</v>
      </c>
      <c r="L482" s="294">
        <v>0</v>
      </c>
      <c r="M482" s="294">
        <v>0</v>
      </c>
      <c r="N482" s="464">
        <v>0</v>
      </c>
      <c r="O482" s="294">
        <v>0</v>
      </c>
      <c r="P482" s="294">
        <v>0</v>
      </c>
      <c r="Q482" s="294">
        <v>0</v>
      </c>
      <c r="R482" s="294">
        <v>0</v>
      </c>
      <c r="S482" s="294">
        <v>0</v>
      </c>
      <c r="T482" s="294">
        <v>0</v>
      </c>
      <c r="U482" s="294">
        <v>0</v>
      </c>
      <c r="V482" s="294">
        <v>0</v>
      </c>
      <c r="W482" s="294">
        <v>0</v>
      </c>
      <c r="X482" s="294">
        <v>0</v>
      </c>
      <c r="Y482" s="410">
        <f>Y481</f>
        <v>0</v>
      </c>
      <c r="Z482" s="410">
        <f t="shared" ref="Z482:AL482" si="141">Z481</f>
        <v>0</v>
      </c>
      <c r="AA482" s="410">
        <f t="shared" si="141"/>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6"/>
    </row>
    <row r="483" spans="1:39" s="282" customFormat="1" ht="16" outlineLevel="1">
      <c r="A483" s="505"/>
      <c r="B483" s="314"/>
      <c r="C483" s="304"/>
      <c r="D483" s="298"/>
      <c r="E483" s="298"/>
      <c r="F483" s="298"/>
      <c r="G483" s="298"/>
      <c r="H483" s="298"/>
      <c r="I483" s="298"/>
      <c r="J483" s="298"/>
      <c r="K483" s="298"/>
      <c r="L483" s="298"/>
      <c r="M483" s="298"/>
      <c r="N483" s="302"/>
      <c r="O483" s="298"/>
      <c r="P483" s="298"/>
      <c r="Q483" s="298"/>
      <c r="R483" s="298"/>
      <c r="S483" s="298"/>
      <c r="T483" s="298"/>
      <c r="U483" s="298"/>
      <c r="V483" s="298"/>
      <c r="W483" s="298"/>
      <c r="X483" s="298"/>
      <c r="Y483" s="411"/>
      <c r="Z483" s="411"/>
      <c r="AA483" s="411"/>
      <c r="AB483" s="411"/>
      <c r="AC483" s="411"/>
      <c r="AD483" s="411"/>
      <c r="AE483" s="411"/>
      <c r="AF483" s="411"/>
      <c r="AG483" s="411"/>
      <c r="AH483" s="411"/>
      <c r="AI483" s="411"/>
      <c r="AJ483" s="411"/>
      <c r="AK483" s="411"/>
      <c r="AL483" s="411"/>
      <c r="AM483" s="305"/>
    </row>
    <row r="484" spans="1:39" s="282" customFormat="1" ht="17" outlineLevel="1">
      <c r="A484" s="505">
        <v>25</v>
      </c>
      <c r="B484" s="313" t="s">
        <v>21</v>
      </c>
      <c r="C484" s="290" t="s">
        <v>25</v>
      </c>
      <c r="D484" s="294">
        <v>0</v>
      </c>
      <c r="E484" s="294">
        <v>0</v>
      </c>
      <c r="F484" s="294">
        <v>0</v>
      </c>
      <c r="G484" s="294">
        <v>0</v>
      </c>
      <c r="H484" s="294">
        <v>0</v>
      </c>
      <c r="I484" s="294">
        <v>0</v>
      </c>
      <c r="J484" s="294">
        <v>0</v>
      </c>
      <c r="K484" s="294">
        <v>0</v>
      </c>
      <c r="L484" s="294">
        <v>0</v>
      </c>
      <c r="M484" s="294">
        <v>0</v>
      </c>
      <c r="N484" s="294">
        <v>12</v>
      </c>
      <c r="O484" s="294">
        <v>0</v>
      </c>
      <c r="P484" s="294">
        <v>0</v>
      </c>
      <c r="Q484" s="294">
        <v>0</v>
      </c>
      <c r="R484" s="294">
        <v>0</v>
      </c>
      <c r="S484" s="294">
        <v>0</v>
      </c>
      <c r="T484" s="294">
        <v>0</v>
      </c>
      <c r="U484" s="294">
        <v>0</v>
      </c>
      <c r="V484" s="294">
        <v>0</v>
      </c>
      <c r="W484" s="294">
        <v>0</v>
      </c>
      <c r="X484" s="294">
        <v>0</v>
      </c>
      <c r="Y484" s="466">
        <v>0</v>
      </c>
      <c r="Z484" s="466">
        <v>0</v>
      </c>
      <c r="AA484" s="466">
        <v>0</v>
      </c>
      <c r="AB484" s="466">
        <v>0</v>
      </c>
      <c r="AC484" s="466">
        <v>0</v>
      </c>
      <c r="AD484" s="466">
        <v>0</v>
      </c>
      <c r="AE484" s="466">
        <v>0</v>
      </c>
      <c r="AF484" s="466">
        <v>0</v>
      </c>
      <c r="AG484" s="466">
        <v>0</v>
      </c>
      <c r="AH484" s="466">
        <v>0</v>
      </c>
      <c r="AI484" s="466">
        <v>0</v>
      </c>
      <c r="AJ484" s="466">
        <v>0</v>
      </c>
      <c r="AK484" s="466">
        <v>0</v>
      </c>
      <c r="AL484" s="466">
        <v>0</v>
      </c>
      <c r="AM484" s="295">
        <f>SUM(Y484:AL484)</f>
        <v>0</v>
      </c>
    </row>
    <row r="485" spans="1:39" s="282" customFormat="1" ht="17" outlineLevel="1">
      <c r="A485" s="505"/>
      <c r="B485" s="314" t="s">
        <v>259</v>
      </c>
      <c r="C485" s="290" t="s">
        <v>163</v>
      </c>
      <c r="D485" s="294">
        <v>0</v>
      </c>
      <c r="E485" s="294">
        <v>0</v>
      </c>
      <c r="F485" s="294">
        <v>0</v>
      </c>
      <c r="G485" s="294">
        <v>0</v>
      </c>
      <c r="H485" s="294">
        <v>0</v>
      </c>
      <c r="I485" s="294">
        <v>0</v>
      </c>
      <c r="J485" s="294">
        <v>0</v>
      </c>
      <c r="K485" s="294">
        <v>0</v>
      </c>
      <c r="L485" s="294">
        <v>0</v>
      </c>
      <c r="M485" s="294">
        <v>0</v>
      </c>
      <c r="N485" s="294">
        <v>12</v>
      </c>
      <c r="O485" s="294">
        <v>0</v>
      </c>
      <c r="P485" s="294">
        <v>0</v>
      </c>
      <c r="Q485" s="294">
        <v>0</v>
      </c>
      <c r="R485" s="294">
        <v>0</v>
      </c>
      <c r="S485" s="294">
        <v>0</v>
      </c>
      <c r="T485" s="294">
        <v>0</v>
      </c>
      <c r="U485" s="294">
        <v>0</v>
      </c>
      <c r="V485" s="294">
        <v>0</v>
      </c>
      <c r="W485" s="294">
        <v>0</v>
      </c>
      <c r="X485" s="294">
        <v>0</v>
      </c>
      <c r="Y485" s="410">
        <f>Y484</f>
        <v>0</v>
      </c>
      <c r="Z485" s="410">
        <f t="shared" ref="Z485:AL485" si="142">Z484</f>
        <v>0</v>
      </c>
      <c r="AA485" s="410">
        <f t="shared" si="142"/>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0"/>
    </row>
    <row r="486" spans="1:39" s="282" customFormat="1" ht="16" outlineLevel="1">
      <c r="A486" s="505"/>
      <c r="B486" s="313"/>
      <c r="C486" s="311"/>
      <c r="D486" s="298"/>
      <c r="E486" s="298"/>
      <c r="F486" s="298"/>
      <c r="G486" s="298"/>
      <c r="H486" s="298"/>
      <c r="I486" s="298"/>
      <c r="J486" s="298"/>
      <c r="K486" s="298"/>
      <c r="L486" s="298"/>
      <c r="M486" s="298"/>
      <c r="N486" s="302"/>
      <c r="O486" s="298"/>
      <c r="P486" s="298"/>
      <c r="Q486" s="298"/>
      <c r="R486" s="298"/>
      <c r="S486" s="298"/>
      <c r="T486" s="298"/>
      <c r="U486" s="298"/>
      <c r="V486" s="298"/>
      <c r="W486" s="298"/>
      <c r="X486" s="298"/>
      <c r="Y486" s="415"/>
      <c r="Z486" s="415"/>
      <c r="AA486" s="415"/>
      <c r="AB486" s="415"/>
      <c r="AC486" s="415"/>
      <c r="AD486" s="415"/>
      <c r="AE486" s="415"/>
      <c r="AF486" s="415"/>
      <c r="AG486" s="415"/>
      <c r="AH486" s="415"/>
      <c r="AI486" s="415"/>
      <c r="AJ486" s="415"/>
      <c r="AK486" s="415"/>
      <c r="AL486" s="415"/>
      <c r="AM486" s="312"/>
    </row>
    <row r="487" spans="1:39" ht="16" hidden="1" outlineLevel="1">
      <c r="A487" s="506"/>
      <c r="B487" s="287" t="s">
        <v>15</v>
      </c>
      <c r="C487" s="319"/>
      <c r="D487" s="298"/>
      <c r="E487" s="298"/>
      <c r="F487" s="298"/>
      <c r="G487" s="298"/>
      <c r="H487" s="298"/>
      <c r="I487" s="298"/>
      <c r="J487" s="298"/>
      <c r="K487" s="298"/>
      <c r="L487" s="298"/>
      <c r="M487" s="298"/>
      <c r="N487" s="302"/>
      <c r="O487" s="298"/>
      <c r="P487" s="298"/>
      <c r="Q487" s="298"/>
      <c r="R487" s="298"/>
      <c r="S487" s="298"/>
      <c r="T487" s="298"/>
      <c r="U487" s="298"/>
      <c r="V487" s="298"/>
      <c r="W487" s="298"/>
      <c r="X487" s="298"/>
      <c r="Y487" s="413"/>
      <c r="Z487" s="413"/>
      <c r="AA487" s="413"/>
      <c r="AB487" s="413"/>
      <c r="AC487" s="413"/>
      <c r="AD487" s="413"/>
      <c r="AE487" s="413"/>
      <c r="AF487" s="413"/>
      <c r="AG487" s="413"/>
      <c r="AH487" s="413"/>
      <c r="AI487" s="413"/>
      <c r="AJ487" s="413"/>
      <c r="AK487" s="413"/>
      <c r="AL487" s="413"/>
      <c r="AM487" s="291"/>
    </row>
    <row r="488" spans="1:39" ht="17" hidden="1" outlineLevel="1">
      <c r="A488" s="505">
        <v>26</v>
      </c>
      <c r="B488" s="320" t="s">
        <v>16</v>
      </c>
      <c r="C488" s="290" t="s">
        <v>25</v>
      </c>
      <c r="D488" s="294">
        <v>0</v>
      </c>
      <c r="E488" s="294">
        <v>0</v>
      </c>
      <c r="F488" s="294">
        <v>0</v>
      </c>
      <c r="G488" s="294">
        <v>0</v>
      </c>
      <c r="H488" s="294">
        <v>0</v>
      </c>
      <c r="I488" s="294">
        <v>0</v>
      </c>
      <c r="J488" s="294">
        <v>0</v>
      </c>
      <c r="K488" s="294">
        <v>0</v>
      </c>
      <c r="L488" s="294">
        <v>0</v>
      </c>
      <c r="M488" s="294">
        <v>0</v>
      </c>
      <c r="N488" s="294">
        <v>12</v>
      </c>
      <c r="O488" s="294">
        <v>0</v>
      </c>
      <c r="P488" s="294">
        <v>0</v>
      </c>
      <c r="Q488" s="294">
        <v>0</v>
      </c>
      <c r="R488" s="294">
        <v>0</v>
      </c>
      <c r="S488" s="294">
        <v>0</v>
      </c>
      <c r="T488" s="294">
        <v>0</v>
      </c>
      <c r="U488" s="294">
        <v>0</v>
      </c>
      <c r="V488" s="294">
        <v>0</v>
      </c>
      <c r="W488" s="294">
        <v>0</v>
      </c>
      <c r="X488" s="294">
        <v>0</v>
      </c>
      <c r="Y488" s="466">
        <v>0</v>
      </c>
      <c r="Z488" s="466">
        <v>0</v>
      </c>
      <c r="AA488" s="466">
        <v>0</v>
      </c>
      <c r="AB488" s="466">
        <v>0</v>
      </c>
      <c r="AC488" s="466">
        <v>0</v>
      </c>
      <c r="AD488" s="466">
        <v>0</v>
      </c>
      <c r="AE488" s="466">
        <v>0</v>
      </c>
      <c r="AF488" s="466">
        <v>0</v>
      </c>
      <c r="AG488" s="466">
        <v>0</v>
      </c>
      <c r="AH488" s="466">
        <v>0</v>
      </c>
      <c r="AI488" s="466">
        <v>0</v>
      </c>
      <c r="AJ488" s="466">
        <v>0</v>
      </c>
      <c r="AK488" s="466">
        <v>0</v>
      </c>
      <c r="AL488" s="466">
        <v>0</v>
      </c>
      <c r="AM488" s="295">
        <f>SUM(Y488:AL488)</f>
        <v>0</v>
      </c>
    </row>
    <row r="489" spans="1:39" ht="16" hidden="1" outlineLevel="1">
      <c r="B489" s="293" t="s">
        <v>259</v>
      </c>
      <c r="C489" s="290" t="s">
        <v>163</v>
      </c>
      <c r="D489" s="294">
        <v>0</v>
      </c>
      <c r="E489" s="294">
        <v>0</v>
      </c>
      <c r="F489" s="294">
        <v>0</v>
      </c>
      <c r="G489" s="294">
        <v>0</v>
      </c>
      <c r="H489" s="294">
        <v>0</v>
      </c>
      <c r="I489" s="294">
        <v>0</v>
      </c>
      <c r="J489" s="294">
        <v>0</v>
      </c>
      <c r="K489" s="294">
        <v>0</v>
      </c>
      <c r="L489" s="294">
        <v>0</v>
      </c>
      <c r="M489" s="294">
        <v>0</v>
      </c>
      <c r="N489" s="294">
        <v>12</v>
      </c>
      <c r="O489" s="294">
        <v>0</v>
      </c>
      <c r="P489" s="294">
        <v>0</v>
      </c>
      <c r="Q489" s="294">
        <v>0</v>
      </c>
      <c r="R489" s="294">
        <v>0</v>
      </c>
      <c r="S489" s="294">
        <v>0</v>
      </c>
      <c r="T489" s="294">
        <v>0</v>
      </c>
      <c r="U489" s="294">
        <v>0</v>
      </c>
      <c r="V489" s="294">
        <v>0</v>
      </c>
      <c r="W489" s="294">
        <v>0</v>
      </c>
      <c r="X489" s="294">
        <v>0</v>
      </c>
      <c r="Y489" s="410">
        <f>Y488</f>
        <v>0</v>
      </c>
      <c r="Z489" s="410">
        <f t="shared" ref="Z489:AL489" si="143">Z488</f>
        <v>0</v>
      </c>
      <c r="AA489" s="410">
        <f t="shared" si="143"/>
        <v>0</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5"/>
    </row>
    <row r="490" spans="1:39" ht="16" hidden="1" outlineLevel="1">
      <c r="A490" s="508"/>
      <c r="B490" s="321"/>
      <c r="C490" s="290"/>
      <c r="D490" s="298"/>
      <c r="E490" s="298"/>
      <c r="F490" s="298"/>
      <c r="G490" s="298"/>
      <c r="H490" s="298"/>
      <c r="I490" s="298"/>
      <c r="J490" s="298"/>
      <c r="K490" s="298"/>
      <c r="L490" s="298"/>
      <c r="M490" s="298"/>
      <c r="N490" s="302"/>
      <c r="O490" s="298"/>
      <c r="P490" s="298"/>
      <c r="Q490" s="298"/>
      <c r="R490" s="298"/>
      <c r="S490" s="298"/>
      <c r="T490" s="298"/>
      <c r="U490" s="298"/>
      <c r="V490" s="298"/>
      <c r="W490" s="298"/>
      <c r="X490" s="298"/>
      <c r="Y490" s="422"/>
      <c r="Z490" s="422"/>
      <c r="AA490" s="422"/>
      <c r="AB490" s="422"/>
      <c r="AC490" s="422"/>
      <c r="AD490" s="422"/>
      <c r="AE490" s="422"/>
      <c r="AF490" s="422"/>
      <c r="AG490" s="422"/>
      <c r="AH490" s="422"/>
      <c r="AI490" s="422"/>
      <c r="AJ490" s="422"/>
      <c r="AK490" s="422"/>
      <c r="AL490" s="422"/>
      <c r="AM490" s="296"/>
    </row>
    <row r="491" spans="1:39" ht="17" hidden="1" outlineLevel="1">
      <c r="A491" s="505">
        <v>27</v>
      </c>
      <c r="B491" s="320" t="s">
        <v>17</v>
      </c>
      <c r="C491" s="290" t="s">
        <v>25</v>
      </c>
      <c r="D491" s="294">
        <v>0</v>
      </c>
      <c r="E491" s="294">
        <v>0</v>
      </c>
      <c r="F491" s="294">
        <v>0</v>
      </c>
      <c r="G491" s="294">
        <v>0</v>
      </c>
      <c r="H491" s="294">
        <v>0</v>
      </c>
      <c r="I491" s="294">
        <v>0</v>
      </c>
      <c r="J491" s="294">
        <v>0</v>
      </c>
      <c r="K491" s="294">
        <v>0</v>
      </c>
      <c r="L491" s="294">
        <v>0</v>
      </c>
      <c r="M491" s="294">
        <v>0</v>
      </c>
      <c r="N491" s="294">
        <v>12</v>
      </c>
      <c r="O491" s="294">
        <v>0</v>
      </c>
      <c r="P491" s="294">
        <v>0</v>
      </c>
      <c r="Q491" s="294">
        <v>0</v>
      </c>
      <c r="R491" s="294">
        <v>0</v>
      </c>
      <c r="S491" s="294">
        <v>0</v>
      </c>
      <c r="T491" s="294">
        <v>0</v>
      </c>
      <c r="U491" s="294">
        <v>0</v>
      </c>
      <c r="V491" s="294">
        <v>0</v>
      </c>
      <c r="W491" s="294">
        <v>0</v>
      </c>
      <c r="X491" s="294">
        <v>0</v>
      </c>
      <c r="Y491" s="466">
        <v>0</v>
      </c>
      <c r="Z491" s="466">
        <v>0</v>
      </c>
      <c r="AA491" s="466">
        <v>0</v>
      </c>
      <c r="AB491" s="466">
        <v>0</v>
      </c>
      <c r="AC491" s="466">
        <v>0</v>
      </c>
      <c r="AD491" s="466">
        <v>0</v>
      </c>
      <c r="AE491" s="466">
        <v>0</v>
      </c>
      <c r="AF491" s="466">
        <v>0</v>
      </c>
      <c r="AG491" s="466">
        <v>0</v>
      </c>
      <c r="AH491" s="466">
        <v>0</v>
      </c>
      <c r="AI491" s="466">
        <v>0</v>
      </c>
      <c r="AJ491" s="466">
        <v>0</v>
      </c>
      <c r="AK491" s="466">
        <v>0</v>
      </c>
      <c r="AL491" s="466">
        <v>0</v>
      </c>
      <c r="AM491" s="295">
        <f>SUM(Y491:AL491)</f>
        <v>0</v>
      </c>
    </row>
    <row r="492" spans="1:39" ht="16" hidden="1" outlineLevel="1">
      <c r="B492" s="293" t="s">
        <v>259</v>
      </c>
      <c r="C492" s="290" t="s">
        <v>163</v>
      </c>
      <c r="D492" s="294">
        <v>0</v>
      </c>
      <c r="E492" s="294">
        <v>0</v>
      </c>
      <c r="F492" s="294">
        <v>0</v>
      </c>
      <c r="G492" s="294">
        <v>0</v>
      </c>
      <c r="H492" s="294">
        <v>0</v>
      </c>
      <c r="I492" s="294">
        <v>0</v>
      </c>
      <c r="J492" s="294">
        <v>0</v>
      </c>
      <c r="K492" s="294">
        <v>0</v>
      </c>
      <c r="L492" s="294">
        <v>0</v>
      </c>
      <c r="M492" s="294">
        <v>0</v>
      </c>
      <c r="N492" s="294">
        <v>12</v>
      </c>
      <c r="O492" s="294">
        <v>0</v>
      </c>
      <c r="P492" s="294">
        <v>0</v>
      </c>
      <c r="Q492" s="294">
        <v>0</v>
      </c>
      <c r="R492" s="294">
        <v>0</v>
      </c>
      <c r="S492" s="294">
        <v>0</v>
      </c>
      <c r="T492" s="294">
        <v>0</v>
      </c>
      <c r="U492" s="294">
        <v>0</v>
      </c>
      <c r="V492" s="294">
        <v>0</v>
      </c>
      <c r="W492" s="294">
        <v>0</v>
      </c>
      <c r="X492" s="294">
        <v>0</v>
      </c>
      <c r="Y492" s="410">
        <f>Y491</f>
        <v>0</v>
      </c>
      <c r="Z492" s="410">
        <f t="shared" ref="Z492:AL492" si="144">Z491</f>
        <v>0</v>
      </c>
      <c r="AA492" s="410">
        <f t="shared" si="144"/>
        <v>0</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5"/>
    </row>
    <row r="493" spans="1:39" ht="16" hidden="1" outlineLevel="1">
      <c r="A493" s="508"/>
      <c r="B493" s="322"/>
      <c r="C493" s="299"/>
      <c r="D493" s="298"/>
      <c r="E493" s="298"/>
      <c r="F493" s="298"/>
      <c r="G493" s="298"/>
      <c r="H493" s="298"/>
      <c r="I493" s="298"/>
      <c r="J493" s="298"/>
      <c r="K493" s="298"/>
      <c r="L493" s="298"/>
      <c r="M493" s="298"/>
      <c r="N493" s="302"/>
      <c r="O493" s="298"/>
      <c r="P493" s="298"/>
      <c r="Q493" s="298"/>
      <c r="R493" s="298"/>
      <c r="S493" s="298"/>
      <c r="T493" s="298"/>
      <c r="U493" s="298"/>
      <c r="V493" s="298"/>
      <c r="W493" s="298"/>
      <c r="X493" s="298"/>
      <c r="Y493" s="411"/>
      <c r="Z493" s="411"/>
      <c r="AA493" s="411"/>
      <c r="AB493" s="411"/>
      <c r="AC493" s="411"/>
      <c r="AD493" s="411"/>
      <c r="AE493" s="411"/>
      <c r="AF493" s="411"/>
      <c r="AG493" s="411"/>
      <c r="AH493" s="411"/>
      <c r="AI493" s="411"/>
      <c r="AJ493" s="411"/>
      <c r="AK493" s="411"/>
      <c r="AL493" s="411"/>
      <c r="AM493" s="305"/>
    </row>
    <row r="494" spans="1:39" ht="17" hidden="1" outlineLevel="1">
      <c r="A494" s="505">
        <v>28</v>
      </c>
      <c r="B494" s="320" t="s">
        <v>18</v>
      </c>
      <c r="C494" s="290" t="s">
        <v>25</v>
      </c>
      <c r="D494" s="294">
        <v>0</v>
      </c>
      <c r="E494" s="294">
        <v>0</v>
      </c>
      <c r="F494" s="294">
        <v>0</v>
      </c>
      <c r="G494" s="294">
        <v>0</v>
      </c>
      <c r="H494" s="294">
        <v>0</v>
      </c>
      <c r="I494" s="294">
        <v>0</v>
      </c>
      <c r="J494" s="294">
        <v>0</v>
      </c>
      <c r="K494" s="294">
        <v>0</v>
      </c>
      <c r="L494" s="294">
        <v>0</v>
      </c>
      <c r="M494" s="294">
        <v>0</v>
      </c>
      <c r="N494" s="294">
        <v>0</v>
      </c>
      <c r="O494" s="294">
        <v>0</v>
      </c>
      <c r="P494" s="294">
        <v>0</v>
      </c>
      <c r="Q494" s="294">
        <v>0</v>
      </c>
      <c r="R494" s="294">
        <v>0</v>
      </c>
      <c r="S494" s="294">
        <v>0</v>
      </c>
      <c r="T494" s="294">
        <v>0</v>
      </c>
      <c r="U494" s="294">
        <v>0</v>
      </c>
      <c r="V494" s="294">
        <v>0</v>
      </c>
      <c r="W494" s="294">
        <v>0</v>
      </c>
      <c r="X494" s="294">
        <v>0</v>
      </c>
      <c r="Y494" s="466">
        <v>0</v>
      </c>
      <c r="Z494" s="466">
        <v>0</v>
      </c>
      <c r="AA494" s="466">
        <v>0</v>
      </c>
      <c r="AB494" s="466">
        <v>0</v>
      </c>
      <c r="AC494" s="466">
        <v>0</v>
      </c>
      <c r="AD494" s="466">
        <v>0</v>
      </c>
      <c r="AE494" s="466">
        <v>0</v>
      </c>
      <c r="AF494" s="466">
        <v>0</v>
      </c>
      <c r="AG494" s="466">
        <v>0</v>
      </c>
      <c r="AH494" s="466">
        <v>0</v>
      </c>
      <c r="AI494" s="466">
        <v>0</v>
      </c>
      <c r="AJ494" s="466">
        <v>0</v>
      </c>
      <c r="AK494" s="466">
        <v>0</v>
      </c>
      <c r="AL494" s="466">
        <v>0</v>
      </c>
      <c r="AM494" s="295">
        <f>SUM(Y494:AL494)</f>
        <v>0</v>
      </c>
    </row>
    <row r="495" spans="1:39" ht="16" hidden="1" outlineLevel="1">
      <c r="B495" s="293" t="s">
        <v>259</v>
      </c>
      <c r="C495" s="290" t="s">
        <v>163</v>
      </c>
      <c r="D495" s="294">
        <v>0</v>
      </c>
      <c r="E495" s="294">
        <v>0</v>
      </c>
      <c r="F495" s="294">
        <v>0</v>
      </c>
      <c r="G495" s="294">
        <v>0</v>
      </c>
      <c r="H495" s="294">
        <v>0</v>
      </c>
      <c r="I495" s="294">
        <v>0</v>
      </c>
      <c r="J495" s="294">
        <v>0</v>
      </c>
      <c r="K495" s="294">
        <v>0</v>
      </c>
      <c r="L495" s="294">
        <v>0</v>
      </c>
      <c r="M495" s="294">
        <v>0</v>
      </c>
      <c r="N495" s="294">
        <v>0</v>
      </c>
      <c r="O495" s="294">
        <v>0</v>
      </c>
      <c r="P495" s="294">
        <v>0</v>
      </c>
      <c r="Q495" s="294">
        <v>0</v>
      </c>
      <c r="R495" s="294">
        <v>0</v>
      </c>
      <c r="S495" s="294">
        <v>0</v>
      </c>
      <c r="T495" s="294">
        <v>0</v>
      </c>
      <c r="U495" s="294">
        <v>0</v>
      </c>
      <c r="V495" s="294">
        <v>0</v>
      </c>
      <c r="W495" s="294">
        <v>0</v>
      </c>
      <c r="X495" s="294">
        <v>0</v>
      </c>
      <c r="Y495" s="410">
        <f>Y494</f>
        <v>0</v>
      </c>
      <c r="Z495" s="410">
        <f t="shared" ref="Z495:AL495" si="145">Z494</f>
        <v>0</v>
      </c>
      <c r="AA495" s="410">
        <f t="shared" si="145"/>
        <v>0</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6"/>
    </row>
    <row r="496" spans="1:39" ht="16" hidden="1" outlineLevel="1">
      <c r="A496" s="508"/>
      <c r="B496" s="321"/>
      <c r="C496" s="290"/>
      <c r="D496" s="298"/>
      <c r="E496" s="298"/>
      <c r="F496" s="298"/>
      <c r="G496" s="298"/>
      <c r="H496" s="298"/>
      <c r="I496" s="298"/>
      <c r="J496" s="298"/>
      <c r="K496" s="298"/>
      <c r="L496" s="298"/>
      <c r="M496" s="298"/>
      <c r="N496" s="302"/>
      <c r="O496" s="298"/>
      <c r="P496" s="298"/>
      <c r="Q496" s="298"/>
      <c r="R496" s="298"/>
      <c r="S496" s="298"/>
      <c r="T496" s="298"/>
      <c r="U496" s="298"/>
      <c r="V496" s="298"/>
      <c r="W496" s="298"/>
      <c r="X496" s="298"/>
      <c r="Y496" s="411"/>
      <c r="Z496" s="411"/>
      <c r="AA496" s="411"/>
      <c r="AB496" s="411"/>
      <c r="AC496" s="411"/>
      <c r="AD496" s="411"/>
      <c r="AE496" s="411"/>
      <c r="AF496" s="411"/>
      <c r="AG496" s="411"/>
      <c r="AH496" s="411"/>
      <c r="AI496" s="411"/>
      <c r="AJ496" s="411"/>
      <c r="AK496" s="411"/>
      <c r="AL496" s="411"/>
      <c r="AM496" s="305"/>
    </row>
    <row r="497" spans="1:39" ht="16" hidden="1" outlineLevel="1">
      <c r="A497" s="505">
        <v>29</v>
      </c>
      <c r="B497" s="323" t="s">
        <v>19</v>
      </c>
      <c r="C497" s="290" t="s">
        <v>25</v>
      </c>
      <c r="D497" s="294">
        <v>0</v>
      </c>
      <c r="E497" s="294">
        <v>0</v>
      </c>
      <c r="F497" s="294">
        <v>0</v>
      </c>
      <c r="G497" s="294">
        <v>0</v>
      </c>
      <c r="H497" s="294">
        <v>0</v>
      </c>
      <c r="I497" s="294">
        <v>0</v>
      </c>
      <c r="J497" s="294">
        <v>0</v>
      </c>
      <c r="K497" s="294">
        <v>0</v>
      </c>
      <c r="L497" s="294">
        <v>0</v>
      </c>
      <c r="M497" s="294">
        <v>0</v>
      </c>
      <c r="N497" s="294">
        <v>0</v>
      </c>
      <c r="O497" s="294">
        <v>0</v>
      </c>
      <c r="P497" s="294">
        <v>0</v>
      </c>
      <c r="Q497" s="294">
        <v>0</v>
      </c>
      <c r="R497" s="294">
        <v>0</v>
      </c>
      <c r="S497" s="294">
        <v>0</v>
      </c>
      <c r="T497" s="294">
        <v>0</v>
      </c>
      <c r="U497" s="294">
        <v>0</v>
      </c>
      <c r="V497" s="294">
        <v>0</v>
      </c>
      <c r="W497" s="294">
        <v>0</v>
      </c>
      <c r="X497" s="294">
        <v>0</v>
      </c>
      <c r="Y497" s="466">
        <v>0</v>
      </c>
      <c r="Z497" s="466">
        <v>0</v>
      </c>
      <c r="AA497" s="466">
        <v>0</v>
      </c>
      <c r="AB497" s="466">
        <v>0</v>
      </c>
      <c r="AC497" s="466">
        <v>0</v>
      </c>
      <c r="AD497" s="466">
        <v>0</v>
      </c>
      <c r="AE497" s="466">
        <v>0</v>
      </c>
      <c r="AF497" s="466">
        <v>0</v>
      </c>
      <c r="AG497" s="466">
        <v>0</v>
      </c>
      <c r="AH497" s="466">
        <v>0</v>
      </c>
      <c r="AI497" s="466">
        <v>0</v>
      </c>
      <c r="AJ497" s="466">
        <v>0</v>
      </c>
      <c r="AK497" s="466">
        <v>0</v>
      </c>
      <c r="AL497" s="466">
        <v>0</v>
      </c>
      <c r="AM497" s="295">
        <f>SUM(Y497:AL497)</f>
        <v>0</v>
      </c>
    </row>
    <row r="498" spans="1:39" ht="16" hidden="1" outlineLevel="1">
      <c r="B498" s="323" t="s">
        <v>259</v>
      </c>
      <c r="C498" s="290" t="s">
        <v>163</v>
      </c>
      <c r="D498" s="294">
        <v>0</v>
      </c>
      <c r="E498" s="294">
        <v>0</v>
      </c>
      <c r="F498" s="294">
        <v>0</v>
      </c>
      <c r="G498" s="294">
        <v>0</v>
      </c>
      <c r="H498" s="294">
        <v>0</v>
      </c>
      <c r="I498" s="294">
        <v>0</v>
      </c>
      <c r="J498" s="294">
        <v>0</v>
      </c>
      <c r="K498" s="294">
        <v>0</v>
      </c>
      <c r="L498" s="294">
        <v>0</v>
      </c>
      <c r="M498" s="294">
        <v>0</v>
      </c>
      <c r="N498" s="294">
        <v>0</v>
      </c>
      <c r="O498" s="294">
        <v>0</v>
      </c>
      <c r="P498" s="294">
        <v>0</v>
      </c>
      <c r="Q498" s="294">
        <v>0</v>
      </c>
      <c r="R498" s="294">
        <v>0</v>
      </c>
      <c r="S498" s="294">
        <v>0</v>
      </c>
      <c r="T498" s="294">
        <v>0</v>
      </c>
      <c r="U498" s="294">
        <v>0</v>
      </c>
      <c r="V498" s="294">
        <v>0</v>
      </c>
      <c r="W498" s="294">
        <v>0</v>
      </c>
      <c r="X498" s="294">
        <v>0</v>
      </c>
      <c r="Y498" s="410">
        <f>Y497</f>
        <v>0</v>
      </c>
      <c r="Z498" s="410">
        <f t="shared" ref="Z498:AL498" si="146">Z497</f>
        <v>0</v>
      </c>
      <c r="AA498" s="410">
        <f t="shared" si="146"/>
        <v>0</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6"/>
    </row>
    <row r="499" spans="1:39" ht="16" hidden="1" outlineLevel="1">
      <c r="B499" s="323"/>
      <c r="C499" s="290"/>
      <c r="D499" s="298"/>
      <c r="E499" s="298"/>
      <c r="F499" s="298"/>
      <c r="G499" s="298"/>
      <c r="H499" s="298"/>
      <c r="I499" s="298"/>
      <c r="J499" s="298"/>
      <c r="K499" s="298"/>
      <c r="L499" s="298"/>
      <c r="M499" s="298"/>
      <c r="N499" s="302"/>
      <c r="O499" s="298"/>
      <c r="P499" s="298"/>
      <c r="Q499" s="298"/>
      <c r="R499" s="298"/>
      <c r="S499" s="298"/>
      <c r="T499" s="298"/>
      <c r="U499" s="298"/>
      <c r="V499" s="298"/>
      <c r="W499" s="298"/>
      <c r="X499" s="298"/>
      <c r="Y499" s="422"/>
      <c r="Z499" s="422"/>
      <c r="AA499" s="422"/>
      <c r="AB499" s="422"/>
      <c r="AC499" s="422"/>
      <c r="AD499" s="422"/>
      <c r="AE499" s="422"/>
      <c r="AF499" s="422"/>
      <c r="AG499" s="422"/>
      <c r="AH499" s="422"/>
      <c r="AI499" s="422"/>
      <c r="AJ499" s="422"/>
      <c r="AK499" s="422"/>
      <c r="AL499" s="422"/>
      <c r="AM499" s="312"/>
    </row>
    <row r="500" spans="1:39" s="282" customFormat="1" ht="17" hidden="1" outlineLevel="1">
      <c r="A500" s="505">
        <v>30</v>
      </c>
      <c r="B500" s="313" t="s">
        <v>489</v>
      </c>
      <c r="C500" s="290" t="s">
        <v>25</v>
      </c>
      <c r="D500" s="294">
        <v>0</v>
      </c>
      <c r="E500" s="294">
        <v>0</v>
      </c>
      <c r="F500" s="294">
        <v>0</v>
      </c>
      <c r="G500" s="294">
        <v>0</v>
      </c>
      <c r="H500" s="294">
        <v>0</v>
      </c>
      <c r="I500" s="294">
        <v>0</v>
      </c>
      <c r="J500" s="294">
        <v>0</v>
      </c>
      <c r="K500" s="294">
        <v>0</v>
      </c>
      <c r="L500" s="294">
        <v>0</v>
      </c>
      <c r="M500" s="294">
        <v>0</v>
      </c>
      <c r="N500" s="294">
        <v>0</v>
      </c>
      <c r="O500" s="294">
        <v>0</v>
      </c>
      <c r="P500" s="294">
        <v>0</v>
      </c>
      <c r="Q500" s="294">
        <v>0</v>
      </c>
      <c r="R500" s="294">
        <v>0</v>
      </c>
      <c r="S500" s="294">
        <v>0</v>
      </c>
      <c r="T500" s="294">
        <v>0</v>
      </c>
      <c r="U500" s="294">
        <v>0</v>
      </c>
      <c r="V500" s="294">
        <v>0</v>
      </c>
      <c r="W500" s="294">
        <v>0</v>
      </c>
      <c r="X500" s="294">
        <v>0</v>
      </c>
      <c r="Y500" s="466">
        <v>0</v>
      </c>
      <c r="Z500" s="466">
        <v>0</v>
      </c>
      <c r="AA500" s="466">
        <v>0</v>
      </c>
      <c r="AB500" s="466">
        <v>0</v>
      </c>
      <c r="AC500" s="466">
        <v>0</v>
      </c>
      <c r="AD500" s="466">
        <v>0</v>
      </c>
      <c r="AE500" s="466">
        <v>0</v>
      </c>
      <c r="AF500" s="466">
        <v>0</v>
      </c>
      <c r="AG500" s="466">
        <v>0</v>
      </c>
      <c r="AH500" s="466">
        <v>0</v>
      </c>
      <c r="AI500" s="466">
        <v>0</v>
      </c>
      <c r="AJ500" s="466">
        <v>0</v>
      </c>
      <c r="AK500" s="466">
        <v>0</v>
      </c>
      <c r="AL500" s="466">
        <v>0</v>
      </c>
      <c r="AM500" s="295">
        <f>SUM(Y500:AL500)</f>
        <v>0</v>
      </c>
    </row>
    <row r="501" spans="1:39" s="282" customFormat="1" ht="16" hidden="1" outlineLevel="1">
      <c r="A501" s="505"/>
      <c r="B501" s="323" t="s">
        <v>259</v>
      </c>
      <c r="C501" s="290" t="s">
        <v>163</v>
      </c>
      <c r="D501" s="294">
        <v>0</v>
      </c>
      <c r="E501" s="294">
        <v>0</v>
      </c>
      <c r="F501" s="294">
        <v>0</v>
      </c>
      <c r="G501" s="294">
        <v>0</v>
      </c>
      <c r="H501" s="294">
        <v>0</v>
      </c>
      <c r="I501" s="294">
        <v>0</v>
      </c>
      <c r="J501" s="294">
        <v>0</v>
      </c>
      <c r="K501" s="294">
        <v>0</v>
      </c>
      <c r="L501" s="294">
        <v>0</v>
      </c>
      <c r="M501" s="294">
        <v>0</v>
      </c>
      <c r="N501" s="294">
        <v>0</v>
      </c>
      <c r="O501" s="294">
        <v>0</v>
      </c>
      <c r="P501" s="294">
        <v>0</v>
      </c>
      <c r="Q501" s="294">
        <v>0</v>
      </c>
      <c r="R501" s="294">
        <v>0</v>
      </c>
      <c r="S501" s="294">
        <v>0</v>
      </c>
      <c r="T501" s="294">
        <v>0</v>
      </c>
      <c r="U501" s="294">
        <v>0</v>
      </c>
      <c r="V501" s="294">
        <v>0</v>
      </c>
      <c r="W501" s="294">
        <v>0</v>
      </c>
      <c r="X501" s="294">
        <v>0</v>
      </c>
      <c r="Y501" s="410">
        <f>Y500</f>
        <v>0</v>
      </c>
      <c r="Z501" s="410">
        <f t="shared" ref="Z501:AL501" si="147">Z500</f>
        <v>0</v>
      </c>
      <c r="AA501" s="410">
        <f t="shared" si="147"/>
        <v>0</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6"/>
    </row>
    <row r="502" spans="1:39" s="282" customFormat="1" ht="16" hidden="1" outlineLevel="1">
      <c r="A502" s="505"/>
      <c r="B502" s="323"/>
      <c r="C502" s="290"/>
      <c r="D502" s="298"/>
      <c r="E502" s="298"/>
      <c r="F502" s="298"/>
      <c r="G502" s="298"/>
      <c r="H502" s="298"/>
      <c r="I502" s="298"/>
      <c r="J502" s="298"/>
      <c r="K502" s="298"/>
      <c r="L502" s="298"/>
      <c r="M502" s="298"/>
      <c r="N502" s="302"/>
      <c r="O502" s="298"/>
      <c r="P502" s="298"/>
      <c r="Q502" s="298"/>
      <c r="R502" s="298"/>
      <c r="S502" s="298"/>
      <c r="T502" s="298"/>
      <c r="U502" s="298"/>
      <c r="V502" s="298"/>
      <c r="W502" s="298"/>
      <c r="X502" s="298"/>
      <c r="Y502" s="411"/>
      <c r="Z502" s="411"/>
      <c r="AA502" s="411"/>
      <c r="AB502" s="411"/>
      <c r="AC502" s="411"/>
      <c r="AD502" s="411"/>
      <c r="AE502" s="411"/>
      <c r="AF502" s="411"/>
      <c r="AG502" s="411"/>
      <c r="AH502" s="411"/>
      <c r="AI502" s="411"/>
      <c r="AJ502" s="411"/>
      <c r="AK502" s="411"/>
      <c r="AL502" s="411"/>
      <c r="AM502" s="312"/>
    </row>
    <row r="503" spans="1:39" s="282" customFormat="1" ht="16" hidden="1" outlineLevel="1">
      <c r="A503" s="505"/>
      <c r="B503" s="287" t="s">
        <v>490</v>
      </c>
      <c r="C503" s="290"/>
      <c r="D503" s="298"/>
      <c r="E503" s="298"/>
      <c r="F503" s="298"/>
      <c r="G503" s="298"/>
      <c r="H503" s="298"/>
      <c r="I503" s="298"/>
      <c r="J503" s="298"/>
      <c r="K503" s="298"/>
      <c r="L503" s="298"/>
      <c r="M503" s="298"/>
      <c r="N503" s="302"/>
      <c r="O503" s="298"/>
      <c r="P503" s="298"/>
      <c r="Q503" s="298"/>
      <c r="R503" s="298"/>
      <c r="S503" s="298"/>
      <c r="T503" s="298"/>
      <c r="U503" s="298"/>
      <c r="V503" s="298"/>
      <c r="W503" s="298"/>
      <c r="X503" s="298"/>
      <c r="Y503" s="411"/>
      <c r="Z503" s="411"/>
      <c r="AA503" s="411"/>
      <c r="AB503" s="411"/>
      <c r="AC503" s="411"/>
      <c r="AD503" s="411"/>
      <c r="AE503" s="411"/>
      <c r="AF503" s="411"/>
      <c r="AG503" s="411"/>
      <c r="AH503" s="411"/>
      <c r="AI503" s="411"/>
      <c r="AJ503" s="411"/>
      <c r="AK503" s="411"/>
      <c r="AL503" s="411"/>
      <c r="AM503" s="312"/>
    </row>
    <row r="504" spans="1:39" s="282" customFormat="1" ht="16" hidden="1" outlineLevel="1">
      <c r="A504" s="505">
        <v>31</v>
      </c>
      <c r="B504" s="323" t="s">
        <v>491</v>
      </c>
      <c r="C504" s="290" t="s">
        <v>25</v>
      </c>
      <c r="D504" s="294">
        <v>0</v>
      </c>
      <c r="E504" s="294">
        <v>0</v>
      </c>
      <c r="F504" s="294">
        <v>0</v>
      </c>
      <c r="G504" s="294">
        <v>0</v>
      </c>
      <c r="H504" s="294">
        <v>0</v>
      </c>
      <c r="I504" s="294">
        <v>0</v>
      </c>
      <c r="J504" s="294">
        <v>0</v>
      </c>
      <c r="K504" s="294">
        <v>0</v>
      </c>
      <c r="L504" s="294">
        <v>0</v>
      </c>
      <c r="M504" s="294">
        <v>0</v>
      </c>
      <c r="N504" s="294">
        <v>0</v>
      </c>
      <c r="O504" s="294">
        <v>0</v>
      </c>
      <c r="P504" s="294">
        <v>0</v>
      </c>
      <c r="Q504" s="294">
        <v>0</v>
      </c>
      <c r="R504" s="294">
        <v>0</v>
      </c>
      <c r="S504" s="294">
        <v>0</v>
      </c>
      <c r="T504" s="294">
        <v>0</v>
      </c>
      <c r="U504" s="294">
        <v>0</v>
      </c>
      <c r="V504" s="294">
        <v>0</v>
      </c>
      <c r="W504" s="294">
        <v>0</v>
      </c>
      <c r="X504" s="294">
        <v>0</v>
      </c>
      <c r="Y504" s="466">
        <v>0</v>
      </c>
      <c r="Z504" s="466">
        <v>0</v>
      </c>
      <c r="AA504" s="466">
        <v>0</v>
      </c>
      <c r="AB504" s="466">
        <v>0</v>
      </c>
      <c r="AC504" s="466">
        <v>0</v>
      </c>
      <c r="AD504" s="466">
        <v>0</v>
      </c>
      <c r="AE504" s="466">
        <v>0</v>
      </c>
      <c r="AF504" s="466">
        <v>0</v>
      </c>
      <c r="AG504" s="466">
        <v>0</v>
      </c>
      <c r="AH504" s="466">
        <v>0</v>
      </c>
      <c r="AI504" s="466">
        <v>0</v>
      </c>
      <c r="AJ504" s="466">
        <v>0</v>
      </c>
      <c r="AK504" s="466">
        <v>0</v>
      </c>
      <c r="AL504" s="466">
        <v>0</v>
      </c>
      <c r="AM504" s="295">
        <f>SUM(Y504:AL504)</f>
        <v>0</v>
      </c>
    </row>
    <row r="505" spans="1:39" s="282" customFormat="1" ht="16" hidden="1" outlineLevel="1">
      <c r="A505" s="505"/>
      <c r="B505" s="323" t="s">
        <v>259</v>
      </c>
      <c r="C505" s="290" t="s">
        <v>163</v>
      </c>
      <c r="D505" s="294">
        <v>0</v>
      </c>
      <c r="E505" s="294">
        <v>0</v>
      </c>
      <c r="F505" s="294">
        <v>0</v>
      </c>
      <c r="G505" s="294">
        <v>0</v>
      </c>
      <c r="H505" s="294">
        <v>0</v>
      </c>
      <c r="I505" s="294">
        <v>0</v>
      </c>
      <c r="J505" s="294">
        <v>0</v>
      </c>
      <c r="K505" s="294">
        <v>0</v>
      </c>
      <c r="L505" s="294">
        <v>0</v>
      </c>
      <c r="M505" s="294">
        <v>0</v>
      </c>
      <c r="N505" s="294">
        <v>0</v>
      </c>
      <c r="O505" s="294">
        <v>0</v>
      </c>
      <c r="P505" s="294">
        <v>0</v>
      </c>
      <c r="Q505" s="294">
        <v>0</v>
      </c>
      <c r="R505" s="294">
        <v>0</v>
      </c>
      <c r="S505" s="294">
        <v>0</v>
      </c>
      <c r="T505" s="294">
        <v>0</v>
      </c>
      <c r="U505" s="294">
        <v>0</v>
      </c>
      <c r="V505" s="294">
        <v>0</v>
      </c>
      <c r="W505" s="294">
        <v>0</v>
      </c>
      <c r="X505" s="294">
        <v>0</v>
      </c>
      <c r="Y505" s="410">
        <f>Y504</f>
        <v>0</v>
      </c>
      <c r="Z505" s="410">
        <f t="shared" ref="Z505:AL505" si="148">Z504</f>
        <v>0</v>
      </c>
      <c r="AA505" s="410">
        <f t="shared" si="148"/>
        <v>0</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6"/>
    </row>
    <row r="506" spans="1:39" s="282" customFormat="1" ht="16" hidden="1" outlineLevel="1">
      <c r="A506" s="505"/>
      <c r="B506" s="323"/>
      <c r="C506" s="290"/>
      <c r="D506" s="298"/>
      <c r="E506" s="298"/>
      <c r="F506" s="298"/>
      <c r="G506" s="298"/>
      <c r="H506" s="298"/>
      <c r="I506" s="298"/>
      <c r="J506" s="298"/>
      <c r="K506" s="298"/>
      <c r="L506" s="298"/>
      <c r="M506" s="298"/>
      <c r="N506" s="302"/>
      <c r="O506" s="298"/>
      <c r="P506" s="298"/>
      <c r="Q506" s="298"/>
      <c r="R506" s="298"/>
      <c r="S506" s="298"/>
      <c r="T506" s="298"/>
      <c r="U506" s="298"/>
      <c r="V506" s="298"/>
      <c r="W506" s="298"/>
      <c r="X506" s="298"/>
      <c r="Y506" s="411"/>
      <c r="Z506" s="411"/>
      <c r="AA506" s="411"/>
      <c r="AB506" s="411"/>
      <c r="AC506" s="411"/>
      <c r="AD506" s="411"/>
      <c r="AE506" s="411"/>
      <c r="AF506" s="411"/>
      <c r="AG506" s="411"/>
      <c r="AH506" s="411"/>
      <c r="AI506" s="411"/>
      <c r="AJ506" s="411"/>
      <c r="AK506" s="411"/>
      <c r="AL506" s="411"/>
      <c r="AM506" s="312"/>
    </row>
    <row r="507" spans="1:39" s="282" customFormat="1" ht="16" hidden="1" outlineLevel="1">
      <c r="A507" s="505">
        <v>32</v>
      </c>
      <c r="B507" s="323" t="s">
        <v>492</v>
      </c>
      <c r="C507" s="290" t="s">
        <v>25</v>
      </c>
      <c r="D507" s="294">
        <v>0</v>
      </c>
      <c r="E507" s="294">
        <v>0</v>
      </c>
      <c r="F507" s="294">
        <v>0</v>
      </c>
      <c r="G507" s="294">
        <v>0</v>
      </c>
      <c r="H507" s="294">
        <v>0</v>
      </c>
      <c r="I507" s="294">
        <v>0</v>
      </c>
      <c r="J507" s="294">
        <v>0</v>
      </c>
      <c r="K507" s="294">
        <v>0</v>
      </c>
      <c r="L507" s="294">
        <v>0</v>
      </c>
      <c r="M507" s="294">
        <v>0</v>
      </c>
      <c r="N507" s="294">
        <v>0</v>
      </c>
      <c r="O507" s="294">
        <v>208.0515278</v>
      </c>
      <c r="P507" s="294">
        <v>0</v>
      </c>
      <c r="Q507" s="294">
        <v>0</v>
      </c>
      <c r="R507" s="294">
        <v>0</v>
      </c>
      <c r="S507" s="294">
        <v>0</v>
      </c>
      <c r="T507" s="294">
        <v>0</v>
      </c>
      <c r="U507" s="294">
        <v>0</v>
      </c>
      <c r="V507" s="294">
        <v>0</v>
      </c>
      <c r="W507" s="294">
        <v>0</v>
      </c>
      <c r="X507" s="294">
        <v>0</v>
      </c>
      <c r="Y507" s="466">
        <v>1</v>
      </c>
      <c r="Z507" s="466">
        <v>0</v>
      </c>
      <c r="AA507" s="466">
        <v>0</v>
      </c>
      <c r="AB507" s="466">
        <v>0</v>
      </c>
      <c r="AC507" s="466">
        <v>0</v>
      </c>
      <c r="AD507" s="466">
        <v>0</v>
      </c>
      <c r="AE507" s="466">
        <v>0</v>
      </c>
      <c r="AF507" s="466">
        <v>0</v>
      </c>
      <c r="AG507" s="466">
        <v>0</v>
      </c>
      <c r="AH507" s="466">
        <v>0</v>
      </c>
      <c r="AI507" s="466">
        <v>0</v>
      </c>
      <c r="AJ507" s="466">
        <v>0</v>
      </c>
      <c r="AK507" s="466">
        <v>0</v>
      </c>
      <c r="AL507" s="466">
        <v>0</v>
      </c>
      <c r="AM507" s="295">
        <f>SUM(Y507:AL507)</f>
        <v>1</v>
      </c>
    </row>
    <row r="508" spans="1:39" s="282" customFormat="1" ht="16" hidden="1" outlineLevel="1">
      <c r="A508" s="505"/>
      <c r="B508" s="323" t="s">
        <v>259</v>
      </c>
      <c r="C508" s="290" t="s">
        <v>163</v>
      </c>
      <c r="D508" s="294">
        <v>0</v>
      </c>
      <c r="E508" s="294">
        <v>0</v>
      </c>
      <c r="F508" s="294">
        <v>0</v>
      </c>
      <c r="G508" s="294">
        <v>0</v>
      </c>
      <c r="H508" s="294">
        <v>0</v>
      </c>
      <c r="I508" s="294">
        <v>0</v>
      </c>
      <c r="J508" s="294">
        <v>0</v>
      </c>
      <c r="K508" s="294">
        <v>0</v>
      </c>
      <c r="L508" s="294">
        <v>0</v>
      </c>
      <c r="M508" s="294">
        <v>0</v>
      </c>
      <c r="N508" s="294">
        <v>0</v>
      </c>
      <c r="O508" s="294">
        <v>0</v>
      </c>
      <c r="P508" s="294">
        <v>0</v>
      </c>
      <c r="Q508" s="294">
        <v>0</v>
      </c>
      <c r="R508" s="294">
        <v>0</v>
      </c>
      <c r="S508" s="294">
        <v>0</v>
      </c>
      <c r="T508" s="294">
        <v>0</v>
      </c>
      <c r="U508" s="294">
        <v>0</v>
      </c>
      <c r="V508" s="294">
        <v>0</v>
      </c>
      <c r="W508" s="294">
        <v>0</v>
      </c>
      <c r="X508" s="294">
        <v>0</v>
      </c>
      <c r="Y508" s="410">
        <f>Y507</f>
        <v>1</v>
      </c>
      <c r="Z508" s="410">
        <f t="shared" ref="Z508:AL508" si="149">Z507</f>
        <v>0</v>
      </c>
      <c r="AA508" s="410">
        <f t="shared" si="149"/>
        <v>0</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6"/>
    </row>
    <row r="509" spans="1:39" s="282" customFormat="1" ht="16" hidden="1" outlineLevel="1">
      <c r="A509" s="505"/>
      <c r="B509" s="323"/>
      <c r="C509" s="290"/>
      <c r="D509" s="298"/>
      <c r="E509" s="298"/>
      <c r="F509" s="298"/>
      <c r="G509" s="298"/>
      <c r="H509" s="298"/>
      <c r="I509" s="298"/>
      <c r="J509" s="298"/>
      <c r="K509" s="298"/>
      <c r="L509" s="298"/>
      <c r="M509" s="298"/>
      <c r="N509" s="302"/>
      <c r="O509" s="298"/>
      <c r="P509" s="298"/>
      <c r="Q509" s="298"/>
      <c r="R509" s="298"/>
      <c r="S509" s="298"/>
      <c r="T509" s="298"/>
      <c r="U509" s="298"/>
      <c r="V509" s="298"/>
      <c r="W509" s="298"/>
      <c r="X509" s="298"/>
      <c r="Y509" s="411"/>
      <c r="Z509" s="411"/>
      <c r="AA509" s="411"/>
      <c r="AB509" s="411"/>
      <c r="AC509" s="411"/>
      <c r="AD509" s="411"/>
      <c r="AE509" s="411"/>
      <c r="AF509" s="411"/>
      <c r="AG509" s="411"/>
      <c r="AH509" s="411"/>
      <c r="AI509" s="411"/>
      <c r="AJ509" s="411"/>
      <c r="AK509" s="411"/>
      <c r="AL509" s="411"/>
      <c r="AM509" s="312"/>
    </row>
    <row r="510" spans="1:39" s="282" customFormat="1" ht="16" hidden="1" outlineLevel="1">
      <c r="A510" s="505">
        <v>33</v>
      </c>
      <c r="B510" s="323" t="s">
        <v>493</v>
      </c>
      <c r="C510" s="290" t="s">
        <v>25</v>
      </c>
      <c r="D510" s="294">
        <v>0</v>
      </c>
      <c r="E510" s="294">
        <v>0</v>
      </c>
      <c r="F510" s="294">
        <v>0</v>
      </c>
      <c r="G510" s="294">
        <v>0</v>
      </c>
      <c r="H510" s="294">
        <v>0</v>
      </c>
      <c r="I510" s="294">
        <v>0</v>
      </c>
      <c r="J510" s="294">
        <v>0</v>
      </c>
      <c r="K510" s="294">
        <v>0</v>
      </c>
      <c r="L510" s="294">
        <v>0</v>
      </c>
      <c r="M510" s="294">
        <v>0</v>
      </c>
      <c r="N510" s="294">
        <v>12</v>
      </c>
      <c r="O510" s="294">
        <v>0</v>
      </c>
      <c r="P510" s="294">
        <v>0</v>
      </c>
      <c r="Q510" s="294">
        <v>0</v>
      </c>
      <c r="R510" s="294">
        <v>0</v>
      </c>
      <c r="S510" s="294">
        <v>0</v>
      </c>
      <c r="T510" s="294">
        <v>0</v>
      </c>
      <c r="U510" s="294">
        <v>0</v>
      </c>
      <c r="V510" s="294">
        <v>0</v>
      </c>
      <c r="W510" s="294">
        <v>0</v>
      </c>
      <c r="X510" s="294">
        <v>0</v>
      </c>
      <c r="Y510" s="466">
        <v>0</v>
      </c>
      <c r="Z510" s="466">
        <v>0</v>
      </c>
      <c r="AA510" s="466">
        <v>0</v>
      </c>
      <c r="AB510" s="466">
        <v>0</v>
      </c>
      <c r="AC510" s="466">
        <v>0</v>
      </c>
      <c r="AD510" s="466">
        <v>0</v>
      </c>
      <c r="AE510" s="466">
        <v>0</v>
      </c>
      <c r="AF510" s="466">
        <v>0</v>
      </c>
      <c r="AG510" s="466">
        <v>0</v>
      </c>
      <c r="AH510" s="466">
        <v>0</v>
      </c>
      <c r="AI510" s="466">
        <v>0</v>
      </c>
      <c r="AJ510" s="466">
        <v>0</v>
      </c>
      <c r="AK510" s="466">
        <v>0</v>
      </c>
      <c r="AL510" s="466">
        <v>0</v>
      </c>
      <c r="AM510" s="295">
        <f>SUM(Y510:AL510)</f>
        <v>0</v>
      </c>
    </row>
    <row r="511" spans="1:39" s="282" customFormat="1" ht="16" hidden="1" outlineLevel="1">
      <c r="A511" s="505"/>
      <c r="B511" s="323" t="s">
        <v>259</v>
      </c>
      <c r="C511" s="290" t="s">
        <v>163</v>
      </c>
      <c r="D511" s="294">
        <v>0</v>
      </c>
      <c r="E511" s="294">
        <v>0</v>
      </c>
      <c r="F511" s="294">
        <v>0</v>
      </c>
      <c r="G511" s="294">
        <v>0</v>
      </c>
      <c r="H511" s="294">
        <v>0</v>
      </c>
      <c r="I511" s="294">
        <v>0</v>
      </c>
      <c r="J511" s="294">
        <v>0</v>
      </c>
      <c r="K511" s="294">
        <v>0</v>
      </c>
      <c r="L511" s="294">
        <v>0</v>
      </c>
      <c r="M511" s="294">
        <v>0</v>
      </c>
      <c r="N511" s="294">
        <v>12</v>
      </c>
      <c r="O511" s="294">
        <v>0</v>
      </c>
      <c r="P511" s="294">
        <v>0</v>
      </c>
      <c r="Q511" s="294">
        <v>0</v>
      </c>
      <c r="R511" s="294">
        <v>0</v>
      </c>
      <c r="S511" s="294">
        <v>0</v>
      </c>
      <c r="T511" s="294">
        <v>0</v>
      </c>
      <c r="U511" s="294">
        <v>0</v>
      </c>
      <c r="V511" s="294">
        <v>0</v>
      </c>
      <c r="W511" s="294">
        <v>0</v>
      </c>
      <c r="X511" s="294">
        <v>0</v>
      </c>
      <c r="Y511" s="410">
        <f>Y510</f>
        <v>0</v>
      </c>
      <c r="Z511" s="410">
        <f t="shared" ref="Z511:AL511" si="150">Z510</f>
        <v>0</v>
      </c>
      <c r="AA511" s="410">
        <f t="shared" si="150"/>
        <v>0</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 t="shared" si="150"/>
        <v>0</v>
      </c>
      <c r="AM511" s="296"/>
    </row>
    <row r="512" spans="1:39" ht="16" hidden="1"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6">
      <c r="B513" s="326" t="s">
        <v>260</v>
      </c>
      <c r="C513" s="328"/>
      <c r="D513" s="328">
        <f>SUM(D408:D511)</f>
        <v>3128829.8717631041</v>
      </c>
      <c r="E513" s="328"/>
      <c r="F513" s="328"/>
      <c r="G513" s="328"/>
      <c r="H513" s="328"/>
      <c r="I513" s="328"/>
      <c r="J513" s="328"/>
      <c r="K513" s="328"/>
      <c r="L513" s="328"/>
      <c r="M513" s="328"/>
      <c r="N513" s="328"/>
      <c r="O513" s="328">
        <f>SUM(O408:O511)</f>
        <v>1499.1555425211216</v>
      </c>
      <c r="P513" s="328"/>
      <c r="Q513" s="328"/>
      <c r="R513" s="328"/>
      <c r="S513" s="328"/>
      <c r="T513" s="328"/>
      <c r="U513" s="328"/>
      <c r="V513" s="328"/>
      <c r="W513" s="328"/>
      <c r="X513" s="328"/>
      <c r="Y513" s="328">
        <f>IF(Y407="kWh",SUMPRODUCT(D408:D511,Y408:Y511))</f>
        <v>1211850.3152931046</v>
      </c>
      <c r="Z513" s="328">
        <f>IF(Z407="kWh",SUMPRODUCT(D408:D511,Z408:Z511))</f>
        <v>636487.44374999998</v>
      </c>
      <c r="AA513" s="328">
        <f>IF(AA407="kW",SUMPRODUCT(N408:N511,O408:O511,AA408:AA511),SUMPRODUCT(D408:D511,AA408:AA511))</f>
        <v>3338.568367416</v>
      </c>
      <c r="AB513" s="328">
        <f>IF(AB407="kW",SUMPRODUCT(N408:N511,O408:O511,AB408:AB511),SUMPRODUCT(D408:D511,AB408:AB511))</f>
        <v>571.42308484800014</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6">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Threshold'!$B$42:$Q$54,6,FALSE)</f>
        <v>0</v>
      </c>
      <c r="Z514" s="327">
        <f>HLOOKUP(Z406,'2. LRAMVA Threshold'!$B$42:$Q$54,6,FALSE)</f>
        <v>0</v>
      </c>
      <c r="AA514" s="327">
        <f>HLOOKUP(AA406,'2. LRAMVA Threshold'!$B$42:$Q$54,6,FALSE)</f>
        <v>0</v>
      </c>
      <c r="AB514" s="327">
        <f>HLOOKUP(AB406,'2. LRAMVA Threshold'!$B$42:$Q$54,6,FALSE)</f>
        <v>0</v>
      </c>
      <c r="AC514" s="327">
        <f>HLOOKUP(AC406,'2. LRAMVA Threshold'!$B$42:$Q$54,6,FALSE)</f>
        <v>0</v>
      </c>
      <c r="AD514" s="327">
        <f>HLOOKUP(AD406,'2. LRAMVA Threshold'!$B$42:$Q$54,6,FALSE)</f>
        <v>0</v>
      </c>
      <c r="AE514" s="327">
        <f>HLOOKUP(AE406,'2. LRAMVA Threshold'!$B$42:$Q$54,6,FALSE)</f>
        <v>0</v>
      </c>
      <c r="AF514" s="327">
        <f>HLOOKUP(AF406,'2. LRAMVA Threshold'!$B$42:$Q$54,6,FALSE)</f>
        <v>0</v>
      </c>
      <c r="AG514" s="327">
        <f>HLOOKUP(AG406,'2. LRAMVA Threshold'!$B$42:$Q$54,6,FALSE)</f>
        <v>0</v>
      </c>
      <c r="AH514" s="327">
        <f>HLOOKUP(AH406,'2. LRAMVA Threshold'!$B$42:$Q$54,6,FALSE)</f>
        <v>0</v>
      </c>
      <c r="AI514" s="327">
        <f>HLOOKUP(AI406,'2. LRAMVA Threshold'!$B$42:$Q$54,6,FALSE)</f>
        <v>0</v>
      </c>
      <c r="AJ514" s="327">
        <f>HLOOKUP(AJ406,'2. LRAMVA Threshold'!$B$42:$Q$54,6,FALSE)</f>
        <v>0</v>
      </c>
      <c r="AK514" s="327">
        <f>HLOOKUP(AK406,'2. LRAMVA Threshold'!$B$42:$Q$54,6,FALSE)</f>
        <v>0</v>
      </c>
      <c r="AL514" s="327">
        <f>HLOOKUP(AL406,'2. LRAMVA Threshold'!$B$42:$Q$54,6,FALSE)</f>
        <v>0</v>
      </c>
      <c r="AM514" s="392"/>
    </row>
    <row r="515" spans="2:41" ht="16">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6">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Rates'!$C$122:$P$134,6,FALSE)</f>
        <v>0</v>
      </c>
      <c r="Z516" s="340">
        <f>HLOOKUP(Z$20,'3.  Distribution Rates'!$C$122:$P$134,6,FALSE)</f>
        <v>0</v>
      </c>
      <c r="AA516" s="340">
        <f>HLOOKUP(AA$20,'3.  Distribution Rates'!$C$122:$P$134,6,FALSE)</f>
        <v>0</v>
      </c>
      <c r="AB516" s="340">
        <f>HLOOKUP(AB$20,'3.  Distribution Rates'!$C$122:$P$134,6,FALSE)</f>
        <v>0</v>
      </c>
      <c r="AC516" s="340">
        <f>HLOOKUP(AC$20,'3.  Distribution Rates'!$C$122:$P$134,6,FALSE)</f>
        <v>0</v>
      </c>
      <c r="AD516" s="340">
        <f>HLOOKUP(AD$20,'3.  Distribution Rates'!$C$122:$P$134,6,FALSE)</f>
        <v>0</v>
      </c>
      <c r="AE516" s="340">
        <f>HLOOKUP(AE$20,'3.  Distribution Rates'!$C$122:$P$134,6,FALSE)</f>
        <v>0</v>
      </c>
      <c r="AF516" s="340">
        <f>HLOOKUP(AF$20,'3.  Distribution Rates'!$C$122:$P$134,6,FALSE)</f>
        <v>0</v>
      </c>
      <c r="AG516" s="340">
        <f>HLOOKUP(AG$20,'3.  Distribution Rates'!$C$122:$P$134,6,FALSE)</f>
        <v>0</v>
      </c>
      <c r="AH516" s="340">
        <f>HLOOKUP(AH$20,'3.  Distribution Rates'!$C$122:$P$134,6,FALSE)</f>
        <v>0</v>
      </c>
      <c r="AI516" s="340">
        <f>HLOOKUP(AI$20,'3.  Distribution Rates'!$C$122:$P$134,6,FALSE)</f>
        <v>0</v>
      </c>
      <c r="AJ516" s="340">
        <f>HLOOKUP(AJ$20,'3.  Distribution Rates'!$C$122:$P$134,6,FALSE)</f>
        <v>0</v>
      </c>
      <c r="AK516" s="340">
        <f>HLOOKUP(AK$20,'3.  Distribution Rates'!$C$122:$P$134,6,FALSE)</f>
        <v>0</v>
      </c>
      <c r="AL516" s="340">
        <f>HLOOKUP(AL$20,'3.  Distribution Rates'!$C$122:$P$134,6,FALSE)</f>
        <v>0</v>
      </c>
      <c r="AM516" s="400"/>
    </row>
    <row r="517" spans="2:41" ht="16">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1">Z137*Z516</f>
        <v>0</v>
      </c>
      <c r="AA517" s="377">
        <f t="shared" si="151"/>
        <v>0</v>
      </c>
      <c r="AB517" s="377">
        <f t="shared" si="151"/>
        <v>0</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25">
        <f>SUM(Y517:AL517)</f>
        <v>0</v>
      </c>
      <c r="AO517" s="282"/>
    </row>
    <row r="518" spans="2:41" ht="16">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2">Z266*Z516</f>
        <v>0</v>
      </c>
      <c r="AA518" s="377">
        <f t="shared" si="152"/>
        <v>0</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25">
        <f>SUM(Y518:AL518)</f>
        <v>0</v>
      </c>
    </row>
    <row r="519" spans="2:41" ht="16">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3">Z395*Z516</f>
        <v>0</v>
      </c>
      <c r="AA519" s="377">
        <f t="shared" si="153"/>
        <v>0</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25">
        <f>SUM(Y519:AL519)</f>
        <v>0</v>
      </c>
    </row>
    <row r="520" spans="2:41" ht="16">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4">Z513*Z516</f>
        <v>0</v>
      </c>
      <c r="AA520" s="377">
        <f t="shared" si="154"/>
        <v>0</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25">
        <f>SUM(Y520:AL520)</f>
        <v>0</v>
      </c>
    </row>
    <row r="521" spans="2:41" ht="16">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5">SUM(Z517:Z520)</f>
        <v>0</v>
      </c>
      <c r="AA521" s="345">
        <f t="shared" si="155"/>
        <v>0</v>
      </c>
      <c r="AB521" s="345">
        <f t="shared" si="155"/>
        <v>0</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0</v>
      </c>
    </row>
    <row r="522" spans="2:41" ht="16">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6">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6">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6">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6">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1113879.1665931046</v>
      </c>
      <c r="Z526" s="290">
        <f>SUMPRODUCT(E408:E511,Z408:Z511)</f>
        <v>631311.21847399999</v>
      </c>
      <c r="AA526" s="290">
        <f>IF(AA407="kW",SUMPRODUCT(N408:N511,P408:P511,AA408:AA511),SUMPRODUCT(E408:E511,AA408:AA511))</f>
        <v>3335.9867676960002</v>
      </c>
      <c r="AB526" s="290">
        <f>IF(AB407="kW",SUMPRODUCT(N408:N511,P408:P511,AB408:AB511),SUMPRODUCT(E408:E511,AB408:AB511))</f>
        <v>571.42308484800014</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6">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1060766.2593931046</v>
      </c>
      <c r="Z527" s="290">
        <f>SUMPRODUCT(F408:F511,Z408:Z511)</f>
        <v>596792.67082799994</v>
      </c>
      <c r="AA527" s="290">
        <f>IF(AA407="kW",SUMPRODUCT(N408:N511,Q408:Q511,AA408:AA511),SUMPRODUCT(F408:F511,AA408:AA511))</f>
        <v>3318.6899322240001</v>
      </c>
      <c r="AB527" s="290">
        <f>IF(AB407="kW",SUMPRODUCT(N408:N511,Q408:Q511,AB408:AB511),SUMPRODUCT(F408:F511,AB408:AB511))</f>
        <v>571.42308484800014</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6">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1060661.8513465046</v>
      </c>
      <c r="Z528" s="290">
        <f>SUMPRODUCT(G408:G511,Z408:Z511)</f>
        <v>383360.73307399999</v>
      </c>
      <c r="AA528" s="290">
        <f>IF(AA407="kW",SUMPRODUCT(N408:N511,R408:R511,AA408:AA511),SUMPRODUCT(G408:G511,AA408:AA511))</f>
        <v>3124.9076232215998</v>
      </c>
      <c r="AB528" s="290">
        <f>IF(AB407="kW",SUMPRODUCT(N408:N511,R408:R511,AB408:AB511),SUMPRODUCT(G408:G511,AB408:AB511))</f>
        <v>538.20503486400003</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6">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1028206.7646024823</v>
      </c>
      <c r="Z529" s="290">
        <f>SUMPRODUCT(H408:H511,Z408:Z511)</f>
        <v>383360.73307399999</v>
      </c>
      <c r="AA529" s="290">
        <f>IF(AA407="kW",SUMPRODUCT(N408:N511,S408:S511,AA408:AA511),SUMPRODUCT(H408:H511,AA408:AA511))</f>
        <v>3124.9076232215998</v>
      </c>
      <c r="AB529" s="290">
        <f>IF(AB407="kW",SUMPRODUCT(N408:N511,S408:S511,AB408:AB511),SUMPRODUCT(H408:H511,AB408:AB511))</f>
        <v>538.20503486400003</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6">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1010632.169076</v>
      </c>
      <c r="Z530" s="290">
        <f>SUMPRODUCT(I408:I511,Z408:Z511)</f>
        <v>383256.47737400001</v>
      </c>
      <c r="AA530" s="290">
        <f>IF(AA407="kW",SUMPRODUCT(N408:N511,T408:T511,AA408:AA511),SUMPRODUCT(I408:I511,AA408:AA511))</f>
        <v>3122.6809405896001</v>
      </c>
      <c r="AB530" s="290">
        <f>IF(AB407="kW",SUMPRODUCT(N408:N511,T408:T511,AB408:AB511),SUMPRODUCT(I408:I511,AB408:AB511))</f>
        <v>537.19943625600013</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6">
      <c r="B531" s="323" t="s">
        <v>206</v>
      </c>
      <c r="C531" s="355"/>
      <c r="D531" s="278"/>
      <c r="E531" s="278"/>
      <c r="F531" s="278"/>
      <c r="G531" s="278"/>
      <c r="H531" s="278"/>
      <c r="I531" s="278"/>
      <c r="J531" s="278"/>
      <c r="K531" s="278"/>
      <c r="L531" s="278"/>
      <c r="M531" s="278"/>
      <c r="N531" s="278"/>
      <c r="O531" s="356"/>
      <c r="P531" s="278"/>
      <c r="Q531" s="278"/>
      <c r="R531" s="278"/>
      <c r="S531" s="303"/>
      <c r="T531" s="308"/>
      <c r="U531" s="308"/>
      <c r="V531" s="278"/>
      <c r="W531" s="278"/>
      <c r="X531" s="308"/>
      <c r="Y531" s="290">
        <f>SUMPRODUCT(J407:J510,Y407:Y510)</f>
        <v>1010632.169076</v>
      </c>
      <c r="Z531" s="290">
        <f>SUMPRODUCT(J407:J510,Z407:Z510)</f>
        <v>379803.03147400002</v>
      </c>
      <c r="AA531" s="290">
        <f>IF(AA407="kW",SUMPRODUCT($N408:$N511,$U408:$U511,AA408:AA511),SUMPRODUCT($J408:$J511,AA408:AA511))</f>
        <v>3087.6334970135995</v>
      </c>
      <c r="AB531" s="290">
        <f t="shared" ref="AB531:AL531" si="157">IF(AB407="kW",SUMPRODUCT($N408:$N511,$U408:$U511,AB408:AB511),SUMPRODUCT($J408:$J511,AB408:AB511))</f>
        <v>521.37155851199998</v>
      </c>
      <c r="AC531" s="290">
        <f t="shared" si="157"/>
        <v>0</v>
      </c>
      <c r="AD531" s="290">
        <f t="shared" si="157"/>
        <v>0</v>
      </c>
      <c r="AE531" s="290">
        <f t="shared" si="157"/>
        <v>0</v>
      </c>
      <c r="AF531" s="290">
        <f t="shared" si="157"/>
        <v>0</v>
      </c>
      <c r="AG531" s="290">
        <f t="shared" si="157"/>
        <v>0</v>
      </c>
      <c r="AH531" s="290">
        <f t="shared" si="157"/>
        <v>0</v>
      </c>
      <c r="AI531" s="290">
        <f t="shared" si="157"/>
        <v>0</v>
      </c>
      <c r="AJ531" s="290">
        <f t="shared" si="157"/>
        <v>0</v>
      </c>
      <c r="AK531" s="290">
        <f t="shared" si="157"/>
        <v>0</v>
      </c>
      <c r="AL531" s="290">
        <f t="shared" si="157"/>
        <v>0</v>
      </c>
      <c r="AM531" s="385"/>
    </row>
    <row r="532" spans="2:39" ht="16">
      <c r="B532" s="746" t="s">
        <v>779</v>
      </c>
      <c r="C532" s="358"/>
      <c r="D532" s="383"/>
      <c r="E532" s="383"/>
      <c r="F532" s="383"/>
      <c r="G532" s="383"/>
      <c r="H532" s="383"/>
      <c r="I532" s="383"/>
      <c r="J532" s="383"/>
      <c r="K532" s="383"/>
      <c r="L532" s="383"/>
      <c r="M532" s="383"/>
      <c r="N532" s="383"/>
      <c r="O532" s="382"/>
      <c r="P532" s="383"/>
      <c r="Q532" s="383"/>
      <c r="R532" s="383"/>
      <c r="S532" s="363"/>
      <c r="T532" s="384"/>
      <c r="U532" s="384"/>
      <c r="V532" s="383"/>
      <c r="W532" s="383"/>
      <c r="X532" s="384"/>
      <c r="Y532" s="325">
        <f>SUMPRODUCT(L408:L511,Y408:Y511)</f>
        <v>999240.80237599998</v>
      </c>
      <c r="Z532" s="325">
        <f>SUMPRODUCT(L408:L511,Z408:Z511)</f>
        <v>375133.65069000004</v>
      </c>
      <c r="AA532" s="325">
        <f>IF(AA407="kW",SUMPRODUCT($N408:$N511,$V408:$V511,AA408:AA511),SUMPRODUCT($L408:$L511,AA408:AA511))</f>
        <v>3087.3938852327997</v>
      </c>
      <c r="AB532" s="325">
        <f t="shared" ref="AB532:AL532" si="158">IF(AB407="kW",SUMPRODUCT($N408:$N511,$V408:$V511,AB408:AB511),SUMPRODUCT($L408:$L511,AB408:AB511))</f>
        <v>521.37155851199998</v>
      </c>
      <c r="AC532" s="325">
        <f t="shared" si="158"/>
        <v>0</v>
      </c>
      <c r="AD532" s="325">
        <f t="shared" si="158"/>
        <v>0</v>
      </c>
      <c r="AE532" s="325">
        <f t="shared" si="158"/>
        <v>0</v>
      </c>
      <c r="AF532" s="325">
        <f t="shared" si="158"/>
        <v>0</v>
      </c>
      <c r="AG532" s="325">
        <f t="shared" si="158"/>
        <v>0</v>
      </c>
      <c r="AH532" s="325">
        <f t="shared" si="158"/>
        <v>0</v>
      </c>
      <c r="AI532" s="325">
        <f t="shared" si="158"/>
        <v>0</v>
      </c>
      <c r="AJ532" s="325">
        <f t="shared" si="158"/>
        <v>0</v>
      </c>
      <c r="AK532" s="325">
        <f t="shared" si="158"/>
        <v>0</v>
      </c>
      <c r="AL532" s="325">
        <f t="shared" si="158"/>
        <v>0</v>
      </c>
      <c r="AM532" s="385"/>
    </row>
    <row r="533" spans="2:39" ht="22.5" customHeight="1">
      <c r="B533" s="367" t="s">
        <v>586</v>
      </c>
      <c r="C533" s="386"/>
      <c r="D533" s="387"/>
      <c r="E533" s="387"/>
      <c r="F533" s="387"/>
      <c r="G533" s="387"/>
      <c r="H533" s="387"/>
      <c r="I533" s="387"/>
      <c r="J533" s="387"/>
      <c r="K533" s="387"/>
      <c r="L533" s="387"/>
      <c r="M533" s="387"/>
      <c r="N533" s="387"/>
      <c r="O533" s="387"/>
      <c r="P533" s="387"/>
      <c r="Q533" s="387"/>
      <c r="R533" s="387"/>
      <c r="S533" s="370"/>
      <c r="T533" s="371"/>
      <c r="U533" s="387"/>
      <c r="V533" s="387"/>
      <c r="W533" s="387"/>
      <c r="X533" s="387"/>
      <c r="Y533" s="408"/>
      <c r="Z533" s="408"/>
      <c r="AA533" s="408"/>
      <c r="AB533" s="408"/>
      <c r="AC533" s="408"/>
      <c r="AD533" s="408"/>
      <c r="AE533" s="408"/>
      <c r="AF533" s="408"/>
      <c r="AG533" s="408"/>
      <c r="AH533" s="408"/>
      <c r="AI533" s="408"/>
      <c r="AJ533" s="408"/>
      <c r="AK533" s="408"/>
      <c r="AL533" s="408"/>
      <c r="AM533" s="388"/>
    </row>
    <row r="535" spans="2:39" ht="16">
      <c r="B535" s="591"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5"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73"/>
  <sheetViews>
    <sheetView tabSelected="1" topLeftCell="A959" zoomScale="90" zoomScaleNormal="90" workbookViewId="0">
      <pane xSplit="2" topLeftCell="G1" activePane="topRight" state="frozen"/>
      <selection pane="topRight" activeCell="D845" sqref="D774:D845"/>
    </sheetView>
  </sheetViews>
  <sheetFormatPr baseColWidth="10" defaultColWidth="9.1640625" defaultRowHeight="15" outlineLevelRow="1" outlineLevelCol="1"/>
  <cols>
    <col min="1" max="1" width="4.5" style="518" customWidth="1"/>
    <col min="2" max="2" width="44.1640625" style="426" customWidth="1"/>
    <col min="3" max="3" width="13.5" style="426" customWidth="1"/>
    <col min="4" max="4" width="11.33203125" style="426" bestFit="1" customWidth="1"/>
    <col min="5" max="13" width="11.33203125" style="426" bestFit="1" customWidth="1" outlineLevel="1"/>
    <col min="14" max="14" width="13.5" style="426" customWidth="1" outlineLevel="1"/>
    <col min="15" max="15" width="15.6640625" style="426" customWidth="1"/>
    <col min="16" max="24" width="9.1640625" style="426" customWidth="1" outlineLevel="1"/>
    <col min="25" max="25" width="16.5" style="426" customWidth="1"/>
    <col min="26" max="27" width="15" style="426" customWidth="1"/>
    <col min="28" max="28" width="17.6640625" style="426" customWidth="1"/>
    <col min="29" max="29" width="19.6640625" style="426" customWidth="1"/>
    <col min="30" max="30" width="18.6640625" style="426" customWidth="1"/>
    <col min="31" max="31" width="14.83203125" style="426" customWidth="1"/>
    <col min="32" max="35" width="14.83203125" style="426" hidden="1" customWidth="1"/>
    <col min="36" max="38" width="17.33203125" style="426" hidden="1" customWidth="1"/>
    <col min="39" max="39" width="14.5" style="426" customWidth="1"/>
    <col min="40" max="40" width="11.6640625" style="426" customWidth="1"/>
    <col min="41" max="16384" width="9.1640625" style="426"/>
  </cols>
  <sheetData>
    <row r="13" spans="2:39" ht="16" thickBot="1"/>
    <row r="14" spans="2:39" ht="26.25" customHeight="1" thickBot="1">
      <c r="B14" s="872" t="s">
        <v>171</v>
      </c>
      <c r="C14" s="256" t="s">
        <v>175</v>
      </c>
      <c r="D14" s="502"/>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72"/>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72"/>
      <c r="C16" s="869" t="s">
        <v>551</v>
      </c>
      <c r="D16" s="870"/>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6">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73" t="s">
        <v>505</v>
      </c>
      <c r="C18" s="874" t="s">
        <v>678</v>
      </c>
      <c r="D18" s="874"/>
      <c r="E18" s="874"/>
      <c r="F18" s="874"/>
      <c r="G18" s="874"/>
      <c r="H18" s="874"/>
      <c r="I18" s="874"/>
      <c r="J18" s="874"/>
      <c r="K18" s="874"/>
      <c r="L18" s="874"/>
      <c r="M18" s="874"/>
      <c r="N18" s="874"/>
      <c r="O18" s="874"/>
      <c r="P18" s="874"/>
      <c r="Q18" s="874"/>
      <c r="R18" s="874"/>
      <c r="S18" s="874"/>
      <c r="T18" s="874"/>
      <c r="U18" s="874"/>
      <c r="V18" s="874"/>
      <c r="W18" s="874"/>
      <c r="X18" s="874"/>
      <c r="Y18" s="602"/>
      <c r="Z18" s="602"/>
      <c r="AA18" s="602"/>
      <c r="AB18" s="602"/>
      <c r="AC18" s="602"/>
      <c r="AD18" s="602"/>
      <c r="AE18" s="269"/>
      <c r="AF18" s="264"/>
      <c r="AG18" s="264"/>
      <c r="AH18" s="264"/>
      <c r="AI18" s="264"/>
      <c r="AJ18" s="264"/>
      <c r="AK18" s="264"/>
      <c r="AL18" s="264"/>
      <c r="AM18" s="264"/>
    </row>
    <row r="19" spans="2:39" ht="45.75" customHeight="1">
      <c r="B19" s="873"/>
      <c r="C19" s="874" t="s">
        <v>569</v>
      </c>
      <c r="D19" s="874"/>
      <c r="E19" s="874"/>
      <c r="F19" s="874"/>
      <c r="G19" s="874"/>
      <c r="H19" s="874"/>
      <c r="I19" s="874"/>
      <c r="J19" s="874"/>
      <c r="K19" s="874"/>
      <c r="L19" s="874"/>
      <c r="M19" s="874"/>
      <c r="N19" s="874"/>
      <c r="O19" s="874"/>
      <c r="P19" s="874"/>
      <c r="Q19" s="874"/>
      <c r="R19" s="874"/>
      <c r="S19" s="874"/>
      <c r="T19" s="874"/>
      <c r="U19" s="874"/>
      <c r="V19" s="874"/>
      <c r="W19" s="874"/>
      <c r="X19" s="874"/>
      <c r="Y19" s="602"/>
      <c r="Z19" s="602"/>
      <c r="AA19" s="602"/>
      <c r="AB19" s="602"/>
      <c r="AC19" s="602"/>
      <c r="AD19" s="602"/>
      <c r="AE19" s="269"/>
      <c r="AF19" s="264"/>
      <c r="AG19" s="264"/>
      <c r="AH19" s="264"/>
      <c r="AI19" s="264"/>
      <c r="AJ19" s="264"/>
      <c r="AK19" s="264"/>
      <c r="AL19" s="264"/>
      <c r="AM19" s="264"/>
    </row>
    <row r="20" spans="2:39" ht="62.25" customHeight="1">
      <c r="B20" s="272"/>
      <c r="C20" s="874" t="s">
        <v>567</v>
      </c>
      <c r="D20" s="874"/>
      <c r="E20" s="874"/>
      <c r="F20" s="874"/>
      <c r="G20" s="874"/>
      <c r="H20" s="874"/>
      <c r="I20" s="874"/>
      <c r="J20" s="874"/>
      <c r="K20" s="874"/>
      <c r="L20" s="874"/>
      <c r="M20" s="874"/>
      <c r="N20" s="874"/>
      <c r="O20" s="874"/>
      <c r="P20" s="874"/>
      <c r="Q20" s="874"/>
      <c r="R20" s="874"/>
      <c r="S20" s="874"/>
      <c r="T20" s="874"/>
      <c r="U20" s="874"/>
      <c r="V20" s="874"/>
      <c r="W20" s="874"/>
      <c r="X20" s="874"/>
      <c r="Y20" s="602"/>
      <c r="Z20" s="602"/>
      <c r="AA20" s="602"/>
      <c r="AB20" s="602"/>
      <c r="AC20" s="602"/>
      <c r="AD20" s="602"/>
      <c r="AE20" s="427"/>
      <c r="AF20" s="264"/>
      <c r="AG20" s="264"/>
      <c r="AH20" s="264"/>
      <c r="AI20" s="264"/>
      <c r="AJ20" s="264"/>
      <c r="AK20" s="264"/>
      <c r="AL20" s="264"/>
      <c r="AM20" s="264"/>
    </row>
    <row r="21" spans="2:39" ht="37.5" customHeight="1">
      <c r="B21" s="272"/>
      <c r="C21" s="874" t="s">
        <v>631</v>
      </c>
      <c r="D21" s="874"/>
      <c r="E21" s="874"/>
      <c r="F21" s="874"/>
      <c r="G21" s="874"/>
      <c r="H21" s="874"/>
      <c r="I21" s="874"/>
      <c r="J21" s="874"/>
      <c r="K21" s="874"/>
      <c r="L21" s="874"/>
      <c r="M21" s="874"/>
      <c r="N21" s="874"/>
      <c r="O21" s="874"/>
      <c r="P21" s="874"/>
      <c r="Q21" s="874"/>
      <c r="R21" s="874"/>
      <c r="S21" s="874"/>
      <c r="T21" s="874"/>
      <c r="U21" s="874"/>
      <c r="V21" s="874"/>
      <c r="W21" s="874"/>
      <c r="X21" s="874"/>
      <c r="Y21" s="602"/>
      <c r="Z21" s="602"/>
      <c r="AA21" s="602"/>
      <c r="AB21" s="602"/>
      <c r="AC21" s="602"/>
      <c r="AD21" s="602"/>
      <c r="AE21" s="275"/>
      <c r="AF21" s="264"/>
      <c r="AG21" s="264"/>
      <c r="AH21" s="264"/>
      <c r="AI21" s="264"/>
      <c r="AJ21" s="264"/>
      <c r="AK21" s="264"/>
      <c r="AL21" s="264"/>
      <c r="AM21" s="264"/>
    </row>
    <row r="22" spans="2:39" ht="54.75" customHeight="1">
      <c r="B22" s="272"/>
      <c r="C22" s="874" t="s">
        <v>616</v>
      </c>
      <c r="D22" s="874"/>
      <c r="E22" s="874"/>
      <c r="F22" s="874"/>
      <c r="G22" s="874"/>
      <c r="H22" s="874"/>
      <c r="I22" s="874"/>
      <c r="J22" s="874"/>
      <c r="K22" s="874"/>
      <c r="L22" s="874"/>
      <c r="M22" s="874"/>
      <c r="N22" s="874"/>
      <c r="O22" s="874"/>
      <c r="P22" s="874"/>
      <c r="Q22" s="874"/>
      <c r="R22" s="874"/>
      <c r="S22" s="874"/>
      <c r="T22" s="874"/>
      <c r="U22" s="874"/>
      <c r="V22" s="874"/>
      <c r="W22" s="874"/>
      <c r="X22" s="874"/>
      <c r="Y22" s="602"/>
      <c r="Z22" s="602"/>
      <c r="AA22" s="602"/>
      <c r="AB22" s="602"/>
      <c r="AC22" s="602"/>
      <c r="AD22" s="602"/>
      <c r="AE22" s="427"/>
      <c r="AF22" s="264"/>
      <c r="AG22" s="264"/>
      <c r="AH22" s="264"/>
      <c r="AI22" s="264"/>
      <c r="AJ22" s="264"/>
      <c r="AK22" s="264"/>
      <c r="AL22" s="264"/>
      <c r="AM22" s="264"/>
    </row>
    <row r="23" spans="2:39" ht="16">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6">
      <c r="B24" s="873" t="s">
        <v>527</v>
      </c>
      <c r="C24" s="592"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6">
      <c r="B25" s="873"/>
      <c r="C25" s="592"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6">
      <c r="B26" s="535"/>
      <c r="C26" s="592"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6">
      <c r="B27" s="535"/>
      <c r="C27" s="592"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6">
      <c r="B28" s="535"/>
      <c r="C28" s="592"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6">
      <c r="B29" s="535"/>
      <c r="C29" s="592"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6">
      <c r="B30" s="53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6">
      <c r="B31" s="53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6">
      <c r="B33" s="279" t="s">
        <v>266</v>
      </c>
      <c r="C33" s="280"/>
      <c r="D33" s="586"/>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75" t="s">
        <v>211</v>
      </c>
      <c r="C34" s="877" t="s">
        <v>33</v>
      </c>
      <c r="D34" s="283" t="s">
        <v>422</v>
      </c>
      <c r="E34" s="879" t="s">
        <v>209</v>
      </c>
      <c r="F34" s="880"/>
      <c r="G34" s="880"/>
      <c r="H34" s="880"/>
      <c r="I34" s="880"/>
      <c r="J34" s="880"/>
      <c r="K34" s="880"/>
      <c r="L34" s="880"/>
      <c r="M34" s="881"/>
      <c r="N34" s="885" t="s">
        <v>213</v>
      </c>
      <c r="O34" s="283" t="s">
        <v>423</v>
      </c>
      <c r="P34" s="879" t="s">
        <v>212</v>
      </c>
      <c r="Q34" s="880"/>
      <c r="R34" s="880"/>
      <c r="S34" s="880"/>
      <c r="T34" s="880"/>
      <c r="U34" s="880"/>
      <c r="V34" s="880"/>
      <c r="W34" s="880"/>
      <c r="X34" s="881"/>
      <c r="Y34" s="882" t="s">
        <v>243</v>
      </c>
      <c r="Z34" s="883"/>
      <c r="AA34" s="883"/>
      <c r="AB34" s="883"/>
      <c r="AC34" s="883"/>
      <c r="AD34" s="883"/>
      <c r="AE34" s="883"/>
      <c r="AF34" s="883"/>
      <c r="AG34" s="883"/>
      <c r="AH34" s="883"/>
      <c r="AI34" s="883"/>
      <c r="AJ34" s="883"/>
      <c r="AK34" s="883"/>
      <c r="AL34" s="883"/>
      <c r="AM34" s="884"/>
    </row>
    <row r="35" spans="1:39" ht="65.25" customHeight="1">
      <c r="B35" s="876"/>
      <c r="C35" s="878"/>
      <c r="D35" s="284">
        <v>2015</v>
      </c>
      <c r="E35" s="284">
        <v>2016</v>
      </c>
      <c r="F35" s="284">
        <v>2017</v>
      </c>
      <c r="G35" s="284">
        <v>2018</v>
      </c>
      <c r="H35" s="284">
        <v>2019</v>
      </c>
      <c r="I35" s="284">
        <v>2020</v>
      </c>
      <c r="J35" s="284">
        <v>2021</v>
      </c>
      <c r="K35" s="284">
        <v>2022</v>
      </c>
      <c r="L35" s="284">
        <v>2023</v>
      </c>
      <c r="M35" s="428">
        <v>2024</v>
      </c>
      <c r="N35" s="886"/>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 &lt; 50 kW</v>
      </c>
      <c r="AA35" s="284" t="str">
        <f>'1.  LRAMVA Summary'!F52</f>
        <v>GS 50 to 2,999 kW</v>
      </c>
      <c r="AB35" s="284" t="str">
        <f>'1.  LRAMVA Summary'!G52</f>
        <v>GS 3,000 to 4,999 kW</v>
      </c>
      <c r="AC35" s="284" t="str">
        <f>'1.  LRAMVA Summary'!H52</f>
        <v>Unmetered Scattered Load</v>
      </c>
      <c r="AD35" s="284" t="str">
        <f>'1.  LRAMVA Summary'!I52</f>
        <v>Sentinel Lighting</v>
      </c>
      <c r="AE35" s="284" t="str">
        <f>'1.  LRAMVA Summary'!J52</f>
        <v>Street Lighting</v>
      </c>
      <c r="AF35" s="284">
        <f>'1.  LRAMVA Summary'!K52</f>
        <v>0</v>
      </c>
      <c r="AG35" s="284">
        <f>'1.  LRAMVA Summary'!L52</f>
        <v>0</v>
      </c>
      <c r="AH35" s="284">
        <f>'1.  LRAMVA Summary'!M52</f>
        <v>0</v>
      </c>
      <c r="AI35" s="284">
        <f>'1.  LRAMVA Summary'!N52</f>
        <v>0</v>
      </c>
      <c r="AJ35" s="284">
        <f>'1.  LRAMVA Summary'!O52</f>
        <v>0</v>
      </c>
      <c r="AK35" s="284">
        <f>'1.  LRAMVA Summary'!P52</f>
        <v>0</v>
      </c>
      <c r="AL35" s="284">
        <f>'1.  LRAMVA Summary'!Q52</f>
        <v>0</v>
      </c>
      <c r="AM35" s="286" t="str">
        <f>'1.  LRAMVA Summary'!R52</f>
        <v>Total</v>
      </c>
    </row>
    <row r="36" spans="1:39" ht="16.5" customHeight="1">
      <c r="B36" s="514"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
        <v>27</v>
      </c>
      <c r="Z36" s="290" t="s">
        <v>27</v>
      </c>
      <c r="AA36" s="290" t="s">
        <v>28</v>
      </c>
      <c r="AB36" s="290" t="s">
        <v>28</v>
      </c>
      <c r="AC36" s="290" t="s">
        <v>27</v>
      </c>
      <c r="AD36" s="290" t="s">
        <v>28</v>
      </c>
      <c r="AE36" s="290" t="s">
        <v>28</v>
      </c>
      <c r="AF36" s="290">
        <v>0</v>
      </c>
      <c r="AG36" s="290">
        <v>0</v>
      </c>
      <c r="AH36" s="290">
        <v>0</v>
      </c>
      <c r="AI36" s="290">
        <v>0</v>
      </c>
      <c r="AJ36" s="290">
        <v>0</v>
      </c>
      <c r="AK36" s="290">
        <v>0</v>
      </c>
      <c r="AL36" s="290">
        <v>0</v>
      </c>
      <c r="AM36" s="291"/>
    </row>
    <row r="37" spans="1:39" ht="16.5"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ht="17" outlineLevel="1">
      <c r="A38" s="518">
        <v>1</v>
      </c>
      <c r="B38" s="516" t="s">
        <v>95</v>
      </c>
      <c r="C38" s="290" t="s">
        <v>25</v>
      </c>
      <c r="D38" s="294">
        <v>213430</v>
      </c>
      <c r="E38" s="294">
        <v>211630</v>
      </c>
      <c r="F38" s="294">
        <v>211630</v>
      </c>
      <c r="G38" s="294">
        <v>211630</v>
      </c>
      <c r="H38" s="294">
        <v>211630</v>
      </c>
      <c r="I38" s="294">
        <v>211630</v>
      </c>
      <c r="J38" s="294">
        <v>211630</v>
      </c>
      <c r="K38" s="294">
        <v>211529</v>
      </c>
      <c r="L38" s="294">
        <v>211529</v>
      </c>
      <c r="M38" s="294">
        <v>211529</v>
      </c>
      <c r="N38" s="290"/>
      <c r="O38" s="294">
        <v>14</v>
      </c>
      <c r="P38" s="294">
        <v>13</v>
      </c>
      <c r="Q38" s="294">
        <v>13</v>
      </c>
      <c r="R38" s="294">
        <v>13</v>
      </c>
      <c r="S38" s="294">
        <v>13</v>
      </c>
      <c r="T38" s="294">
        <v>13</v>
      </c>
      <c r="U38" s="294">
        <v>13</v>
      </c>
      <c r="V38" s="294">
        <v>13</v>
      </c>
      <c r="W38" s="294">
        <v>13</v>
      </c>
      <c r="X38" s="294">
        <v>13</v>
      </c>
      <c r="Y38" s="409">
        <v>1</v>
      </c>
      <c r="Z38" s="409"/>
      <c r="AA38" s="409"/>
      <c r="AB38" s="409"/>
      <c r="AC38" s="409"/>
      <c r="AD38" s="409"/>
      <c r="AE38" s="409"/>
      <c r="AF38" s="409"/>
      <c r="AG38" s="409"/>
      <c r="AH38" s="409"/>
      <c r="AI38" s="409"/>
      <c r="AJ38" s="409"/>
      <c r="AK38" s="409"/>
      <c r="AL38" s="409"/>
      <c r="AM38" s="295">
        <f>SUM(Y38:AL38)</f>
        <v>1</v>
      </c>
    </row>
    <row r="39" spans="1:39" ht="16" outlineLevel="1">
      <c r="B39" s="293" t="s">
        <v>267</v>
      </c>
      <c r="C39" s="290" t="s">
        <v>163</v>
      </c>
      <c r="D39" s="294">
        <v>11426</v>
      </c>
      <c r="E39" s="294">
        <v>11338</v>
      </c>
      <c r="F39" s="294">
        <v>11338</v>
      </c>
      <c r="G39" s="294">
        <v>11338</v>
      </c>
      <c r="H39" s="294">
        <v>11338</v>
      </c>
      <c r="I39" s="294">
        <v>11338</v>
      </c>
      <c r="J39" s="294">
        <v>11338</v>
      </c>
      <c r="K39" s="294">
        <v>11288</v>
      </c>
      <c r="L39" s="294">
        <v>11288</v>
      </c>
      <c r="M39" s="294">
        <v>11288</v>
      </c>
      <c r="N39" s="464"/>
      <c r="O39" s="294">
        <v>1</v>
      </c>
      <c r="P39" s="294">
        <v>1</v>
      </c>
      <c r="Q39" s="294">
        <v>1</v>
      </c>
      <c r="R39" s="294">
        <v>1</v>
      </c>
      <c r="S39" s="294">
        <v>1</v>
      </c>
      <c r="T39" s="294">
        <v>1</v>
      </c>
      <c r="U39" s="294">
        <v>1</v>
      </c>
      <c r="V39" s="294">
        <v>1</v>
      </c>
      <c r="W39" s="294">
        <v>1</v>
      </c>
      <c r="X39" s="294">
        <v>1</v>
      </c>
      <c r="Y39" s="410">
        <f>Y38</f>
        <v>1</v>
      </c>
      <c r="Z39" s="410"/>
      <c r="AA39" s="410"/>
      <c r="AB39" s="410">
        <f t="shared" ref="AB39:AL39" si="0">AB38</f>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6"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ht="17" outlineLevel="1">
      <c r="A41" s="518">
        <v>2</v>
      </c>
      <c r="B41" s="516" t="s">
        <v>96</v>
      </c>
      <c r="C41" s="290" t="s">
        <v>25</v>
      </c>
      <c r="D41" s="294">
        <v>475960</v>
      </c>
      <c r="E41" s="294">
        <v>467471</v>
      </c>
      <c r="F41" s="294">
        <v>467471</v>
      </c>
      <c r="G41" s="294">
        <v>467471</v>
      </c>
      <c r="H41" s="294">
        <v>467471</v>
      </c>
      <c r="I41" s="294">
        <v>467471</v>
      </c>
      <c r="J41" s="294">
        <v>467471</v>
      </c>
      <c r="K41" s="294">
        <v>467245</v>
      </c>
      <c r="L41" s="294">
        <v>467245</v>
      </c>
      <c r="M41" s="294">
        <v>467245</v>
      </c>
      <c r="N41" s="290"/>
      <c r="O41" s="294">
        <v>32</v>
      </c>
      <c r="P41" s="294">
        <v>32</v>
      </c>
      <c r="Q41" s="294">
        <v>32</v>
      </c>
      <c r="R41" s="294">
        <v>32</v>
      </c>
      <c r="S41" s="294">
        <v>32</v>
      </c>
      <c r="T41" s="294">
        <v>32</v>
      </c>
      <c r="U41" s="294">
        <v>32</v>
      </c>
      <c r="V41" s="294">
        <v>32</v>
      </c>
      <c r="W41" s="294">
        <v>32</v>
      </c>
      <c r="X41" s="294">
        <v>32</v>
      </c>
      <c r="Y41" s="409">
        <v>1</v>
      </c>
      <c r="Z41" s="409"/>
      <c r="AA41" s="409"/>
      <c r="AB41" s="409"/>
      <c r="AC41" s="409"/>
      <c r="AD41" s="409"/>
      <c r="AE41" s="409"/>
      <c r="AF41" s="409"/>
      <c r="AG41" s="409"/>
      <c r="AH41" s="409"/>
      <c r="AI41" s="409"/>
      <c r="AJ41" s="409"/>
      <c r="AK41" s="409"/>
      <c r="AL41" s="409"/>
      <c r="AM41" s="295">
        <f>SUM(Y41:AL41)</f>
        <v>1</v>
      </c>
    </row>
    <row r="42" spans="1:39" ht="16" outlineLevel="1">
      <c r="B42" s="293" t="s">
        <v>267</v>
      </c>
      <c r="C42" s="290" t="s">
        <v>163</v>
      </c>
      <c r="D42" s="294">
        <v>1099</v>
      </c>
      <c r="E42" s="294">
        <v>1090</v>
      </c>
      <c r="F42" s="294">
        <v>1090</v>
      </c>
      <c r="G42" s="294">
        <v>1090</v>
      </c>
      <c r="H42" s="294">
        <v>1090</v>
      </c>
      <c r="I42" s="294">
        <v>1090</v>
      </c>
      <c r="J42" s="294">
        <v>1090</v>
      </c>
      <c r="K42" s="294">
        <v>1089</v>
      </c>
      <c r="L42" s="294">
        <v>1089</v>
      </c>
      <c r="M42" s="294">
        <v>1089</v>
      </c>
      <c r="N42" s="464"/>
      <c r="O42" s="294" t="s">
        <v>718</v>
      </c>
      <c r="P42" s="294" t="s">
        <v>718</v>
      </c>
      <c r="Q42" s="294" t="s">
        <v>718</v>
      </c>
      <c r="R42" s="294" t="s">
        <v>718</v>
      </c>
      <c r="S42" s="294" t="s">
        <v>718</v>
      </c>
      <c r="T42" s="294" t="s">
        <v>718</v>
      </c>
      <c r="U42" s="294" t="s">
        <v>718</v>
      </c>
      <c r="V42" s="294" t="s">
        <v>718</v>
      </c>
      <c r="W42" s="294" t="s">
        <v>718</v>
      </c>
      <c r="X42" s="294" t="s">
        <v>718</v>
      </c>
      <c r="Y42" s="410">
        <f>Y41</f>
        <v>1</v>
      </c>
      <c r="Z42" s="410"/>
      <c r="AA42" s="410"/>
      <c r="AB42" s="410">
        <f t="shared" ref="AB42:AL42" si="1">AB41</f>
        <v>0</v>
      </c>
      <c r="AC42" s="410">
        <f t="shared" si="1"/>
        <v>0</v>
      </c>
      <c r="AD42" s="410">
        <f t="shared" si="1"/>
        <v>0</v>
      </c>
      <c r="AE42" s="410">
        <f t="shared" si="1"/>
        <v>0</v>
      </c>
      <c r="AF42" s="410">
        <f t="shared" si="1"/>
        <v>0</v>
      </c>
      <c r="AG42" s="410">
        <f t="shared" si="1"/>
        <v>0</v>
      </c>
      <c r="AH42" s="410">
        <f t="shared" si="1"/>
        <v>0</v>
      </c>
      <c r="AI42" s="410">
        <f t="shared" si="1"/>
        <v>0</v>
      </c>
      <c r="AJ42" s="410">
        <f t="shared" si="1"/>
        <v>0</v>
      </c>
      <c r="AK42" s="410">
        <f t="shared" si="1"/>
        <v>0</v>
      </c>
      <c r="AL42" s="410">
        <f t="shared" si="1"/>
        <v>0</v>
      </c>
      <c r="AM42" s="296"/>
    </row>
    <row r="43" spans="1:39" ht="16"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ht="17" outlineLevel="1">
      <c r="A44" s="518">
        <v>3</v>
      </c>
      <c r="B44" s="516" t="s">
        <v>97</v>
      </c>
      <c r="C44" s="290" t="s">
        <v>25</v>
      </c>
      <c r="D44" s="294">
        <v>10403</v>
      </c>
      <c r="E44" s="294">
        <v>10403</v>
      </c>
      <c r="F44" s="294">
        <v>10403</v>
      </c>
      <c r="G44" s="294">
        <v>10403</v>
      </c>
      <c r="H44" s="294">
        <v>3663</v>
      </c>
      <c r="I44" s="294">
        <v>0</v>
      </c>
      <c r="J44" s="294">
        <v>0</v>
      </c>
      <c r="K44" s="294">
        <v>0</v>
      </c>
      <c r="L44" s="294">
        <v>0</v>
      </c>
      <c r="M44" s="294">
        <v>0</v>
      </c>
      <c r="N44" s="290"/>
      <c r="O44" s="294">
        <v>2</v>
      </c>
      <c r="P44" s="294">
        <v>2</v>
      </c>
      <c r="Q44" s="294">
        <v>2</v>
      </c>
      <c r="R44" s="294">
        <v>2</v>
      </c>
      <c r="S44" s="294">
        <v>1</v>
      </c>
      <c r="T44" s="294" t="s">
        <v>718</v>
      </c>
      <c r="U44" s="294" t="s">
        <v>718</v>
      </c>
      <c r="V44" s="294" t="s">
        <v>718</v>
      </c>
      <c r="W44" s="294" t="s">
        <v>718</v>
      </c>
      <c r="X44" s="294" t="s">
        <v>718</v>
      </c>
      <c r="Y44" s="409">
        <v>1</v>
      </c>
      <c r="Z44" s="409"/>
      <c r="AA44" s="409"/>
      <c r="AB44" s="409"/>
      <c r="AC44" s="409"/>
      <c r="AD44" s="409"/>
      <c r="AE44" s="409"/>
      <c r="AF44" s="409"/>
      <c r="AG44" s="409"/>
      <c r="AH44" s="409"/>
      <c r="AI44" s="409"/>
      <c r="AJ44" s="409"/>
      <c r="AK44" s="409"/>
      <c r="AL44" s="409"/>
      <c r="AM44" s="295">
        <f>SUM(Y44:AL44)</f>
        <v>1</v>
      </c>
    </row>
    <row r="45" spans="1:39" ht="16" outlineLevel="1">
      <c r="B45" s="293" t="s">
        <v>267</v>
      </c>
      <c r="C45" s="290" t="s">
        <v>163</v>
      </c>
      <c r="D45" s="294"/>
      <c r="E45" s="294"/>
      <c r="F45" s="294"/>
      <c r="G45" s="294"/>
      <c r="H45" s="294"/>
      <c r="I45" s="294"/>
      <c r="J45" s="294"/>
      <c r="K45" s="294"/>
      <c r="L45" s="294"/>
      <c r="M45" s="294"/>
      <c r="N45" s="464"/>
      <c r="O45" s="294"/>
      <c r="P45" s="294"/>
      <c r="Q45" s="294"/>
      <c r="R45" s="294"/>
      <c r="S45" s="294"/>
      <c r="T45" s="294"/>
      <c r="U45" s="294"/>
      <c r="V45" s="294"/>
      <c r="W45" s="294"/>
      <c r="X45" s="294"/>
      <c r="Y45" s="410">
        <f>Y44</f>
        <v>1</v>
      </c>
      <c r="Z45" s="410"/>
      <c r="AA45" s="410"/>
      <c r="AB45" s="410">
        <f t="shared" ref="AB45:AL45" si="2">AB44</f>
        <v>0</v>
      </c>
      <c r="AC45" s="410">
        <f t="shared" si="2"/>
        <v>0</v>
      </c>
      <c r="AD45" s="410">
        <f t="shared" si="2"/>
        <v>0</v>
      </c>
      <c r="AE45" s="410">
        <f t="shared" si="2"/>
        <v>0</v>
      </c>
      <c r="AF45" s="410">
        <f t="shared" si="2"/>
        <v>0</v>
      </c>
      <c r="AG45" s="410">
        <f t="shared" si="2"/>
        <v>0</v>
      </c>
      <c r="AH45" s="410">
        <f t="shared" si="2"/>
        <v>0</v>
      </c>
      <c r="AI45" s="410">
        <f t="shared" si="2"/>
        <v>0</v>
      </c>
      <c r="AJ45" s="410">
        <f t="shared" si="2"/>
        <v>0</v>
      </c>
      <c r="AK45" s="410">
        <f t="shared" si="2"/>
        <v>0</v>
      </c>
      <c r="AL45" s="410">
        <f t="shared" si="2"/>
        <v>0</v>
      </c>
      <c r="AM45" s="296"/>
    </row>
    <row r="46" spans="1:39" ht="16"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ht="17" outlineLevel="1">
      <c r="A47" s="518">
        <v>4</v>
      </c>
      <c r="B47" s="516" t="s">
        <v>674</v>
      </c>
      <c r="C47" s="290" t="s">
        <v>25</v>
      </c>
      <c r="D47" s="294">
        <v>237592</v>
      </c>
      <c r="E47" s="294">
        <v>237592</v>
      </c>
      <c r="F47" s="294">
        <v>237592</v>
      </c>
      <c r="G47" s="294">
        <v>237592</v>
      </c>
      <c r="H47" s="294">
        <v>237592</v>
      </c>
      <c r="I47" s="294">
        <v>237592</v>
      </c>
      <c r="J47" s="294">
        <v>237592</v>
      </c>
      <c r="K47" s="294">
        <v>237592</v>
      </c>
      <c r="L47" s="294">
        <v>237592</v>
      </c>
      <c r="M47" s="294">
        <v>237592</v>
      </c>
      <c r="N47" s="290"/>
      <c r="O47" s="294">
        <v>121</v>
      </c>
      <c r="P47" s="294">
        <v>121</v>
      </c>
      <c r="Q47" s="294">
        <v>121</v>
      </c>
      <c r="R47" s="294">
        <v>121</v>
      </c>
      <c r="S47" s="294">
        <v>121</v>
      </c>
      <c r="T47" s="294">
        <v>121</v>
      </c>
      <c r="U47" s="294">
        <v>121</v>
      </c>
      <c r="V47" s="294">
        <v>121</v>
      </c>
      <c r="W47" s="294">
        <v>121</v>
      </c>
      <c r="X47" s="294">
        <v>121</v>
      </c>
      <c r="Y47" s="409">
        <v>1</v>
      </c>
      <c r="Z47" s="409"/>
      <c r="AA47" s="409"/>
      <c r="AB47" s="409"/>
      <c r="AC47" s="409"/>
      <c r="AD47" s="409"/>
      <c r="AE47" s="409"/>
      <c r="AF47" s="409"/>
      <c r="AG47" s="409"/>
      <c r="AH47" s="409"/>
      <c r="AI47" s="409"/>
      <c r="AJ47" s="409"/>
      <c r="AK47" s="409"/>
      <c r="AL47" s="409"/>
      <c r="AM47" s="295">
        <f>SUM(Y47:AL47)</f>
        <v>1</v>
      </c>
    </row>
    <row r="48" spans="1:39" ht="16" outlineLevel="1">
      <c r="B48" s="293" t="s">
        <v>267</v>
      </c>
      <c r="C48" s="290" t="s">
        <v>163</v>
      </c>
      <c r="D48" s="294">
        <v>6378</v>
      </c>
      <c r="E48" s="294">
        <v>6378</v>
      </c>
      <c r="F48" s="294">
        <v>6378</v>
      </c>
      <c r="G48" s="294">
        <v>6378</v>
      </c>
      <c r="H48" s="294">
        <v>6378</v>
      </c>
      <c r="I48" s="294">
        <v>6378</v>
      </c>
      <c r="J48" s="294">
        <v>6378</v>
      </c>
      <c r="K48" s="294">
        <v>6378</v>
      </c>
      <c r="L48" s="294">
        <v>6378</v>
      </c>
      <c r="M48" s="294">
        <v>6378</v>
      </c>
      <c r="N48" s="464"/>
      <c r="O48" s="294">
        <v>3</v>
      </c>
      <c r="P48" s="294">
        <v>3</v>
      </c>
      <c r="Q48" s="294">
        <v>3</v>
      </c>
      <c r="R48" s="294">
        <v>3</v>
      </c>
      <c r="S48" s="294">
        <v>3</v>
      </c>
      <c r="T48" s="294">
        <v>3</v>
      </c>
      <c r="U48" s="294">
        <v>3</v>
      </c>
      <c r="V48" s="294">
        <v>3</v>
      </c>
      <c r="W48" s="294">
        <v>3</v>
      </c>
      <c r="X48" s="294">
        <v>3</v>
      </c>
      <c r="Y48" s="410">
        <f>Y47</f>
        <v>1</v>
      </c>
      <c r="Z48" s="410"/>
      <c r="AA48" s="410"/>
      <c r="AB48" s="410">
        <f t="shared" ref="AB48:AL48" si="3">AB47</f>
        <v>0</v>
      </c>
      <c r="AC48" s="410">
        <f t="shared" si="3"/>
        <v>0</v>
      </c>
      <c r="AD48" s="410">
        <f t="shared" si="3"/>
        <v>0</v>
      </c>
      <c r="AE48" s="410">
        <f t="shared" si="3"/>
        <v>0</v>
      </c>
      <c r="AF48" s="410">
        <f t="shared" si="3"/>
        <v>0</v>
      </c>
      <c r="AG48" s="410">
        <f t="shared" si="3"/>
        <v>0</v>
      </c>
      <c r="AH48" s="410">
        <f t="shared" si="3"/>
        <v>0</v>
      </c>
      <c r="AI48" s="410">
        <f t="shared" si="3"/>
        <v>0</v>
      </c>
      <c r="AJ48" s="410">
        <f t="shared" si="3"/>
        <v>0</v>
      </c>
      <c r="AK48" s="410">
        <f t="shared" si="3"/>
        <v>0</v>
      </c>
      <c r="AL48" s="410">
        <f t="shared" si="3"/>
        <v>0</v>
      </c>
      <c r="AM48" s="296"/>
    </row>
    <row r="49" spans="1:39" ht="16"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18">
        <v>5</v>
      </c>
      <c r="B50" s="516"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ht="16" outlineLevel="1">
      <c r="B51" s="293" t="s">
        <v>267</v>
      </c>
      <c r="C51" s="290" t="s">
        <v>163</v>
      </c>
      <c r="D51" s="294"/>
      <c r="E51" s="294"/>
      <c r="F51" s="294"/>
      <c r="G51" s="294"/>
      <c r="H51" s="294"/>
      <c r="I51" s="294"/>
      <c r="J51" s="294"/>
      <c r="K51" s="294"/>
      <c r="L51" s="294"/>
      <c r="M51" s="294"/>
      <c r="N51" s="464"/>
      <c r="O51" s="294"/>
      <c r="P51" s="294"/>
      <c r="Q51" s="294"/>
      <c r="R51" s="294"/>
      <c r="S51" s="294"/>
      <c r="T51" s="294"/>
      <c r="U51" s="294"/>
      <c r="V51" s="294"/>
      <c r="W51" s="294"/>
      <c r="X51" s="294"/>
      <c r="Y51" s="410"/>
      <c r="Z51" s="410"/>
      <c r="AA51" s="410"/>
      <c r="AB51" s="410">
        <f t="shared" ref="AB51:AL51" si="4">AB50</f>
        <v>0</v>
      </c>
      <c r="AC51" s="410">
        <f t="shared" si="4"/>
        <v>0</v>
      </c>
      <c r="AD51" s="410">
        <f t="shared" si="4"/>
        <v>0</v>
      </c>
      <c r="AE51" s="410">
        <f t="shared" si="4"/>
        <v>0</v>
      </c>
      <c r="AF51" s="410">
        <f t="shared" si="4"/>
        <v>0</v>
      </c>
      <c r="AG51" s="410">
        <f t="shared" si="4"/>
        <v>0</v>
      </c>
      <c r="AH51" s="410">
        <f t="shared" si="4"/>
        <v>0</v>
      </c>
      <c r="AI51" s="410">
        <f t="shared" si="4"/>
        <v>0</v>
      </c>
      <c r="AJ51" s="410">
        <f t="shared" si="4"/>
        <v>0</v>
      </c>
      <c r="AK51" s="410">
        <f t="shared" si="4"/>
        <v>0</v>
      </c>
      <c r="AL51" s="410">
        <f t="shared" si="4"/>
        <v>0</v>
      </c>
      <c r="AM51" s="296"/>
    </row>
    <row r="52" spans="1:39" ht="16"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ht="17" outlineLevel="1">
      <c r="A54" s="518">
        <v>6</v>
      </c>
      <c r="B54" s="516" t="s">
        <v>99</v>
      </c>
      <c r="C54" s="290" t="s">
        <v>25</v>
      </c>
      <c r="D54" s="294">
        <v>799186</v>
      </c>
      <c r="E54" s="294">
        <v>799186</v>
      </c>
      <c r="F54" s="294">
        <v>799186</v>
      </c>
      <c r="G54" s="294">
        <v>799186</v>
      </c>
      <c r="H54" s="294">
        <v>0</v>
      </c>
      <c r="I54" s="294">
        <v>0</v>
      </c>
      <c r="J54" s="294">
        <v>0</v>
      </c>
      <c r="K54" s="294">
        <v>0</v>
      </c>
      <c r="L54" s="294">
        <v>0</v>
      </c>
      <c r="M54" s="294">
        <v>0</v>
      </c>
      <c r="N54" s="294">
        <v>12</v>
      </c>
      <c r="O54" s="294">
        <v>170</v>
      </c>
      <c r="P54" s="294">
        <v>170</v>
      </c>
      <c r="Q54" s="294">
        <v>170</v>
      </c>
      <c r="R54" s="294">
        <v>170</v>
      </c>
      <c r="S54" s="294">
        <v>0</v>
      </c>
      <c r="T54" s="294">
        <v>0</v>
      </c>
      <c r="U54" s="294">
        <v>0</v>
      </c>
      <c r="V54" s="294">
        <v>0</v>
      </c>
      <c r="W54" s="294">
        <v>0</v>
      </c>
      <c r="X54" s="294">
        <v>0</v>
      </c>
      <c r="Y54" s="414"/>
      <c r="Z54" s="409"/>
      <c r="AA54" s="409">
        <v>1</v>
      </c>
      <c r="AB54" s="409"/>
      <c r="AC54" s="409"/>
      <c r="AD54" s="409"/>
      <c r="AE54" s="409"/>
      <c r="AF54" s="414"/>
      <c r="AG54" s="414"/>
      <c r="AH54" s="414"/>
      <c r="AI54" s="414"/>
      <c r="AJ54" s="414"/>
      <c r="AK54" s="414"/>
      <c r="AL54" s="414"/>
      <c r="AM54" s="295">
        <f>SUM(Y54:AL54)</f>
        <v>1</v>
      </c>
    </row>
    <row r="55" spans="1:39" ht="16" outlineLevel="1">
      <c r="B55" s="293" t="s">
        <v>267</v>
      </c>
      <c r="C55" s="290" t="s">
        <v>163</v>
      </c>
      <c r="D55" s="294">
        <v>53778</v>
      </c>
      <c r="E55" s="294">
        <v>53778</v>
      </c>
      <c r="F55" s="294">
        <v>53778</v>
      </c>
      <c r="G55" s="294">
        <v>53778</v>
      </c>
      <c r="H55" s="294">
        <v>852966</v>
      </c>
      <c r="I55" s="294">
        <v>852966</v>
      </c>
      <c r="J55" s="294">
        <v>852966</v>
      </c>
      <c r="K55" s="294">
        <v>852966</v>
      </c>
      <c r="L55" s="294">
        <v>852966</v>
      </c>
      <c r="M55" s="294">
        <v>852966</v>
      </c>
      <c r="N55" s="294">
        <v>12</v>
      </c>
      <c r="O55" s="294">
        <v>11</v>
      </c>
      <c r="P55" s="294">
        <v>11</v>
      </c>
      <c r="Q55" s="294">
        <v>11</v>
      </c>
      <c r="R55" s="294">
        <v>11</v>
      </c>
      <c r="S55" s="294">
        <v>182</v>
      </c>
      <c r="T55" s="294">
        <v>182</v>
      </c>
      <c r="U55" s="294">
        <v>182</v>
      </c>
      <c r="V55" s="294">
        <v>182</v>
      </c>
      <c r="W55" s="294">
        <v>182</v>
      </c>
      <c r="X55" s="294">
        <v>182</v>
      </c>
      <c r="Y55" s="410">
        <v>0</v>
      </c>
      <c r="Z55" s="410">
        <v>0</v>
      </c>
      <c r="AA55" s="410">
        <v>1</v>
      </c>
      <c r="AB55" s="410">
        <f t="shared" ref="AB55:AL55" si="5">AB54</f>
        <v>0</v>
      </c>
      <c r="AC55" s="410">
        <f t="shared" si="5"/>
        <v>0</v>
      </c>
      <c r="AD55" s="410">
        <f t="shared" si="5"/>
        <v>0</v>
      </c>
      <c r="AE55" s="410">
        <f t="shared" si="5"/>
        <v>0</v>
      </c>
      <c r="AF55" s="410">
        <f t="shared" si="5"/>
        <v>0</v>
      </c>
      <c r="AG55" s="410">
        <f t="shared" si="5"/>
        <v>0</v>
      </c>
      <c r="AH55" s="410">
        <f t="shared" si="5"/>
        <v>0</v>
      </c>
      <c r="AI55" s="410">
        <f t="shared" si="5"/>
        <v>0</v>
      </c>
      <c r="AJ55" s="410">
        <f t="shared" si="5"/>
        <v>0</v>
      </c>
      <c r="AK55" s="410">
        <f t="shared" si="5"/>
        <v>0</v>
      </c>
      <c r="AL55" s="410">
        <f t="shared" si="5"/>
        <v>0</v>
      </c>
      <c r="AM55" s="310"/>
    </row>
    <row r="56" spans="1:39" ht="16"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18">
        <v>7</v>
      </c>
      <c r="B57" s="516" t="s">
        <v>100</v>
      </c>
      <c r="C57" s="290" t="s">
        <v>25</v>
      </c>
      <c r="D57" s="294">
        <v>2679685</v>
      </c>
      <c r="E57" s="294">
        <v>2679685</v>
      </c>
      <c r="F57" s="294">
        <v>2673464</v>
      </c>
      <c r="G57" s="294">
        <v>2673464</v>
      </c>
      <c r="H57" s="294">
        <v>2673464</v>
      </c>
      <c r="I57" s="294">
        <v>2673464</v>
      </c>
      <c r="J57" s="294">
        <v>2661252</v>
      </c>
      <c r="K57" s="294">
        <v>2661252</v>
      </c>
      <c r="L57" s="294">
        <v>2547099</v>
      </c>
      <c r="M57" s="294">
        <v>2466868</v>
      </c>
      <c r="N57" s="294">
        <v>12</v>
      </c>
      <c r="O57" s="294">
        <v>371</v>
      </c>
      <c r="P57" s="294">
        <v>371</v>
      </c>
      <c r="Q57" s="294">
        <v>369</v>
      </c>
      <c r="R57" s="294">
        <v>369</v>
      </c>
      <c r="S57" s="294">
        <v>369</v>
      </c>
      <c r="T57" s="294">
        <v>369</v>
      </c>
      <c r="U57" s="294">
        <v>368</v>
      </c>
      <c r="V57" s="294">
        <v>368</v>
      </c>
      <c r="W57" s="294">
        <v>333</v>
      </c>
      <c r="X57" s="294">
        <v>328</v>
      </c>
      <c r="Y57" s="529"/>
      <c r="Z57" s="529">
        <f>'3-a.  Rate Class Allocations'!L82</f>
        <v>0.11227103185635626</v>
      </c>
      <c r="AA57" s="529">
        <f>'3-a.  Rate Class Allocations'!M82</f>
        <v>0.56627140876632887</v>
      </c>
      <c r="AB57" s="529">
        <f>'3-a.  Rate Class Allocations'!N82</f>
        <v>0.32145755937731485</v>
      </c>
      <c r="AC57" s="529"/>
      <c r="AD57" s="409"/>
      <c r="AE57" s="409"/>
      <c r="AF57" s="414"/>
      <c r="AG57" s="414"/>
      <c r="AH57" s="414"/>
      <c r="AI57" s="414"/>
      <c r="AJ57" s="414"/>
      <c r="AK57" s="414"/>
      <c r="AL57" s="414"/>
      <c r="AM57" s="295">
        <f>SUM(Y57:AL57)</f>
        <v>1</v>
      </c>
    </row>
    <row r="58" spans="1:39" ht="28.5" customHeight="1" outlineLevel="1">
      <c r="B58" s="516" t="s">
        <v>719</v>
      </c>
      <c r="C58" s="339" t="s">
        <v>720</v>
      </c>
      <c r="D58" s="294">
        <v>90277</v>
      </c>
      <c r="E58" s="294">
        <v>90277</v>
      </c>
      <c r="F58" s="294">
        <v>90277</v>
      </c>
      <c r="G58" s="294">
        <v>90277</v>
      </c>
      <c r="H58" s="294">
        <v>90277</v>
      </c>
      <c r="I58" s="294">
        <v>90277</v>
      </c>
      <c r="J58" s="294">
        <v>88177</v>
      </c>
      <c r="K58" s="294">
        <v>88177</v>
      </c>
      <c r="L58" s="294">
        <v>72494</v>
      </c>
      <c r="M58" s="294">
        <v>59284</v>
      </c>
      <c r="N58" s="294">
        <v>12</v>
      </c>
      <c r="O58" s="294">
        <v>14</v>
      </c>
      <c r="P58" s="294">
        <v>14</v>
      </c>
      <c r="Q58" s="294">
        <v>14</v>
      </c>
      <c r="R58" s="294">
        <v>14</v>
      </c>
      <c r="S58" s="294">
        <v>14</v>
      </c>
      <c r="T58" s="294">
        <v>14</v>
      </c>
      <c r="U58" s="294">
        <v>13</v>
      </c>
      <c r="V58" s="294">
        <v>13</v>
      </c>
      <c r="W58" s="294">
        <v>11</v>
      </c>
      <c r="X58" s="294">
        <v>9</v>
      </c>
      <c r="Y58" s="529"/>
      <c r="Z58" s="529">
        <f>'3-a.  Rate Class Allocations'!L83</f>
        <v>0</v>
      </c>
      <c r="AA58" s="529">
        <f>'3-a.  Rate Class Allocations'!M83</f>
        <v>1</v>
      </c>
      <c r="AB58" s="529">
        <f>'3-a.  Rate Class Allocations'!N83</f>
        <v>0</v>
      </c>
      <c r="AC58" s="529"/>
      <c r="AD58" s="409"/>
      <c r="AE58" s="409"/>
      <c r="AF58" s="414"/>
      <c r="AG58" s="414"/>
      <c r="AH58" s="414"/>
      <c r="AI58" s="414"/>
      <c r="AJ58" s="414"/>
      <c r="AK58" s="414"/>
      <c r="AL58" s="414"/>
      <c r="AM58" s="295"/>
    </row>
    <row r="59" spans="1:39" ht="16" outlineLevel="1">
      <c r="B59" s="293" t="s">
        <v>721</v>
      </c>
      <c r="C59" s="339" t="s">
        <v>722</v>
      </c>
      <c r="D59" s="294">
        <v>-1966</v>
      </c>
      <c r="E59" s="294">
        <v>-1966</v>
      </c>
      <c r="F59" s="294">
        <v>4255</v>
      </c>
      <c r="G59" s="294">
        <v>4961</v>
      </c>
      <c r="H59" s="294">
        <v>4961</v>
      </c>
      <c r="I59" s="294">
        <v>4961</v>
      </c>
      <c r="J59" s="294">
        <v>19271</v>
      </c>
      <c r="K59" s="294">
        <v>19271</v>
      </c>
      <c r="L59" s="294">
        <v>141115</v>
      </c>
      <c r="M59" s="294">
        <v>178321</v>
      </c>
      <c r="N59" s="294">
        <v>12</v>
      </c>
      <c r="O59" s="294">
        <v>-1</v>
      </c>
      <c r="P59" s="294">
        <v>-1</v>
      </c>
      <c r="Q59" s="294">
        <v>1</v>
      </c>
      <c r="R59" s="294">
        <v>1</v>
      </c>
      <c r="S59" s="294">
        <v>1</v>
      </c>
      <c r="T59" s="294">
        <v>1</v>
      </c>
      <c r="U59" s="294">
        <v>3</v>
      </c>
      <c r="V59" s="294">
        <v>3</v>
      </c>
      <c r="W59" s="294">
        <v>37</v>
      </c>
      <c r="X59" s="294">
        <v>36</v>
      </c>
      <c r="Y59" s="410">
        <v>0</v>
      </c>
      <c r="Z59" s="410">
        <f>Z57</f>
        <v>0.11227103185635626</v>
      </c>
      <c r="AA59" s="410">
        <f>AA57</f>
        <v>0.56627140876632887</v>
      </c>
      <c r="AB59" s="410">
        <f>AB57</f>
        <v>0.32145755937731485</v>
      </c>
      <c r="AC59" s="410">
        <f t="shared" ref="AC59:AL59" si="6">AC57</f>
        <v>0</v>
      </c>
      <c r="AD59" s="410">
        <f t="shared" si="6"/>
        <v>0</v>
      </c>
      <c r="AE59" s="410">
        <f t="shared" si="6"/>
        <v>0</v>
      </c>
      <c r="AF59" s="410">
        <f t="shared" si="6"/>
        <v>0</v>
      </c>
      <c r="AG59" s="410">
        <f t="shared" si="6"/>
        <v>0</v>
      </c>
      <c r="AH59" s="410">
        <f t="shared" si="6"/>
        <v>0</v>
      </c>
      <c r="AI59" s="410">
        <f t="shared" si="6"/>
        <v>0</v>
      </c>
      <c r="AJ59" s="410">
        <f t="shared" si="6"/>
        <v>0</v>
      </c>
      <c r="AK59" s="410">
        <f t="shared" si="6"/>
        <v>0</v>
      </c>
      <c r="AL59" s="410">
        <f t="shared" si="6"/>
        <v>0</v>
      </c>
      <c r="AM59" s="310"/>
    </row>
    <row r="60" spans="1:39" ht="16" outlineLevel="1">
      <c r="B60" s="313"/>
      <c r="C60" s="311"/>
      <c r="D60" s="290"/>
      <c r="E60" s="290"/>
      <c r="F60" s="290"/>
      <c r="G60" s="290"/>
      <c r="H60" s="290"/>
      <c r="I60" s="290"/>
      <c r="J60" s="290"/>
      <c r="K60" s="290"/>
      <c r="L60" s="290"/>
      <c r="M60" s="290"/>
      <c r="N60" s="290"/>
      <c r="O60" s="290"/>
      <c r="P60" s="290"/>
      <c r="Q60" s="290"/>
      <c r="R60" s="290"/>
      <c r="S60" s="290"/>
      <c r="T60" s="290"/>
      <c r="U60" s="290"/>
      <c r="V60" s="290"/>
      <c r="W60" s="290"/>
      <c r="X60" s="290"/>
      <c r="Y60" s="415"/>
      <c r="Z60" s="416"/>
      <c r="AA60" s="415"/>
      <c r="AB60" s="415"/>
      <c r="AC60" s="415"/>
      <c r="AD60" s="415"/>
      <c r="AE60" s="415"/>
      <c r="AF60" s="415"/>
      <c r="AG60" s="415"/>
      <c r="AH60" s="415"/>
      <c r="AI60" s="415"/>
      <c r="AJ60" s="415"/>
      <c r="AK60" s="415"/>
      <c r="AL60" s="415"/>
      <c r="AM60" s="312"/>
    </row>
    <row r="61" spans="1:39" ht="34" outlineLevel="1">
      <c r="A61" s="518">
        <v>8</v>
      </c>
      <c r="B61" s="516" t="s">
        <v>101</v>
      </c>
      <c r="C61" s="290" t="s">
        <v>25</v>
      </c>
      <c r="D61" s="294">
        <v>113840</v>
      </c>
      <c r="E61" s="294">
        <v>96443</v>
      </c>
      <c r="F61" s="294">
        <v>55548</v>
      </c>
      <c r="G61" s="294">
        <v>55343</v>
      </c>
      <c r="H61" s="294">
        <v>55343</v>
      </c>
      <c r="I61" s="294">
        <v>55343</v>
      </c>
      <c r="J61" s="294">
        <v>55343</v>
      </c>
      <c r="K61" s="294">
        <v>55343</v>
      </c>
      <c r="L61" s="294">
        <v>55343</v>
      </c>
      <c r="M61" s="294">
        <v>55343</v>
      </c>
      <c r="N61" s="294">
        <v>12</v>
      </c>
      <c r="O61" s="294">
        <v>27</v>
      </c>
      <c r="P61" s="294">
        <v>23</v>
      </c>
      <c r="Q61" s="294">
        <v>12</v>
      </c>
      <c r="R61" s="294">
        <v>12</v>
      </c>
      <c r="S61" s="294">
        <v>12</v>
      </c>
      <c r="T61" s="294">
        <v>12</v>
      </c>
      <c r="U61" s="294">
        <v>12</v>
      </c>
      <c r="V61" s="294">
        <v>12</v>
      </c>
      <c r="W61" s="294">
        <v>12</v>
      </c>
      <c r="X61" s="294">
        <v>12</v>
      </c>
      <c r="Y61" s="414"/>
      <c r="Z61" s="529">
        <v>1</v>
      </c>
      <c r="AA61" s="409"/>
      <c r="AB61" s="409"/>
      <c r="AC61" s="409"/>
      <c r="AD61" s="409"/>
      <c r="AE61" s="409"/>
      <c r="AF61" s="414"/>
      <c r="AG61" s="414"/>
      <c r="AH61" s="414"/>
      <c r="AI61" s="414"/>
      <c r="AJ61" s="414"/>
      <c r="AK61" s="414"/>
      <c r="AL61" s="414"/>
      <c r="AM61" s="295">
        <f>SUM(Y61:AL61)</f>
        <v>1</v>
      </c>
    </row>
    <row r="62" spans="1:39" ht="16" outlineLevel="1">
      <c r="B62" s="293" t="s">
        <v>721</v>
      </c>
      <c r="C62" s="339" t="s">
        <v>722</v>
      </c>
      <c r="D62" s="294">
        <v>-57649</v>
      </c>
      <c r="E62" s="294">
        <v>-40251</v>
      </c>
      <c r="F62" s="294">
        <v>643</v>
      </c>
      <c r="G62" s="294">
        <v>5065</v>
      </c>
      <c r="H62" s="294">
        <v>5065</v>
      </c>
      <c r="I62" s="294">
        <v>5065</v>
      </c>
      <c r="J62" s="294">
        <v>5065</v>
      </c>
      <c r="K62" s="294">
        <v>5065</v>
      </c>
      <c r="L62" s="294">
        <v>5065</v>
      </c>
      <c r="M62" s="294">
        <v>5065</v>
      </c>
      <c r="N62" s="294">
        <v>12</v>
      </c>
      <c r="O62" s="294">
        <v>-14</v>
      </c>
      <c r="P62" s="294">
        <v>-10</v>
      </c>
      <c r="Q62" s="294" t="s">
        <v>718</v>
      </c>
      <c r="R62" s="294">
        <v>1</v>
      </c>
      <c r="S62" s="294">
        <v>1</v>
      </c>
      <c r="T62" s="294">
        <v>1</v>
      </c>
      <c r="U62" s="294">
        <v>1</v>
      </c>
      <c r="V62" s="294">
        <v>1</v>
      </c>
      <c r="W62" s="294">
        <v>1</v>
      </c>
      <c r="X62" s="294">
        <v>1</v>
      </c>
      <c r="Y62" s="410">
        <v>0</v>
      </c>
      <c r="Z62" s="410">
        <v>1</v>
      </c>
      <c r="AA62" s="410">
        <v>1</v>
      </c>
      <c r="AB62" s="410">
        <f t="shared" ref="AB62:AL62" si="7">AB61</f>
        <v>0</v>
      </c>
      <c r="AC62" s="410">
        <f t="shared" si="7"/>
        <v>0</v>
      </c>
      <c r="AD62" s="410">
        <f t="shared" si="7"/>
        <v>0</v>
      </c>
      <c r="AE62" s="410">
        <f t="shared" si="7"/>
        <v>0</v>
      </c>
      <c r="AF62" s="410">
        <f t="shared" si="7"/>
        <v>0</v>
      </c>
      <c r="AG62" s="410">
        <f t="shared" si="7"/>
        <v>0</v>
      </c>
      <c r="AH62" s="410">
        <f t="shared" si="7"/>
        <v>0</v>
      </c>
      <c r="AI62" s="410">
        <f t="shared" si="7"/>
        <v>0</v>
      </c>
      <c r="AJ62" s="410">
        <f t="shared" si="7"/>
        <v>0</v>
      </c>
      <c r="AK62" s="410">
        <f t="shared" si="7"/>
        <v>0</v>
      </c>
      <c r="AL62" s="410">
        <f t="shared" si="7"/>
        <v>0</v>
      </c>
      <c r="AM62" s="310"/>
    </row>
    <row r="63" spans="1:39" ht="16" outlineLevel="1">
      <c r="B63" s="313"/>
      <c r="C63" s="311"/>
      <c r="D63" s="315"/>
      <c r="E63" s="315"/>
      <c r="F63" s="315"/>
      <c r="G63" s="315"/>
      <c r="H63" s="315"/>
      <c r="I63" s="315"/>
      <c r="J63" s="315"/>
      <c r="K63" s="315"/>
      <c r="L63" s="315"/>
      <c r="M63" s="315"/>
      <c r="N63" s="290"/>
      <c r="O63" s="315"/>
      <c r="P63" s="315"/>
      <c r="Q63" s="315"/>
      <c r="R63" s="315"/>
      <c r="S63" s="315"/>
      <c r="T63" s="315"/>
      <c r="U63" s="315"/>
      <c r="V63" s="315"/>
      <c r="W63" s="315"/>
      <c r="X63" s="315"/>
      <c r="Y63" s="415"/>
      <c r="Z63" s="416"/>
      <c r="AA63" s="415"/>
      <c r="AB63" s="415"/>
      <c r="AC63" s="415"/>
      <c r="AD63" s="415"/>
      <c r="AE63" s="415"/>
      <c r="AF63" s="415"/>
      <c r="AG63" s="415"/>
      <c r="AH63" s="415"/>
      <c r="AI63" s="415"/>
      <c r="AJ63" s="415"/>
      <c r="AK63" s="415"/>
      <c r="AL63" s="415"/>
      <c r="AM63" s="312"/>
    </row>
    <row r="64" spans="1:39" ht="34" outlineLevel="1">
      <c r="A64" s="518">
        <v>9</v>
      </c>
      <c r="B64" s="516" t="s">
        <v>102</v>
      </c>
      <c r="C64" s="290" t="s">
        <v>25</v>
      </c>
      <c r="D64" s="294">
        <v>44324</v>
      </c>
      <c r="E64" s="294">
        <v>44324</v>
      </c>
      <c r="F64" s="294">
        <v>44324</v>
      </c>
      <c r="G64" s="294">
        <v>44324</v>
      </c>
      <c r="H64" s="294">
        <v>44324</v>
      </c>
      <c r="I64" s="294">
        <v>44324</v>
      </c>
      <c r="J64" s="294">
        <v>44324</v>
      </c>
      <c r="K64" s="294">
        <v>44324</v>
      </c>
      <c r="L64" s="294">
        <v>44324</v>
      </c>
      <c r="M64" s="294">
        <v>44324</v>
      </c>
      <c r="N64" s="294">
        <v>12</v>
      </c>
      <c r="O64" s="294">
        <v>6</v>
      </c>
      <c r="P64" s="294">
        <v>6</v>
      </c>
      <c r="Q64" s="294">
        <v>6</v>
      </c>
      <c r="R64" s="294">
        <v>6</v>
      </c>
      <c r="S64" s="294">
        <v>6</v>
      </c>
      <c r="T64" s="294">
        <v>6</v>
      </c>
      <c r="U64" s="294">
        <v>6</v>
      </c>
      <c r="V64" s="294">
        <v>6</v>
      </c>
      <c r="W64" s="294">
        <v>6</v>
      </c>
      <c r="X64" s="294">
        <v>6</v>
      </c>
      <c r="Y64" s="414"/>
      <c r="Z64" s="409">
        <v>1</v>
      </c>
      <c r="AA64" s="409"/>
      <c r="AB64" s="409"/>
      <c r="AC64" s="409"/>
      <c r="AD64" s="409"/>
      <c r="AE64" s="409"/>
      <c r="AF64" s="414"/>
      <c r="AG64" s="414"/>
      <c r="AH64" s="414"/>
      <c r="AI64" s="414"/>
      <c r="AJ64" s="414"/>
      <c r="AK64" s="414"/>
      <c r="AL64" s="414"/>
      <c r="AM64" s="295">
        <f>SUM(Y64:AL64)</f>
        <v>1</v>
      </c>
    </row>
    <row r="65" spans="1:39" ht="16" outlineLevel="1">
      <c r="B65" s="293" t="s">
        <v>267</v>
      </c>
      <c r="C65" s="290" t="s">
        <v>163</v>
      </c>
      <c r="D65" s="294"/>
      <c r="E65" s="294"/>
      <c r="F65" s="294"/>
      <c r="G65" s="294"/>
      <c r="H65" s="294"/>
      <c r="I65" s="294"/>
      <c r="J65" s="294"/>
      <c r="K65" s="294"/>
      <c r="L65" s="294"/>
      <c r="M65" s="294"/>
      <c r="N65" s="294">
        <f>N64</f>
        <v>12</v>
      </c>
      <c r="O65" s="294"/>
      <c r="P65" s="294"/>
      <c r="Q65" s="294"/>
      <c r="R65" s="294"/>
      <c r="S65" s="294"/>
      <c r="T65" s="294"/>
      <c r="U65" s="294"/>
      <c r="V65" s="294"/>
      <c r="W65" s="294"/>
      <c r="X65" s="294"/>
      <c r="Y65" s="410">
        <f>Y64</f>
        <v>0</v>
      </c>
      <c r="Z65" s="410">
        <f t="shared" ref="Z65:AL65" si="8">Z64</f>
        <v>1</v>
      </c>
      <c r="AA65" s="410">
        <f t="shared" si="8"/>
        <v>0</v>
      </c>
      <c r="AB65" s="410">
        <f t="shared" si="8"/>
        <v>0</v>
      </c>
      <c r="AC65" s="410">
        <f t="shared" si="8"/>
        <v>0</v>
      </c>
      <c r="AD65" s="410">
        <f t="shared" si="8"/>
        <v>0</v>
      </c>
      <c r="AE65" s="410">
        <f t="shared" si="8"/>
        <v>0</v>
      </c>
      <c r="AF65" s="410">
        <f t="shared" si="8"/>
        <v>0</v>
      </c>
      <c r="AG65" s="410">
        <f t="shared" si="8"/>
        <v>0</v>
      </c>
      <c r="AH65" s="410">
        <f t="shared" si="8"/>
        <v>0</v>
      </c>
      <c r="AI65" s="410">
        <f t="shared" si="8"/>
        <v>0</v>
      </c>
      <c r="AJ65" s="410">
        <f t="shared" si="8"/>
        <v>0</v>
      </c>
      <c r="AK65" s="410">
        <f t="shared" si="8"/>
        <v>0</v>
      </c>
      <c r="AL65" s="410">
        <f t="shared" si="8"/>
        <v>0</v>
      </c>
      <c r="AM65" s="310"/>
    </row>
    <row r="66" spans="1:39" ht="16" outlineLevel="1">
      <c r="B66" s="313"/>
      <c r="C66" s="311"/>
      <c r="D66" s="315"/>
      <c r="E66" s="315"/>
      <c r="F66" s="315"/>
      <c r="G66" s="315"/>
      <c r="H66" s="315"/>
      <c r="I66" s="315"/>
      <c r="J66" s="315"/>
      <c r="K66" s="315"/>
      <c r="L66" s="315"/>
      <c r="M66" s="315"/>
      <c r="N66" s="290"/>
      <c r="O66" s="315"/>
      <c r="P66" s="315"/>
      <c r="Q66" s="315"/>
      <c r="R66" s="315"/>
      <c r="S66" s="315"/>
      <c r="T66" s="315"/>
      <c r="U66" s="315"/>
      <c r="V66" s="315"/>
      <c r="W66" s="315"/>
      <c r="X66" s="315"/>
      <c r="Y66" s="415"/>
      <c r="Z66" s="415"/>
      <c r="AA66" s="415"/>
      <c r="AB66" s="415"/>
      <c r="AC66" s="415"/>
      <c r="AD66" s="415"/>
      <c r="AE66" s="415"/>
      <c r="AF66" s="415"/>
      <c r="AG66" s="415"/>
      <c r="AH66" s="415"/>
      <c r="AI66" s="415"/>
      <c r="AJ66" s="415"/>
      <c r="AK66" s="415"/>
      <c r="AL66" s="415"/>
      <c r="AM66" s="312"/>
    </row>
    <row r="67" spans="1:39" ht="34" outlineLevel="1">
      <c r="A67" s="518">
        <v>10</v>
      </c>
      <c r="B67" s="516" t="s">
        <v>103</v>
      </c>
      <c r="C67" s="290" t="s">
        <v>25</v>
      </c>
      <c r="D67" s="294"/>
      <c r="E67" s="294"/>
      <c r="F67" s="294"/>
      <c r="G67" s="294"/>
      <c r="H67" s="294"/>
      <c r="I67" s="294"/>
      <c r="J67" s="294"/>
      <c r="K67" s="294"/>
      <c r="L67" s="294"/>
      <c r="M67" s="294"/>
      <c r="N67" s="294">
        <v>3</v>
      </c>
      <c r="O67" s="294"/>
      <c r="P67" s="294"/>
      <c r="Q67" s="294"/>
      <c r="R67" s="294"/>
      <c r="S67" s="294"/>
      <c r="T67" s="294"/>
      <c r="U67" s="294"/>
      <c r="V67" s="294"/>
      <c r="W67" s="294"/>
      <c r="X67" s="294"/>
      <c r="Y67" s="414"/>
      <c r="Z67" s="409"/>
      <c r="AA67" s="409"/>
      <c r="AB67" s="409"/>
      <c r="AC67" s="409"/>
      <c r="AD67" s="409"/>
      <c r="AE67" s="409"/>
      <c r="AF67" s="414"/>
      <c r="AG67" s="414"/>
      <c r="AH67" s="414"/>
      <c r="AI67" s="414"/>
      <c r="AJ67" s="414"/>
      <c r="AK67" s="414"/>
      <c r="AL67" s="414"/>
      <c r="AM67" s="295">
        <f>SUM(Y67:AL67)</f>
        <v>0</v>
      </c>
    </row>
    <row r="68" spans="1:39" ht="16" outlineLevel="1">
      <c r="B68" s="293" t="s">
        <v>267</v>
      </c>
      <c r="C68" s="290" t="s">
        <v>163</v>
      </c>
      <c r="D68" s="294"/>
      <c r="E68" s="294"/>
      <c r="F68" s="294"/>
      <c r="G68" s="294"/>
      <c r="H68" s="294"/>
      <c r="I68" s="294"/>
      <c r="J68" s="294"/>
      <c r="K68" s="294"/>
      <c r="L68" s="294"/>
      <c r="M68" s="294"/>
      <c r="N68" s="294">
        <f>N67</f>
        <v>3</v>
      </c>
      <c r="O68" s="294"/>
      <c r="P68" s="294"/>
      <c r="Q68" s="294"/>
      <c r="R68" s="294"/>
      <c r="S68" s="294"/>
      <c r="T68" s="294"/>
      <c r="U68" s="294"/>
      <c r="V68" s="294"/>
      <c r="W68" s="294"/>
      <c r="X68" s="294"/>
      <c r="Y68" s="410">
        <f>Y67</f>
        <v>0</v>
      </c>
      <c r="Z68" s="410">
        <f t="shared" ref="Z68:AL68" si="9">Z67</f>
        <v>0</v>
      </c>
      <c r="AA68" s="410">
        <f t="shared" si="9"/>
        <v>0</v>
      </c>
      <c r="AB68" s="410">
        <f t="shared" si="9"/>
        <v>0</v>
      </c>
      <c r="AC68" s="410">
        <f t="shared" si="9"/>
        <v>0</v>
      </c>
      <c r="AD68" s="410">
        <f t="shared" si="9"/>
        <v>0</v>
      </c>
      <c r="AE68" s="410">
        <f t="shared" si="9"/>
        <v>0</v>
      </c>
      <c r="AF68" s="410">
        <f t="shared" si="9"/>
        <v>0</v>
      </c>
      <c r="AG68" s="410">
        <f t="shared" si="9"/>
        <v>0</v>
      </c>
      <c r="AH68" s="410">
        <f t="shared" si="9"/>
        <v>0</v>
      </c>
      <c r="AI68" s="410">
        <f t="shared" si="9"/>
        <v>0</v>
      </c>
      <c r="AJ68" s="410">
        <f t="shared" si="9"/>
        <v>0</v>
      </c>
      <c r="AK68" s="410">
        <f t="shared" si="9"/>
        <v>0</v>
      </c>
      <c r="AL68" s="410">
        <f t="shared" si="9"/>
        <v>0</v>
      </c>
      <c r="AM68" s="310"/>
    </row>
    <row r="69" spans="1:39" ht="16" outlineLevel="1">
      <c r="B69" s="313"/>
      <c r="C69" s="311"/>
      <c r="D69" s="315"/>
      <c r="E69" s="315"/>
      <c r="F69" s="315"/>
      <c r="G69" s="315"/>
      <c r="H69" s="315"/>
      <c r="I69" s="315"/>
      <c r="J69" s="315"/>
      <c r="K69" s="315"/>
      <c r="L69" s="315"/>
      <c r="M69" s="315"/>
      <c r="N69" s="290"/>
      <c r="O69" s="315"/>
      <c r="P69" s="315"/>
      <c r="Q69" s="315"/>
      <c r="R69" s="315"/>
      <c r="S69" s="315"/>
      <c r="T69" s="315"/>
      <c r="U69" s="315"/>
      <c r="V69" s="315"/>
      <c r="W69" s="315"/>
      <c r="X69" s="315"/>
      <c r="Y69" s="415"/>
      <c r="Z69" s="416"/>
      <c r="AA69" s="415"/>
      <c r="AB69" s="415"/>
      <c r="AC69" s="415"/>
      <c r="AD69" s="415"/>
      <c r="AE69" s="415"/>
      <c r="AF69" s="415"/>
      <c r="AG69" s="415"/>
      <c r="AH69" s="415"/>
      <c r="AI69" s="415"/>
      <c r="AJ69" s="415"/>
      <c r="AK69" s="415"/>
      <c r="AL69" s="415"/>
      <c r="AM69" s="312"/>
    </row>
    <row r="70" spans="1:39" ht="16" outlineLevel="1">
      <c r="B70" s="287" t="s">
        <v>10</v>
      </c>
      <c r="C70" s="288"/>
      <c r="D70" s="288"/>
      <c r="E70" s="288"/>
      <c r="F70" s="288"/>
      <c r="G70" s="288"/>
      <c r="H70" s="288"/>
      <c r="I70" s="288"/>
      <c r="J70" s="288"/>
      <c r="K70" s="288"/>
      <c r="L70" s="288"/>
      <c r="M70" s="288"/>
      <c r="N70" s="289"/>
      <c r="O70" s="288"/>
      <c r="P70" s="288"/>
      <c r="Q70" s="288"/>
      <c r="R70" s="288"/>
      <c r="S70" s="288"/>
      <c r="T70" s="288"/>
      <c r="U70" s="288"/>
      <c r="V70" s="288"/>
      <c r="W70" s="288"/>
      <c r="X70" s="288"/>
      <c r="Y70" s="413"/>
      <c r="Z70" s="413"/>
      <c r="AA70" s="413"/>
      <c r="AB70" s="413"/>
      <c r="AC70" s="413"/>
      <c r="AD70" s="413"/>
      <c r="AE70" s="413"/>
      <c r="AF70" s="413"/>
      <c r="AG70" s="413"/>
      <c r="AH70" s="413"/>
      <c r="AI70" s="413"/>
      <c r="AJ70" s="413"/>
      <c r="AK70" s="413"/>
      <c r="AL70" s="413"/>
      <c r="AM70" s="291"/>
    </row>
    <row r="71" spans="1:39" ht="34" outlineLevel="1">
      <c r="A71" s="518">
        <v>11</v>
      </c>
      <c r="B71" s="516" t="s">
        <v>104</v>
      </c>
      <c r="C71" s="290" t="s">
        <v>25</v>
      </c>
      <c r="D71" s="294"/>
      <c r="E71" s="294"/>
      <c r="F71" s="294"/>
      <c r="G71" s="294"/>
      <c r="H71" s="294"/>
      <c r="I71" s="294"/>
      <c r="J71" s="294"/>
      <c r="K71" s="294"/>
      <c r="L71" s="294"/>
      <c r="M71" s="294"/>
      <c r="N71" s="294">
        <v>12</v>
      </c>
      <c r="O71" s="294"/>
      <c r="P71" s="294"/>
      <c r="Q71" s="294"/>
      <c r="R71" s="294"/>
      <c r="S71" s="294"/>
      <c r="T71" s="294"/>
      <c r="U71" s="294"/>
      <c r="V71" s="294"/>
      <c r="W71" s="294"/>
      <c r="X71" s="294"/>
      <c r="Y71" s="425"/>
      <c r="Z71" s="409"/>
      <c r="AA71" s="409">
        <v>1</v>
      </c>
      <c r="AB71" s="409"/>
      <c r="AC71" s="409"/>
      <c r="AD71" s="409"/>
      <c r="AE71" s="409"/>
      <c r="AF71" s="414"/>
      <c r="AG71" s="414"/>
      <c r="AH71" s="414"/>
      <c r="AI71" s="414"/>
      <c r="AJ71" s="414"/>
      <c r="AK71" s="414"/>
      <c r="AL71" s="414"/>
      <c r="AM71" s="295">
        <f>SUM(Y71:AL71)</f>
        <v>1</v>
      </c>
    </row>
    <row r="72" spans="1:39" ht="16" outlineLevel="1">
      <c r="B72" s="293" t="s">
        <v>267</v>
      </c>
      <c r="C72" s="290" t="s">
        <v>163</v>
      </c>
      <c r="D72" s="294">
        <v>11249000</v>
      </c>
      <c r="E72" s="294">
        <v>11249000</v>
      </c>
      <c r="F72" s="294">
        <v>11249000</v>
      </c>
      <c r="G72" s="294">
        <v>11249000</v>
      </c>
      <c r="H72" s="294">
        <v>11249000</v>
      </c>
      <c r="I72" s="294">
        <v>11249000</v>
      </c>
      <c r="J72" s="294">
        <v>11249000</v>
      </c>
      <c r="K72" s="294">
        <v>11249000</v>
      </c>
      <c r="L72" s="294">
        <v>11249000</v>
      </c>
      <c r="M72" s="294">
        <v>11249000</v>
      </c>
      <c r="N72" s="294">
        <v>12</v>
      </c>
      <c r="O72" s="743">
        <f>'8.  Streetlighting'!H31</f>
        <v>0</v>
      </c>
      <c r="P72" s="743">
        <f>'8.  Streetlighting'!I31</f>
        <v>444.66885203559167</v>
      </c>
      <c r="Q72" s="743">
        <f>'8.  Streetlighting'!J31</f>
        <v>657.44369583253695</v>
      </c>
      <c r="R72" s="743">
        <f>'8.  Streetlighting'!K31</f>
        <v>1363.8659662370467</v>
      </c>
      <c r="S72" s="743">
        <f>'8.  Streetlighting'!L31</f>
        <v>1489.7712834650229</v>
      </c>
      <c r="T72" s="743">
        <f>'8.  Streetlighting'!M31</f>
        <v>1207.9225343550286</v>
      </c>
      <c r="U72" s="743">
        <f>'8.  Streetlighting'!N31</f>
        <v>1032.7344663850445</v>
      </c>
      <c r="V72" s="294">
        <v>0</v>
      </c>
      <c r="W72" s="294">
        <v>0</v>
      </c>
      <c r="X72" s="294">
        <v>0</v>
      </c>
      <c r="Y72" s="410">
        <v>0</v>
      </c>
      <c r="Z72" s="410">
        <v>0</v>
      </c>
      <c r="AA72" s="410">
        <v>1</v>
      </c>
      <c r="AB72" s="410">
        <f t="shared" ref="AB72:AL72" si="10">AB71</f>
        <v>0</v>
      </c>
      <c r="AC72" s="410">
        <f t="shared" si="10"/>
        <v>0</v>
      </c>
      <c r="AD72" s="410">
        <f t="shared" si="10"/>
        <v>0</v>
      </c>
      <c r="AE72" s="410">
        <f t="shared" si="10"/>
        <v>0</v>
      </c>
      <c r="AF72" s="410">
        <f t="shared" si="10"/>
        <v>0</v>
      </c>
      <c r="AG72" s="410">
        <f t="shared" si="10"/>
        <v>0</v>
      </c>
      <c r="AH72" s="410">
        <f t="shared" si="10"/>
        <v>0</v>
      </c>
      <c r="AI72" s="410">
        <f t="shared" si="10"/>
        <v>0</v>
      </c>
      <c r="AJ72" s="410">
        <f t="shared" si="10"/>
        <v>0</v>
      </c>
      <c r="AK72" s="410">
        <f t="shared" si="10"/>
        <v>0</v>
      </c>
      <c r="AL72" s="410">
        <f t="shared" si="10"/>
        <v>0</v>
      </c>
      <c r="AM72" s="296"/>
    </row>
    <row r="73" spans="1:39" ht="16" outlineLevel="1">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1"/>
      <c r="Z73" s="420"/>
      <c r="AA73" s="420"/>
      <c r="AB73" s="420"/>
      <c r="AC73" s="420"/>
      <c r="AD73" s="420"/>
      <c r="AE73" s="420"/>
      <c r="AF73" s="420"/>
      <c r="AG73" s="420"/>
      <c r="AH73" s="420"/>
      <c r="AI73" s="420"/>
      <c r="AJ73" s="420"/>
      <c r="AK73" s="420"/>
      <c r="AL73" s="420"/>
      <c r="AM73" s="305"/>
    </row>
    <row r="74" spans="1:39" ht="34" outlineLevel="1">
      <c r="A74" s="518">
        <v>12</v>
      </c>
      <c r="B74" s="516" t="s">
        <v>105</v>
      </c>
      <c r="C74" s="290" t="s">
        <v>25</v>
      </c>
      <c r="D74" s="294"/>
      <c r="E74" s="294"/>
      <c r="F74" s="294"/>
      <c r="G74" s="294"/>
      <c r="H74" s="294"/>
      <c r="I74" s="294"/>
      <c r="J74" s="294"/>
      <c r="K74" s="294"/>
      <c r="L74" s="294"/>
      <c r="M74" s="294"/>
      <c r="N74" s="294">
        <v>12</v>
      </c>
      <c r="O74" s="294"/>
      <c r="P74" s="294"/>
      <c r="Q74" s="294"/>
      <c r="R74" s="294"/>
      <c r="S74" s="294"/>
      <c r="T74" s="294"/>
      <c r="U74" s="294"/>
      <c r="V74" s="294"/>
      <c r="W74" s="294"/>
      <c r="X74" s="294"/>
      <c r="Y74" s="409"/>
      <c r="Z74" s="409"/>
      <c r="AA74" s="409"/>
      <c r="AB74" s="409"/>
      <c r="AC74" s="409"/>
      <c r="AD74" s="409"/>
      <c r="AE74" s="409"/>
      <c r="AF74" s="414"/>
      <c r="AG74" s="414"/>
      <c r="AH74" s="414"/>
      <c r="AI74" s="414"/>
      <c r="AJ74" s="414"/>
      <c r="AK74" s="414"/>
      <c r="AL74" s="414"/>
      <c r="AM74" s="295">
        <f>SUM(Y74:AL74)</f>
        <v>0</v>
      </c>
    </row>
    <row r="75" spans="1:39" ht="17" outlineLevel="1">
      <c r="B75" s="516" t="s">
        <v>267</v>
      </c>
      <c r="C75" s="290" t="s">
        <v>163</v>
      </c>
      <c r="D75" s="294"/>
      <c r="E75" s="294"/>
      <c r="F75" s="294"/>
      <c r="G75" s="294"/>
      <c r="H75" s="294"/>
      <c r="I75" s="294"/>
      <c r="J75" s="294"/>
      <c r="K75" s="294"/>
      <c r="L75" s="294"/>
      <c r="M75" s="294"/>
      <c r="N75" s="294">
        <f>N74</f>
        <v>12</v>
      </c>
      <c r="O75" s="294"/>
      <c r="P75" s="294"/>
      <c r="Q75" s="294"/>
      <c r="R75" s="294"/>
      <c r="S75" s="294"/>
      <c r="T75" s="294"/>
      <c r="U75" s="294"/>
      <c r="V75" s="294"/>
      <c r="W75" s="294"/>
      <c r="X75" s="294"/>
      <c r="Y75" s="410">
        <f>Y74</f>
        <v>0</v>
      </c>
      <c r="Z75" s="410">
        <f t="shared" ref="Z75:AL75" si="11">Z74</f>
        <v>0</v>
      </c>
      <c r="AA75" s="410">
        <f t="shared" si="11"/>
        <v>0</v>
      </c>
      <c r="AB75" s="410">
        <f t="shared" si="11"/>
        <v>0</v>
      </c>
      <c r="AC75" s="410">
        <f t="shared" si="11"/>
        <v>0</v>
      </c>
      <c r="AD75" s="410">
        <f t="shared" si="11"/>
        <v>0</v>
      </c>
      <c r="AE75" s="410">
        <f t="shared" si="11"/>
        <v>0</v>
      </c>
      <c r="AF75" s="410">
        <f t="shared" si="11"/>
        <v>0</v>
      </c>
      <c r="AG75" s="410">
        <f t="shared" si="11"/>
        <v>0</v>
      </c>
      <c r="AH75" s="410">
        <f t="shared" si="11"/>
        <v>0</v>
      </c>
      <c r="AI75" s="410">
        <f t="shared" si="11"/>
        <v>0</v>
      </c>
      <c r="AJ75" s="410">
        <f t="shared" si="11"/>
        <v>0</v>
      </c>
      <c r="AK75" s="410">
        <f t="shared" si="11"/>
        <v>0</v>
      </c>
      <c r="AL75" s="410">
        <f t="shared" si="11"/>
        <v>0</v>
      </c>
      <c r="AM75" s="296"/>
    </row>
    <row r="76" spans="1:39" ht="16" outlineLevel="1">
      <c r="B76" s="516"/>
      <c r="C76" s="304"/>
      <c r="D76" s="290"/>
      <c r="E76" s="290"/>
      <c r="F76" s="290"/>
      <c r="G76" s="290"/>
      <c r="H76" s="290"/>
      <c r="I76" s="290"/>
      <c r="J76" s="290"/>
      <c r="K76" s="290"/>
      <c r="L76" s="290"/>
      <c r="M76" s="290"/>
      <c r="N76" s="290"/>
      <c r="O76" s="290"/>
      <c r="P76" s="290"/>
      <c r="Q76" s="290"/>
      <c r="R76" s="290"/>
      <c r="S76" s="290"/>
      <c r="T76" s="290"/>
      <c r="U76" s="290"/>
      <c r="V76" s="290"/>
      <c r="W76" s="290"/>
      <c r="X76" s="290"/>
      <c r="Y76" s="421"/>
      <c r="Z76" s="421"/>
      <c r="AA76" s="411"/>
      <c r="AB76" s="411"/>
      <c r="AC76" s="411"/>
      <c r="AD76" s="411"/>
      <c r="AE76" s="411"/>
      <c r="AF76" s="411"/>
      <c r="AG76" s="411"/>
      <c r="AH76" s="411"/>
      <c r="AI76" s="411"/>
      <c r="AJ76" s="411"/>
      <c r="AK76" s="411"/>
      <c r="AL76" s="411"/>
      <c r="AM76" s="305"/>
    </row>
    <row r="77" spans="1:39" ht="34" outlineLevel="1">
      <c r="A77" s="518">
        <v>13</v>
      </c>
      <c r="B77" s="516" t="s">
        <v>106</v>
      </c>
      <c r="C77" s="290" t="s">
        <v>25</v>
      </c>
      <c r="D77" s="294">
        <v>18096</v>
      </c>
      <c r="E77" s="294">
        <v>16371</v>
      </c>
      <c r="F77" s="294">
        <v>16371</v>
      </c>
      <c r="G77" s="294">
        <v>16371</v>
      </c>
      <c r="H77" s="294">
        <v>16371</v>
      </c>
      <c r="I77" s="294">
        <v>16371</v>
      </c>
      <c r="J77" s="294">
        <v>16371</v>
      </c>
      <c r="K77" s="294">
        <v>16371</v>
      </c>
      <c r="L77" s="294">
        <v>16371</v>
      </c>
      <c r="M77" s="294">
        <v>16371</v>
      </c>
      <c r="N77" s="294">
        <v>12</v>
      </c>
      <c r="O77" s="294">
        <v>10</v>
      </c>
      <c r="P77" s="294">
        <v>5</v>
      </c>
      <c r="Q77" s="294">
        <v>5</v>
      </c>
      <c r="R77" s="294">
        <v>5</v>
      </c>
      <c r="S77" s="294">
        <v>5</v>
      </c>
      <c r="T77" s="294">
        <v>5</v>
      </c>
      <c r="U77" s="294">
        <v>5</v>
      </c>
      <c r="V77" s="294">
        <v>5</v>
      </c>
      <c r="W77" s="294">
        <v>5</v>
      </c>
      <c r="X77" s="294">
        <v>5</v>
      </c>
      <c r="Y77" s="409"/>
      <c r="Z77" s="409"/>
      <c r="AA77" s="409"/>
      <c r="AB77" s="409">
        <v>1</v>
      </c>
      <c r="AC77" s="409"/>
      <c r="AD77" s="409"/>
      <c r="AE77" s="409"/>
      <c r="AF77" s="414"/>
      <c r="AG77" s="414"/>
      <c r="AH77" s="414"/>
      <c r="AI77" s="414"/>
      <c r="AJ77" s="414"/>
      <c r="AK77" s="414"/>
      <c r="AL77" s="414"/>
      <c r="AM77" s="295">
        <f>SUM(Y77:AL77)</f>
        <v>1</v>
      </c>
    </row>
    <row r="78" spans="1:39" ht="17" outlineLevel="1">
      <c r="B78" s="516" t="s">
        <v>267</v>
      </c>
      <c r="C78" s="290" t="s">
        <v>163</v>
      </c>
      <c r="D78" s="294"/>
      <c r="E78" s="294"/>
      <c r="F78" s="294"/>
      <c r="G78" s="294"/>
      <c r="H78" s="294"/>
      <c r="I78" s="294"/>
      <c r="J78" s="294"/>
      <c r="K78" s="294"/>
      <c r="L78" s="294"/>
      <c r="M78" s="294"/>
      <c r="N78" s="294">
        <f>N77</f>
        <v>12</v>
      </c>
      <c r="O78" s="294"/>
      <c r="P78" s="294"/>
      <c r="Q78" s="294"/>
      <c r="R78" s="294"/>
      <c r="S78" s="294"/>
      <c r="T78" s="294"/>
      <c r="U78" s="294"/>
      <c r="V78" s="294"/>
      <c r="W78" s="294"/>
      <c r="X78" s="294"/>
      <c r="Y78" s="410">
        <f>Y77</f>
        <v>0</v>
      </c>
      <c r="Z78" s="410">
        <f t="shared" ref="Z78:AL78" si="12">Z77</f>
        <v>0</v>
      </c>
      <c r="AA78" s="410">
        <f t="shared" si="12"/>
        <v>0</v>
      </c>
      <c r="AB78" s="410">
        <f t="shared" si="12"/>
        <v>1</v>
      </c>
      <c r="AC78" s="410">
        <f t="shared" si="12"/>
        <v>0</v>
      </c>
      <c r="AD78" s="410">
        <f t="shared" si="12"/>
        <v>0</v>
      </c>
      <c r="AE78" s="410">
        <f t="shared" si="12"/>
        <v>0</v>
      </c>
      <c r="AF78" s="410">
        <f t="shared" si="12"/>
        <v>0</v>
      </c>
      <c r="AG78" s="410">
        <f t="shared" si="12"/>
        <v>0</v>
      </c>
      <c r="AH78" s="410">
        <f t="shared" si="12"/>
        <v>0</v>
      </c>
      <c r="AI78" s="410">
        <f t="shared" si="12"/>
        <v>0</v>
      </c>
      <c r="AJ78" s="410">
        <f t="shared" si="12"/>
        <v>0</v>
      </c>
      <c r="AK78" s="410">
        <f t="shared" si="12"/>
        <v>0</v>
      </c>
      <c r="AL78" s="410">
        <f t="shared" si="12"/>
        <v>0</v>
      </c>
      <c r="AM78" s="305"/>
    </row>
    <row r="79" spans="1:39" ht="16" outlineLevel="1">
      <c r="B79" s="516"/>
      <c r="C79" s="304"/>
      <c r="D79" s="290"/>
      <c r="E79" s="290"/>
      <c r="F79" s="290"/>
      <c r="G79" s="290"/>
      <c r="H79" s="290"/>
      <c r="I79" s="290"/>
      <c r="J79" s="290"/>
      <c r="K79" s="290"/>
      <c r="L79" s="290"/>
      <c r="M79" s="290"/>
      <c r="N79" s="290"/>
      <c r="O79" s="290"/>
      <c r="P79" s="290"/>
      <c r="Q79" s="290"/>
      <c r="R79" s="290"/>
      <c r="S79" s="290"/>
      <c r="T79" s="290"/>
      <c r="U79" s="290"/>
      <c r="V79" s="290"/>
      <c r="W79" s="290"/>
      <c r="X79" s="290"/>
      <c r="Y79" s="411"/>
      <c r="Z79" s="411"/>
      <c r="AA79" s="411"/>
      <c r="AB79" s="411"/>
      <c r="AC79" s="411"/>
      <c r="AD79" s="411"/>
      <c r="AE79" s="411"/>
      <c r="AF79" s="411"/>
      <c r="AG79" s="411"/>
      <c r="AH79" s="411"/>
      <c r="AI79" s="411"/>
      <c r="AJ79" s="411"/>
      <c r="AK79" s="411"/>
      <c r="AL79" s="411"/>
      <c r="AM79" s="305"/>
    </row>
    <row r="80" spans="1:39" ht="16" outlineLevel="1">
      <c r="B80" s="287" t="s">
        <v>107</v>
      </c>
      <c r="C80" s="288"/>
      <c r="D80" s="289"/>
      <c r="E80" s="289"/>
      <c r="F80" s="289"/>
      <c r="G80" s="289"/>
      <c r="H80" s="289"/>
      <c r="I80" s="289"/>
      <c r="J80" s="289"/>
      <c r="K80" s="289"/>
      <c r="L80" s="289"/>
      <c r="M80" s="289"/>
      <c r="N80" s="289"/>
      <c r="O80" s="289"/>
      <c r="P80" s="288"/>
      <c r="Q80" s="288"/>
      <c r="R80" s="288"/>
      <c r="S80" s="288"/>
      <c r="T80" s="288"/>
      <c r="U80" s="288"/>
      <c r="V80" s="288"/>
      <c r="W80" s="288"/>
      <c r="X80" s="288"/>
      <c r="Y80" s="413"/>
      <c r="Z80" s="413"/>
      <c r="AA80" s="413"/>
      <c r="AB80" s="413"/>
      <c r="AC80" s="413"/>
      <c r="AD80" s="413"/>
      <c r="AE80" s="413"/>
      <c r="AF80" s="413"/>
      <c r="AG80" s="413"/>
      <c r="AH80" s="413"/>
      <c r="AI80" s="413"/>
      <c r="AJ80" s="413"/>
      <c r="AK80" s="413"/>
      <c r="AL80" s="413"/>
      <c r="AM80" s="291"/>
    </row>
    <row r="81" spans="1:40" ht="17" outlineLevel="1">
      <c r="A81" s="518">
        <v>14</v>
      </c>
      <c r="B81" s="314" t="s">
        <v>108</v>
      </c>
      <c r="C81" s="290" t="s">
        <v>25</v>
      </c>
      <c r="D81" s="294">
        <v>445404</v>
      </c>
      <c r="E81" s="294">
        <v>393679</v>
      </c>
      <c r="F81" s="294">
        <v>384984</v>
      </c>
      <c r="G81" s="294">
        <v>376288</v>
      </c>
      <c r="H81" s="294">
        <v>376288</v>
      </c>
      <c r="I81" s="294">
        <v>376288</v>
      </c>
      <c r="J81" s="294">
        <v>373167</v>
      </c>
      <c r="K81" s="294">
        <v>373167</v>
      </c>
      <c r="L81" s="294">
        <v>295415</v>
      </c>
      <c r="M81" s="294">
        <v>294952</v>
      </c>
      <c r="N81" s="294"/>
      <c r="O81" s="294">
        <v>28</v>
      </c>
      <c r="P81" s="294">
        <v>26</v>
      </c>
      <c r="Q81" s="294">
        <v>25</v>
      </c>
      <c r="R81" s="294">
        <v>25</v>
      </c>
      <c r="S81" s="294">
        <v>25</v>
      </c>
      <c r="T81" s="294">
        <v>25</v>
      </c>
      <c r="U81" s="294">
        <v>25</v>
      </c>
      <c r="V81" s="294">
        <v>25</v>
      </c>
      <c r="W81" s="294">
        <v>21</v>
      </c>
      <c r="X81" s="294">
        <v>20</v>
      </c>
      <c r="Y81" s="529">
        <v>1</v>
      </c>
      <c r="Z81" s="409"/>
      <c r="AA81" s="409"/>
      <c r="AB81" s="409"/>
      <c r="AC81" s="409"/>
      <c r="AD81" s="409"/>
      <c r="AE81" s="409"/>
      <c r="AF81" s="409"/>
      <c r="AG81" s="409"/>
      <c r="AH81" s="409"/>
      <c r="AI81" s="409"/>
      <c r="AJ81" s="409"/>
      <c r="AK81" s="409"/>
      <c r="AL81" s="409"/>
      <c r="AM81" s="295">
        <f>SUM(Y81:AL81)</f>
        <v>1</v>
      </c>
    </row>
    <row r="82" spans="1:40" ht="16" outlineLevel="1">
      <c r="B82" s="293" t="s">
        <v>267</v>
      </c>
      <c r="C82" s="290" t="s">
        <v>163</v>
      </c>
      <c r="D82" s="294"/>
      <c r="E82" s="294"/>
      <c r="F82" s="294"/>
      <c r="G82" s="294"/>
      <c r="H82" s="294"/>
      <c r="I82" s="294"/>
      <c r="J82" s="294"/>
      <c r="K82" s="294"/>
      <c r="L82" s="294"/>
      <c r="M82" s="294"/>
      <c r="N82" s="294">
        <f>N81</f>
        <v>0</v>
      </c>
      <c r="O82" s="294"/>
      <c r="P82" s="294"/>
      <c r="Q82" s="294"/>
      <c r="R82" s="294"/>
      <c r="S82" s="294"/>
      <c r="T82" s="294"/>
      <c r="U82" s="294"/>
      <c r="V82" s="294"/>
      <c r="W82" s="294"/>
      <c r="X82" s="294"/>
      <c r="Y82" s="410">
        <f>Y81</f>
        <v>1</v>
      </c>
      <c r="Z82" s="410">
        <f t="shared" ref="Z82:AC82" si="13">Z81</f>
        <v>0</v>
      </c>
      <c r="AA82" s="410">
        <f t="shared" si="13"/>
        <v>0</v>
      </c>
      <c r="AB82" s="410">
        <f t="shared" si="13"/>
        <v>0</v>
      </c>
      <c r="AC82" s="410">
        <f t="shared" si="13"/>
        <v>0</v>
      </c>
      <c r="AD82" s="410">
        <f>AD81</f>
        <v>0</v>
      </c>
      <c r="AE82" s="410">
        <f t="shared" ref="AE82:AL82" si="14">AE81</f>
        <v>0</v>
      </c>
      <c r="AF82" s="410">
        <f t="shared" si="14"/>
        <v>0</v>
      </c>
      <c r="AG82" s="410">
        <f t="shared" si="14"/>
        <v>0</v>
      </c>
      <c r="AH82" s="410">
        <f t="shared" si="14"/>
        <v>0</v>
      </c>
      <c r="AI82" s="410">
        <f t="shared" si="14"/>
        <v>0</v>
      </c>
      <c r="AJ82" s="410">
        <f t="shared" si="14"/>
        <v>0</v>
      </c>
      <c r="AK82" s="410">
        <f t="shared" si="14"/>
        <v>0</v>
      </c>
      <c r="AL82" s="410">
        <f t="shared" si="14"/>
        <v>0</v>
      </c>
      <c r="AM82" s="296"/>
    </row>
    <row r="83" spans="1:40" s="511" customFormat="1" ht="16" outlineLevel="1">
      <c r="A83" s="519"/>
      <c r="B83" s="293"/>
      <c r="C83" s="290"/>
      <c r="D83" s="290"/>
      <c r="E83" s="290"/>
      <c r="F83" s="290"/>
      <c r="G83" s="290"/>
      <c r="H83" s="290"/>
      <c r="I83" s="290"/>
      <c r="J83" s="290"/>
      <c r="K83" s="290"/>
      <c r="L83" s="290"/>
      <c r="M83" s="290"/>
      <c r="N83" s="464"/>
      <c r="O83" s="290"/>
      <c r="P83" s="290"/>
      <c r="Q83" s="290"/>
      <c r="R83" s="290"/>
      <c r="S83" s="290"/>
      <c r="T83" s="290"/>
      <c r="U83" s="290"/>
      <c r="V83" s="290"/>
      <c r="W83" s="290"/>
      <c r="X83" s="290"/>
      <c r="Y83" s="410"/>
      <c r="Z83" s="410"/>
      <c r="AA83" s="410"/>
      <c r="AB83" s="410"/>
      <c r="AC83" s="410"/>
      <c r="AD83" s="410"/>
      <c r="AE83" s="410"/>
      <c r="AF83" s="410"/>
      <c r="AG83" s="410"/>
      <c r="AH83" s="410"/>
      <c r="AI83" s="410"/>
      <c r="AJ83" s="410"/>
      <c r="AK83" s="410"/>
      <c r="AL83" s="410"/>
      <c r="AM83" s="512"/>
      <c r="AN83" s="626"/>
    </row>
    <row r="84" spans="1:40" s="308" customFormat="1" ht="16" hidden="1" outlineLevel="1">
      <c r="A84" s="519"/>
      <c r="B84" s="287" t="s">
        <v>490</v>
      </c>
      <c r="C84" s="290"/>
      <c r="D84" s="290"/>
      <c r="E84" s="290"/>
      <c r="F84" s="290"/>
      <c r="G84" s="290"/>
      <c r="H84" s="290"/>
      <c r="I84" s="290"/>
      <c r="J84" s="290"/>
      <c r="K84" s="290"/>
      <c r="L84" s="290"/>
      <c r="M84" s="290"/>
      <c r="N84" s="290"/>
      <c r="O84" s="290"/>
      <c r="P84" s="290"/>
      <c r="Q84" s="290"/>
      <c r="R84" s="290"/>
      <c r="S84" s="290"/>
      <c r="T84" s="290"/>
      <c r="U84" s="290"/>
      <c r="V84" s="290"/>
      <c r="W84" s="290"/>
      <c r="X84" s="290"/>
      <c r="Y84" s="411"/>
      <c r="Z84" s="411"/>
      <c r="AA84" s="411"/>
      <c r="AB84" s="411"/>
      <c r="AC84" s="411"/>
      <c r="AD84" s="411"/>
      <c r="AE84" s="415"/>
      <c r="AF84" s="415"/>
      <c r="AG84" s="415"/>
      <c r="AH84" s="415"/>
      <c r="AI84" s="415"/>
      <c r="AJ84" s="415"/>
      <c r="AK84" s="415"/>
      <c r="AL84" s="415"/>
      <c r="AM84" s="513"/>
      <c r="AN84" s="627"/>
    </row>
    <row r="85" spans="1:40" ht="16" hidden="1" outlineLevel="1">
      <c r="A85" s="518">
        <v>15</v>
      </c>
      <c r="B85" s="293" t="s">
        <v>495</v>
      </c>
      <c r="C85" s="290" t="s">
        <v>25</v>
      </c>
      <c r="D85" s="294"/>
      <c r="E85" s="294"/>
      <c r="F85" s="294"/>
      <c r="G85" s="294"/>
      <c r="H85" s="294"/>
      <c r="I85" s="294"/>
      <c r="J85" s="294"/>
      <c r="K85" s="294"/>
      <c r="L85" s="294"/>
      <c r="M85" s="294"/>
      <c r="N85" s="294">
        <v>0</v>
      </c>
      <c r="O85" s="294"/>
      <c r="P85" s="294"/>
      <c r="Q85" s="294"/>
      <c r="R85" s="294"/>
      <c r="S85" s="294"/>
      <c r="T85" s="294"/>
      <c r="U85" s="294"/>
      <c r="V85" s="294"/>
      <c r="W85" s="294"/>
      <c r="X85" s="294"/>
      <c r="Y85" s="409"/>
      <c r="Z85" s="409"/>
      <c r="AA85" s="409"/>
      <c r="AB85" s="409"/>
      <c r="AC85" s="409"/>
      <c r="AD85" s="409"/>
      <c r="AE85" s="409"/>
      <c r="AF85" s="409"/>
      <c r="AG85" s="409"/>
      <c r="AH85" s="409"/>
      <c r="AI85" s="409"/>
      <c r="AJ85" s="409"/>
      <c r="AK85" s="409"/>
      <c r="AL85" s="409"/>
      <c r="AM85" s="295">
        <f>SUM(Y85:AL85)</f>
        <v>0</v>
      </c>
    </row>
    <row r="86" spans="1:40" ht="16" hidden="1" outlineLevel="1">
      <c r="B86" s="293" t="s">
        <v>267</v>
      </c>
      <c r="C86" s="290" t="s">
        <v>163</v>
      </c>
      <c r="D86" s="294"/>
      <c r="E86" s="294"/>
      <c r="F86" s="294"/>
      <c r="G86" s="294"/>
      <c r="H86" s="294"/>
      <c r="I86" s="294"/>
      <c r="J86" s="294"/>
      <c r="K86" s="294"/>
      <c r="L86" s="294"/>
      <c r="M86" s="294"/>
      <c r="N86" s="294">
        <f>N85</f>
        <v>0</v>
      </c>
      <c r="O86" s="294"/>
      <c r="P86" s="294"/>
      <c r="Q86" s="294"/>
      <c r="R86" s="294"/>
      <c r="S86" s="294"/>
      <c r="T86" s="294"/>
      <c r="U86" s="294"/>
      <c r="V86" s="294"/>
      <c r="W86" s="294"/>
      <c r="X86" s="294"/>
      <c r="Y86" s="410">
        <f>Y85</f>
        <v>0</v>
      </c>
      <c r="Z86" s="410">
        <f t="shared" ref="Z86:AC86" si="15">Z85</f>
        <v>0</v>
      </c>
      <c r="AA86" s="410">
        <f t="shared" si="15"/>
        <v>0</v>
      </c>
      <c r="AB86" s="410">
        <f t="shared" si="15"/>
        <v>0</v>
      </c>
      <c r="AC86" s="410">
        <f t="shared" si="15"/>
        <v>0</v>
      </c>
      <c r="AD86" s="410">
        <f>AD85</f>
        <v>0</v>
      </c>
      <c r="AE86" s="410">
        <f t="shared" ref="AE86:AL86" si="16">AE85</f>
        <v>0</v>
      </c>
      <c r="AF86" s="410">
        <f t="shared" si="16"/>
        <v>0</v>
      </c>
      <c r="AG86" s="410">
        <f t="shared" si="16"/>
        <v>0</v>
      </c>
      <c r="AH86" s="410">
        <f t="shared" si="16"/>
        <v>0</v>
      </c>
      <c r="AI86" s="410">
        <f t="shared" si="16"/>
        <v>0</v>
      </c>
      <c r="AJ86" s="410">
        <f t="shared" si="16"/>
        <v>0</v>
      </c>
      <c r="AK86" s="410">
        <f t="shared" si="16"/>
        <v>0</v>
      </c>
      <c r="AL86" s="410">
        <f t="shared" si="16"/>
        <v>0</v>
      </c>
      <c r="AM86" s="296"/>
    </row>
    <row r="87" spans="1:40" ht="16" hidden="1" outlineLevel="1">
      <c r="B87" s="314"/>
      <c r="C87" s="304"/>
      <c r="D87" s="290"/>
      <c r="E87" s="290"/>
      <c r="F87" s="290"/>
      <c r="G87" s="290"/>
      <c r="H87" s="290"/>
      <c r="I87" s="290"/>
      <c r="J87" s="290"/>
      <c r="K87" s="290"/>
      <c r="L87" s="290"/>
      <c r="M87" s="290"/>
      <c r="N87" s="290"/>
      <c r="O87" s="290"/>
      <c r="P87" s="290"/>
      <c r="Q87" s="290"/>
      <c r="R87" s="290"/>
      <c r="S87" s="290"/>
      <c r="T87" s="290"/>
      <c r="U87" s="290"/>
      <c r="V87" s="290"/>
      <c r="W87" s="290"/>
      <c r="X87" s="290"/>
      <c r="Y87" s="411"/>
      <c r="Z87" s="411"/>
      <c r="AA87" s="411"/>
      <c r="AB87" s="411"/>
      <c r="AC87" s="411"/>
      <c r="AD87" s="411"/>
      <c r="AE87" s="411"/>
      <c r="AF87" s="411"/>
      <c r="AG87" s="411"/>
      <c r="AH87" s="411"/>
      <c r="AI87" s="411"/>
      <c r="AJ87" s="411"/>
      <c r="AK87" s="411"/>
      <c r="AL87" s="411"/>
      <c r="AM87" s="305"/>
    </row>
    <row r="88" spans="1:40" s="282" customFormat="1" ht="16" hidden="1" outlineLevel="1">
      <c r="A88" s="518">
        <v>16</v>
      </c>
      <c r="B88" s="323" t="s">
        <v>491</v>
      </c>
      <c r="C88" s="290" t="s">
        <v>25</v>
      </c>
      <c r="D88" s="294"/>
      <c r="E88" s="294"/>
      <c r="F88" s="294"/>
      <c r="G88" s="294"/>
      <c r="H88" s="294"/>
      <c r="I88" s="294"/>
      <c r="J88" s="294"/>
      <c r="K88" s="294"/>
      <c r="L88" s="294"/>
      <c r="M88" s="294"/>
      <c r="N88" s="294">
        <v>0</v>
      </c>
      <c r="O88" s="294"/>
      <c r="P88" s="294"/>
      <c r="Q88" s="294"/>
      <c r="R88" s="294"/>
      <c r="S88" s="294"/>
      <c r="T88" s="294"/>
      <c r="U88" s="294"/>
      <c r="V88" s="294"/>
      <c r="W88" s="294"/>
      <c r="X88" s="294"/>
      <c r="Y88" s="409"/>
      <c r="Z88" s="409"/>
      <c r="AA88" s="409"/>
      <c r="AB88" s="409"/>
      <c r="AC88" s="409"/>
      <c r="AD88" s="409"/>
      <c r="AE88" s="409"/>
      <c r="AF88" s="409"/>
      <c r="AG88" s="409"/>
      <c r="AH88" s="409"/>
      <c r="AI88" s="409"/>
      <c r="AJ88" s="409"/>
      <c r="AK88" s="409"/>
      <c r="AL88" s="409"/>
      <c r="AM88" s="295">
        <f>SUM(Y88:AL88)</f>
        <v>0</v>
      </c>
    </row>
    <row r="89" spans="1:40" s="282" customFormat="1" ht="16" hidden="1" outlineLevel="1">
      <c r="A89" s="518"/>
      <c r="B89" s="323" t="s">
        <v>267</v>
      </c>
      <c r="C89" s="290" t="s">
        <v>163</v>
      </c>
      <c r="D89" s="294"/>
      <c r="E89" s="294"/>
      <c r="F89" s="294"/>
      <c r="G89" s="294"/>
      <c r="H89" s="294"/>
      <c r="I89" s="294"/>
      <c r="J89" s="294"/>
      <c r="K89" s="294"/>
      <c r="L89" s="294"/>
      <c r="M89" s="294"/>
      <c r="N89" s="294">
        <f>N88</f>
        <v>0</v>
      </c>
      <c r="O89" s="294"/>
      <c r="P89" s="294"/>
      <c r="Q89" s="294"/>
      <c r="R89" s="294"/>
      <c r="S89" s="294"/>
      <c r="T89" s="294"/>
      <c r="U89" s="294"/>
      <c r="V89" s="294"/>
      <c r="W89" s="294"/>
      <c r="X89" s="294"/>
      <c r="Y89" s="410">
        <f>Y88</f>
        <v>0</v>
      </c>
      <c r="Z89" s="410">
        <f t="shared" ref="Z89:AC89" si="17">Z88</f>
        <v>0</v>
      </c>
      <c r="AA89" s="410">
        <f t="shared" si="17"/>
        <v>0</v>
      </c>
      <c r="AB89" s="410">
        <f t="shared" si="17"/>
        <v>0</v>
      </c>
      <c r="AC89" s="410">
        <f t="shared" si="17"/>
        <v>0</v>
      </c>
      <c r="AD89" s="410">
        <f>AD88</f>
        <v>0</v>
      </c>
      <c r="AE89" s="410">
        <f t="shared" ref="AE89:AL89" si="18">AE88</f>
        <v>0</v>
      </c>
      <c r="AF89" s="410">
        <f t="shared" si="18"/>
        <v>0</v>
      </c>
      <c r="AG89" s="410">
        <f t="shared" si="18"/>
        <v>0</v>
      </c>
      <c r="AH89" s="410">
        <f t="shared" si="18"/>
        <v>0</v>
      </c>
      <c r="AI89" s="410">
        <f t="shared" si="18"/>
        <v>0</v>
      </c>
      <c r="AJ89" s="410">
        <f t="shared" si="18"/>
        <v>0</v>
      </c>
      <c r="AK89" s="410">
        <f t="shared" si="18"/>
        <v>0</v>
      </c>
      <c r="AL89" s="410">
        <f t="shared" si="18"/>
        <v>0</v>
      </c>
      <c r="AM89" s="296"/>
    </row>
    <row r="90" spans="1:40" s="282" customFormat="1" ht="16" hidden="1" outlineLevel="1">
      <c r="A90" s="518"/>
      <c r="B90" s="323"/>
      <c r="C90" s="290"/>
      <c r="D90" s="290"/>
      <c r="E90" s="290"/>
      <c r="F90" s="290"/>
      <c r="G90" s="290"/>
      <c r="H90" s="290"/>
      <c r="I90" s="290"/>
      <c r="J90" s="290"/>
      <c r="K90" s="290"/>
      <c r="L90" s="290"/>
      <c r="M90" s="290"/>
      <c r="N90" s="290"/>
      <c r="O90" s="290"/>
      <c r="P90" s="290"/>
      <c r="Q90" s="290"/>
      <c r="R90" s="290"/>
      <c r="S90" s="290"/>
      <c r="T90" s="290"/>
      <c r="U90" s="290"/>
      <c r="V90" s="290"/>
      <c r="W90" s="290"/>
      <c r="X90" s="290"/>
      <c r="Y90" s="411"/>
      <c r="Z90" s="411"/>
      <c r="AA90" s="411"/>
      <c r="AB90" s="411"/>
      <c r="AC90" s="411"/>
      <c r="AD90" s="411"/>
      <c r="AE90" s="415"/>
      <c r="AF90" s="415"/>
      <c r="AG90" s="415"/>
      <c r="AH90" s="415"/>
      <c r="AI90" s="415"/>
      <c r="AJ90" s="415"/>
      <c r="AK90" s="415"/>
      <c r="AL90" s="415"/>
      <c r="AM90" s="312"/>
    </row>
    <row r="91" spans="1:40" ht="17" hidden="1" outlineLevel="1">
      <c r="B91" s="515" t="s">
        <v>496</v>
      </c>
      <c r="C91" s="319"/>
      <c r="D91" s="289"/>
      <c r="E91" s="288"/>
      <c r="F91" s="288"/>
      <c r="G91" s="288"/>
      <c r="H91" s="288"/>
      <c r="I91" s="288"/>
      <c r="J91" s="288"/>
      <c r="K91" s="288"/>
      <c r="L91" s="288"/>
      <c r="M91" s="288"/>
      <c r="N91" s="289"/>
      <c r="O91" s="288"/>
      <c r="P91" s="288"/>
      <c r="Q91" s="288"/>
      <c r="R91" s="288"/>
      <c r="S91" s="288"/>
      <c r="T91" s="288"/>
      <c r="U91" s="288"/>
      <c r="V91" s="288"/>
      <c r="W91" s="288"/>
      <c r="X91" s="288"/>
      <c r="Y91" s="413"/>
      <c r="Z91" s="413"/>
      <c r="AA91" s="413"/>
      <c r="AB91" s="413"/>
      <c r="AC91" s="413"/>
      <c r="AD91" s="413"/>
      <c r="AE91" s="413"/>
      <c r="AF91" s="413"/>
      <c r="AG91" s="413"/>
      <c r="AH91" s="413"/>
      <c r="AI91" s="413"/>
      <c r="AJ91" s="413"/>
      <c r="AK91" s="413"/>
      <c r="AL91" s="413"/>
      <c r="AM91" s="291"/>
    </row>
    <row r="92" spans="1:40" ht="17" hidden="1" outlineLevel="1">
      <c r="A92" s="518">
        <v>17</v>
      </c>
      <c r="B92" s="516" t="s">
        <v>112</v>
      </c>
      <c r="C92" s="290" t="s">
        <v>25</v>
      </c>
      <c r="D92" s="294"/>
      <c r="E92" s="294"/>
      <c r="F92" s="294"/>
      <c r="G92" s="294"/>
      <c r="H92" s="294"/>
      <c r="I92" s="294"/>
      <c r="J92" s="294"/>
      <c r="K92" s="294"/>
      <c r="L92" s="294"/>
      <c r="M92" s="294"/>
      <c r="N92" s="294">
        <v>12</v>
      </c>
      <c r="O92" s="294"/>
      <c r="P92" s="294"/>
      <c r="Q92" s="294"/>
      <c r="R92" s="294"/>
      <c r="S92" s="294"/>
      <c r="T92" s="294"/>
      <c r="U92" s="294"/>
      <c r="V92" s="294"/>
      <c r="W92" s="294"/>
      <c r="X92" s="294"/>
      <c r="Y92" s="425"/>
      <c r="Z92" s="409"/>
      <c r="AA92" s="409"/>
      <c r="AB92" s="409"/>
      <c r="AC92" s="409"/>
      <c r="AD92" s="409"/>
      <c r="AE92" s="409"/>
      <c r="AF92" s="414"/>
      <c r="AG92" s="414"/>
      <c r="AH92" s="414"/>
      <c r="AI92" s="414"/>
      <c r="AJ92" s="414"/>
      <c r="AK92" s="414"/>
      <c r="AL92" s="414"/>
      <c r="AM92" s="295">
        <f>SUM(Y92:AL92)</f>
        <v>0</v>
      </c>
    </row>
    <row r="93" spans="1:40" ht="16" hidden="1" outlineLevel="1">
      <c r="B93" s="293" t="s">
        <v>267</v>
      </c>
      <c r="C93" s="290" t="s">
        <v>163</v>
      </c>
      <c r="D93" s="294"/>
      <c r="E93" s="294"/>
      <c r="F93" s="294"/>
      <c r="G93" s="294"/>
      <c r="H93" s="294"/>
      <c r="I93" s="294"/>
      <c r="J93" s="294"/>
      <c r="K93" s="294"/>
      <c r="L93" s="294"/>
      <c r="M93" s="294"/>
      <c r="N93" s="294">
        <f>N92</f>
        <v>12</v>
      </c>
      <c r="O93" s="294"/>
      <c r="P93" s="294"/>
      <c r="Q93" s="294"/>
      <c r="R93" s="294"/>
      <c r="S93" s="294"/>
      <c r="T93" s="294"/>
      <c r="U93" s="294"/>
      <c r="V93" s="294"/>
      <c r="W93" s="294"/>
      <c r="X93" s="294"/>
      <c r="Y93" s="410">
        <f>Y92</f>
        <v>0</v>
      </c>
      <c r="Z93" s="410">
        <f t="shared" ref="Z93:AL93" si="19">Z92</f>
        <v>0</v>
      </c>
      <c r="AA93" s="410">
        <f t="shared" si="19"/>
        <v>0</v>
      </c>
      <c r="AB93" s="410">
        <f t="shared" si="19"/>
        <v>0</v>
      </c>
      <c r="AC93" s="410">
        <f t="shared" si="19"/>
        <v>0</v>
      </c>
      <c r="AD93" s="410">
        <f t="shared" si="19"/>
        <v>0</v>
      </c>
      <c r="AE93" s="410">
        <f t="shared" si="19"/>
        <v>0</v>
      </c>
      <c r="AF93" s="410">
        <f t="shared" si="19"/>
        <v>0</v>
      </c>
      <c r="AG93" s="410">
        <f t="shared" si="19"/>
        <v>0</v>
      </c>
      <c r="AH93" s="410">
        <f t="shared" si="19"/>
        <v>0</v>
      </c>
      <c r="AI93" s="410">
        <f t="shared" si="19"/>
        <v>0</v>
      </c>
      <c r="AJ93" s="410">
        <f t="shared" si="19"/>
        <v>0</v>
      </c>
      <c r="AK93" s="410">
        <f t="shared" si="19"/>
        <v>0</v>
      </c>
      <c r="AL93" s="410">
        <f t="shared" si="19"/>
        <v>0</v>
      </c>
      <c r="AM93" s="305"/>
    </row>
    <row r="94" spans="1:40" ht="16" hidden="1" outlineLevel="1">
      <c r="B94" s="293"/>
      <c r="C94" s="290"/>
      <c r="D94" s="290"/>
      <c r="E94" s="290"/>
      <c r="F94" s="290"/>
      <c r="G94" s="290"/>
      <c r="H94" s="290"/>
      <c r="I94" s="290"/>
      <c r="J94" s="290"/>
      <c r="K94" s="290"/>
      <c r="L94" s="290"/>
      <c r="M94" s="290"/>
      <c r="N94" s="290"/>
      <c r="O94" s="290"/>
      <c r="P94" s="290"/>
      <c r="Q94" s="290"/>
      <c r="R94" s="290"/>
      <c r="S94" s="290"/>
      <c r="T94" s="290"/>
      <c r="U94" s="290"/>
      <c r="V94" s="290"/>
      <c r="W94" s="290"/>
      <c r="X94" s="290"/>
      <c r="Y94" s="421"/>
      <c r="Z94" s="424"/>
      <c r="AA94" s="424"/>
      <c r="AB94" s="424"/>
      <c r="AC94" s="424"/>
      <c r="AD94" s="424"/>
      <c r="AE94" s="424"/>
      <c r="AF94" s="424"/>
      <c r="AG94" s="424"/>
      <c r="AH94" s="424"/>
      <c r="AI94" s="424"/>
      <c r="AJ94" s="424"/>
      <c r="AK94" s="424"/>
      <c r="AL94" s="424"/>
      <c r="AM94" s="305"/>
    </row>
    <row r="95" spans="1:40" ht="17" hidden="1" outlineLevel="1">
      <c r="A95" s="518">
        <v>18</v>
      </c>
      <c r="B95" s="516" t="s">
        <v>109</v>
      </c>
      <c r="C95" s="290" t="s">
        <v>25</v>
      </c>
      <c r="D95" s="294"/>
      <c r="E95" s="294"/>
      <c r="F95" s="294"/>
      <c r="G95" s="294"/>
      <c r="H95" s="294"/>
      <c r="I95" s="294"/>
      <c r="J95" s="294"/>
      <c r="K95" s="294"/>
      <c r="L95" s="294"/>
      <c r="M95" s="294"/>
      <c r="N95" s="294">
        <v>12</v>
      </c>
      <c r="O95" s="294"/>
      <c r="P95" s="294"/>
      <c r="Q95" s="294"/>
      <c r="R95" s="294"/>
      <c r="S95" s="294"/>
      <c r="T95" s="294"/>
      <c r="U95" s="294"/>
      <c r="V95" s="294"/>
      <c r="W95" s="294"/>
      <c r="X95" s="294"/>
      <c r="Y95" s="425"/>
      <c r="Z95" s="409"/>
      <c r="AA95" s="409"/>
      <c r="AB95" s="409"/>
      <c r="AC95" s="409"/>
      <c r="AD95" s="409"/>
      <c r="AE95" s="409"/>
      <c r="AF95" s="414"/>
      <c r="AG95" s="414"/>
      <c r="AH95" s="414"/>
      <c r="AI95" s="414"/>
      <c r="AJ95" s="414"/>
      <c r="AK95" s="414"/>
      <c r="AL95" s="414"/>
      <c r="AM95" s="295">
        <f>SUM(Y95:AL95)</f>
        <v>0</v>
      </c>
    </row>
    <row r="96" spans="1:40" ht="16" hidden="1" outlineLevel="1">
      <c r="B96" s="293" t="s">
        <v>267</v>
      </c>
      <c r="C96" s="290" t="s">
        <v>163</v>
      </c>
      <c r="D96" s="294"/>
      <c r="E96" s="294"/>
      <c r="F96" s="294"/>
      <c r="G96" s="294"/>
      <c r="H96" s="294"/>
      <c r="I96" s="294"/>
      <c r="J96" s="294"/>
      <c r="K96" s="294"/>
      <c r="L96" s="294"/>
      <c r="M96" s="294"/>
      <c r="N96" s="294">
        <f>N95</f>
        <v>12</v>
      </c>
      <c r="O96" s="294"/>
      <c r="P96" s="294"/>
      <c r="Q96" s="294"/>
      <c r="R96" s="294"/>
      <c r="S96" s="294"/>
      <c r="T96" s="294"/>
      <c r="U96" s="294"/>
      <c r="V96" s="294"/>
      <c r="W96" s="294"/>
      <c r="X96" s="294"/>
      <c r="Y96" s="410">
        <f>Y95</f>
        <v>0</v>
      </c>
      <c r="Z96" s="410">
        <f t="shared" ref="Z96:AL96" si="20">Z95</f>
        <v>0</v>
      </c>
      <c r="AA96" s="410">
        <f t="shared" si="20"/>
        <v>0</v>
      </c>
      <c r="AB96" s="410">
        <f t="shared" si="20"/>
        <v>0</v>
      </c>
      <c r="AC96" s="410">
        <f t="shared" si="20"/>
        <v>0</v>
      </c>
      <c r="AD96" s="410">
        <f t="shared" si="20"/>
        <v>0</v>
      </c>
      <c r="AE96" s="410">
        <f t="shared" si="20"/>
        <v>0</v>
      </c>
      <c r="AF96" s="410">
        <f t="shared" si="20"/>
        <v>0</v>
      </c>
      <c r="AG96" s="410">
        <f t="shared" si="20"/>
        <v>0</v>
      </c>
      <c r="AH96" s="410">
        <f t="shared" si="20"/>
        <v>0</v>
      </c>
      <c r="AI96" s="410">
        <f t="shared" si="20"/>
        <v>0</v>
      </c>
      <c r="AJ96" s="410">
        <f t="shared" si="20"/>
        <v>0</v>
      </c>
      <c r="AK96" s="410">
        <f t="shared" si="20"/>
        <v>0</v>
      </c>
      <c r="AL96" s="410">
        <f t="shared" si="20"/>
        <v>0</v>
      </c>
      <c r="AM96" s="305"/>
    </row>
    <row r="97" spans="1:39" ht="16" hidden="1" outlineLevel="1">
      <c r="B97" s="321"/>
      <c r="C97" s="290"/>
      <c r="D97" s="290"/>
      <c r="E97" s="290"/>
      <c r="F97" s="290"/>
      <c r="G97" s="290"/>
      <c r="H97" s="290"/>
      <c r="I97" s="290"/>
      <c r="J97" s="290"/>
      <c r="K97" s="290"/>
      <c r="L97" s="290"/>
      <c r="M97" s="290"/>
      <c r="N97" s="290"/>
      <c r="O97" s="290"/>
      <c r="P97" s="290"/>
      <c r="Q97" s="290"/>
      <c r="R97" s="290"/>
      <c r="S97" s="290"/>
      <c r="T97" s="290"/>
      <c r="U97" s="290"/>
      <c r="V97" s="290"/>
      <c r="W97" s="290"/>
      <c r="X97" s="290"/>
      <c r="Y97" s="422"/>
      <c r="Z97" s="423"/>
      <c r="AA97" s="423"/>
      <c r="AB97" s="423"/>
      <c r="AC97" s="423"/>
      <c r="AD97" s="423"/>
      <c r="AE97" s="423"/>
      <c r="AF97" s="423"/>
      <c r="AG97" s="423"/>
      <c r="AH97" s="423"/>
      <c r="AI97" s="423"/>
      <c r="AJ97" s="423"/>
      <c r="AK97" s="423"/>
      <c r="AL97" s="423"/>
      <c r="AM97" s="296"/>
    </row>
    <row r="98" spans="1:39" ht="17" hidden="1" outlineLevel="1">
      <c r="A98" s="518">
        <v>19</v>
      </c>
      <c r="B98" s="516" t="s">
        <v>111</v>
      </c>
      <c r="C98" s="290" t="s">
        <v>25</v>
      </c>
      <c r="D98" s="294"/>
      <c r="E98" s="294"/>
      <c r="F98" s="294"/>
      <c r="G98" s="294"/>
      <c r="H98" s="294"/>
      <c r="I98" s="294"/>
      <c r="J98" s="294"/>
      <c r="K98" s="294"/>
      <c r="L98" s="294"/>
      <c r="M98" s="294"/>
      <c r="N98" s="294">
        <v>12</v>
      </c>
      <c r="O98" s="294"/>
      <c r="P98" s="294"/>
      <c r="Q98" s="294"/>
      <c r="R98" s="294"/>
      <c r="S98" s="294"/>
      <c r="T98" s="294"/>
      <c r="U98" s="294"/>
      <c r="V98" s="294"/>
      <c r="W98" s="294"/>
      <c r="X98" s="294"/>
      <c r="Y98" s="425"/>
      <c r="Z98" s="409"/>
      <c r="AA98" s="409"/>
      <c r="AB98" s="409"/>
      <c r="AC98" s="409"/>
      <c r="AD98" s="409"/>
      <c r="AE98" s="409"/>
      <c r="AF98" s="414"/>
      <c r="AG98" s="414"/>
      <c r="AH98" s="414"/>
      <c r="AI98" s="414"/>
      <c r="AJ98" s="414"/>
      <c r="AK98" s="414"/>
      <c r="AL98" s="414"/>
      <c r="AM98" s="295">
        <f>SUM(Y98:AL98)</f>
        <v>0</v>
      </c>
    </row>
    <row r="99" spans="1:39" ht="16" hidden="1" outlineLevel="1">
      <c r="B99" s="293" t="s">
        <v>267</v>
      </c>
      <c r="C99" s="290" t="s">
        <v>163</v>
      </c>
      <c r="D99" s="294"/>
      <c r="E99" s="294"/>
      <c r="F99" s="294"/>
      <c r="G99" s="294"/>
      <c r="H99" s="294"/>
      <c r="I99" s="294"/>
      <c r="J99" s="294"/>
      <c r="K99" s="294"/>
      <c r="L99" s="294"/>
      <c r="M99" s="294"/>
      <c r="N99" s="294">
        <f>N98</f>
        <v>12</v>
      </c>
      <c r="O99" s="294"/>
      <c r="P99" s="294"/>
      <c r="Q99" s="294"/>
      <c r="R99" s="294"/>
      <c r="S99" s="294"/>
      <c r="T99" s="294"/>
      <c r="U99" s="294"/>
      <c r="V99" s="294"/>
      <c r="W99" s="294"/>
      <c r="X99" s="294"/>
      <c r="Y99" s="410">
        <f>Y98</f>
        <v>0</v>
      </c>
      <c r="Z99" s="410">
        <f t="shared" ref="Z99:AL99" si="21">Z98</f>
        <v>0</v>
      </c>
      <c r="AA99" s="410">
        <f t="shared" si="21"/>
        <v>0</v>
      </c>
      <c r="AB99" s="410">
        <f t="shared" si="21"/>
        <v>0</v>
      </c>
      <c r="AC99" s="410">
        <f t="shared" si="21"/>
        <v>0</v>
      </c>
      <c r="AD99" s="410">
        <f t="shared" si="21"/>
        <v>0</v>
      </c>
      <c r="AE99" s="410">
        <f t="shared" si="21"/>
        <v>0</v>
      </c>
      <c r="AF99" s="410">
        <f t="shared" si="21"/>
        <v>0</v>
      </c>
      <c r="AG99" s="410">
        <f t="shared" si="21"/>
        <v>0</v>
      </c>
      <c r="AH99" s="410">
        <f t="shared" si="21"/>
        <v>0</v>
      </c>
      <c r="AI99" s="410">
        <f t="shared" si="21"/>
        <v>0</v>
      </c>
      <c r="AJ99" s="410">
        <f t="shared" si="21"/>
        <v>0</v>
      </c>
      <c r="AK99" s="410">
        <f t="shared" si="21"/>
        <v>0</v>
      </c>
      <c r="AL99" s="410">
        <f t="shared" si="21"/>
        <v>0</v>
      </c>
      <c r="AM99" s="296"/>
    </row>
    <row r="100" spans="1:39" ht="16" hidden="1" outlineLevel="1">
      <c r="B100" s="321"/>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1"/>
      <c r="Z100" s="411"/>
      <c r="AA100" s="411"/>
      <c r="AB100" s="411"/>
      <c r="AC100" s="411"/>
      <c r="AD100" s="411"/>
      <c r="AE100" s="411"/>
      <c r="AF100" s="411"/>
      <c r="AG100" s="411"/>
      <c r="AH100" s="411"/>
      <c r="AI100" s="411"/>
      <c r="AJ100" s="411"/>
      <c r="AK100" s="411"/>
      <c r="AL100" s="411"/>
      <c r="AM100" s="305"/>
    </row>
    <row r="101" spans="1:39" ht="17" hidden="1" outlineLevel="1">
      <c r="A101" s="518">
        <v>20</v>
      </c>
      <c r="B101" s="516" t="s">
        <v>110</v>
      </c>
      <c r="C101" s="290" t="s">
        <v>25</v>
      </c>
      <c r="D101" s="294"/>
      <c r="E101" s="294"/>
      <c r="F101" s="294"/>
      <c r="G101" s="294"/>
      <c r="H101" s="294"/>
      <c r="I101" s="294"/>
      <c r="J101" s="294"/>
      <c r="K101" s="294"/>
      <c r="L101" s="294"/>
      <c r="M101" s="294"/>
      <c r="N101" s="294">
        <v>12</v>
      </c>
      <c r="O101" s="294"/>
      <c r="P101" s="294"/>
      <c r="Q101" s="294"/>
      <c r="R101" s="294"/>
      <c r="S101" s="294"/>
      <c r="T101" s="294"/>
      <c r="U101" s="294"/>
      <c r="V101" s="294"/>
      <c r="W101" s="294"/>
      <c r="X101" s="294"/>
      <c r="Y101" s="425"/>
      <c r="Z101" s="409"/>
      <c r="AA101" s="409"/>
      <c r="AB101" s="409"/>
      <c r="AC101" s="409"/>
      <c r="AD101" s="409"/>
      <c r="AE101" s="409"/>
      <c r="AF101" s="414"/>
      <c r="AG101" s="414"/>
      <c r="AH101" s="414"/>
      <c r="AI101" s="414"/>
      <c r="AJ101" s="414"/>
      <c r="AK101" s="414"/>
      <c r="AL101" s="414"/>
      <c r="AM101" s="295">
        <f>SUM(Y101:AL101)</f>
        <v>0</v>
      </c>
    </row>
    <row r="102" spans="1:39" ht="16" hidden="1" outlineLevel="1">
      <c r="B102" s="293" t="s">
        <v>267</v>
      </c>
      <c r="C102" s="290" t="s">
        <v>163</v>
      </c>
      <c r="D102" s="294"/>
      <c r="E102" s="294"/>
      <c r="F102" s="294"/>
      <c r="G102" s="294"/>
      <c r="H102" s="294"/>
      <c r="I102" s="294"/>
      <c r="J102" s="294"/>
      <c r="K102" s="294"/>
      <c r="L102" s="294"/>
      <c r="M102" s="294"/>
      <c r="N102" s="294">
        <f>N101</f>
        <v>12</v>
      </c>
      <c r="O102" s="294"/>
      <c r="P102" s="294"/>
      <c r="Q102" s="294"/>
      <c r="R102" s="294"/>
      <c r="S102" s="294"/>
      <c r="T102" s="294"/>
      <c r="U102" s="294"/>
      <c r="V102" s="294"/>
      <c r="W102" s="294"/>
      <c r="X102" s="294"/>
      <c r="Y102" s="410">
        <f t="shared" ref="Y102:AL102" si="22">Y101</f>
        <v>0</v>
      </c>
      <c r="Z102" s="410">
        <f t="shared" si="22"/>
        <v>0</v>
      </c>
      <c r="AA102" s="410">
        <f t="shared" si="22"/>
        <v>0</v>
      </c>
      <c r="AB102" s="410">
        <f t="shared" si="22"/>
        <v>0</v>
      </c>
      <c r="AC102" s="410">
        <f t="shared" si="22"/>
        <v>0</v>
      </c>
      <c r="AD102" s="410">
        <f t="shared" si="22"/>
        <v>0</v>
      </c>
      <c r="AE102" s="410">
        <f t="shared" si="22"/>
        <v>0</v>
      </c>
      <c r="AF102" s="410">
        <f t="shared" si="22"/>
        <v>0</v>
      </c>
      <c r="AG102" s="410">
        <f t="shared" si="22"/>
        <v>0</v>
      </c>
      <c r="AH102" s="410">
        <f t="shared" si="22"/>
        <v>0</v>
      </c>
      <c r="AI102" s="410">
        <f t="shared" si="22"/>
        <v>0</v>
      </c>
      <c r="AJ102" s="410">
        <f t="shared" si="22"/>
        <v>0</v>
      </c>
      <c r="AK102" s="410">
        <f t="shared" si="22"/>
        <v>0</v>
      </c>
      <c r="AL102" s="410">
        <f t="shared" si="22"/>
        <v>0</v>
      </c>
      <c r="AM102" s="305"/>
    </row>
    <row r="103" spans="1:39" ht="16" hidden="1" outlineLevel="1">
      <c r="B103" s="322"/>
      <c r="C103" s="299"/>
      <c r="D103" s="290"/>
      <c r="E103" s="290"/>
      <c r="F103" s="290"/>
      <c r="G103" s="290"/>
      <c r="H103" s="290"/>
      <c r="I103" s="290"/>
      <c r="J103" s="290"/>
      <c r="K103" s="290"/>
      <c r="L103" s="290"/>
      <c r="M103" s="290"/>
      <c r="N103" s="299"/>
      <c r="O103" s="290"/>
      <c r="P103" s="290"/>
      <c r="Q103" s="290"/>
      <c r="R103" s="290"/>
      <c r="S103" s="290"/>
      <c r="T103" s="290"/>
      <c r="U103" s="290"/>
      <c r="V103" s="290"/>
      <c r="W103" s="290"/>
      <c r="X103" s="290"/>
      <c r="Y103" s="411"/>
      <c r="Z103" s="411"/>
      <c r="AA103" s="411"/>
      <c r="AB103" s="411"/>
      <c r="AC103" s="411"/>
      <c r="AD103" s="411"/>
      <c r="AE103" s="411"/>
      <c r="AF103" s="411"/>
      <c r="AG103" s="411"/>
      <c r="AH103" s="411"/>
      <c r="AI103" s="411"/>
      <c r="AJ103" s="411"/>
      <c r="AK103" s="411"/>
      <c r="AL103" s="411"/>
      <c r="AM103" s="305"/>
    </row>
    <row r="104" spans="1:39" ht="16" outlineLevel="1">
      <c r="B104" s="514" t="s">
        <v>503</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ht="16" outlineLevel="1">
      <c r="B105" s="287" t="s">
        <v>499</v>
      </c>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421"/>
      <c r="Z105" s="424"/>
      <c r="AA105" s="424"/>
      <c r="AB105" s="424"/>
      <c r="AC105" s="424"/>
      <c r="AD105" s="424"/>
      <c r="AE105" s="424"/>
      <c r="AF105" s="424"/>
      <c r="AG105" s="424"/>
      <c r="AH105" s="424"/>
      <c r="AI105" s="424"/>
      <c r="AJ105" s="424"/>
      <c r="AK105" s="424"/>
      <c r="AL105" s="424"/>
      <c r="AM105" s="305"/>
    </row>
    <row r="106" spans="1:39" ht="17" outlineLevel="1">
      <c r="A106" s="518">
        <v>21</v>
      </c>
      <c r="B106" s="516" t="s">
        <v>95</v>
      </c>
      <c r="C106" s="290" t="s">
        <v>25</v>
      </c>
      <c r="D106" s="294">
        <v>148063</v>
      </c>
      <c r="E106" s="294">
        <v>146738</v>
      </c>
      <c r="F106" s="294">
        <v>146738</v>
      </c>
      <c r="G106" s="294">
        <v>146738</v>
      </c>
      <c r="H106" s="294">
        <v>146738</v>
      </c>
      <c r="I106" s="294">
        <v>146738</v>
      </c>
      <c r="J106" s="294">
        <v>146738</v>
      </c>
      <c r="K106" s="294">
        <v>146629</v>
      </c>
      <c r="L106" s="294">
        <v>146629</v>
      </c>
      <c r="M106" s="294">
        <v>146629</v>
      </c>
      <c r="N106" s="290"/>
      <c r="O106" s="294">
        <v>10</v>
      </c>
      <c r="P106" s="294">
        <v>9</v>
      </c>
      <c r="Q106" s="294">
        <v>9</v>
      </c>
      <c r="R106" s="294">
        <v>9</v>
      </c>
      <c r="S106" s="294">
        <v>9</v>
      </c>
      <c r="T106" s="294">
        <v>9</v>
      </c>
      <c r="U106" s="294">
        <v>9</v>
      </c>
      <c r="V106" s="294">
        <v>9</v>
      </c>
      <c r="W106" s="294">
        <v>9</v>
      </c>
      <c r="X106" s="294">
        <v>9</v>
      </c>
      <c r="Y106" s="529">
        <v>1</v>
      </c>
      <c r="Z106" s="409"/>
      <c r="AA106" s="409"/>
      <c r="AB106" s="409"/>
      <c r="AC106" s="409"/>
      <c r="AD106" s="409"/>
      <c r="AE106" s="409"/>
      <c r="AF106" s="409"/>
      <c r="AG106" s="409"/>
      <c r="AH106" s="409"/>
      <c r="AI106" s="409"/>
      <c r="AJ106" s="409"/>
      <c r="AK106" s="409"/>
      <c r="AL106" s="409"/>
      <c r="AM106" s="295">
        <f>SUM(Y106:AL106)</f>
        <v>1</v>
      </c>
    </row>
    <row r="107" spans="1:39" ht="16" outlineLevel="1">
      <c r="B107" s="293" t="s">
        <v>267</v>
      </c>
      <c r="C107" s="290" t="s">
        <v>163</v>
      </c>
      <c r="D107" s="294">
        <v>58575</v>
      </c>
      <c r="E107" s="294">
        <v>57859</v>
      </c>
      <c r="F107" s="294">
        <v>57859</v>
      </c>
      <c r="G107" s="294">
        <v>57859</v>
      </c>
      <c r="H107" s="294">
        <v>57859</v>
      </c>
      <c r="I107" s="294">
        <v>57859</v>
      </c>
      <c r="J107" s="294">
        <v>57859</v>
      </c>
      <c r="K107" s="294">
        <v>57752</v>
      </c>
      <c r="L107" s="294">
        <v>57752</v>
      </c>
      <c r="M107" s="294">
        <v>57752</v>
      </c>
      <c r="N107" s="290"/>
      <c r="O107" s="294">
        <v>4</v>
      </c>
      <c r="P107" s="294">
        <v>4</v>
      </c>
      <c r="Q107" s="294">
        <v>4</v>
      </c>
      <c r="R107" s="294">
        <v>4</v>
      </c>
      <c r="S107" s="294">
        <v>4</v>
      </c>
      <c r="T107" s="294">
        <v>4</v>
      </c>
      <c r="U107" s="294">
        <v>4</v>
      </c>
      <c r="V107" s="294">
        <v>4</v>
      </c>
      <c r="W107" s="294">
        <v>4</v>
      </c>
      <c r="X107" s="294">
        <v>4</v>
      </c>
      <c r="Y107" s="410">
        <v>1</v>
      </c>
      <c r="Z107" s="410">
        <f t="shared" ref="Z107:AL107" si="23">Z106</f>
        <v>0</v>
      </c>
      <c r="AA107" s="410">
        <f t="shared" si="23"/>
        <v>0</v>
      </c>
      <c r="AB107" s="410">
        <f t="shared" si="23"/>
        <v>0</v>
      </c>
      <c r="AC107" s="410">
        <f t="shared" si="23"/>
        <v>0</v>
      </c>
      <c r="AD107" s="410">
        <f t="shared" si="23"/>
        <v>0</v>
      </c>
      <c r="AE107" s="410">
        <f t="shared" si="23"/>
        <v>0</v>
      </c>
      <c r="AF107" s="410">
        <f t="shared" si="23"/>
        <v>0</v>
      </c>
      <c r="AG107" s="410">
        <f t="shared" si="23"/>
        <v>0</v>
      </c>
      <c r="AH107" s="410">
        <f t="shared" si="23"/>
        <v>0</v>
      </c>
      <c r="AI107" s="410">
        <f t="shared" si="23"/>
        <v>0</v>
      </c>
      <c r="AJ107" s="410">
        <f t="shared" si="23"/>
        <v>0</v>
      </c>
      <c r="AK107" s="410">
        <f t="shared" si="23"/>
        <v>0</v>
      </c>
      <c r="AL107" s="410">
        <f t="shared" si="23"/>
        <v>0</v>
      </c>
      <c r="AM107" s="305"/>
    </row>
    <row r="108" spans="1:39" ht="16" outlineLevel="1">
      <c r="B108" s="293"/>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421"/>
      <c r="Z108" s="424"/>
      <c r="AA108" s="424"/>
      <c r="AB108" s="424"/>
      <c r="AC108" s="424"/>
      <c r="AD108" s="424"/>
      <c r="AE108" s="424"/>
      <c r="AF108" s="424"/>
      <c r="AG108" s="424"/>
      <c r="AH108" s="424"/>
      <c r="AI108" s="424"/>
      <c r="AJ108" s="424"/>
      <c r="AK108" s="424"/>
      <c r="AL108" s="424"/>
      <c r="AM108" s="305"/>
    </row>
    <row r="109" spans="1:39" ht="34" outlineLevel="1">
      <c r="A109" s="518">
        <v>22</v>
      </c>
      <c r="B109" s="516" t="s">
        <v>114</v>
      </c>
      <c r="C109" s="290" t="s">
        <v>25</v>
      </c>
      <c r="D109" s="294">
        <v>16467</v>
      </c>
      <c r="E109" s="294">
        <v>16467</v>
      </c>
      <c r="F109" s="294">
        <v>16467</v>
      </c>
      <c r="G109" s="294">
        <v>16467</v>
      </c>
      <c r="H109" s="294">
        <v>16467</v>
      </c>
      <c r="I109" s="294">
        <v>16467</v>
      </c>
      <c r="J109" s="294">
        <v>16467</v>
      </c>
      <c r="K109" s="294">
        <v>16467</v>
      </c>
      <c r="L109" s="294">
        <v>16467</v>
      </c>
      <c r="M109" s="294">
        <v>16467</v>
      </c>
      <c r="N109" s="290"/>
      <c r="O109" s="294">
        <v>8</v>
      </c>
      <c r="P109" s="294">
        <v>8</v>
      </c>
      <c r="Q109" s="294">
        <v>8</v>
      </c>
      <c r="R109" s="294">
        <v>8</v>
      </c>
      <c r="S109" s="294">
        <v>8</v>
      </c>
      <c r="T109" s="294">
        <v>8</v>
      </c>
      <c r="U109" s="294">
        <v>8</v>
      </c>
      <c r="V109" s="294">
        <v>8</v>
      </c>
      <c r="W109" s="294">
        <v>8</v>
      </c>
      <c r="X109" s="294">
        <v>8</v>
      </c>
      <c r="Y109" s="529">
        <v>1</v>
      </c>
      <c r="Z109" s="409"/>
      <c r="AA109" s="409"/>
      <c r="AB109" s="409"/>
      <c r="AC109" s="409"/>
      <c r="AD109" s="409"/>
      <c r="AE109" s="409"/>
      <c r="AF109" s="409"/>
      <c r="AG109" s="409"/>
      <c r="AH109" s="409"/>
      <c r="AI109" s="409"/>
      <c r="AJ109" s="409"/>
      <c r="AK109" s="409"/>
      <c r="AL109" s="409"/>
      <c r="AM109" s="295">
        <f>SUM(Y109:AL109)</f>
        <v>1</v>
      </c>
    </row>
    <row r="110" spans="1:39" ht="16" outlineLevel="1">
      <c r="B110" s="293" t="s">
        <v>267</v>
      </c>
      <c r="C110" s="290" t="s">
        <v>163</v>
      </c>
      <c r="D110" s="294">
        <v>8234</v>
      </c>
      <c r="E110" s="294">
        <v>8234</v>
      </c>
      <c r="F110" s="294">
        <v>8234</v>
      </c>
      <c r="G110" s="294">
        <v>8234</v>
      </c>
      <c r="H110" s="294">
        <v>8234</v>
      </c>
      <c r="I110" s="294">
        <v>8234</v>
      </c>
      <c r="J110" s="294">
        <v>8234</v>
      </c>
      <c r="K110" s="294">
        <v>8234</v>
      </c>
      <c r="L110" s="294">
        <v>8234</v>
      </c>
      <c r="M110" s="294">
        <v>8234</v>
      </c>
      <c r="N110" s="290"/>
      <c r="O110" s="294">
        <v>4</v>
      </c>
      <c r="P110" s="294">
        <v>4</v>
      </c>
      <c r="Q110" s="294">
        <v>4</v>
      </c>
      <c r="R110" s="294">
        <v>4</v>
      </c>
      <c r="S110" s="294">
        <v>4</v>
      </c>
      <c r="T110" s="294">
        <v>4</v>
      </c>
      <c r="U110" s="294">
        <v>4</v>
      </c>
      <c r="V110" s="294">
        <v>4</v>
      </c>
      <c r="W110" s="294">
        <v>4</v>
      </c>
      <c r="X110" s="294">
        <v>4</v>
      </c>
      <c r="Y110" s="410">
        <v>1</v>
      </c>
      <c r="Z110" s="410">
        <f t="shared" ref="Z110:AL110" si="24">Z109</f>
        <v>0</v>
      </c>
      <c r="AA110" s="410">
        <f t="shared" si="24"/>
        <v>0</v>
      </c>
      <c r="AB110" s="410">
        <f t="shared" si="24"/>
        <v>0</v>
      </c>
      <c r="AC110" s="410">
        <f t="shared" si="24"/>
        <v>0</v>
      </c>
      <c r="AD110" s="410">
        <f t="shared" si="24"/>
        <v>0</v>
      </c>
      <c r="AE110" s="410">
        <f t="shared" si="24"/>
        <v>0</v>
      </c>
      <c r="AF110" s="410">
        <f t="shared" si="24"/>
        <v>0</v>
      </c>
      <c r="AG110" s="410">
        <f t="shared" si="24"/>
        <v>0</v>
      </c>
      <c r="AH110" s="410">
        <f t="shared" si="24"/>
        <v>0</v>
      </c>
      <c r="AI110" s="410">
        <f t="shared" si="24"/>
        <v>0</v>
      </c>
      <c r="AJ110" s="410">
        <f t="shared" si="24"/>
        <v>0</v>
      </c>
      <c r="AK110" s="410">
        <f t="shared" si="24"/>
        <v>0</v>
      </c>
      <c r="AL110" s="410">
        <f t="shared" si="24"/>
        <v>0</v>
      </c>
      <c r="AM110" s="305"/>
    </row>
    <row r="111" spans="1:39" ht="16" outlineLevel="1">
      <c r="B111" s="293"/>
      <c r="C111" s="290"/>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421"/>
      <c r="Z111" s="424"/>
      <c r="AA111" s="424"/>
      <c r="AB111" s="424"/>
      <c r="AC111" s="424"/>
      <c r="AD111" s="424"/>
      <c r="AE111" s="424"/>
      <c r="AF111" s="424"/>
      <c r="AG111" s="424"/>
      <c r="AH111" s="424"/>
      <c r="AI111" s="424"/>
      <c r="AJ111" s="424"/>
      <c r="AK111" s="424"/>
      <c r="AL111" s="424"/>
      <c r="AM111" s="305"/>
    </row>
    <row r="112" spans="1:39" ht="17" hidden="1" outlineLevel="1">
      <c r="A112" s="518">
        <v>23</v>
      </c>
      <c r="B112" s="516" t="s">
        <v>115</v>
      </c>
      <c r="C112" s="290" t="s">
        <v>25</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09"/>
      <c r="Z112" s="409"/>
      <c r="AA112" s="409"/>
      <c r="AB112" s="409"/>
      <c r="AC112" s="409"/>
      <c r="AD112" s="409"/>
      <c r="AE112" s="409"/>
      <c r="AF112" s="409"/>
      <c r="AG112" s="409"/>
      <c r="AH112" s="409"/>
      <c r="AI112" s="409"/>
      <c r="AJ112" s="409"/>
      <c r="AK112" s="409"/>
      <c r="AL112" s="409"/>
      <c r="AM112" s="295">
        <f>SUM(Y112:AL112)</f>
        <v>0</v>
      </c>
    </row>
    <row r="113" spans="1:39" ht="16" hidden="1" outlineLevel="1">
      <c r="B113" s="293" t="s">
        <v>267</v>
      </c>
      <c r="C113" s="290" t="s">
        <v>163</v>
      </c>
      <c r="D113" s="294"/>
      <c r="E113" s="294"/>
      <c r="F113" s="294"/>
      <c r="G113" s="294"/>
      <c r="H113" s="294"/>
      <c r="I113" s="294"/>
      <c r="J113" s="294"/>
      <c r="K113" s="294"/>
      <c r="L113" s="294"/>
      <c r="M113" s="294"/>
      <c r="N113" s="290"/>
      <c r="O113" s="294"/>
      <c r="P113" s="294"/>
      <c r="Q113" s="294"/>
      <c r="R113" s="294"/>
      <c r="S113" s="294"/>
      <c r="T113" s="294"/>
      <c r="U113" s="294"/>
      <c r="V113" s="294"/>
      <c r="W113" s="294"/>
      <c r="X113" s="294"/>
      <c r="Y113" s="410">
        <f>Y112</f>
        <v>0</v>
      </c>
      <c r="Z113" s="410">
        <f t="shared" ref="Z113:AL113" si="25">Z112</f>
        <v>0</v>
      </c>
      <c r="AA113" s="410">
        <f t="shared" si="25"/>
        <v>0</v>
      </c>
      <c r="AB113" s="410">
        <f t="shared" si="25"/>
        <v>0</v>
      </c>
      <c r="AC113" s="410">
        <f t="shared" si="25"/>
        <v>0</v>
      </c>
      <c r="AD113" s="410">
        <f t="shared" si="25"/>
        <v>0</v>
      </c>
      <c r="AE113" s="410">
        <f t="shared" si="25"/>
        <v>0</v>
      </c>
      <c r="AF113" s="410">
        <f t="shared" si="25"/>
        <v>0</v>
      </c>
      <c r="AG113" s="410">
        <f t="shared" si="25"/>
        <v>0</v>
      </c>
      <c r="AH113" s="410">
        <f t="shared" si="25"/>
        <v>0</v>
      </c>
      <c r="AI113" s="410">
        <f t="shared" si="25"/>
        <v>0</v>
      </c>
      <c r="AJ113" s="410">
        <f t="shared" si="25"/>
        <v>0</v>
      </c>
      <c r="AK113" s="410">
        <f t="shared" si="25"/>
        <v>0</v>
      </c>
      <c r="AL113" s="410">
        <f t="shared" si="25"/>
        <v>0</v>
      </c>
      <c r="AM113" s="305"/>
    </row>
    <row r="114" spans="1:39" ht="16" hidden="1" outlineLevel="1">
      <c r="B114" s="321"/>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421"/>
      <c r="Z114" s="424"/>
      <c r="AA114" s="424"/>
      <c r="AB114" s="424"/>
      <c r="AC114" s="424"/>
      <c r="AD114" s="424"/>
      <c r="AE114" s="424"/>
      <c r="AF114" s="424"/>
      <c r="AG114" s="424"/>
      <c r="AH114" s="424"/>
      <c r="AI114" s="424"/>
      <c r="AJ114" s="424"/>
      <c r="AK114" s="424"/>
      <c r="AL114" s="424"/>
      <c r="AM114" s="305"/>
    </row>
    <row r="115" spans="1:39" ht="17" hidden="1" outlineLevel="1">
      <c r="A115" s="518">
        <v>24</v>
      </c>
      <c r="B115" s="516" t="s">
        <v>116</v>
      </c>
      <c r="C115" s="290" t="s">
        <v>25</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09"/>
      <c r="Z115" s="409"/>
      <c r="AA115" s="409"/>
      <c r="AB115" s="409"/>
      <c r="AC115" s="409"/>
      <c r="AD115" s="409"/>
      <c r="AE115" s="409"/>
      <c r="AF115" s="409"/>
      <c r="AG115" s="409"/>
      <c r="AH115" s="409"/>
      <c r="AI115" s="409"/>
      <c r="AJ115" s="409"/>
      <c r="AK115" s="409"/>
      <c r="AL115" s="409"/>
      <c r="AM115" s="295">
        <f>SUM(Y115:AL115)</f>
        <v>0</v>
      </c>
    </row>
    <row r="116" spans="1:39" ht="16" hidden="1" outlineLevel="1">
      <c r="B116" s="293" t="s">
        <v>723</v>
      </c>
      <c r="C116" s="290" t="s">
        <v>163</v>
      </c>
      <c r="D116" s="294"/>
      <c r="E116" s="294"/>
      <c r="F116" s="294"/>
      <c r="G116" s="294"/>
      <c r="H116" s="294"/>
      <c r="I116" s="294"/>
      <c r="J116" s="294"/>
      <c r="K116" s="294"/>
      <c r="L116" s="294"/>
      <c r="M116" s="294"/>
      <c r="N116" s="290"/>
      <c r="O116" s="294"/>
      <c r="P116" s="294"/>
      <c r="Q116" s="294"/>
      <c r="R116" s="294"/>
      <c r="S116" s="294"/>
      <c r="T116" s="294"/>
      <c r="U116" s="294"/>
      <c r="V116" s="294"/>
      <c r="W116" s="294"/>
      <c r="X116" s="294"/>
      <c r="Y116" s="410">
        <f>Y115</f>
        <v>0</v>
      </c>
      <c r="Z116" s="410">
        <f t="shared" ref="Z116:AL116" si="26">Z115</f>
        <v>0</v>
      </c>
      <c r="AA116" s="410">
        <f t="shared" si="26"/>
        <v>0</v>
      </c>
      <c r="AB116" s="410">
        <f t="shared" si="26"/>
        <v>0</v>
      </c>
      <c r="AC116" s="410">
        <f t="shared" si="26"/>
        <v>0</v>
      </c>
      <c r="AD116" s="410">
        <f t="shared" si="26"/>
        <v>0</v>
      </c>
      <c r="AE116" s="410">
        <f t="shared" si="26"/>
        <v>0</v>
      </c>
      <c r="AF116" s="410">
        <f t="shared" si="26"/>
        <v>0</v>
      </c>
      <c r="AG116" s="410">
        <f t="shared" si="26"/>
        <v>0</v>
      </c>
      <c r="AH116" s="410">
        <f t="shared" si="26"/>
        <v>0</v>
      </c>
      <c r="AI116" s="410">
        <f t="shared" si="26"/>
        <v>0</v>
      </c>
      <c r="AJ116" s="410">
        <f t="shared" si="26"/>
        <v>0</v>
      </c>
      <c r="AK116" s="410">
        <f t="shared" si="26"/>
        <v>0</v>
      </c>
      <c r="AL116" s="410">
        <f t="shared" si="26"/>
        <v>0</v>
      </c>
      <c r="AM116" s="305"/>
    </row>
    <row r="117" spans="1:39" ht="16" hidden="1" outlineLevel="1">
      <c r="B117" s="293"/>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ht="16" outlineLevel="1">
      <c r="B118" s="287" t="s">
        <v>500</v>
      </c>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411"/>
      <c r="Z118" s="424"/>
      <c r="AA118" s="424"/>
      <c r="AB118" s="424"/>
      <c r="AC118" s="424"/>
      <c r="AD118" s="424"/>
      <c r="AE118" s="424"/>
      <c r="AF118" s="424"/>
      <c r="AG118" s="424"/>
      <c r="AH118" s="424"/>
      <c r="AI118" s="424"/>
      <c r="AJ118" s="424"/>
      <c r="AK118" s="424"/>
      <c r="AL118" s="424"/>
      <c r="AM118" s="305"/>
    </row>
    <row r="119" spans="1:39" ht="17" hidden="1" outlineLevel="1">
      <c r="A119" s="518">
        <v>25</v>
      </c>
      <c r="B119" s="516" t="s">
        <v>117</v>
      </c>
      <c r="C119" s="290" t="s">
        <v>25</v>
      </c>
      <c r="D119" s="294"/>
      <c r="E119" s="294"/>
      <c r="F119" s="294"/>
      <c r="G119" s="294"/>
      <c r="H119" s="294"/>
      <c r="I119" s="294"/>
      <c r="J119" s="294"/>
      <c r="K119" s="294"/>
      <c r="L119" s="294"/>
      <c r="M119" s="294"/>
      <c r="N119" s="294">
        <v>12</v>
      </c>
      <c r="O119" s="294"/>
      <c r="P119" s="294"/>
      <c r="Q119" s="294"/>
      <c r="R119" s="294"/>
      <c r="S119" s="294"/>
      <c r="T119" s="294"/>
      <c r="U119" s="294"/>
      <c r="V119" s="294"/>
      <c r="W119" s="294"/>
      <c r="X119" s="294"/>
      <c r="Y119" s="425"/>
      <c r="Z119" s="409"/>
      <c r="AA119" s="409"/>
      <c r="AB119" s="409"/>
      <c r="AC119" s="409"/>
      <c r="AD119" s="409"/>
      <c r="AE119" s="409"/>
      <c r="AF119" s="414"/>
      <c r="AG119" s="414"/>
      <c r="AH119" s="414"/>
      <c r="AI119" s="414"/>
      <c r="AJ119" s="414"/>
      <c r="AK119" s="414"/>
      <c r="AL119" s="414"/>
      <c r="AM119" s="295">
        <f>SUM(Y119:AL119)</f>
        <v>0</v>
      </c>
    </row>
    <row r="120" spans="1:39" ht="16" hidden="1" outlineLevel="1">
      <c r="B120" s="293" t="s">
        <v>267</v>
      </c>
      <c r="C120" s="290" t="s">
        <v>163</v>
      </c>
      <c r="D120" s="294"/>
      <c r="E120" s="294"/>
      <c r="F120" s="294"/>
      <c r="G120" s="294"/>
      <c r="H120" s="294"/>
      <c r="I120" s="294"/>
      <c r="J120" s="294"/>
      <c r="K120" s="294"/>
      <c r="L120" s="294"/>
      <c r="M120" s="294"/>
      <c r="N120" s="294">
        <f>N119</f>
        <v>12</v>
      </c>
      <c r="O120" s="294"/>
      <c r="P120" s="294"/>
      <c r="Q120" s="294"/>
      <c r="R120" s="294"/>
      <c r="S120" s="294"/>
      <c r="T120" s="294"/>
      <c r="U120" s="294"/>
      <c r="V120" s="294"/>
      <c r="W120" s="294"/>
      <c r="X120" s="294"/>
      <c r="Y120" s="410">
        <f>Y119</f>
        <v>0</v>
      </c>
      <c r="Z120" s="410">
        <f t="shared" ref="Z120:AL120" si="27">Z119</f>
        <v>0</v>
      </c>
      <c r="AA120" s="410">
        <f t="shared" si="27"/>
        <v>0</v>
      </c>
      <c r="AB120" s="410">
        <f t="shared" si="27"/>
        <v>0</v>
      </c>
      <c r="AC120" s="410">
        <f t="shared" si="27"/>
        <v>0</v>
      </c>
      <c r="AD120" s="410">
        <f t="shared" si="27"/>
        <v>0</v>
      </c>
      <c r="AE120" s="410">
        <f t="shared" si="27"/>
        <v>0</v>
      </c>
      <c r="AF120" s="410">
        <f t="shared" si="27"/>
        <v>0</v>
      </c>
      <c r="AG120" s="410">
        <f t="shared" si="27"/>
        <v>0</v>
      </c>
      <c r="AH120" s="410">
        <f t="shared" si="27"/>
        <v>0</v>
      </c>
      <c r="AI120" s="410">
        <f t="shared" si="27"/>
        <v>0</v>
      </c>
      <c r="AJ120" s="410">
        <f t="shared" si="27"/>
        <v>0</v>
      </c>
      <c r="AK120" s="410">
        <f t="shared" si="27"/>
        <v>0</v>
      </c>
      <c r="AL120" s="410">
        <f t="shared" si="27"/>
        <v>0</v>
      </c>
      <c r="AM120" s="305"/>
    </row>
    <row r="121" spans="1:39" ht="16" hidden="1" outlineLevel="1">
      <c r="B121" s="293"/>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411"/>
      <c r="Z121" s="424"/>
      <c r="AA121" s="424"/>
      <c r="AB121" s="424"/>
      <c r="AC121" s="424"/>
      <c r="AD121" s="424"/>
      <c r="AE121" s="424"/>
      <c r="AF121" s="424"/>
      <c r="AG121" s="424"/>
      <c r="AH121" s="424"/>
      <c r="AI121" s="424"/>
      <c r="AJ121" s="424"/>
      <c r="AK121" s="424"/>
      <c r="AL121" s="424"/>
      <c r="AM121" s="305"/>
    </row>
    <row r="122" spans="1:39" ht="17" outlineLevel="1">
      <c r="A122" s="518">
        <v>26</v>
      </c>
      <c r="B122" s="516" t="s">
        <v>118</v>
      </c>
      <c r="C122" s="339" t="s">
        <v>720</v>
      </c>
      <c r="D122" s="294">
        <v>150012</v>
      </c>
      <c r="E122" s="294">
        <v>150012</v>
      </c>
      <c r="F122" s="294">
        <v>150012</v>
      </c>
      <c r="G122" s="294">
        <v>150012</v>
      </c>
      <c r="H122" s="294">
        <v>150012</v>
      </c>
      <c r="I122" s="294">
        <v>150012</v>
      </c>
      <c r="J122" s="294">
        <v>150012</v>
      </c>
      <c r="K122" s="294">
        <v>150012</v>
      </c>
      <c r="L122" s="294">
        <v>150012</v>
      </c>
      <c r="M122" s="294">
        <v>150012</v>
      </c>
      <c r="N122" s="294">
        <v>12</v>
      </c>
      <c r="O122" s="294">
        <v>19</v>
      </c>
      <c r="P122" s="294">
        <v>19</v>
      </c>
      <c r="Q122" s="294">
        <v>19</v>
      </c>
      <c r="R122" s="294">
        <v>19</v>
      </c>
      <c r="S122" s="294">
        <v>19</v>
      </c>
      <c r="T122" s="294">
        <v>19</v>
      </c>
      <c r="U122" s="294">
        <v>19</v>
      </c>
      <c r="V122" s="294">
        <v>19</v>
      </c>
      <c r="W122" s="294">
        <v>19</v>
      </c>
      <c r="X122" s="294">
        <v>19</v>
      </c>
      <c r="Y122" s="425">
        <v>0</v>
      </c>
      <c r="Z122" s="529">
        <f>Z57</f>
        <v>0.11227103185635626</v>
      </c>
      <c r="AA122" s="529">
        <f>AA57</f>
        <v>0.56627140876632887</v>
      </c>
      <c r="AB122" s="409">
        <f>AB57</f>
        <v>0.32145755937731485</v>
      </c>
      <c r="AC122" s="529"/>
      <c r="AD122" s="409"/>
      <c r="AE122" s="409"/>
      <c r="AF122" s="414"/>
      <c r="AG122" s="414"/>
      <c r="AH122" s="414"/>
      <c r="AI122" s="414"/>
      <c r="AJ122" s="414"/>
      <c r="AK122" s="414"/>
      <c r="AL122" s="414"/>
      <c r="AM122" s="295">
        <f>SUM(Y122:AL122)</f>
        <v>1</v>
      </c>
    </row>
    <row r="123" spans="1:39" ht="16" outlineLevel="1">
      <c r="B123" s="293" t="s">
        <v>724</v>
      </c>
      <c r="C123" s="339" t="s">
        <v>722</v>
      </c>
      <c r="D123" s="294">
        <v>-22764</v>
      </c>
      <c r="E123" s="294">
        <v>-22764</v>
      </c>
      <c r="F123" s="294">
        <v>-22764</v>
      </c>
      <c r="G123" s="294">
        <v>-22764</v>
      </c>
      <c r="H123" s="294">
        <v>-22764</v>
      </c>
      <c r="I123" s="294">
        <v>-22764</v>
      </c>
      <c r="J123" s="294">
        <v>-22764</v>
      </c>
      <c r="K123" s="294">
        <v>-22764</v>
      </c>
      <c r="L123" s="294">
        <v>-22764</v>
      </c>
      <c r="M123" s="294">
        <v>-22764</v>
      </c>
      <c r="N123" s="294">
        <f>N122</f>
        <v>12</v>
      </c>
      <c r="O123" s="294">
        <v>-4</v>
      </c>
      <c r="P123" s="294">
        <v>-4</v>
      </c>
      <c r="Q123" s="294">
        <v>-4</v>
      </c>
      <c r="R123" s="294">
        <v>-4</v>
      </c>
      <c r="S123" s="294">
        <v>-4</v>
      </c>
      <c r="T123" s="294">
        <v>-4</v>
      </c>
      <c r="U123" s="294">
        <v>-4</v>
      </c>
      <c r="V123" s="294">
        <v>-4</v>
      </c>
      <c r="W123" s="294">
        <v>-4</v>
      </c>
      <c r="X123" s="294">
        <v>-4</v>
      </c>
      <c r="Y123" s="410">
        <f>Y122</f>
        <v>0</v>
      </c>
      <c r="Z123" s="410">
        <f t="shared" ref="Z123:AB123" si="28">Z122</f>
        <v>0.11227103185635626</v>
      </c>
      <c r="AA123" s="410">
        <f t="shared" si="28"/>
        <v>0.56627140876632887</v>
      </c>
      <c r="AB123" s="410">
        <f t="shared" si="28"/>
        <v>0.32145755937731485</v>
      </c>
      <c r="AC123" s="410"/>
      <c r="AD123" s="410"/>
      <c r="AE123" s="410"/>
      <c r="AF123" s="410"/>
      <c r="AG123" s="410"/>
      <c r="AH123" s="410"/>
      <c r="AI123" s="410"/>
      <c r="AJ123" s="410"/>
      <c r="AK123" s="410"/>
      <c r="AL123" s="410"/>
      <c r="AM123" s="305"/>
    </row>
    <row r="124" spans="1:39" ht="16" outlineLevel="1">
      <c r="B124" s="293"/>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411"/>
      <c r="Z124" s="424"/>
      <c r="AA124" s="424"/>
      <c r="AB124" s="424"/>
      <c r="AC124" s="424"/>
      <c r="AD124" s="424"/>
      <c r="AE124" s="424"/>
      <c r="AF124" s="424"/>
      <c r="AG124" s="424"/>
      <c r="AH124" s="424"/>
      <c r="AI124" s="424"/>
      <c r="AJ124" s="424"/>
      <c r="AK124" s="424"/>
      <c r="AL124" s="424"/>
      <c r="AM124" s="305"/>
    </row>
    <row r="125" spans="1:39" ht="34" hidden="1" outlineLevel="1">
      <c r="A125" s="518">
        <v>27</v>
      </c>
      <c r="B125" s="516" t="s">
        <v>119</v>
      </c>
      <c r="C125" s="290" t="s">
        <v>25</v>
      </c>
      <c r="D125" s="294"/>
      <c r="E125" s="294"/>
      <c r="F125" s="294"/>
      <c r="G125" s="294"/>
      <c r="H125" s="294"/>
      <c r="I125" s="294"/>
      <c r="J125" s="294"/>
      <c r="K125" s="294"/>
      <c r="L125" s="294"/>
      <c r="M125" s="294"/>
      <c r="N125" s="294">
        <v>12</v>
      </c>
      <c r="O125" s="294"/>
      <c r="P125" s="294"/>
      <c r="Q125" s="294"/>
      <c r="R125" s="294"/>
      <c r="S125" s="294"/>
      <c r="T125" s="294"/>
      <c r="U125" s="294"/>
      <c r="V125" s="294"/>
      <c r="W125" s="294"/>
      <c r="X125" s="294"/>
      <c r="Y125" s="425"/>
      <c r="Z125" s="409"/>
      <c r="AA125" s="409"/>
      <c r="AB125" s="409"/>
      <c r="AC125" s="409"/>
      <c r="AD125" s="409"/>
      <c r="AE125" s="409"/>
      <c r="AF125" s="414"/>
      <c r="AG125" s="414"/>
      <c r="AH125" s="414"/>
      <c r="AI125" s="414"/>
      <c r="AJ125" s="414"/>
      <c r="AK125" s="414"/>
      <c r="AL125" s="414"/>
      <c r="AM125" s="295">
        <f>SUM(Y125:AL125)</f>
        <v>0</v>
      </c>
    </row>
    <row r="126" spans="1:39" ht="16" hidden="1" outlineLevel="1">
      <c r="B126" s="293" t="s">
        <v>267</v>
      </c>
      <c r="C126" s="290" t="s">
        <v>163</v>
      </c>
      <c r="D126" s="294"/>
      <c r="E126" s="294"/>
      <c r="F126" s="294"/>
      <c r="G126" s="294"/>
      <c r="H126" s="294"/>
      <c r="I126" s="294"/>
      <c r="J126" s="294"/>
      <c r="K126" s="294"/>
      <c r="L126" s="294"/>
      <c r="M126" s="294"/>
      <c r="N126" s="294">
        <f>N125</f>
        <v>12</v>
      </c>
      <c r="O126" s="294"/>
      <c r="P126" s="294"/>
      <c r="Q126" s="294"/>
      <c r="R126" s="294"/>
      <c r="S126" s="294"/>
      <c r="T126" s="294"/>
      <c r="U126" s="294"/>
      <c r="V126" s="294"/>
      <c r="W126" s="294"/>
      <c r="X126" s="294"/>
      <c r="Y126" s="410">
        <f>Y125</f>
        <v>0</v>
      </c>
      <c r="Z126" s="410">
        <f t="shared" ref="Z126:AL126" si="29">Z125</f>
        <v>0</v>
      </c>
      <c r="AA126" s="410">
        <f t="shared" si="29"/>
        <v>0</v>
      </c>
      <c r="AB126" s="410">
        <f t="shared" si="29"/>
        <v>0</v>
      </c>
      <c r="AC126" s="410">
        <f t="shared" si="29"/>
        <v>0</v>
      </c>
      <c r="AD126" s="410">
        <f t="shared" si="29"/>
        <v>0</v>
      </c>
      <c r="AE126" s="410">
        <f t="shared" si="29"/>
        <v>0</v>
      </c>
      <c r="AF126" s="410">
        <f t="shared" si="29"/>
        <v>0</v>
      </c>
      <c r="AG126" s="410">
        <f t="shared" si="29"/>
        <v>0</v>
      </c>
      <c r="AH126" s="410">
        <f t="shared" si="29"/>
        <v>0</v>
      </c>
      <c r="AI126" s="410">
        <f t="shared" si="29"/>
        <v>0</v>
      </c>
      <c r="AJ126" s="410">
        <f t="shared" si="29"/>
        <v>0</v>
      </c>
      <c r="AK126" s="410">
        <f t="shared" si="29"/>
        <v>0</v>
      </c>
      <c r="AL126" s="410">
        <f t="shared" si="29"/>
        <v>0</v>
      </c>
      <c r="AM126" s="305"/>
    </row>
    <row r="127" spans="1:39" ht="16" hidden="1" outlineLevel="1">
      <c r="B127" s="293"/>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411"/>
      <c r="Z127" s="424"/>
      <c r="AA127" s="424"/>
      <c r="AB127" s="424"/>
      <c r="AC127" s="424"/>
      <c r="AD127" s="424"/>
      <c r="AE127" s="424"/>
      <c r="AF127" s="424"/>
      <c r="AG127" s="424"/>
      <c r="AH127" s="424"/>
      <c r="AI127" s="424"/>
      <c r="AJ127" s="424"/>
      <c r="AK127" s="424"/>
      <c r="AL127" s="424"/>
      <c r="AM127" s="305"/>
    </row>
    <row r="128" spans="1:39" ht="34" hidden="1" outlineLevel="1">
      <c r="A128" s="518">
        <v>28</v>
      </c>
      <c r="B128" s="516" t="s">
        <v>120</v>
      </c>
      <c r="C128" s="290" t="s">
        <v>25</v>
      </c>
      <c r="D128" s="294"/>
      <c r="E128" s="294"/>
      <c r="F128" s="294"/>
      <c r="G128" s="294"/>
      <c r="H128" s="294"/>
      <c r="I128" s="294"/>
      <c r="J128" s="294"/>
      <c r="K128" s="294"/>
      <c r="L128" s="294"/>
      <c r="M128" s="294"/>
      <c r="N128" s="294">
        <v>12</v>
      </c>
      <c r="O128" s="294"/>
      <c r="P128" s="294"/>
      <c r="Q128" s="294"/>
      <c r="R128" s="294"/>
      <c r="S128" s="294"/>
      <c r="T128" s="294"/>
      <c r="U128" s="294"/>
      <c r="V128" s="294"/>
      <c r="W128" s="294"/>
      <c r="X128" s="294"/>
      <c r="Y128" s="425"/>
      <c r="Z128" s="409"/>
      <c r="AA128" s="409"/>
      <c r="AB128" s="409"/>
      <c r="AC128" s="409"/>
      <c r="AD128" s="409"/>
      <c r="AE128" s="409"/>
      <c r="AF128" s="414"/>
      <c r="AG128" s="414"/>
      <c r="AH128" s="414"/>
      <c r="AI128" s="414"/>
      <c r="AJ128" s="414"/>
      <c r="AK128" s="414"/>
      <c r="AL128" s="414"/>
      <c r="AM128" s="295">
        <f>SUM(Y128:AL128)</f>
        <v>0</v>
      </c>
    </row>
    <row r="129" spans="1:39" ht="16" hidden="1" outlineLevel="1">
      <c r="B129" s="293" t="s">
        <v>267</v>
      </c>
      <c r="C129" s="290" t="s">
        <v>163</v>
      </c>
      <c r="D129" s="294"/>
      <c r="E129" s="294"/>
      <c r="F129" s="294"/>
      <c r="G129" s="294"/>
      <c r="H129" s="294"/>
      <c r="I129" s="294"/>
      <c r="J129" s="294"/>
      <c r="K129" s="294"/>
      <c r="L129" s="294"/>
      <c r="M129" s="294"/>
      <c r="N129" s="294">
        <f>N128</f>
        <v>12</v>
      </c>
      <c r="O129" s="294"/>
      <c r="P129" s="294"/>
      <c r="Q129" s="294"/>
      <c r="R129" s="294"/>
      <c r="S129" s="294"/>
      <c r="T129" s="294"/>
      <c r="U129" s="294"/>
      <c r="V129" s="294"/>
      <c r="W129" s="294"/>
      <c r="X129" s="294"/>
      <c r="Y129" s="410">
        <f>Y128</f>
        <v>0</v>
      </c>
      <c r="Z129" s="410">
        <f t="shared" ref="Z129:AL129" si="30">Z128</f>
        <v>0</v>
      </c>
      <c r="AA129" s="410">
        <f t="shared" si="30"/>
        <v>0</v>
      </c>
      <c r="AB129" s="410">
        <f t="shared" si="30"/>
        <v>0</v>
      </c>
      <c r="AC129" s="410">
        <f t="shared" si="30"/>
        <v>0</v>
      </c>
      <c r="AD129" s="410">
        <f t="shared" si="30"/>
        <v>0</v>
      </c>
      <c r="AE129" s="410">
        <f t="shared" si="30"/>
        <v>0</v>
      </c>
      <c r="AF129" s="410">
        <f t="shared" si="30"/>
        <v>0</v>
      </c>
      <c r="AG129" s="410">
        <f t="shared" si="30"/>
        <v>0</v>
      </c>
      <c r="AH129" s="410">
        <f t="shared" si="30"/>
        <v>0</v>
      </c>
      <c r="AI129" s="410">
        <f t="shared" si="30"/>
        <v>0</v>
      </c>
      <c r="AJ129" s="410">
        <f t="shared" si="30"/>
        <v>0</v>
      </c>
      <c r="AK129" s="410">
        <f t="shared" si="30"/>
        <v>0</v>
      </c>
      <c r="AL129" s="410">
        <f t="shared" si="30"/>
        <v>0</v>
      </c>
      <c r="AM129" s="305"/>
    </row>
    <row r="130" spans="1:39" ht="16" hidden="1" outlineLevel="1">
      <c r="B130" s="293"/>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411"/>
      <c r="Z130" s="424"/>
      <c r="AA130" s="424"/>
      <c r="AB130" s="424"/>
      <c r="AC130" s="424"/>
      <c r="AD130" s="424"/>
      <c r="AE130" s="424"/>
      <c r="AF130" s="424"/>
      <c r="AG130" s="424"/>
      <c r="AH130" s="424"/>
      <c r="AI130" s="424"/>
      <c r="AJ130" s="424"/>
      <c r="AK130" s="424"/>
      <c r="AL130" s="424"/>
      <c r="AM130" s="305"/>
    </row>
    <row r="131" spans="1:39" ht="34" hidden="1" outlineLevel="1">
      <c r="A131" s="518">
        <v>29</v>
      </c>
      <c r="B131" s="516" t="s">
        <v>121</v>
      </c>
      <c r="C131" s="290" t="s">
        <v>25</v>
      </c>
      <c r="D131" s="294"/>
      <c r="E131" s="294"/>
      <c r="F131" s="294"/>
      <c r="G131" s="294"/>
      <c r="H131" s="294"/>
      <c r="I131" s="294"/>
      <c r="J131" s="294"/>
      <c r="K131" s="294"/>
      <c r="L131" s="294"/>
      <c r="M131" s="294"/>
      <c r="N131" s="294">
        <v>3</v>
      </c>
      <c r="O131" s="294"/>
      <c r="P131" s="294"/>
      <c r="Q131" s="294"/>
      <c r="R131" s="294"/>
      <c r="S131" s="294"/>
      <c r="T131" s="294"/>
      <c r="U131" s="294"/>
      <c r="V131" s="294"/>
      <c r="W131" s="294"/>
      <c r="X131" s="294"/>
      <c r="Y131" s="425"/>
      <c r="Z131" s="409"/>
      <c r="AA131" s="409"/>
      <c r="AB131" s="409"/>
      <c r="AC131" s="409"/>
      <c r="AD131" s="409"/>
      <c r="AE131" s="409"/>
      <c r="AF131" s="414"/>
      <c r="AG131" s="414"/>
      <c r="AH131" s="414"/>
      <c r="AI131" s="414"/>
      <c r="AJ131" s="414"/>
      <c r="AK131" s="414"/>
      <c r="AL131" s="414"/>
      <c r="AM131" s="295">
        <f>SUM(Y131:AL131)</f>
        <v>0</v>
      </c>
    </row>
    <row r="132" spans="1:39" ht="16" hidden="1" outlineLevel="1">
      <c r="B132" s="293" t="s">
        <v>267</v>
      </c>
      <c r="C132" s="290" t="s">
        <v>163</v>
      </c>
      <c r="D132" s="294"/>
      <c r="E132" s="294"/>
      <c r="F132" s="294"/>
      <c r="G132" s="294"/>
      <c r="H132" s="294"/>
      <c r="I132" s="294"/>
      <c r="J132" s="294"/>
      <c r="K132" s="294"/>
      <c r="L132" s="294"/>
      <c r="M132" s="294"/>
      <c r="N132" s="294">
        <f>N131</f>
        <v>3</v>
      </c>
      <c r="O132" s="294"/>
      <c r="P132" s="294"/>
      <c r="Q132" s="294"/>
      <c r="R132" s="294"/>
      <c r="S132" s="294"/>
      <c r="T132" s="294"/>
      <c r="U132" s="294"/>
      <c r="V132" s="294"/>
      <c r="W132" s="294"/>
      <c r="X132" s="294"/>
      <c r="Y132" s="410">
        <f>Y131</f>
        <v>0</v>
      </c>
      <c r="Z132" s="410">
        <f t="shared" ref="Z132:AL132" si="31">Z131</f>
        <v>0</v>
      </c>
      <c r="AA132" s="410">
        <f t="shared" si="31"/>
        <v>0</v>
      </c>
      <c r="AB132" s="410">
        <f t="shared" si="31"/>
        <v>0</v>
      </c>
      <c r="AC132" s="410">
        <f t="shared" si="31"/>
        <v>0</v>
      </c>
      <c r="AD132" s="410">
        <f t="shared" si="31"/>
        <v>0</v>
      </c>
      <c r="AE132" s="410">
        <f t="shared" si="31"/>
        <v>0</v>
      </c>
      <c r="AF132" s="410">
        <f t="shared" si="31"/>
        <v>0</v>
      </c>
      <c r="AG132" s="410">
        <f t="shared" si="31"/>
        <v>0</v>
      </c>
      <c r="AH132" s="410">
        <f t="shared" si="31"/>
        <v>0</v>
      </c>
      <c r="AI132" s="410">
        <f t="shared" si="31"/>
        <v>0</v>
      </c>
      <c r="AJ132" s="410">
        <f t="shared" si="31"/>
        <v>0</v>
      </c>
      <c r="AK132" s="410">
        <f t="shared" si="31"/>
        <v>0</v>
      </c>
      <c r="AL132" s="410">
        <f t="shared" si="31"/>
        <v>0</v>
      </c>
      <c r="AM132" s="305"/>
    </row>
    <row r="133" spans="1:39" ht="16" hidden="1" outlineLevel="1">
      <c r="B133" s="293"/>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411"/>
      <c r="Z133" s="424"/>
      <c r="AA133" s="424"/>
      <c r="AB133" s="424"/>
      <c r="AC133" s="424"/>
      <c r="AD133" s="424"/>
      <c r="AE133" s="424"/>
      <c r="AF133" s="424"/>
      <c r="AG133" s="424"/>
      <c r="AH133" s="424"/>
      <c r="AI133" s="424"/>
      <c r="AJ133" s="424"/>
      <c r="AK133" s="424"/>
      <c r="AL133" s="424"/>
      <c r="AM133" s="305"/>
    </row>
    <row r="134" spans="1:39" ht="34" hidden="1" outlineLevel="1">
      <c r="A134" s="518">
        <v>30</v>
      </c>
      <c r="B134" s="516" t="s">
        <v>122</v>
      </c>
      <c r="C134" s="290" t="s">
        <v>25</v>
      </c>
      <c r="D134" s="294"/>
      <c r="E134" s="294"/>
      <c r="F134" s="294"/>
      <c r="G134" s="294"/>
      <c r="H134" s="294"/>
      <c r="I134" s="294"/>
      <c r="J134" s="294"/>
      <c r="K134" s="294"/>
      <c r="L134" s="294"/>
      <c r="M134" s="294"/>
      <c r="N134" s="294">
        <v>12</v>
      </c>
      <c r="O134" s="294"/>
      <c r="P134" s="743"/>
      <c r="Q134" s="743"/>
      <c r="R134" s="743"/>
      <c r="S134" s="294"/>
      <c r="T134" s="294"/>
      <c r="U134" s="294"/>
      <c r="V134" s="294"/>
      <c r="W134" s="294"/>
      <c r="X134" s="294"/>
      <c r="Y134" s="425"/>
      <c r="Z134" s="409"/>
      <c r="AA134" s="409"/>
      <c r="AB134" s="409"/>
      <c r="AC134" s="409"/>
      <c r="AD134" s="409"/>
      <c r="AE134" s="409"/>
      <c r="AF134" s="414"/>
      <c r="AG134" s="414"/>
      <c r="AH134" s="414"/>
      <c r="AI134" s="414"/>
      <c r="AJ134" s="414"/>
      <c r="AK134" s="414"/>
      <c r="AL134" s="414"/>
      <c r="AM134" s="295">
        <f>SUM(Y134:AL134)</f>
        <v>0</v>
      </c>
    </row>
    <row r="135" spans="1:39" ht="16" hidden="1" outlineLevel="1">
      <c r="B135" s="293" t="s">
        <v>267</v>
      </c>
      <c r="C135" s="290" t="s">
        <v>163</v>
      </c>
      <c r="D135" s="294"/>
      <c r="E135" s="294"/>
      <c r="F135" s="294"/>
      <c r="G135" s="294"/>
      <c r="H135" s="294"/>
      <c r="I135" s="294"/>
      <c r="J135" s="294"/>
      <c r="K135" s="294"/>
      <c r="L135" s="294"/>
      <c r="M135" s="294"/>
      <c r="N135" s="294">
        <v>12</v>
      </c>
      <c r="O135" s="294"/>
      <c r="P135" s="743"/>
      <c r="Q135" s="743"/>
      <c r="R135" s="743"/>
      <c r="S135" s="294"/>
      <c r="T135" s="294"/>
      <c r="U135" s="294"/>
      <c r="V135" s="294"/>
      <c r="W135" s="294"/>
      <c r="X135" s="294"/>
      <c r="Y135" s="410">
        <v>0</v>
      </c>
      <c r="Z135" s="410">
        <v>0</v>
      </c>
      <c r="AA135" s="410">
        <v>0</v>
      </c>
      <c r="AB135" s="410">
        <v>0</v>
      </c>
      <c r="AC135" s="410">
        <f t="shared" ref="AC135:AL135" si="32">AC134</f>
        <v>0</v>
      </c>
      <c r="AD135" s="410">
        <f t="shared" si="32"/>
        <v>0</v>
      </c>
      <c r="AE135" s="410">
        <f t="shared" si="32"/>
        <v>0</v>
      </c>
      <c r="AF135" s="410">
        <f t="shared" si="32"/>
        <v>0</v>
      </c>
      <c r="AG135" s="410">
        <f t="shared" si="32"/>
        <v>0</v>
      </c>
      <c r="AH135" s="410">
        <f t="shared" si="32"/>
        <v>0</v>
      </c>
      <c r="AI135" s="410">
        <f t="shared" si="32"/>
        <v>0</v>
      </c>
      <c r="AJ135" s="410">
        <f t="shared" si="32"/>
        <v>0</v>
      </c>
      <c r="AK135" s="410">
        <f t="shared" si="32"/>
        <v>0</v>
      </c>
      <c r="AL135" s="410">
        <f t="shared" si="32"/>
        <v>0</v>
      </c>
      <c r="AM135" s="305"/>
    </row>
    <row r="136" spans="1:39" ht="16" hidden="1" outlineLevel="1">
      <c r="B136" s="293"/>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411"/>
      <c r="Z136" s="424"/>
      <c r="AA136" s="424"/>
      <c r="AB136" s="424"/>
      <c r="AC136" s="424"/>
      <c r="AD136" s="424"/>
      <c r="AE136" s="424"/>
      <c r="AF136" s="424"/>
      <c r="AG136" s="424"/>
      <c r="AH136" s="424"/>
      <c r="AI136" s="424"/>
      <c r="AJ136" s="424"/>
      <c r="AK136" s="424"/>
      <c r="AL136" s="424"/>
      <c r="AM136" s="305"/>
    </row>
    <row r="137" spans="1:39" ht="34" hidden="1" outlineLevel="1">
      <c r="A137" s="518">
        <v>31</v>
      </c>
      <c r="B137" s="516" t="s">
        <v>123</v>
      </c>
      <c r="C137" s="290" t="s">
        <v>25</v>
      </c>
      <c r="D137" s="294"/>
      <c r="E137" s="294"/>
      <c r="F137" s="294"/>
      <c r="G137" s="294"/>
      <c r="H137" s="294"/>
      <c r="I137" s="294"/>
      <c r="J137" s="294"/>
      <c r="K137" s="294"/>
      <c r="L137" s="294"/>
      <c r="M137" s="294"/>
      <c r="N137" s="294">
        <v>12</v>
      </c>
      <c r="O137" s="294"/>
      <c r="P137" s="294"/>
      <c r="Q137" s="294"/>
      <c r="R137" s="294"/>
      <c r="S137" s="294"/>
      <c r="T137" s="294"/>
      <c r="U137" s="294"/>
      <c r="V137" s="294"/>
      <c r="W137" s="294"/>
      <c r="X137" s="294"/>
      <c r="Y137" s="425"/>
      <c r="Z137" s="409"/>
      <c r="AA137" s="409"/>
      <c r="AB137" s="409"/>
      <c r="AC137" s="409"/>
      <c r="AD137" s="409"/>
      <c r="AE137" s="409"/>
      <c r="AF137" s="414"/>
      <c r="AG137" s="414"/>
      <c r="AH137" s="414"/>
      <c r="AI137" s="414"/>
      <c r="AJ137" s="414"/>
      <c r="AK137" s="414"/>
      <c r="AL137" s="414"/>
      <c r="AM137" s="295">
        <f>SUM(Y137:AL137)</f>
        <v>0</v>
      </c>
    </row>
    <row r="138" spans="1:39" ht="16" hidden="1" outlineLevel="1">
      <c r="B138" s="293" t="s">
        <v>267</v>
      </c>
      <c r="C138" s="290" t="s">
        <v>163</v>
      </c>
      <c r="D138" s="294"/>
      <c r="E138" s="294"/>
      <c r="F138" s="294"/>
      <c r="G138" s="294"/>
      <c r="H138" s="294"/>
      <c r="I138" s="294"/>
      <c r="J138" s="294"/>
      <c r="K138" s="294"/>
      <c r="L138" s="294"/>
      <c r="M138" s="294"/>
      <c r="N138" s="294">
        <f>N137</f>
        <v>12</v>
      </c>
      <c r="O138" s="294"/>
      <c r="P138" s="294"/>
      <c r="Q138" s="294"/>
      <c r="R138" s="294"/>
      <c r="S138" s="294"/>
      <c r="T138" s="294"/>
      <c r="U138" s="294"/>
      <c r="V138" s="294"/>
      <c r="W138" s="294"/>
      <c r="X138" s="294"/>
      <c r="Y138" s="410">
        <f>Y137</f>
        <v>0</v>
      </c>
      <c r="Z138" s="410">
        <f t="shared" ref="Z138:AL138" si="33">Z137</f>
        <v>0</v>
      </c>
      <c r="AA138" s="410">
        <f t="shared" si="33"/>
        <v>0</v>
      </c>
      <c r="AB138" s="410">
        <f t="shared" si="33"/>
        <v>0</v>
      </c>
      <c r="AC138" s="410">
        <f t="shared" si="33"/>
        <v>0</v>
      </c>
      <c r="AD138" s="410">
        <f t="shared" si="33"/>
        <v>0</v>
      </c>
      <c r="AE138" s="410">
        <f t="shared" si="33"/>
        <v>0</v>
      </c>
      <c r="AF138" s="410">
        <f t="shared" si="33"/>
        <v>0</v>
      </c>
      <c r="AG138" s="410">
        <f t="shared" si="33"/>
        <v>0</v>
      </c>
      <c r="AH138" s="410">
        <f t="shared" si="33"/>
        <v>0</v>
      </c>
      <c r="AI138" s="410">
        <f t="shared" si="33"/>
        <v>0</v>
      </c>
      <c r="AJ138" s="410">
        <f t="shared" si="33"/>
        <v>0</v>
      </c>
      <c r="AK138" s="410">
        <f t="shared" si="33"/>
        <v>0</v>
      </c>
      <c r="AL138" s="410">
        <f t="shared" si="33"/>
        <v>0</v>
      </c>
      <c r="AM138" s="305"/>
    </row>
    <row r="139" spans="1:39" ht="16" hidden="1" outlineLevel="1">
      <c r="B139" s="516"/>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411"/>
      <c r="Z139" s="424"/>
      <c r="AA139" s="424"/>
      <c r="AB139" s="424"/>
      <c r="AC139" s="424"/>
      <c r="AD139" s="424"/>
      <c r="AE139" s="424"/>
      <c r="AF139" s="424"/>
      <c r="AG139" s="424"/>
      <c r="AH139" s="424"/>
      <c r="AI139" s="424"/>
      <c r="AJ139" s="424"/>
      <c r="AK139" s="424"/>
      <c r="AL139" s="424"/>
      <c r="AM139" s="305"/>
    </row>
    <row r="140" spans="1:39" ht="15.75" hidden="1" customHeight="1" outlineLevel="1">
      <c r="A140" s="518">
        <v>32</v>
      </c>
      <c r="B140" s="516" t="s">
        <v>124</v>
      </c>
      <c r="C140" s="290" t="s">
        <v>25</v>
      </c>
      <c r="D140" s="294"/>
      <c r="E140" s="294"/>
      <c r="F140" s="294"/>
      <c r="G140" s="294"/>
      <c r="H140" s="294"/>
      <c r="I140" s="294"/>
      <c r="J140" s="294"/>
      <c r="K140" s="294"/>
      <c r="L140" s="294"/>
      <c r="M140" s="294"/>
      <c r="N140" s="294">
        <v>12</v>
      </c>
      <c r="O140" s="294"/>
      <c r="P140" s="294"/>
      <c r="Q140" s="294"/>
      <c r="R140" s="294"/>
      <c r="S140" s="294"/>
      <c r="T140" s="294"/>
      <c r="U140" s="294"/>
      <c r="V140" s="294"/>
      <c r="W140" s="294"/>
      <c r="X140" s="294"/>
      <c r="Y140" s="425"/>
      <c r="Z140" s="409"/>
      <c r="AA140" s="409"/>
      <c r="AB140" s="409"/>
      <c r="AC140" s="409"/>
      <c r="AD140" s="409"/>
      <c r="AE140" s="409"/>
      <c r="AF140" s="414"/>
      <c r="AG140" s="414"/>
      <c r="AH140" s="414"/>
      <c r="AI140" s="414"/>
      <c r="AJ140" s="414"/>
      <c r="AK140" s="414"/>
      <c r="AL140" s="414"/>
      <c r="AM140" s="295">
        <f>SUM(Y140:AL140)</f>
        <v>0</v>
      </c>
    </row>
    <row r="141" spans="1:39" ht="16" hidden="1" outlineLevel="1">
      <c r="B141" s="293" t="s">
        <v>267</v>
      </c>
      <c r="C141" s="290" t="s">
        <v>163</v>
      </c>
      <c r="D141" s="294"/>
      <c r="E141" s="294"/>
      <c r="F141" s="294"/>
      <c r="G141" s="294"/>
      <c r="H141" s="294"/>
      <c r="I141" s="294"/>
      <c r="J141" s="294"/>
      <c r="K141" s="294"/>
      <c r="L141" s="294"/>
      <c r="M141" s="294"/>
      <c r="N141" s="294">
        <f>N140</f>
        <v>12</v>
      </c>
      <c r="O141" s="294"/>
      <c r="P141" s="294"/>
      <c r="Q141" s="294"/>
      <c r="R141" s="294"/>
      <c r="S141" s="294"/>
      <c r="T141" s="294"/>
      <c r="U141" s="294"/>
      <c r="V141" s="294"/>
      <c r="W141" s="294"/>
      <c r="X141" s="294"/>
      <c r="Y141" s="410">
        <f>Y140</f>
        <v>0</v>
      </c>
      <c r="Z141" s="410">
        <f t="shared" ref="Z141:AL141" si="34">Z140</f>
        <v>0</v>
      </c>
      <c r="AA141" s="410">
        <f t="shared" si="34"/>
        <v>0</v>
      </c>
      <c r="AB141" s="410">
        <f t="shared" si="34"/>
        <v>0</v>
      </c>
      <c r="AC141" s="410">
        <f t="shared" si="34"/>
        <v>0</v>
      </c>
      <c r="AD141" s="410">
        <f t="shared" si="34"/>
        <v>0</v>
      </c>
      <c r="AE141" s="410">
        <f t="shared" si="34"/>
        <v>0</v>
      </c>
      <c r="AF141" s="410">
        <f t="shared" si="34"/>
        <v>0</v>
      </c>
      <c r="AG141" s="410">
        <f t="shared" si="34"/>
        <v>0</v>
      </c>
      <c r="AH141" s="410">
        <f t="shared" si="34"/>
        <v>0</v>
      </c>
      <c r="AI141" s="410">
        <f t="shared" si="34"/>
        <v>0</v>
      </c>
      <c r="AJ141" s="410">
        <f t="shared" si="34"/>
        <v>0</v>
      </c>
      <c r="AK141" s="410">
        <f t="shared" si="34"/>
        <v>0</v>
      </c>
      <c r="AL141" s="410">
        <f t="shared" si="34"/>
        <v>0</v>
      </c>
      <c r="AM141" s="305"/>
    </row>
    <row r="142" spans="1:39" ht="16" hidden="1" outlineLevel="1">
      <c r="B142" s="516"/>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ht="16" hidden="1" outlineLevel="1">
      <c r="B143" s="287" t="s">
        <v>501</v>
      </c>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411"/>
      <c r="Z143" s="424"/>
      <c r="AA143" s="424"/>
      <c r="AB143" s="424"/>
      <c r="AC143" s="424"/>
      <c r="AD143" s="424"/>
      <c r="AE143" s="424"/>
      <c r="AF143" s="424"/>
      <c r="AG143" s="424"/>
      <c r="AH143" s="424"/>
      <c r="AI143" s="424"/>
      <c r="AJ143" s="424"/>
      <c r="AK143" s="424"/>
      <c r="AL143" s="424"/>
      <c r="AM143" s="305"/>
    </row>
    <row r="144" spans="1:39" ht="17" hidden="1" outlineLevel="1">
      <c r="A144" s="518">
        <v>33</v>
      </c>
      <c r="B144" s="516" t="s">
        <v>125</v>
      </c>
      <c r="C144" s="290" t="s">
        <v>25</v>
      </c>
      <c r="D144" s="294"/>
      <c r="E144" s="294"/>
      <c r="F144" s="294"/>
      <c r="G144" s="294"/>
      <c r="H144" s="294"/>
      <c r="I144" s="294"/>
      <c r="J144" s="294"/>
      <c r="K144" s="294"/>
      <c r="L144" s="294"/>
      <c r="M144" s="294"/>
      <c r="N144" s="294">
        <v>0</v>
      </c>
      <c r="O144" s="294"/>
      <c r="P144" s="294"/>
      <c r="Q144" s="294"/>
      <c r="R144" s="294"/>
      <c r="S144" s="294"/>
      <c r="T144" s="294"/>
      <c r="U144" s="294"/>
      <c r="V144" s="294"/>
      <c r="W144" s="294"/>
      <c r="X144" s="294"/>
      <c r="Y144" s="425"/>
      <c r="Z144" s="409"/>
      <c r="AA144" s="409"/>
      <c r="AB144" s="409"/>
      <c r="AC144" s="409"/>
      <c r="AD144" s="409"/>
      <c r="AE144" s="409"/>
      <c r="AF144" s="414"/>
      <c r="AG144" s="414"/>
      <c r="AH144" s="414"/>
      <c r="AI144" s="414"/>
      <c r="AJ144" s="414"/>
      <c r="AK144" s="414"/>
      <c r="AL144" s="414"/>
      <c r="AM144" s="295">
        <f>SUM(Y144:AL144)</f>
        <v>0</v>
      </c>
    </row>
    <row r="145" spans="1:39" ht="16" hidden="1" outlineLevel="1">
      <c r="B145" s="293" t="s">
        <v>267</v>
      </c>
      <c r="C145" s="290" t="s">
        <v>163</v>
      </c>
      <c r="D145" s="294"/>
      <c r="E145" s="294"/>
      <c r="F145" s="294"/>
      <c r="G145" s="294"/>
      <c r="H145" s="294"/>
      <c r="I145" s="294"/>
      <c r="J145" s="294"/>
      <c r="K145" s="294"/>
      <c r="L145" s="294"/>
      <c r="M145" s="294"/>
      <c r="N145" s="294">
        <f>N144</f>
        <v>0</v>
      </c>
      <c r="O145" s="294"/>
      <c r="P145" s="294"/>
      <c r="Q145" s="294"/>
      <c r="R145" s="294"/>
      <c r="S145" s="294"/>
      <c r="T145" s="294"/>
      <c r="U145" s="294"/>
      <c r="V145" s="294"/>
      <c r="W145" s="294"/>
      <c r="X145" s="294"/>
      <c r="Y145" s="410">
        <f>Y144</f>
        <v>0</v>
      </c>
      <c r="Z145" s="410">
        <f t="shared" ref="Z145" si="35">Z144</f>
        <v>0</v>
      </c>
      <c r="AA145" s="410">
        <f t="shared" ref="AA145" si="36">AA144</f>
        <v>0</v>
      </c>
      <c r="AB145" s="410">
        <f t="shared" ref="AB145" si="37">AB144</f>
        <v>0</v>
      </c>
      <c r="AC145" s="410">
        <f t="shared" ref="AC145" si="38">AC144</f>
        <v>0</v>
      </c>
      <c r="AD145" s="410">
        <f t="shared" ref="AD145" si="39">AD144</f>
        <v>0</v>
      </c>
      <c r="AE145" s="410">
        <f t="shared" ref="AE145" si="40">AE144</f>
        <v>0</v>
      </c>
      <c r="AF145" s="410">
        <f t="shared" ref="AF145" si="41">AF144</f>
        <v>0</v>
      </c>
      <c r="AG145" s="410">
        <f t="shared" ref="AG145" si="42">AG144</f>
        <v>0</v>
      </c>
      <c r="AH145" s="410">
        <f t="shared" ref="AH145" si="43">AH144</f>
        <v>0</v>
      </c>
      <c r="AI145" s="410">
        <f t="shared" ref="AI145" si="44">AI144</f>
        <v>0</v>
      </c>
      <c r="AJ145" s="410">
        <f t="shared" ref="AJ145" si="45">AJ144</f>
        <v>0</v>
      </c>
      <c r="AK145" s="410">
        <f t="shared" ref="AK145" si="46">AK144</f>
        <v>0</v>
      </c>
      <c r="AL145" s="410">
        <f t="shared" ref="AL145" si="47">AL144</f>
        <v>0</v>
      </c>
      <c r="AM145" s="305"/>
    </row>
    <row r="146" spans="1:39" ht="16" hidden="1" outlineLevel="1">
      <c r="B146" s="516"/>
      <c r="C146" s="290"/>
      <c r="D146" s="290"/>
      <c r="E146" s="290"/>
      <c r="F146" s="290"/>
      <c r="G146" s="290"/>
      <c r="H146" s="290"/>
      <c r="I146" s="290"/>
      <c r="J146" s="290"/>
      <c r="K146" s="290"/>
      <c r="L146" s="290"/>
      <c r="M146" s="290"/>
      <c r="N146" s="290"/>
      <c r="O146" s="290"/>
      <c r="P146" s="290"/>
      <c r="Q146" s="290"/>
      <c r="R146" s="290"/>
      <c r="S146" s="290"/>
      <c r="T146" s="290"/>
      <c r="U146" s="290"/>
      <c r="V146" s="290"/>
      <c r="W146" s="290"/>
      <c r="X146" s="290"/>
      <c r="Y146" s="411"/>
      <c r="Z146" s="424"/>
      <c r="AA146" s="424"/>
      <c r="AB146" s="424"/>
      <c r="AC146" s="424"/>
      <c r="AD146" s="424"/>
      <c r="AE146" s="424"/>
      <c r="AF146" s="424"/>
      <c r="AG146" s="424"/>
      <c r="AH146" s="424"/>
      <c r="AI146" s="424"/>
      <c r="AJ146" s="424"/>
      <c r="AK146" s="424"/>
      <c r="AL146" s="424"/>
      <c r="AM146" s="305"/>
    </row>
    <row r="147" spans="1:39" ht="17" hidden="1" outlineLevel="1">
      <c r="A147" s="518">
        <v>34</v>
      </c>
      <c r="B147" s="516" t="s">
        <v>126</v>
      </c>
      <c r="C147" s="290" t="s">
        <v>25</v>
      </c>
      <c r="D147" s="294"/>
      <c r="E147" s="294"/>
      <c r="F147" s="294"/>
      <c r="G147" s="294"/>
      <c r="H147" s="294"/>
      <c r="I147" s="294"/>
      <c r="J147" s="294"/>
      <c r="K147" s="294"/>
      <c r="L147" s="294"/>
      <c r="M147" s="294"/>
      <c r="N147" s="294">
        <v>0</v>
      </c>
      <c r="O147" s="294"/>
      <c r="P147" s="294"/>
      <c r="Q147" s="294"/>
      <c r="R147" s="294"/>
      <c r="S147" s="294"/>
      <c r="T147" s="294"/>
      <c r="U147" s="294"/>
      <c r="V147" s="294"/>
      <c r="W147" s="294"/>
      <c r="X147" s="294"/>
      <c r="Y147" s="425"/>
      <c r="Z147" s="409"/>
      <c r="AA147" s="409"/>
      <c r="AB147" s="409"/>
      <c r="AC147" s="409"/>
      <c r="AD147" s="409"/>
      <c r="AE147" s="409"/>
      <c r="AF147" s="414"/>
      <c r="AG147" s="414"/>
      <c r="AH147" s="414"/>
      <c r="AI147" s="414"/>
      <c r="AJ147" s="414"/>
      <c r="AK147" s="414"/>
      <c r="AL147" s="414"/>
      <c r="AM147" s="295">
        <f>SUM(Y147:AL147)</f>
        <v>0</v>
      </c>
    </row>
    <row r="148" spans="1:39" ht="16" hidden="1" outlineLevel="1">
      <c r="B148" s="293" t="s">
        <v>267</v>
      </c>
      <c r="C148" s="290" t="s">
        <v>163</v>
      </c>
      <c r="D148" s="294"/>
      <c r="E148" s="294"/>
      <c r="F148" s="294"/>
      <c r="G148" s="294"/>
      <c r="H148" s="294"/>
      <c r="I148" s="294"/>
      <c r="J148" s="294"/>
      <c r="K148" s="294"/>
      <c r="L148" s="294"/>
      <c r="M148" s="294"/>
      <c r="N148" s="294">
        <f>N147</f>
        <v>0</v>
      </c>
      <c r="O148" s="294"/>
      <c r="P148" s="294"/>
      <c r="Q148" s="294"/>
      <c r="R148" s="294"/>
      <c r="S148" s="294"/>
      <c r="T148" s="294"/>
      <c r="U148" s="294"/>
      <c r="V148" s="294"/>
      <c r="W148" s="294"/>
      <c r="X148" s="294"/>
      <c r="Y148" s="410">
        <f>Y147</f>
        <v>0</v>
      </c>
      <c r="Z148" s="410">
        <f t="shared" ref="Z148" si="48">Z147</f>
        <v>0</v>
      </c>
      <c r="AA148" s="410">
        <f t="shared" ref="AA148" si="49">AA147</f>
        <v>0</v>
      </c>
      <c r="AB148" s="410">
        <f t="shared" ref="AB148" si="50">AB147</f>
        <v>0</v>
      </c>
      <c r="AC148" s="410">
        <f t="shared" ref="AC148" si="51">AC147</f>
        <v>0</v>
      </c>
      <c r="AD148" s="410">
        <f t="shared" ref="AD148" si="52">AD147</f>
        <v>0</v>
      </c>
      <c r="AE148" s="410">
        <f t="shared" ref="AE148" si="53">AE147</f>
        <v>0</v>
      </c>
      <c r="AF148" s="410">
        <f t="shared" ref="AF148" si="54">AF147</f>
        <v>0</v>
      </c>
      <c r="AG148" s="410">
        <f t="shared" ref="AG148" si="55">AG147</f>
        <v>0</v>
      </c>
      <c r="AH148" s="410">
        <f t="shared" ref="AH148" si="56">AH147</f>
        <v>0</v>
      </c>
      <c r="AI148" s="410">
        <f t="shared" ref="AI148" si="57">AI147</f>
        <v>0</v>
      </c>
      <c r="AJ148" s="410">
        <f t="shared" ref="AJ148" si="58">AJ147</f>
        <v>0</v>
      </c>
      <c r="AK148" s="410">
        <f t="shared" ref="AK148" si="59">AK147</f>
        <v>0</v>
      </c>
      <c r="AL148" s="410">
        <f t="shared" ref="AL148" si="60">AL147</f>
        <v>0</v>
      </c>
      <c r="AM148" s="305"/>
    </row>
    <row r="149" spans="1:39" ht="16" hidden="1" outlineLevel="1">
      <c r="B149" s="516"/>
      <c r="C149" s="290"/>
      <c r="D149" s="290"/>
      <c r="E149" s="290"/>
      <c r="F149" s="290"/>
      <c r="G149" s="290"/>
      <c r="H149" s="290"/>
      <c r="I149" s="290"/>
      <c r="J149" s="290"/>
      <c r="K149" s="290"/>
      <c r="L149" s="290"/>
      <c r="M149" s="290"/>
      <c r="N149" s="290"/>
      <c r="O149" s="290"/>
      <c r="P149" s="290"/>
      <c r="Q149" s="290"/>
      <c r="R149" s="290"/>
      <c r="S149" s="290"/>
      <c r="T149" s="290"/>
      <c r="U149" s="290"/>
      <c r="V149" s="290"/>
      <c r="W149" s="290"/>
      <c r="X149" s="290"/>
      <c r="Y149" s="411"/>
      <c r="Z149" s="424"/>
      <c r="AA149" s="424"/>
      <c r="AB149" s="424"/>
      <c r="AC149" s="424"/>
      <c r="AD149" s="424"/>
      <c r="AE149" s="424"/>
      <c r="AF149" s="424"/>
      <c r="AG149" s="424"/>
      <c r="AH149" s="424"/>
      <c r="AI149" s="424"/>
      <c r="AJ149" s="424"/>
      <c r="AK149" s="424"/>
      <c r="AL149" s="424"/>
      <c r="AM149" s="305"/>
    </row>
    <row r="150" spans="1:39" ht="17" hidden="1" outlineLevel="1">
      <c r="A150" s="518">
        <v>35</v>
      </c>
      <c r="B150" s="516" t="s">
        <v>127</v>
      </c>
      <c r="C150" s="290" t="s">
        <v>25</v>
      </c>
      <c r="D150" s="294"/>
      <c r="E150" s="294"/>
      <c r="F150" s="294"/>
      <c r="G150" s="294"/>
      <c r="H150" s="294"/>
      <c r="I150" s="294"/>
      <c r="J150" s="294"/>
      <c r="K150" s="294"/>
      <c r="L150" s="294"/>
      <c r="M150" s="294"/>
      <c r="N150" s="294">
        <v>0</v>
      </c>
      <c r="O150" s="294"/>
      <c r="P150" s="294"/>
      <c r="Q150" s="294"/>
      <c r="R150" s="294"/>
      <c r="S150" s="294"/>
      <c r="T150" s="294"/>
      <c r="U150" s="294"/>
      <c r="V150" s="294"/>
      <c r="W150" s="294"/>
      <c r="X150" s="294"/>
      <c r="Y150" s="425"/>
      <c r="Z150" s="409"/>
      <c r="AA150" s="409"/>
      <c r="AB150" s="409"/>
      <c r="AC150" s="409"/>
      <c r="AD150" s="409"/>
      <c r="AE150" s="409"/>
      <c r="AF150" s="414"/>
      <c r="AG150" s="414"/>
      <c r="AH150" s="414"/>
      <c r="AI150" s="414"/>
      <c r="AJ150" s="414"/>
      <c r="AK150" s="414"/>
      <c r="AL150" s="414"/>
      <c r="AM150" s="295">
        <f>SUM(Y150:AL150)</f>
        <v>0</v>
      </c>
    </row>
    <row r="151" spans="1:39" ht="16" hidden="1" outlineLevel="1">
      <c r="B151" s="293" t="s">
        <v>267</v>
      </c>
      <c r="C151" s="290" t="s">
        <v>163</v>
      </c>
      <c r="D151" s="294"/>
      <c r="E151" s="294"/>
      <c r="F151" s="294"/>
      <c r="G151" s="294"/>
      <c r="H151" s="294"/>
      <c r="I151" s="294"/>
      <c r="J151" s="294"/>
      <c r="K151" s="294"/>
      <c r="L151" s="294"/>
      <c r="M151" s="294"/>
      <c r="N151" s="294">
        <f>N150</f>
        <v>0</v>
      </c>
      <c r="O151" s="294"/>
      <c r="P151" s="294"/>
      <c r="Q151" s="294"/>
      <c r="R151" s="294"/>
      <c r="S151" s="294"/>
      <c r="T151" s="294"/>
      <c r="U151" s="294"/>
      <c r="V151" s="294"/>
      <c r="W151" s="294"/>
      <c r="X151" s="294"/>
      <c r="Y151" s="410">
        <f>Y150</f>
        <v>0</v>
      </c>
      <c r="Z151" s="410">
        <f t="shared" ref="Z151" si="61">Z150</f>
        <v>0</v>
      </c>
      <c r="AA151" s="410">
        <f t="shared" ref="AA151" si="62">AA150</f>
        <v>0</v>
      </c>
      <c r="AB151" s="410">
        <f t="shared" ref="AB151" si="63">AB150</f>
        <v>0</v>
      </c>
      <c r="AC151" s="410">
        <f t="shared" ref="AC151" si="64">AC150</f>
        <v>0</v>
      </c>
      <c r="AD151" s="410">
        <f t="shared" ref="AD151" si="65">AD150</f>
        <v>0</v>
      </c>
      <c r="AE151" s="410">
        <f t="shared" ref="AE151" si="66">AE150</f>
        <v>0</v>
      </c>
      <c r="AF151" s="410">
        <f t="shared" ref="AF151" si="67">AF150</f>
        <v>0</v>
      </c>
      <c r="AG151" s="410">
        <f t="shared" ref="AG151" si="68">AG150</f>
        <v>0</v>
      </c>
      <c r="AH151" s="410">
        <f t="shared" ref="AH151" si="69">AH150</f>
        <v>0</v>
      </c>
      <c r="AI151" s="410">
        <f t="shared" ref="AI151" si="70">AI150</f>
        <v>0</v>
      </c>
      <c r="AJ151" s="410">
        <f t="shared" ref="AJ151" si="71">AJ150</f>
        <v>0</v>
      </c>
      <c r="AK151" s="410">
        <f t="shared" ref="AK151" si="72">AK150</f>
        <v>0</v>
      </c>
      <c r="AL151" s="410">
        <f t="shared" ref="AL151" si="73">AL150</f>
        <v>0</v>
      </c>
      <c r="AM151" s="305"/>
    </row>
    <row r="152" spans="1:39" ht="16" hidden="1" outlineLevel="1">
      <c r="B152" s="293"/>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16" hidden="1" outlineLevel="1">
      <c r="B153" s="287" t="s">
        <v>502</v>
      </c>
      <c r="C153" s="290"/>
      <c r="D153" s="290"/>
      <c r="E153" s="290"/>
      <c r="F153" s="290"/>
      <c r="G153" s="290"/>
      <c r="H153" s="290"/>
      <c r="I153" s="290"/>
      <c r="J153" s="290"/>
      <c r="K153" s="290"/>
      <c r="L153" s="290"/>
      <c r="M153" s="290"/>
      <c r="N153" s="290"/>
      <c r="O153" s="290"/>
      <c r="P153" s="290"/>
      <c r="Q153" s="290"/>
      <c r="R153" s="290"/>
      <c r="S153" s="290"/>
      <c r="T153" s="290"/>
      <c r="U153" s="290"/>
      <c r="V153" s="290"/>
      <c r="W153" s="290"/>
      <c r="X153" s="290"/>
      <c r="Y153" s="411"/>
      <c r="Z153" s="424"/>
      <c r="AA153" s="424"/>
      <c r="AB153" s="424"/>
      <c r="AC153" s="424"/>
      <c r="AD153" s="424"/>
      <c r="AE153" s="424"/>
      <c r="AF153" s="424"/>
      <c r="AG153" s="424"/>
      <c r="AH153" s="424"/>
      <c r="AI153" s="424"/>
      <c r="AJ153" s="424"/>
      <c r="AK153" s="424"/>
      <c r="AL153" s="424"/>
      <c r="AM153" s="305"/>
    </row>
    <row r="154" spans="1:39" ht="51" hidden="1" outlineLevel="1">
      <c r="A154" s="518">
        <v>36</v>
      </c>
      <c r="B154" s="516" t="s">
        <v>128</v>
      </c>
      <c r="C154" s="290" t="s">
        <v>25</v>
      </c>
      <c r="D154" s="294"/>
      <c r="E154" s="294"/>
      <c r="F154" s="294"/>
      <c r="G154" s="294"/>
      <c r="H154" s="294"/>
      <c r="I154" s="294"/>
      <c r="J154" s="294"/>
      <c r="K154" s="294"/>
      <c r="L154" s="294"/>
      <c r="M154" s="294"/>
      <c r="N154" s="294">
        <v>12</v>
      </c>
      <c r="O154" s="294"/>
      <c r="P154" s="294"/>
      <c r="Q154" s="294"/>
      <c r="R154" s="294"/>
      <c r="S154" s="294"/>
      <c r="T154" s="294"/>
      <c r="U154" s="294"/>
      <c r="V154" s="294"/>
      <c r="W154" s="294"/>
      <c r="X154" s="294"/>
      <c r="Y154" s="425"/>
      <c r="Z154" s="409"/>
      <c r="AA154" s="409"/>
      <c r="AB154" s="409"/>
      <c r="AC154" s="409"/>
      <c r="AD154" s="409"/>
      <c r="AE154" s="409"/>
      <c r="AF154" s="414"/>
      <c r="AG154" s="414"/>
      <c r="AH154" s="414"/>
      <c r="AI154" s="414"/>
      <c r="AJ154" s="414"/>
      <c r="AK154" s="414"/>
      <c r="AL154" s="414"/>
      <c r="AM154" s="295">
        <f>SUM(Y154:AL154)</f>
        <v>0</v>
      </c>
    </row>
    <row r="155" spans="1:39" ht="16" hidden="1" outlineLevel="1">
      <c r="B155" s="293" t="s">
        <v>267</v>
      </c>
      <c r="C155" s="290" t="s">
        <v>163</v>
      </c>
      <c r="D155" s="294"/>
      <c r="E155" s="294"/>
      <c r="F155" s="294"/>
      <c r="G155" s="294"/>
      <c r="H155" s="294"/>
      <c r="I155" s="294"/>
      <c r="J155" s="294"/>
      <c r="K155" s="294"/>
      <c r="L155" s="294"/>
      <c r="M155" s="294"/>
      <c r="N155" s="294">
        <f>N154</f>
        <v>12</v>
      </c>
      <c r="O155" s="294"/>
      <c r="P155" s="294"/>
      <c r="Q155" s="294"/>
      <c r="R155" s="294"/>
      <c r="S155" s="294"/>
      <c r="T155" s="294"/>
      <c r="U155" s="294"/>
      <c r="V155" s="294"/>
      <c r="W155" s="294"/>
      <c r="X155" s="294"/>
      <c r="Y155" s="410">
        <f>Y154</f>
        <v>0</v>
      </c>
      <c r="Z155" s="410">
        <f t="shared" ref="Z155" si="74">Z154</f>
        <v>0</v>
      </c>
      <c r="AA155" s="410">
        <f t="shared" ref="AA155" si="75">AA154</f>
        <v>0</v>
      </c>
      <c r="AB155" s="410">
        <f t="shared" ref="AB155" si="76">AB154</f>
        <v>0</v>
      </c>
      <c r="AC155" s="410">
        <f t="shared" ref="AC155" si="77">AC154</f>
        <v>0</v>
      </c>
      <c r="AD155" s="410">
        <f t="shared" ref="AD155" si="78">AD154</f>
        <v>0</v>
      </c>
      <c r="AE155" s="410">
        <f t="shared" ref="AE155" si="79">AE154</f>
        <v>0</v>
      </c>
      <c r="AF155" s="410">
        <f t="shared" ref="AF155" si="80">AF154</f>
        <v>0</v>
      </c>
      <c r="AG155" s="410">
        <f t="shared" ref="AG155" si="81">AG154</f>
        <v>0</v>
      </c>
      <c r="AH155" s="410">
        <f t="shared" ref="AH155" si="82">AH154</f>
        <v>0</v>
      </c>
      <c r="AI155" s="410">
        <f t="shared" ref="AI155" si="83">AI154</f>
        <v>0</v>
      </c>
      <c r="AJ155" s="410">
        <f t="shared" ref="AJ155" si="84">AJ154</f>
        <v>0</v>
      </c>
      <c r="AK155" s="410">
        <f t="shared" ref="AK155" si="85">AK154</f>
        <v>0</v>
      </c>
      <c r="AL155" s="410">
        <f t="shared" ref="AL155" si="86">AL154</f>
        <v>0</v>
      </c>
      <c r="AM155" s="305"/>
    </row>
    <row r="156" spans="1:39" ht="16" hidden="1" outlineLevel="1">
      <c r="B156" s="516"/>
      <c r="C156" s="290"/>
      <c r="D156" s="290"/>
      <c r="E156" s="290"/>
      <c r="F156" s="290"/>
      <c r="G156" s="290"/>
      <c r="H156" s="290"/>
      <c r="I156" s="290"/>
      <c r="J156" s="290"/>
      <c r="K156" s="290"/>
      <c r="L156" s="290"/>
      <c r="M156" s="290"/>
      <c r="N156" s="290"/>
      <c r="O156" s="290"/>
      <c r="P156" s="290"/>
      <c r="Q156" s="290"/>
      <c r="R156" s="290"/>
      <c r="S156" s="290"/>
      <c r="T156" s="290"/>
      <c r="U156" s="290"/>
      <c r="V156" s="290"/>
      <c r="W156" s="290"/>
      <c r="X156" s="290"/>
      <c r="Y156" s="411"/>
      <c r="Z156" s="424"/>
      <c r="AA156" s="424"/>
      <c r="AB156" s="424"/>
      <c r="AC156" s="424"/>
      <c r="AD156" s="424"/>
      <c r="AE156" s="424"/>
      <c r="AF156" s="424"/>
      <c r="AG156" s="424"/>
      <c r="AH156" s="424"/>
      <c r="AI156" s="424"/>
      <c r="AJ156" s="424"/>
      <c r="AK156" s="424"/>
      <c r="AL156" s="424"/>
      <c r="AM156" s="305"/>
    </row>
    <row r="157" spans="1:39" ht="34" hidden="1" outlineLevel="1">
      <c r="A157" s="518">
        <v>37</v>
      </c>
      <c r="B157" s="516" t="s">
        <v>129</v>
      </c>
      <c r="C157" s="290" t="s">
        <v>25</v>
      </c>
      <c r="D157" s="294"/>
      <c r="E157" s="294"/>
      <c r="F157" s="294"/>
      <c r="G157" s="294"/>
      <c r="H157" s="294"/>
      <c r="I157" s="294"/>
      <c r="J157" s="294"/>
      <c r="K157" s="294"/>
      <c r="L157" s="294"/>
      <c r="M157" s="294"/>
      <c r="N157" s="294">
        <v>12</v>
      </c>
      <c r="O157" s="294"/>
      <c r="P157" s="294"/>
      <c r="Q157" s="294"/>
      <c r="R157" s="294"/>
      <c r="S157" s="294"/>
      <c r="T157" s="294"/>
      <c r="U157" s="294"/>
      <c r="V157" s="294"/>
      <c r="W157" s="294"/>
      <c r="X157" s="294"/>
      <c r="Y157" s="425"/>
      <c r="Z157" s="409"/>
      <c r="AA157" s="409"/>
      <c r="AB157" s="409"/>
      <c r="AC157" s="409"/>
      <c r="AD157" s="409"/>
      <c r="AE157" s="409"/>
      <c r="AF157" s="414"/>
      <c r="AG157" s="414"/>
      <c r="AH157" s="414"/>
      <c r="AI157" s="414"/>
      <c r="AJ157" s="414"/>
      <c r="AK157" s="414"/>
      <c r="AL157" s="414"/>
      <c r="AM157" s="295">
        <f>SUM(Y157:AL157)</f>
        <v>0</v>
      </c>
    </row>
    <row r="158" spans="1:39" ht="16" hidden="1" outlineLevel="1">
      <c r="B158" s="293" t="s">
        <v>267</v>
      </c>
      <c r="C158" s="290" t="s">
        <v>163</v>
      </c>
      <c r="D158" s="294"/>
      <c r="E158" s="294"/>
      <c r="F158" s="294"/>
      <c r="G158" s="294"/>
      <c r="H158" s="294"/>
      <c r="I158" s="294"/>
      <c r="J158" s="294"/>
      <c r="K158" s="294"/>
      <c r="L158" s="294"/>
      <c r="M158" s="294"/>
      <c r="N158" s="294">
        <f>N157</f>
        <v>12</v>
      </c>
      <c r="O158" s="294"/>
      <c r="P158" s="294"/>
      <c r="Q158" s="294"/>
      <c r="R158" s="294"/>
      <c r="S158" s="294"/>
      <c r="T158" s="294"/>
      <c r="U158" s="294"/>
      <c r="V158" s="294"/>
      <c r="W158" s="294"/>
      <c r="X158" s="294"/>
      <c r="Y158" s="410">
        <f>Y157</f>
        <v>0</v>
      </c>
      <c r="Z158" s="410">
        <f t="shared" ref="Z158" si="87">Z157</f>
        <v>0</v>
      </c>
      <c r="AA158" s="410">
        <f t="shared" ref="AA158" si="88">AA157</f>
        <v>0</v>
      </c>
      <c r="AB158" s="410">
        <f t="shared" ref="AB158" si="89">AB157</f>
        <v>0</v>
      </c>
      <c r="AC158" s="410">
        <f t="shared" ref="AC158" si="90">AC157</f>
        <v>0</v>
      </c>
      <c r="AD158" s="410">
        <f t="shared" ref="AD158" si="91">AD157</f>
        <v>0</v>
      </c>
      <c r="AE158" s="410">
        <f t="shared" ref="AE158" si="92">AE157</f>
        <v>0</v>
      </c>
      <c r="AF158" s="410">
        <f t="shared" ref="AF158" si="93">AF157</f>
        <v>0</v>
      </c>
      <c r="AG158" s="410">
        <f t="shared" ref="AG158" si="94">AG157</f>
        <v>0</v>
      </c>
      <c r="AH158" s="410">
        <f t="shared" ref="AH158" si="95">AH157</f>
        <v>0</v>
      </c>
      <c r="AI158" s="410">
        <f t="shared" ref="AI158" si="96">AI157</f>
        <v>0</v>
      </c>
      <c r="AJ158" s="410">
        <f t="shared" ref="AJ158" si="97">AJ157</f>
        <v>0</v>
      </c>
      <c r="AK158" s="410">
        <f t="shared" ref="AK158" si="98">AK157</f>
        <v>0</v>
      </c>
      <c r="AL158" s="410">
        <f t="shared" ref="AL158" si="99">AL157</f>
        <v>0</v>
      </c>
      <c r="AM158" s="305"/>
    </row>
    <row r="159" spans="1:39" ht="16" hidden="1" outlineLevel="1">
      <c r="B159" s="516"/>
      <c r="C159" s="290"/>
      <c r="D159" s="290"/>
      <c r="E159" s="290"/>
      <c r="F159" s="290"/>
      <c r="G159" s="290"/>
      <c r="H159" s="290"/>
      <c r="I159" s="290"/>
      <c r="J159" s="290"/>
      <c r="K159" s="290"/>
      <c r="L159" s="290"/>
      <c r="M159" s="290"/>
      <c r="N159" s="290"/>
      <c r="O159" s="290"/>
      <c r="P159" s="290"/>
      <c r="Q159" s="290"/>
      <c r="R159" s="290"/>
      <c r="S159" s="290"/>
      <c r="T159" s="290"/>
      <c r="U159" s="290"/>
      <c r="V159" s="290"/>
      <c r="W159" s="290"/>
      <c r="X159" s="290"/>
      <c r="Y159" s="411"/>
      <c r="Z159" s="424"/>
      <c r="AA159" s="424"/>
      <c r="AB159" s="424"/>
      <c r="AC159" s="424"/>
      <c r="AD159" s="424"/>
      <c r="AE159" s="424"/>
      <c r="AF159" s="424"/>
      <c r="AG159" s="424"/>
      <c r="AH159" s="424"/>
      <c r="AI159" s="424"/>
      <c r="AJ159" s="424"/>
      <c r="AK159" s="424"/>
      <c r="AL159" s="424"/>
      <c r="AM159" s="305"/>
    </row>
    <row r="160" spans="1:39" ht="17" hidden="1" outlineLevel="1">
      <c r="A160" s="518">
        <v>38</v>
      </c>
      <c r="B160" s="516" t="s">
        <v>130</v>
      </c>
      <c r="C160" s="290" t="s">
        <v>25</v>
      </c>
      <c r="D160" s="294"/>
      <c r="E160" s="294"/>
      <c r="F160" s="294"/>
      <c r="G160" s="294"/>
      <c r="H160" s="294"/>
      <c r="I160" s="294"/>
      <c r="J160" s="294"/>
      <c r="K160" s="294"/>
      <c r="L160" s="294"/>
      <c r="M160" s="294"/>
      <c r="N160" s="294">
        <v>12</v>
      </c>
      <c r="O160" s="294"/>
      <c r="P160" s="294"/>
      <c r="Q160" s="294"/>
      <c r="R160" s="294"/>
      <c r="S160" s="294"/>
      <c r="T160" s="294"/>
      <c r="U160" s="294"/>
      <c r="V160" s="294"/>
      <c r="W160" s="294"/>
      <c r="X160" s="294"/>
      <c r="Y160" s="425"/>
      <c r="Z160" s="409"/>
      <c r="AA160" s="409"/>
      <c r="AB160" s="409"/>
      <c r="AC160" s="409"/>
      <c r="AD160" s="409"/>
      <c r="AE160" s="409"/>
      <c r="AF160" s="414"/>
      <c r="AG160" s="414"/>
      <c r="AH160" s="414"/>
      <c r="AI160" s="414"/>
      <c r="AJ160" s="414"/>
      <c r="AK160" s="414"/>
      <c r="AL160" s="414"/>
      <c r="AM160" s="295">
        <f>SUM(Y160:AL160)</f>
        <v>0</v>
      </c>
    </row>
    <row r="161" spans="1:39" ht="16" hidden="1" outlineLevel="1">
      <c r="B161" s="293" t="s">
        <v>267</v>
      </c>
      <c r="C161" s="290" t="s">
        <v>163</v>
      </c>
      <c r="D161" s="294"/>
      <c r="E161" s="294"/>
      <c r="F161" s="294"/>
      <c r="G161" s="294"/>
      <c r="H161" s="294"/>
      <c r="I161" s="294"/>
      <c r="J161" s="294"/>
      <c r="K161" s="294"/>
      <c r="L161" s="294"/>
      <c r="M161" s="294"/>
      <c r="N161" s="294">
        <f>N160</f>
        <v>12</v>
      </c>
      <c r="O161" s="294"/>
      <c r="P161" s="294"/>
      <c r="Q161" s="294"/>
      <c r="R161" s="294"/>
      <c r="S161" s="294"/>
      <c r="T161" s="294"/>
      <c r="U161" s="294"/>
      <c r="V161" s="294"/>
      <c r="W161" s="294"/>
      <c r="X161" s="294"/>
      <c r="Y161" s="410">
        <f>Y160</f>
        <v>0</v>
      </c>
      <c r="Z161" s="410">
        <f t="shared" ref="Z161" si="100">Z160</f>
        <v>0</v>
      </c>
      <c r="AA161" s="410">
        <f t="shared" ref="AA161" si="101">AA160</f>
        <v>0</v>
      </c>
      <c r="AB161" s="410">
        <f t="shared" ref="AB161" si="102">AB160</f>
        <v>0</v>
      </c>
      <c r="AC161" s="410">
        <f t="shared" ref="AC161" si="103">AC160</f>
        <v>0</v>
      </c>
      <c r="AD161" s="410">
        <f t="shared" ref="AD161" si="104">AD160</f>
        <v>0</v>
      </c>
      <c r="AE161" s="410">
        <f t="shared" ref="AE161" si="105">AE160</f>
        <v>0</v>
      </c>
      <c r="AF161" s="410">
        <f t="shared" ref="AF161" si="106">AF160</f>
        <v>0</v>
      </c>
      <c r="AG161" s="410">
        <f t="shared" ref="AG161" si="107">AG160</f>
        <v>0</v>
      </c>
      <c r="AH161" s="410">
        <f t="shared" ref="AH161" si="108">AH160</f>
        <v>0</v>
      </c>
      <c r="AI161" s="410">
        <f t="shared" ref="AI161" si="109">AI160</f>
        <v>0</v>
      </c>
      <c r="AJ161" s="410">
        <f t="shared" ref="AJ161" si="110">AJ160</f>
        <v>0</v>
      </c>
      <c r="AK161" s="410">
        <f t="shared" ref="AK161" si="111">AK160</f>
        <v>0</v>
      </c>
      <c r="AL161" s="410">
        <f t="shared" ref="AL161" si="112">AL160</f>
        <v>0</v>
      </c>
      <c r="AM161" s="305"/>
    </row>
    <row r="162" spans="1:39" ht="16" hidden="1" outlineLevel="1">
      <c r="B162" s="516"/>
      <c r="C162" s="290"/>
      <c r="D162" s="290"/>
      <c r="E162" s="290"/>
      <c r="F162" s="290"/>
      <c r="G162" s="290"/>
      <c r="H162" s="290"/>
      <c r="I162" s="290"/>
      <c r="J162" s="290"/>
      <c r="K162" s="290"/>
      <c r="L162" s="290"/>
      <c r="M162" s="290"/>
      <c r="N162" s="290"/>
      <c r="O162" s="290"/>
      <c r="P162" s="290"/>
      <c r="Q162" s="290"/>
      <c r="R162" s="290"/>
      <c r="S162" s="290"/>
      <c r="T162" s="290"/>
      <c r="U162" s="290"/>
      <c r="V162" s="290"/>
      <c r="W162" s="290"/>
      <c r="X162" s="290"/>
      <c r="Y162" s="411"/>
      <c r="Z162" s="424"/>
      <c r="AA162" s="424"/>
      <c r="AB162" s="424"/>
      <c r="AC162" s="424"/>
      <c r="AD162" s="424"/>
      <c r="AE162" s="424"/>
      <c r="AF162" s="424"/>
      <c r="AG162" s="424"/>
      <c r="AH162" s="424"/>
      <c r="AI162" s="424"/>
      <c r="AJ162" s="424"/>
      <c r="AK162" s="424"/>
      <c r="AL162" s="424"/>
      <c r="AM162" s="305"/>
    </row>
    <row r="163" spans="1:39" ht="34" hidden="1" outlineLevel="1">
      <c r="A163" s="518">
        <v>39</v>
      </c>
      <c r="B163" s="516" t="s">
        <v>131</v>
      </c>
      <c r="C163" s="290" t="s">
        <v>25</v>
      </c>
      <c r="D163" s="294"/>
      <c r="E163" s="294"/>
      <c r="F163" s="294"/>
      <c r="G163" s="294"/>
      <c r="H163" s="294"/>
      <c r="I163" s="294"/>
      <c r="J163" s="294"/>
      <c r="K163" s="294"/>
      <c r="L163" s="294"/>
      <c r="M163" s="294"/>
      <c r="N163" s="294">
        <v>12</v>
      </c>
      <c r="O163" s="294"/>
      <c r="P163" s="294"/>
      <c r="Q163" s="294"/>
      <c r="R163" s="294"/>
      <c r="S163" s="294"/>
      <c r="T163" s="294"/>
      <c r="U163" s="294"/>
      <c r="V163" s="294"/>
      <c r="W163" s="294"/>
      <c r="X163" s="294"/>
      <c r="Y163" s="425"/>
      <c r="Z163" s="409"/>
      <c r="AA163" s="409"/>
      <c r="AB163" s="409"/>
      <c r="AC163" s="409"/>
      <c r="AD163" s="409"/>
      <c r="AE163" s="409"/>
      <c r="AF163" s="414"/>
      <c r="AG163" s="414"/>
      <c r="AH163" s="414"/>
      <c r="AI163" s="414"/>
      <c r="AJ163" s="414"/>
      <c r="AK163" s="414"/>
      <c r="AL163" s="414"/>
      <c r="AM163" s="295">
        <f>SUM(Y163:AL163)</f>
        <v>0</v>
      </c>
    </row>
    <row r="164" spans="1:39" ht="16" hidden="1" outlineLevel="1">
      <c r="B164" s="293" t="s">
        <v>267</v>
      </c>
      <c r="C164" s="290" t="s">
        <v>163</v>
      </c>
      <c r="D164" s="294"/>
      <c r="E164" s="294"/>
      <c r="F164" s="294"/>
      <c r="G164" s="294"/>
      <c r="H164" s="294"/>
      <c r="I164" s="294"/>
      <c r="J164" s="294"/>
      <c r="K164" s="294"/>
      <c r="L164" s="294"/>
      <c r="M164" s="294"/>
      <c r="N164" s="294">
        <f>N163</f>
        <v>12</v>
      </c>
      <c r="O164" s="294"/>
      <c r="P164" s="294"/>
      <c r="Q164" s="294"/>
      <c r="R164" s="294"/>
      <c r="S164" s="294"/>
      <c r="T164" s="294"/>
      <c r="U164" s="294"/>
      <c r="V164" s="294"/>
      <c r="W164" s="294"/>
      <c r="X164" s="294"/>
      <c r="Y164" s="410">
        <f>Y163</f>
        <v>0</v>
      </c>
      <c r="Z164" s="410">
        <f t="shared" ref="Z164" si="113">Z163</f>
        <v>0</v>
      </c>
      <c r="AA164" s="410">
        <f t="shared" ref="AA164" si="114">AA163</f>
        <v>0</v>
      </c>
      <c r="AB164" s="410">
        <f t="shared" ref="AB164" si="115">AB163</f>
        <v>0</v>
      </c>
      <c r="AC164" s="410">
        <f t="shared" ref="AC164" si="116">AC163</f>
        <v>0</v>
      </c>
      <c r="AD164" s="410">
        <f t="shared" ref="AD164" si="117">AD163</f>
        <v>0</v>
      </c>
      <c r="AE164" s="410">
        <f t="shared" ref="AE164" si="118">AE163</f>
        <v>0</v>
      </c>
      <c r="AF164" s="410">
        <f t="shared" ref="AF164" si="119">AF163</f>
        <v>0</v>
      </c>
      <c r="AG164" s="410">
        <f t="shared" ref="AG164" si="120">AG163</f>
        <v>0</v>
      </c>
      <c r="AH164" s="410">
        <f t="shared" ref="AH164" si="121">AH163</f>
        <v>0</v>
      </c>
      <c r="AI164" s="410">
        <f t="shared" ref="AI164" si="122">AI163</f>
        <v>0</v>
      </c>
      <c r="AJ164" s="410">
        <f t="shared" ref="AJ164" si="123">AJ163</f>
        <v>0</v>
      </c>
      <c r="AK164" s="410">
        <f t="shared" ref="AK164" si="124">AK163</f>
        <v>0</v>
      </c>
      <c r="AL164" s="410">
        <f t="shared" ref="AL164" si="125">AL163</f>
        <v>0</v>
      </c>
      <c r="AM164" s="305"/>
    </row>
    <row r="165" spans="1:39" ht="16" hidden="1" outlineLevel="1">
      <c r="B165" s="516"/>
      <c r="C165" s="290"/>
      <c r="D165" s="290"/>
      <c r="E165" s="290"/>
      <c r="F165" s="290"/>
      <c r="G165" s="290"/>
      <c r="H165" s="290"/>
      <c r="I165" s="290"/>
      <c r="J165" s="290"/>
      <c r="K165" s="290"/>
      <c r="L165" s="290"/>
      <c r="M165" s="290"/>
      <c r="N165" s="290"/>
      <c r="O165" s="290"/>
      <c r="P165" s="290"/>
      <c r="Q165" s="290"/>
      <c r="R165" s="290"/>
      <c r="S165" s="290"/>
      <c r="T165" s="290"/>
      <c r="U165" s="290"/>
      <c r="V165" s="290"/>
      <c r="W165" s="290"/>
      <c r="X165" s="290"/>
      <c r="Y165" s="411"/>
      <c r="Z165" s="424"/>
      <c r="AA165" s="424"/>
      <c r="AB165" s="424"/>
      <c r="AC165" s="424"/>
      <c r="AD165" s="424"/>
      <c r="AE165" s="424"/>
      <c r="AF165" s="424"/>
      <c r="AG165" s="424"/>
      <c r="AH165" s="424"/>
      <c r="AI165" s="424"/>
      <c r="AJ165" s="424"/>
      <c r="AK165" s="424"/>
      <c r="AL165" s="424"/>
      <c r="AM165" s="305"/>
    </row>
    <row r="166" spans="1:39" ht="34" hidden="1" outlineLevel="1">
      <c r="A166" s="518">
        <v>40</v>
      </c>
      <c r="B166" s="516" t="s">
        <v>132</v>
      </c>
      <c r="C166" s="290" t="s">
        <v>25</v>
      </c>
      <c r="D166" s="294"/>
      <c r="E166" s="294"/>
      <c r="F166" s="294"/>
      <c r="G166" s="294"/>
      <c r="H166" s="294"/>
      <c r="I166" s="294"/>
      <c r="J166" s="294"/>
      <c r="K166" s="294"/>
      <c r="L166" s="294"/>
      <c r="M166" s="294"/>
      <c r="N166" s="294">
        <v>12</v>
      </c>
      <c r="O166" s="294"/>
      <c r="P166" s="294"/>
      <c r="Q166" s="294"/>
      <c r="R166" s="294"/>
      <c r="S166" s="294"/>
      <c r="T166" s="294"/>
      <c r="U166" s="294"/>
      <c r="V166" s="294"/>
      <c r="W166" s="294"/>
      <c r="X166" s="294"/>
      <c r="Y166" s="425"/>
      <c r="Z166" s="409"/>
      <c r="AA166" s="409"/>
      <c r="AB166" s="409"/>
      <c r="AC166" s="409"/>
      <c r="AD166" s="409"/>
      <c r="AE166" s="409"/>
      <c r="AF166" s="414"/>
      <c r="AG166" s="414"/>
      <c r="AH166" s="414"/>
      <c r="AI166" s="414"/>
      <c r="AJ166" s="414"/>
      <c r="AK166" s="414"/>
      <c r="AL166" s="414"/>
      <c r="AM166" s="295">
        <f>SUM(Y166:AL166)</f>
        <v>0</v>
      </c>
    </row>
    <row r="167" spans="1:39" ht="16" hidden="1" outlineLevel="1">
      <c r="B167" s="293" t="s">
        <v>267</v>
      </c>
      <c r="C167" s="290" t="s">
        <v>163</v>
      </c>
      <c r="D167" s="294"/>
      <c r="E167" s="294"/>
      <c r="F167" s="294"/>
      <c r="G167" s="294"/>
      <c r="H167" s="294"/>
      <c r="I167" s="294"/>
      <c r="J167" s="294"/>
      <c r="K167" s="294"/>
      <c r="L167" s="294"/>
      <c r="M167" s="294"/>
      <c r="N167" s="294">
        <f>N166</f>
        <v>12</v>
      </c>
      <c r="O167" s="294"/>
      <c r="P167" s="294"/>
      <c r="Q167" s="294"/>
      <c r="R167" s="294"/>
      <c r="S167" s="294"/>
      <c r="T167" s="294"/>
      <c r="U167" s="294"/>
      <c r="V167" s="294"/>
      <c r="W167" s="294"/>
      <c r="X167" s="294"/>
      <c r="Y167" s="410">
        <f>Y166</f>
        <v>0</v>
      </c>
      <c r="Z167" s="410">
        <f t="shared" ref="Z167" si="126">Z166</f>
        <v>0</v>
      </c>
      <c r="AA167" s="410">
        <f t="shared" ref="AA167" si="127">AA166</f>
        <v>0</v>
      </c>
      <c r="AB167" s="410">
        <f t="shared" ref="AB167" si="128">AB166</f>
        <v>0</v>
      </c>
      <c r="AC167" s="410">
        <f t="shared" ref="AC167" si="129">AC166</f>
        <v>0</v>
      </c>
      <c r="AD167" s="410">
        <f t="shared" ref="AD167" si="130">AD166</f>
        <v>0</v>
      </c>
      <c r="AE167" s="410">
        <f t="shared" ref="AE167" si="131">AE166</f>
        <v>0</v>
      </c>
      <c r="AF167" s="410">
        <f t="shared" ref="AF167" si="132">AF166</f>
        <v>0</v>
      </c>
      <c r="AG167" s="410">
        <f t="shared" ref="AG167" si="133">AG166</f>
        <v>0</v>
      </c>
      <c r="AH167" s="410">
        <f t="shared" ref="AH167" si="134">AH166</f>
        <v>0</v>
      </c>
      <c r="AI167" s="410">
        <f t="shared" ref="AI167" si="135">AI166</f>
        <v>0</v>
      </c>
      <c r="AJ167" s="410">
        <f t="shared" ref="AJ167" si="136">AJ166</f>
        <v>0</v>
      </c>
      <c r="AK167" s="410">
        <f t="shared" ref="AK167" si="137">AK166</f>
        <v>0</v>
      </c>
      <c r="AL167" s="410">
        <f t="shared" ref="AL167" si="138">AL166</f>
        <v>0</v>
      </c>
      <c r="AM167" s="305"/>
    </row>
    <row r="168" spans="1:39" ht="16" hidden="1" outlineLevel="1">
      <c r="B168" s="516"/>
      <c r="C168" s="290"/>
      <c r="D168" s="290"/>
      <c r="E168" s="290"/>
      <c r="F168" s="290"/>
      <c r="G168" s="290"/>
      <c r="H168" s="290"/>
      <c r="I168" s="290"/>
      <c r="J168" s="290"/>
      <c r="K168" s="290"/>
      <c r="L168" s="290"/>
      <c r="M168" s="290"/>
      <c r="N168" s="290"/>
      <c r="O168" s="290"/>
      <c r="P168" s="290"/>
      <c r="Q168" s="290"/>
      <c r="R168" s="290"/>
      <c r="S168" s="290"/>
      <c r="T168" s="290"/>
      <c r="U168" s="290"/>
      <c r="V168" s="290"/>
      <c r="W168" s="290"/>
      <c r="X168" s="290"/>
      <c r="Y168" s="411"/>
      <c r="Z168" s="424"/>
      <c r="AA168" s="424"/>
      <c r="AB168" s="424"/>
      <c r="AC168" s="424"/>
      <c r="AD168" s="424"/>
      <c r="AE168" s="424"/>
      <c r="AF168" s="424"/>
      <c r="AG168" s="424"/>
      <c r="AH168" s="424"/>
      <c r="AI168" s="424"/>
      <c r="AJ168" s="424"/>
      <c r="AK168" s="424"/>
      <c r="AL168" s="424"/>
      <c r="AM168" s="305"/>
    </row>
    <row r="169" spans="1:39" ht="34" hidden="1" outlineLevel="1">
      <c r="A169" s="518">
        <v>41</v>
      </c>
      <c r="B169" s="516" t="s">
        <v>133</v>
      </c>
      <c r="C169" s="290" t="s">
        <v>25</v>
      </c>
      <c r="D169" s="294"/>
      <c r="E169" s="294"/>
      <c r="F169" s="294"/>
      <c r="G169" s="294"/>
      <c r="H169" s="294"/>
      <c r="I169" s="294"/>
      <c r="J169" s="294"/>
      <c r="K169" s="294"/>
      <c r="L169" s="294"/>
      <c r="M169" s="294"/>
      <c r="N169" s="294">
        <v>12</v>
      </c>
      <c r="O169" s="294"/>
      <c r="P169" s="294"/>
      <c r="Q169" s="294"/>
      <c r="R169" s="294"/>
      <c r="S169" s="294"/>
      <c r="T169" s="294"/>
      <c r="U169" s="294"/>
      <c r="V169" s="294"/>
      <c r="W169" s="294"/>
      <c r="X169" s="294"/>
      <c r="Y169" s="425"/>
      <c r="Z169" s="409"/>
      <c r="AA169" s="409"/>
      <c r="AB169" s="409"/>
      <c r="AC169" s="409"/>
      <c r="AD169" s="409"/>
      <c r="AE169" s="409"/>
      <c r="AF169" s="414"/>
      <c r="AG169" s="414"/>
      <c r="AH169" s="414"/>
      <c r="AI169" s="414"/>
      <c r="AJ169" s="414"/>
      <c r="AK169" s="414"/>
      <c r="AL169" s="414"/>
      <c r="AM169" s="295">
        <f>SUM(Y169:AL169)</f>
        <v>0</v>
      </c>
    </row>
    <row r="170" spans="1:39" ht="16" hidden="1" outlineLevel="1">
      <c r="B170" s="293" t="s">
        <v>267</v>
      </c>
      <c r="C170" s="290" t="s">
        <v>163</v>
      </c>
      <c r="D170" s="294"/>
      <c r="E170" s="294"/>
      <c r="F170" s="294"/>
      <c r="G170" s="294"/>
      <c r="H170" s="294"/>
      <c r="I170" s="294"/>
      <c r="J170" s="294"/>
      <c r="K170" s="294"/>
      <c r="L170" s="294"/>
      <c r="M170" s="294"/>
      <c r="N170" s="294">
        <f>N169</f>
        <v>12</v>
      </c>
      <c r="O170" s="294"/>
      <c r="P170" s="294"/>
      <c r="Q170" s="294"/>
      <c r="R170" s="294"/>
      <c r="S170" s="294"/>
      <c r="T170" s="294"/>
      <c r="U170" s="294"/>
      <c r="V170" s="294"/>
      <c r="W170" s="294"/>
      <c r="X170" s="294"/>
      <c r="Y170" s="410">
        <f>Y169</f>
        <v>0</v>
      </c>
      <c r="Z170" s="410">
        <f t="shared" ref="Z170" si="139">Z169</f>
        <v>0</v>
      </c>
      <c r="AA170" s="410">
        <f t="shared" ref="AA170" si="140">AA169</f>
        <v>0</v>
      </c>
      <c r="AB170" s="410">
        <f t="shared" ref="AB170" si="141">AB169</f>
        <v>0</v>
      </c>
      <c r="AC170" s="410">
        <f t="shared" ref="AC170" si="142">AC169</f>
        <v>0</v>
      </c>
      <c r="AD170" s="410">
        <f t="shared" ref="AD170" si="143">AD169</f>
        <v>0</v>
      </c>
      <c r="AE170" s="410">
        <f t="shared" ref="AE170" si="144">AE169</f>
        <v>0</v>
      </c>
      <c r="AF170" s="410">
        <f t="shared" ref="AF170" si="145">AF169</f>
        <v>0</v>
      </c>
      <c r="AG170" s="410">
        <f t="shared" ref="AG170" si="146">AG169</f>
        <v>0</v>
      </c>
      <c r="AH170" s="410">
        <f t="shared" ref="AH170" si="147">AH169</f>
        <v>0</v>
      </c>
      <c r="AI170" s="410">
        <f t="shared" ref="AI170" si="148">AI169</f>
        <v>0</v>
      </c>
      <c r="AJ170" s="410">
        <f t="shared" ref="AJ170" si="149">AJ169</f>
        <v>0</v>
      </c>
      <c r="AK170" s="410">
        <f t="shared" ref="AK170" si="150">AK169</f>
        <v>0</v>
      </c>
      <c r="AL170" s="410">
        <f t="shared" ref="AL170" si="151">AL169</f>
        <v>0</v>
      </c>
      <c r="AM170" s="305"/>
    </row>
    <row r="171" spans="1:39" ht="16" hidden="1" outlineLevel="1">
      <c r="B171" s="516"/>
      <c r="C171" s="290"/>
      <c r="D171" s="290"/>
      <c r="E171" s="290"/>
      <c r="F171" s="290"/>
      <c r="G171" s="290"/>
      <c r="H171" s="290"/>
      <c r="I171" s="290"/>
      <c r="J171" s="290"/>
      <c r="K171" s="290"/>
      <c r="L171" s="290"/>
      <c r="M171" s="290"/>
      <c r="N171" s="290"/>
      <c r="O171" s="290"/>
      <c r="P171" s="290"/>
      <c r="Q171" s="290"/>
      <c r="R171" s="290"/>
      <c r="S171" s="290"/>
      <c r="T171" s="290"/>
      <c r="U171" s="290"/>
      <c r="V171" s="290"/>
      <c r="W171" s="290"/>
      <c r="X171" s="290"/>
      <c r="Y171" s="411"/>
      <c r="Z171" s="424"/>
      <c r="AA171" s="424"/>
      <c r="AB171" s="424"/>
      <c r="AC171" s="424"/>
      <c r="AD171" s="424"/>
      <c r="AE171" s="424"/>
      <c r="AF171" s="424"/>
      <c r="AG171" s="424"/>
      <c r="AH171" s="424"/>
      <c r="AI171" s="424"/>
      <c r="AJ171" s="424"/>
      <c r="AK171" s="424"/>
      <c r="AL171" s="424"/>
      <c r="AM171" s="305"/>
    </row>
    <row r="172" spans="1:39" ht="34" hidden="1" outlineLevel="1">
      <c r="A172" s="518">
        <v>42</v>
      </c>
      <c r="B172" s="516" t="s">
        <v>134</v>
      </c>
      <c r="C172" s="290" t="s">
        <v>25</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25"/>
      <c r="Z172" s="409"/>
      <c r="AA172" s="409"/>
      <c r="AB172" s="409"/>
      <c r="AC172" s="409"/>
      <c r="AD172" s="409"/>
      <c r="AE172" s="409"/>
      <c r="AF172" s="414"/>
      <c r="AG172" s="414"/>
      <c r="AH172" s="414"/>
      <c r="AI172" s="414"/>
      <c r="AJ172" s="414"/>
      <c r="AK172" s="414"/>
      <c r="AL172" s="414"/>
      <c r="AM172" s="295">
        <f>SUM(Y172:AL172)</f>
        <v>0</v>
      </c>
    </row>
    <row r="173" spans="1:39" ht="16" hidden="1" outlineLevel="1">
      <c r="B173" s="293" t="s">
        <v>267</v>
      </c>
      <c r="C173" s="290" t="s">
        <v>163</v>
      </c>
      <c r="D173" s="294"/>
      <c r="E173" s="294"/>
      <c r="F173" s="294"/>
      <c r="G173" s="294"/>
      <c r="H173" s="294"/>
      <c r="I173" s="294"/>
      <c r="J173" s="294"/>
      <c r="K173" s="294"/>
      <c r="L173" s="294"/>
      <c r="M173" s="294"/>
      <c r="N173" s="464"/>
      <c r="O173" s="294"/>
      <c r="P173" s="294"/>
      <c r="Q173" s="294"/>
      <c r="R173" s="294"/>
      <c r="S173" s="294"/>
      <c r="T173" s="294"/>
      <c r="U173" s="294"/>
      <c r="V173" s="294"/>
      <c r="W173" s="294"/>
      <c r="X173" s="294"/>
      <c r="Y173" s="410">
        <f>Y172</f>
        <v>0</v>
      </c>
      <c r="Z173" s="410">
        <f t="shared" ref="Z173" si="152">Z172</f>
        <v>0</v>
      </c>
      <c r="AA173" s="410">
        <f t="shared" ref="AA173" si="153">AA172</f>
        <v>0</v>
      </c>
      <c r="AB173" s="410">
        <f t="shared" ref="AB173" si="154">AB172</f>
        <v>0</v>
      </c>
      <c r="AC173" s="410">
        <f t="shared" ref="AC173" si="155">AC172</f>
        <v>0</v>
      </c>
      <c r="AD173" s="410">
        <f t="shared" ref="AD173" si="156">AD172</f>
        <v>0</v>
      </c>
      <c r="AE173" s="410">
        <f t="shared" ref="AE173" si="157">AE172</f>
        <v>0</v>
      </c>
      <c r="AF173" s="410">
        <f t="shared" ref="AF173" si="158">AF172</f>
        <v>0</v>
      </c>
      <c r="AG173" s="410">
        <f t="shared" ref="AG173" si="159">AG172</f>
        <v>0</v>
      </c>
      <c r="AH173" s="410">
        <f t="shared" ref="AH173" si="160">AH172</f>
        <v>0</v>
      </c>
      <c r="AI173" s="410">
        <f t="shared" ref="AI173" si="161">AI172</f>
        <v>0</v>
      </c>
      <c r="AJ173" s="410">
        <f t="shared" ref="AJ173" si="162">AJ172</f>
        <v>0</v>
      </c>
      <c r="AK173" s="410">
        <f t="shared" ref="AK173" si="163">AK172</f>
        <v>0</v>
      </c>
      <c r="AL173" s="410">
        <f t="shared" ref="AL173" si="164">AL172</f>
        <v>0</v>
      </c>
      <c r="AM173" s="305"/>
    </row>
    <row r="174" spans="1:39" ht="16" hidden="1" outlineLevel="1">
      <c r="B174" s="516"/>
      <c r="C174" s="290"/>
      <c r="D174" s="290"/>
      <c r="E174" s="290"/>
      <c r="F174" s="290"/>
      <c r="G174" s="290"/>
      <c r="H174" s="290"/>
      <c r="I174" s="290"/>
      <c r="J174" s="290"/>
      <c r="K174" s="290"/>
      <c r="L174" s="290"/>
      <c r="M174" s="290"/>
      <c r="N174" s="290"/>
      <c r="O174" s="290"/>
      <c r="P174" s="290"/>
      <c r="Q174" s="290"/>
      <c r="R174" s="290"/>
      <c r="S174" s="290"/>
      <c r="T174" s="290"/>
      <c r="U174" s="290"/>
      <c r="V174" s="290"/>
      <c r="W174" s="290"/>
      <c r="X174" s="290"/>
      <c r="Y174" s="411"/>
      <c r="Z174" s="424"/>
      <c r="AA174" s="424"/>
      <c r="AB174" s="424"/>
      <c r="AC174" s="424"/>
      <c r="AD174" s="424"/>
      <c r="AE174" s="424"/>
      <c r="AF174" s="424"/>
      <c r="AG174" s="424"/>
      <c r="AH174" s="424"/>
      <c r="AI174" s="424"/>
      <c r="AJ174" s="424"/>
      <c r="AK174" s="424"/>
      <c r="AL174" s="424"/>
      <c r="AM174" s="305"/>
    </row>
    <row r="175" spans="1:39" ht="17" hidden="1" outlineLevel="1">
      <c r="A175" s="518">
        <v>43</v>
      </c>
      <c r="B175" s="516" t="s">
        <v>135</v>
      </c>
      <c r="C175" s="290" t="s">
        <v>25</v>
      </c>
      <c r="D175" s="294"/>
      <c r="E175" s="294"/>
      <c r="F175" s="294"/>
      <c r="G175" s="294"/>
      <c r="H175" s="294"/>
      <c r="I175" s="294"/>
      <c r="J175" s="294"/>
      <c r="K175" s="294"/>
      <c r="L175" s="294"/>
      <c r="M175" s="294"/>
      <c r="N175" s="294">
        <v>12</v>
      </c>
      <c r="O175" s="294"/>
      <c r="P175" s="294"/>
      <c r="Q175" s="294"/>
      <c r="R175" s="294"/>
      <c r="S175" s="294"/>
      <c r="T175" s="294"/>
      <c r="U175" s="294"/>
      <c r="V175" s="294"/>
      <c r="W175" s="294"/>
      <c r="X175" s="294"/>
      <c r="Y175" s="425"/>
      <c r="Z175" s="409"/>
      <c r="AA175" s="409"/>
      <c r="AB175" s="409"/>
      <c r="AC175" s="409"/>
      <c r="AD175" s="409"/>
      <c r="AE175" s="409"/>
      <c r="AF175" s="414"/>
      <c r="AG175" s="414"/>
      <c r="AH175" s="414"/>
      <c r="AI175" s="414"/>
      <c r="AJ175" s="414"/>
      <c r="AK175" s="414"/>
      <c r="AL175" s="414"/>
      <c r="AM175" s="295">
        <f>SUM(Y175:AL175)</f>
        <v>0</v>
      </c>
    </row>
    <row r="176" spans="1:39" ht="16" hidden="1" outlineLevel="1">
      <c r="B176" s="293" t="s">
        <v>267</v>
      </c>
      <c r="C176" s="290" t="s">
        <v>163</v>
      </c>
      <c r="D176" s="294"/>
      <c r="E176" s="294"/>
      <c r="F176" s="294"/>
      <c r="G176" s="294"/>
      <c r="H176" s="294"/>
      <c r="I176" s="294"/>
      <c r="J176" s="294"/>
      <c r="K176" s="294"/>
      <c r="L176" s="294"/>
      <c r="M176" s="294"/>
      <c r="N176" s="294">
        <f>N175</f>
        <v>12</v>
      </c>
      <c r="O176" s="294"/>
      <c r="P176" s="294"/>
      <c r="Q176" s="294"/>
      <c r="R176" s="294"/>
      <c r="S176" s="294"/>
      <c r="T176" s="294"/>
      <c r="U176" s="294"/>
      <c r="V176" s="294"/>
      <c r="W176" s="294"/>
      <c r="X176" s="294"/>
      <c r="Y176" s="410">
        <f>Y175</f>
        <v>0</v>
      </c>
      <c r="Z176" s="410">
        <f t="shared" ref="Z176" si="165">Z175</f>
        <v>0</v>
      </c>
      <c r="AA176" s="410">
        <f t="shared" ref="AA176" si="166">AA175</f>
        <v>0</v>
      </c>
      <c r="AB176" s="410">
        <f t="shared" ref="AB176" si="167">AB175</f>
        <v>0</v>
      </c>
      <c r="AC176" s="410">
        <f t="shared" ref="AC176" si="168">AC175</f>
        <v>0</v>
      </c>
      <c r="AD176" s="410">
        <f t="shared" ref="AD176" si="169">AD175</f>
        <v>0</v>
      </c>
      <c r="AE176" s="410">
        <f t="shared" ref="AE176" si="170">AE175</f>
        <v>0</v>
      </c>
      <c r="AF176" s="410">
        <f t="shared" ref="AF176" si="171">AF175</f>
        <v>0</v>
      </c>
      <c r="AG176" s="410">
        <f t="shared" ref="AG176" si="172">AG175</f>
        <v>0</v>
      </c>
      <c r="AH176" s="410">
        <f t="shared" ref="AH176" si="173">AH175</f>
        <v>0</v>
      </c>
      <c r="AI176" s="410">
        <f t="shared" ref="AI176" si="174">AI175</f>
        <v>0</v>
      </c>
      <c r="AJ176" s="410">
        <f t="shared" ref="AJ176" si="175">AJ175</f>
        <v>0</v>
      </c>
      <c r="AK176" s="410">
        <f t="shared" ref="AK176" si="176">AK175</f>
        <v>0</v>
      </c>
      <c r="AL176" s="410">
        <f t="shared" ref="AL176" si="177">AL175</f>
        <v>0</v>
      </c>
      <c r="AM176" s="305"/>
    </row>
    <row r="177" spans="1:39" ht="16" hidden="1" outlineLevel="1">
      <c r="B177" s="516"/>
      <c r="C177" s="290"/>
      <c r="D177" s="290"/>
      <c r="E177" s="290"/>
      <c r="F177" s="290"/>
      <c r="G177" s="290"/>
      <c r="H177" s="290"/>
      <c r="I177" s="290"/>
      <c r="J177" s="290"/>
      <c r="K177" s="290"/>
      <c r="L177" s="290"/>
      <c r="M177" s="290"/>
      <c r="N177" s="290"/>
      <c r="O177" s="290"/>
      <c r="P177" s="290"/>
      <c r="Q177" s="290"/>
      <c r="R177" s="290"/>
      <c r="S177" s="290"/>
      <c r="T177" s="290"/>
      <c r="U177" s="290"/>
      <c r="V177" s="290"/>
      <c r="W177" s="290"/>
      <c r="X177" s="290"/>
      <c r="Y177" s="411"/>
      <c r="Z177" s="424"/>
      <c r="AA177" s="424"/>
      <c r="AB177" s="424"/>
      <c r="AC177" s="424"/>
      <c r="AD177" s="424"/>
      <c r="AE177" s="424"/>
      <c r="AF177" s="424"/>
      <c r="AG177" s="424"/>
      <c r="AH177" s="424"/>
      <c r="AI177" s="424"/>
      <c r="AJ177" s="424"/>
      <c r="AK177" s="424"/>
      <c r="AL177" s="424"/>
      <c r="AM177" s="305"/>
    </row>
    <row r="178" spans="1:39" ht="51" hidden="1" outlineLevel="1">
      <c r="A178" s="518">
        <v>44</v>
      </c>
      <c r="B178" s="516" t="s">
        <v>136</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25"/>
      <c r="Z178" s="409"/>
      <c r="AA178" s="409"/>
      <c r="AB178" s="409"/>
      <c r="AC178" s="409"/>
      <c r="AD178" s="409"/>
      <c r="AE178" s="409"/>
      <c r="AF178" s="414"/>
      <c r="AG178" s="414"/>
      <c r="AH178" s="414"/>
      <c r="AI178" s="414"/>
      <c r="AJ178" s="414"/>
      <c r="AK178" s="414"/>
      <c r="AL178" s="414"/>
      <c r="AM178" s="295">
        <f>SUM(Y178:AL178)</f>
        <v>0</v>
      </c>
    </row>
    <row r="179" spans="1:39" ht="16" hidden="1" outlineLevel="1">
      <c r="B179" s="293" t="s">
        <v>267</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 t="shared" ref="Z179" si="178">Z178</f>
        <v>0</v>
      </c>
      <c r="AA179" s="410">
        <f t="shared" ref="AA179" si="179">AA178</f>
        <v>0</v>
      </c>
      <c r="AB179" s="410">
        <f t="shared" ref="AB179" si="180">AB178</f>
        <v>0</v>
      </c>
      <c r="AC179" s="410">
        <f t="shared" ref="AC179" si="181">AC178</f>
        <v>0</v>
      </c>
      <c r="AD179" s="410">
        <f t="shared" ref="AD179" si="182">AD178</f>
        <v>0</v>
      </c>
      <c r="AE179" s="410">
        <f t="shared" ref="AE179" si="183">AE178</f>
        <v>0</v>
      </c>
      <c r="AF179" s="410">
        <f t="shared" ref="AF179" si="184">AF178</f>
        <v>0</v>
      </c>
      <c r="AG179" s="410">
        <f t="shared" ref="AG179" si="185">AG178</f>
        <v>0</v>
      </c>
      <c r="AH179" s="410">
        <f t="shared" ref="AH179" si="186">AH178</f>
        <v>0</v>
      </c>
      <c r="AI179" s="410">
        <f t="shared" ref="AI179" si="187">AI178</f>
        <v>0</v>
      </c>
      <c r="AJ179" s="410">
        <f t="shared" ref="AJ179" si="188">AJ178</f>
        <v>0</v>
      </c>
      <c r="AK179" s="410">
        <f t="shared" ref="AK179" si="189">AK178</f>
        <v>0</v>
      </c>
      <c r="AL179" s="410">
        <f t="shared" ref="AL179" si="190">AL178</f>
        <v>0</v>
      </c>
      <c r="AM179" s="305"/>
    </row>
    <row r="180" spans="1:39" ht="16" hidden="1" outlineLevel="1">
      <c r="B180" s="516"/>
      <c r="C180" s="290"/>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1"/>
      <c r="Z180" s="424"/>
      <c r="AA180" s="424"/>
      <c r="AB180" s="424"/>
      <c r="AC180" s="424"/>
      <c r="AD180" s="424"/>
      <c r="AE180" s="424"/>
      <c r="AF180" s="424"/>
      <c r="AG180" s="424"/>
      <c r="AH180" s="424"/>
      <c r="AI180" s="424"/>
      <c r="AJ180" s="424"/>
      <c r="AK180" s="424"/>
      <c r="AL180" s="424"/>
      <c r="AM180" s="305"/>
    </row>
    <row r="181" spans="1:39" ht="34" hidden="1" outlineLevel="1">
      <c r="A181" s="518">
        <v>45</v>
      </c>
      <c r="B181" s="516" t="s">
        <v>137</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25"/>
      <c r="Z181" s="409"/>
      <c r="AA181" s="409"/>
      <c r="AB181" s="409"/>
      <c r="AC181" s="409"/>
      <c r="AD181" s="409"/>
      <c r="AE181" s="409"/>
      <c r="AF181" s="414"/>
      <c r="AG181" s="414"/>
      <c r="AH181" s="414"/>
      <c r="AI181" s="414"/>
      <c r="AJ181" s="414"/>
      <c r="AK181" s="414"/>
      <c r="AL181" s="414"/>
      <c r="AM181" s="295">
        <f>SUM(Y181:AL181)</f>
        <v>0</v>
      </c>
    </row>
    <row r="182" spans="1:39" ht="16" hidden="1" outlineLevel="1">
      <c r="B182" s="293" t="s">
        <v>267</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 t="shared" ref="Z182" si="191">Z181</f>
        <v>0</v>
      </c>
      <c r="AA182" s="410">
        <f t="shared" ref="AA182" si="192">AA181</f>
        <v>0</v>
      </c>
      <c r="AB182" s="410">
        <f t="shared" ref="AB182" si="193">AB181</f>
        <v>0</v>
      </c>
      <c r="AC182" s="410">
        <f t="shared" ref="AC182" si="194">AC181</f>
        <v>0</v>
      </c>
      <c r="AD182" s="410">
        <f t="shared" ref="AD182" si="195">AD181</f>
        <v>0</v>
      </c>
      <c r="AE182" s="410">
        <f t="shared" ref="AE182" si="196">AE181</f>
        <v>0</v>
      </c>
      <c r="AF182" s="410">
        <f t="shared" ref="AF182" si="197">AF181</f>
        <v>0</v>
      </c>
      <c r="AG182" s="410">
        <f t="shared" ref="AG182" si="198">AG181</f>
        <v>0</v>
      </c>
      <c r="AH182" s="410">
        <f t="shared" ref="AH182" si="199">AH181</f>
        <v>0</v>
      </c>
      <c r="AI182" s="410">
        <f t="shared" ref="AI182" si="200">AI181</f>
        <v>0</v>
      </c>
      <c r="AJ182" s="410">
        <f t="shared" ref="AJ182" si="201">AJ181</f>
        <v>0</v>
      </c>
      <c r="AK182" s="410">
        <f t="shared" ref="AK182" si="202">AK181</f>
        <v>0</v>
      </c>
      <c r="AL182" s="410">
        <f t="shared" ref="AL182" si="203">AL181</f>
        <v>0</v>
      </c>
      <c r="AM182" s="305"/>
    </row>
    <row r="183" spans="1:39" ht="16" hidden="1" outlineLevel="1">
      <c r="B183" s="516"/>
      <c r="C183" s="290"/>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1"/>
      <c r="Z183" s="424"/>
      <c r="AA183" s="424"/>
      <c r="AB183" s="424"/>
      <c r="AC183" s="424"/>
      <c r="AD183" s="424"/>
      <c r="AE183" s="424"/>
      <c r="AF183" s="424"/>
      <c r="AG183" s="424"/>
      <c r="AH183" s="424"/>
      <c r="AI183" s="424"/>
      <c r="AJ183" s="424"/>
      <c r="AK183" s="424"/>
      <c r="AL183" s="424"/>
      <c r="AM183" s="305"/>
    </row>
    <row r="184" spans="1:39" ht="34" hidden="1" outlineLevel="1">
      <c r="A184" s="518">
        <v>46</v>
      </c>
      <c r="B184" s="516" t="s">
        <v>138</v>
      </c>
      <c r="C184" s="290" t="s">
        <v>25</v>
      </c>
      <c r="D184" s="294"/>
      <c r="E184" s="294"/>
      <c r="F184" s="294"/>
      <c r="G184" s="294"/>
      <c r="H184" s="294"/>
      <c r="I184" s="294"/>
      <c r="J184" s="294"/>
      <c r="K184" s="294"/>
      <c r="L184" s="294"/>
      <c r="M184" s="294"/>
      <c r="N184" s="294">
        <v>12</v>
      </c>
      <c r="O184" s="294"/>
      <c r="P184" s="294"/>
      <c r="Q184" s="294"/>
      <c r="R184" s="294"/>
      <c r="S184" s="294"/>
      <c r="T184" s="294"/>
      <c r="U184" s="294"/>
      <c r="V184" s="294"/>
      <c r="W184" s="294"/>
      <c r="X184" s="294"/>
      <c r="Y184" s="425"/>
      <c r="Z184" s="409"/>
      <c r="AA184" s="409"/>
      <c r="AB184" s="409"/>
      <c r="AC184" s="409"/>
      <c r="AD184" s="409"/>
      <c r="AE184" s="409"/>
      <c r="AF184" s="414"/>
      <c r="AG184" s="414"/>
      <c r="AH184" s="414"/>
      <c r="AI184" s="414"/>
      <c r="AJ184" s="414"/>
      <c r="AK184" s="414"/>
      <c r="AL184" s="414"/>
      <c r="AM184" s="295">
        <f>SUM(Y184:AL184)</f>
        <v>0</v>
      </c>
    </row>
    <row r="185" spans="1:39" ht="16" hidden="1" outlineLevel="1">
      <c r="B185" s="293" t="s">
        <v>267</v>
      </c>
      <c r="C185" s="290" t="s">
        <v>163</v>
      </c>
      <c r="D185" s="294"/>
      <c r="E185" s="294"/>
      <c r="F185" s="294"/>
      <c r="G185" s="294"/>
      <c r="H185" s="294"/>
      <c r="I185" s="294"/>
      <c r="J185" s="294"/>
      <c r="K185" s="294"/>
      <c r="L185" s="294"/>
      <c r="M185" s="294"/>
      <c r="N185" s="294">
        <f>N184</f>
        <v>12</v>
      </c>
      <c r="O185" s="294"/>
      <c r="P185" s="294"/>
      <c r="Q185" s="294"/>
      <c r="R185" s="294"/>
      <c r="S185" s="294"/>
      <c r="T185" s="294"/>
      <c r="U185" s="294"/>
      <c r="V185" s="294"/>
      <c r="W185" s="294"/>
      <c r="X185" s="294"/>
      <c r="Y185" s="410">
        <f>Y184</f>
        <v>0</v>
      </c>
      <c r="Z185" s="410">
        <f t="shared" ref="Z185" si="204">Z184</f>
        <v>0</v>
      </c>
      <c r="AA185" s="410">
        <f t="shared" ref="AA185" si="205">AA184</f>
        <v>0</v>
      </c>
      <c r="AB185" s="410">
        <f t="shared" ref="AB185" si="206">AB184</f>
        <v>0</v>
      </c>
      <c r="AC185" s="410">
        <f t="shared" ref="AC185" si="207">AC184</f>
        <v>0</v>
      </c>
      <c r="AD185" s="410">
        <f t="shared" ref="AD185" si="208">AD184</f>
        <v>0</v>
      </c>
      <c r="AE185" s="410">
        <f t="shared" ref="AE185" si="209">AE184</f>
        <v>0</v>
      </c>
      <c r="AF185" s="410">
        <f t="shared" ref="AF185" si="210">AF184</f>
        <v>0</v>
      </c>
      <c r="AG185" s="410">
        <f t="shared" ref="AG185" si="211">AG184</f>
        <v>0</v>
      </c>
      <c r="AH185" s="410">
        <f t="shared" ref="AH185" si="212">AH184</f>
        <v>0</v>
      </c>
      <c r="AI185" s="410">
        <f t="shared" ref="AI185" si="213">AI184</f>
        <v>0</v>
      </c>
      <c r="AJ185" s="410">
        <f t="shared" ref="AJ185" si="214">AJ184</f>
        <v>0</v>
      </c>
      <c r="AK185" s="410">
        <f t="shared" ref="AK185" si="215">AK184</f>
        <v>0</v>
      </c>
      <c r="AL185" s="410">
        <f t="shared" ref="AL185" si="216">AL184</f>
        <v>0</v>
      </c>
      <c r="AM185" s="305"/>
    </row>
    <row r="186" spans="1:39" ht="16" hidden="1" outlineLevel="1">
      <c r="B186" s="516"/>
      <c r="C186" s="290"/>
      <c r="D186" s="290"/>
      <c r="E186" s="290"/>
      <c r="F186" s="290"/>
      <c r="G186" s="290"/>
      <c r="H186" s="290"/>
      <c r="I186" s="290"/>
      <c r="J186" s="290"/>
      <c r="K186" s="290"/>
      <c r="L186" s="290"/>
      <c r="M186" s="290"/>
      <c r="N186" s="290"/>
      <c r="O186" s="290"/>
      <c r="P186" s="290"/>
      <c r="Q186" s="290"/>
      <c r="R186" s="290"/>
      <c r="S186" s="290"/>
      <c r="T186" s="290"/>
      <c r="U186" s="290"/>
      <c r="V186" s="290"/>
      <c r="W186" s="290"/>
      <c r="X186" s="290"/>
      <c r="Y186" s="411"/>
      <c r="Z186" s="424"/>
      <c r="AA186" s="424"/>
      <c r="AB186" s="424"/>
      <c r="AC186" s="424"/>
      <c r="AD186" s="424"/>
      <c r="AE186" s="424"/>
      <c r="AF186" s="424"/>
      <c r="AG186" s="424"/>
      <c r="AH186" s="424"/>
      <c r="AI186" s="424"/>
      <c r="AJ186" s="424"/>
      <c r="AK186" s="424"/>
      <c r="AL186" s="424"/>
      <c r="AM186" s="305"/>
    </row>
    <row r="187" spans="1:39" ht="34" hidden="1" outlineLevel="1">
      <c r="A187" s="518">
        <v>47</v>
      </c>
      <c r="B187" s="516" t="s">
        <v>139</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25"/>
      <c r="Z187" s="409"/>
      <c r="AA187" s="409"/>
      <c r="AB187" s="409"/>
      <c r="AC187" s="409"/>
      <c r="AD187" s="409"/>
      <c r="AE187" s="409"/>
      <c r="AF187" s="414"/>
      <c r="AG187" s="414"/>
      <c r="AH187" s="414"/>
      <c r="AI187" s="414"/>
      <c r="AJ187" s="414"/>
      <c r="AK187" s="414"/>
      <c r="AL187" s="414"/>
      <c r="AM187" s="295">
        <f>SUM(Y187:AL187)</f>
        <v>0</v>
      </c>
    </row>
    <row r="188" spans="1:39" ht="16" hidden="1" outlineLevel="1">
      <c r="B188" s="293" t="s">
        <v>267</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 t="shared" ref="Z188" si="217">Z187</f>
        <v>0</v>
      </c>
      <c r="AA188" s="410">
        <f t="shared" ref="AA188" si="218">AA187</f>
        <v>0</v>
      </c>
      <c r="AB188" s="410">
        <f t="shared" ref="AB188" si="219">AB187</f>
        <v>0</v>
      </c>
      <c r="AC188" s="410">
        <f t="shared" ref="AC188" si="220">AC187</f>
        <v>0</v>
      </c>
      <c r="AD188" s="410">
        <f t="shared" ref="AD188" si="221">AD187</f>
        <v>0</v>
      </c>
      <c r="AE188" s="410">
        <f t="shared" ref="AE188" si="222">AE187</f>
        <v>0</v>
      </c>
      <c r="AF188" s="410">
        <f t="shared" ref="AF188" si="223">AF187</f>
        <v>0</v>
      </c>
      <c r="AG188" s="410">
        <f t="shared" ref="AG188" si="224">AG187</f>
        <v>0</v>
      </c>
      <c r="AH188" s="410">
        <f t="shared" ref="AH188" si="225">AH187</f>
        <v>0</v>
      </c>
      <c r="AI188" s="410">
        <f t="shared" ref="AI188" si="226">AI187</f>
        <v>0</v>
      </c>
      <c r="AJ188" s="410">
        <f t="shared" ref="AJ188" si="227">AJ187</f>
        <v>0</v>
      </c>
      <c r="AK188" s="410">
        <f t="shared" ref="AK188" si="228">AK187</f>
        <v>0</v>
      </c>
      <c r="AL188" s="410">
        <f t="shared" ref="AL188" si="229">AL187</f>
        <v>0</v>
      </c>
      <c r="AM188" s="305"/>
    </row>
    <row r="189" spans="1:39" ht="16" hidden="1" outlineLevel="1">
      <c r="B189" s="516"/>
      <c r="C189" s="290"/>
      <c r="D189" s="290"/>
      <c r="E189" s="290"/>
      <c r="F189" s="290"/>
      <c r="G189" s="290"/>
      <c r="H189" s="290"/>
      <c r="I189" s="290"/>
      <c r="J189" s="290"/>
      <c r="K189" s="290"/>
      <c r="L189" s="290"/>
      <c r="M189" s="290"/>
      <c r="N189" s="290"/>
      <c r="O189" s="290"/>
      <c r="P189" s="290"/>
      <c r="Q189" s="290"/>
      <c r="R189" s="290"/>
      <c r="S189" s="290"/>
      <c r="T189" s="290"/>
      <c r="U189" s="290"/>
      <c r="V189" s="290"/>
      <c r="W189" s="290"/>
      <c r="X189" s="290"/>
      <c r="Y189" s="411"/>
      <c r="Z189" s="424"/>
      <c r="AA189" s="424"/>
      <c r="AB189" s="424"/>
      <c r="AC189" s="424"/>
      <c r="AD189" s="424"/>
      <c r="AE189" s="424"/>
      <c r="AF189" s="424"/>
      <c r="AG189" s="424"/>
      <c r="AH189" s="424"/>
      <c r="AI189" s="424"/>
      <c r="AJ189" s="424"/>
      <c r="AK189" s="424"/>
      <c r="AL189" s="424"/>
      <c r="AM189" s="305"/>
    </row>
    <row r="190" spans="1:39" ht="34" hidden="1" outlineLevel="1">
      <c r="A190" s="518">
        <v>48</v>
      </c>
      <c r="B190" s="516" t="s">
        <v>140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25"/>
      <c r="Z190" s="409"/>
      <c r="AA190" s="409"/>
      <c r="AB190" s="409"/>
      <c r="AC190" s="409"/>
      <c r="AD190" s="409"/>
      <c r="AE190" s="409"/>
      <c r="AF190" s="414"/>
      <c r="AG190" s="414"/>
      <c r="AH190" s="414"/>
      <c r="AI190" s="414"/>
      <c r="AJ190" s="414"/>
      <c r="AK190" s="414"/>
      <c r="AL190" s="414"/>
      <c r="AM190" s="295">
        <f>SUM(Y190:AL190)</f>
        <v>0</v>
      </c>
    </row>
    <row r="191" spans="1:39" ht="16" hidden="1" outlineLevel="1">
      <c r="B191" s="293" t="s">
        <v>267</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 t="shared" ref="Z191" si="230">Z190</f>
        <v>0</v>
      </c>
      <c r="AA191" s="410">
        <f t="shared" ref="AA191" si="231">AA190</f>
        <v>0</v>
      </c>
      <c r="AB191" s="410">
        <f t="shared" ref="AB191" si="232">AB190</f>
        <v>0</v>
      </c>
      <c r="AC191" s="410">
        <f t="shared" ref="AC191" si="233">AC190</f>
        <v>0</v>
      </c>
      <c r="AD191" s="410">
        <f t="shared" ref="AD191" si="234">AD190</f>
        <v>0</v>
      </c>
      <c r="AE191" s="410">
        <f t="shared" ref="AE191" si="235">AE190</f>
        <v>0</v>
      </c>
      <c r="AF191" s="410">
        <f t="shared" ref="AF191" si="236">AF190</f>
        <v>0</v>
      </c>
      <c r="AG191" s="410">
        <f t="shared" ref="AG191" si="237">AG190</f>
        <v>0</v>
      </c>
      <c r="AH191" s="410">
        <f t="shared" ref="AH191" si="238">AH190</f>
        <v>0</v>
      </c>
      <c r="AI191" s="410">
        <f t="shared" ref="AI191" si="239">AI190</f>
        <v>0</v>
      </c>
      <c r="AJ191" s="410">
        <f t="shared" ref="AJ191" si="240">AJ190</f>
        <v>0</v>
      </c>
      <c r="AK191" s="410">
        <f t="shared" ref="AK191" si="241">AK190</f>
        <v>0</v>
      </c>
      <c r="AL191" s="410">
        <f t="shared" ref="AL191" si="242">AL190</f>
        <v>0</v>
      </c>
      <c r="AM191" s="305"/>
    </row>
    <row r="192" spans="1:39" ht="16" hidden="1" outlineLevel="1">
      <c r="B192" s="516"/>
      <c r="C192" s="290"/>
      <c r="D192" s="290"/>
      <c r="E192" s="290"/>
      <c r="F192" s="290"/>
      <c r="G192" s="290"/>
      <c r="H192" s="290"/>
      <c r="I192" s="290"/>
      <c r="J192" s="290"/>
      <c r="K192" s="290"/>
      <c r="L192" s="290"/>
      <c r="M192" s="290"/>
      <c r="N192" s="290"/>
      <c r="O192" s="290"/>
      <c r="P192" s="290"/>
      <c r="Q192" s="290"/>
      <c r="R192" s="290"/>
      <c r="S192" s="290"/>
      <c r="T192" s="290"/>
      <c r="U192" s="290"/>
      <c r="V192" s="290"/>
      <c r="W192" s="290"/>
      <c r="X192" s="290"/>
      <c r="Y192" s="411"/>
      <c r="Z192" s="424"/>
      <c r="AA192" s="424"/>
      <c r="AB192" s="424"/>
      <c r="AC192" s="424"/>
      <c r="AD192" s="424"/>
      <c r="AE192" s="424"/>
      <c r="AF192" s="424"/>
      <c r="AG192" s="424"/>
      <c r="AH192" s="424"/>
      <c r="AI192" s="424"/>
      <c r="AJ192" s="424"/>
      <c r="AK192" s="424"/>
      <c r="AL192" s="424"/>
      <c r="AM192" s="305"/>
    </row>
    <row r="193" spans="1:39" ht="34" hidden="1" outlineLevel="1">
      <c r="A193" s="518">
        <v>49</v>
      </c>
      <c r="B193" s="516" t="s">
        <v>141</v>
      </c>
      <c r="C193" s="290" t="s">
        <v>25</v>
      </c>
      <c r="D193" s="294"/>
      <c r="E193" s="294"/>
      <c r="F193" s="294"/>
      <c r="G193" s="294"/>
      <c r="H193" s="294"/>
      <c r="I193" s="294"/>
      <c r="J193" s="294"/>
      <c r="K193" s="294"/>
      <c r="L193" s="294"/>
      <c r="M193" s="294"/>
      <c r="N193" s="294">
        <v>12</v>
      </c>
      <c r="O193" s="294"/>
      <c r="P193" s="294"/>
      <c r="Q193" s="294"/>
      <c r="R193" s="294"/>
      <c r="S193" s="294"/>
      <c r="T193" s="294"/>
      <c r="U193" s="294"/>
      <c r="V193" s="294"/>
      <c r="W193" s="294"/>
      <c r="X193" s="294"/>
      <c r="Y193" s="425"/>
      <c r="Z193" s="409"/>
      <c r="AA193" s="409"/>
      <c r="AB193" s="409"/>
      <c r="AC193" s="409"/>
      <c r="AD193" s="409"/>
      <c r="AE193" s="409"/>
      <c r="AF193" s="414"/>
      <c r="AG193" s="414"/>
      <c r="AH193" s="414"/>
      <c r="AI193" s="414"/>
      <c r="AJ193" s="414"/>
      <c r="AK193" s="414"/>
      <c r="AL193" s="414"/>
      <c r="AM193" s="295">
        <f>SUM(Y193:AL193)</f>
        <v>0</v>
      </c>
    </row>
    <row r="194" spans="1:39" ht="16" hidden="1" outlineLevel="1">
      <c r="B194" s="293" t="s">
        <v>267</v>
      </c>
      <c r="C194" s="290" t="s">
        <v>163</v>
      </c>
      <c r="D194" s="294"/>
      <c r="E194" s="294"/>
      <c r="F194" s="294"/>
      <c r="G194" s="294"/>
      <c r="H194" s="294"/>
      <c r="I194" s="294"/>
      <c r="J194" s="294"/>
      <c r="K194" s="294"/>
      <c r="L194" s="294"/>
      <c r="M194" s="294"/>
      <c r="N194" s="294">
        <f>N193</f>
        <v>12</v>
      </c>
      <c r="O194" s="294"/>
      <c r="P194" s="294"/>
      <c r="Q194" s="294"/>
      <c r="R194" s="294"/>
      <c r="S194" s="294"/>
      <c r="T194" s="294"/>
      <c r="U194" s="294"/>
      <c r="V194" s="294"/>
      <c r="W194" s="294"/>
      <c r="X194" s="294"/>
      <c r="Y194" s="410">
        <f>Y193</f>
        <v>0</v>
      </c>
      <c r="Z194" s="410">
        <f t="shared" ref="Z194" si="243">Z193</f>
        <v>0</v>
      </c>
      <c r="AA194" s="410">
        <f t="shared" ref="AA194" si="244">AA193</f>
        <v>0</v>
      </c>
      <c r="AB194" s="410">
        <f t="shared" ref="AB194" si="245">AB193</f>
        <v>0</v>
      </c>
      <c r="AC194" s="410">
        <f t="shared" ref="AC194" si="246">AC193</f>
        <v>0</v>
      </c>
      <c r="AD194" s="410">
        <f t="shared" ref="AD194" si="247">AD193</f>
        <v>0</v>
      </c>
      <c r="AE194" s="410">
        <f t="shared" ref="AE194" si="248">AE193</f>
        <v>0</v>
      </c>
      <c r="AF194" s="410">
        <f t="shared" ref="AF194" si="249">AF193</f>
        <v>0</v>
      </c>
      <c r="AG194" s="410">
        <f t="shared" ref="AG194" si="250">AG193</f>
        <v>0</v>
      </c>
      <c r="AH194" s="410">
        <f t="shared" ref="AH194" si="251">AH193</f>
        <v>0</v>
      </c>
      <c r="AI194" s="410">
        <f t="shared" ref="AI194" si="252">AI193</f>
        <v>0</v>
      </c>
      <c r="AJ194" s="410">
        <f t="shared" ref="AJ194" si="253">AJ193</f>
        <v>0</v>
      </c>
      <c r="AK194" s="410">
        <f t="shared" ref="AK194" si="254">AK193</f>
        <v>0</v>
      </c>
      <c r="AL194" s="410">
        <f t="shared" ref="AL194" si="255">AL193</f>
        <v>0</v>
      </c>
      <c r="AM194" s="305"/>
    </row>
    <row r="195" spans="1:39" ht="16" outlineLevel="1">
      <c r="B195" s="293"/>
      <c r="C195" s="304"/>
      <c r="D195" s="290"/>
      <c r="E195" s="290"/>
      <c r="F195" s="290"/>
      <c r="G195" s="290"/>
      <c r="H195" s="290"/>
      <c r="I195" s="290"/>
      <c r="J195" s="290"/>
      <c r="K195" s="290"/>
      <c r="L195" s="290"/>
      <c r="M195" s="290"/>
      <c r="N195" s="290"/>
      <c r="O195" s="290"/>
      <c r="P195" s="290"/>
      <c r="Q195" s="290"/>
      <c r="R195" s="290"/>
      <c r="S195" s="290"/>
      <c r="T195" s="290"/>
      <c r="U195" s="290"/>
      <c r="V195" s="290"/>
      <c r="W195" s="290"/>
      <c r="X195" s="290"/>
      <c r="Y195" s="300"/>
      <c r="Z195" s="300"/>
      <c r="AA195" s="300"/>
      <c r="AB195" s="300"/>
      <c r="AC195" s="300"/>
      <c r="AD195" s="300"/>
      <c r="AE195" s="300"/>
      <c r="AF195" s="300"/>
      <c r="AG195" s="300"/>
      <c r="AH195" s="300"/>
      <c r="AI195" s="300"/>
      <c r="AJ195" s="300"/>
      <c r="AK195" s="300"/>
      <c r="AL195" s="300"/>
      <c r="AM195" s="305"/>
    </row>
    <row r="196" spans="1:39" ht="16">
      <c r="B196" s="326" t="s">
        <v>271</v>
      </c>
      <c r="C196" s="328"/>
      <c r="D196" s="328">
        <f>SUM(D38:D194)</f>
        <v>16748850</v>
      </c>
      <c r="E196" s="328"/>
      <c r="F196" s="328"/>
      <c r="G196" s="328"/>
      <c r="H196" s="328"/>
      <c r="I196" s="328"/>
      <c r="J196" s="328"/>
      <c r="K196" s="328"/>
      <c r="L196" s="328"/>
      <c r="M196" s="328"/>
      <c r="N196" s="328"/>
      <c r="O196" s="328">
        <f>SUM(O38:O194)</f>
        <v>836</v>
      </c>
      <c r="P196" s="328"/>
      <c r="Q196" s="328"/>
      <c r="R196" s="328"/>
      <c r="S196" s="328"/>
      <c r="T196" s="328"/>
      <c r="U196" s="328"/>
      <c r="V196" s="328"/>
      <c r="W196" s="328"/>
      <c r="X196" s="328"/>
      <c r="Y196" s="328">
        <f>IF(Y36="kWh",SUMPRODUCT(D38:D194,Y38:Y194))</f>
        <v>1633031</v>
      </c>
      <c r="Z196" s="328">
        <f>IF(Z36="kWh",SUMPRODUCT(D38:D194,Z38:Z194))</f>
        <v>415431.53941302799</v>
      </c>
      <c r="AA196" s="328">
        <f>IF(AA36="kw",SUMPRODUCT(N38:N194,O38:O194,AA38:AA194),SUMPRODUCT(D38:D194,AA38:AA194))</f>
        <v>4788.1739085004401</v>
      </c>
      <c r="AB196" s="328">
        <f>IF(AB36="kw",SUMPRODUCT(N38:N194,O38:O194,AB38:AB194),SUMPRODUCT(D38:D194,AB38:AB194))</f>
        <v>1605.1339243231946</v>
      </c>
      <c r="AC196" s="328">
        <f>IF(AC36="kw",SUMPRODUCT(N38:N194,O38:O194,AC38:AC194),SUMPRODUCT(D38:D194,AC38:AC194))</f>
        <v>0</v>
      </c>
      <c r="AD196" s="328">
        <f>IF(AD36="kw",SUMPRODUCT(N38:N194,O38:O194,AD38:AD194),SUMPRODUCT(D38:D194,AD38:AD194))</f>
        <v>0</v>
      </c>
      <c r="AE196" s="328">
        <f>IF(AE36="kw",SUMPRODUCT(N38:N194,O38:O194,AE38:AE194),SUMPRODUCT(D38:D194,AE38:AE194))</f>
        <v>0</v>
      </c>
      <c r="AF196" s="328">
        <f>IF(AF36="kw",SUMPRODUCT(N38:N194,O38:O194,AF38:AF194),SUMPRODUCT(D38:D194,AF38:AF194))</f>
        <v>0</v>
      </c>
      <c r="AG196" s="328">
        <f>IF(AG36="kw",SUMPRODUCT(N38:N194,O38:O194,AG38:AG194),SUMPRODUCT(D38:D194,AG38:AG194))</f>
        <v>0</v>
      </c>
      <c r="AH196" s="328">
        <f>IF(AH36="kw",SUMPRODUCT(N38:N194,O38:O194,AH38:AH194),SUMPRODUCT(D38:D194,AH38:AH194))</f>
        <v>0</v>
      </c>
      <c r="AI196" s="328">
        <f>IF(AI36="kw",SUMPRODUCT(N38:N194,O38:O194,AI38:AI194),SUMPRODUCT(D38:D194,AI38:AI194))</f>
        <v>0</v>
      </c>
      <c r="AJ196" s="328">
        <f>IF(AJ36="kw",SUMPRODUCT(N38:N194,O38:O194,AJ38:AJ194),SUMPRODUCT(D38:D194,AJ38:AJ194))</f>
        <v>0</v>
      </c>
      <c r="AK196" s="328">
        <f>IF(AK36="kw",SUMPRODUCT(N38:N194,O38:O194,AK38:AK194),SUMPRODUCT(D38:D194,AK38:AK194))</f>
        <v>0</v>
      </c>
      <c r="AL196" s="328">
        <f>IF(AL36="kw",SUMPRODUCT(N38:N194,O38:O194,AL38:AL194),SUMPRODUCT(D38:D194,AL38:AL194))</f>
        <v>0</v>
      </c>
      <c r="AM196" s="329"/>
    </row>
    <row r="197" spans="1:39" ht="16">
      <c r="B197" s="390" t="s">
        <v>272</v>
      </c>
      <c r="C197" s="391"/>
      <c r="D197" s="391"/>
      <c r="E197" s="391"/>
      <c r="F197" s="391"/>
      <c r="G197" s="391"/>
      <c r="H197" s="391"/>
      <c r="I197" s="391"/>
      <c r="J197" s="391"/>
      <c r="K197" s="391"/>
      <c r="L197" s="391"/>
      <c r="M197" s="391"/>
      <c r="N197" s="391"/>
      <c r="O197" s="391"/>
      <c r="P197" s="391"/>
      <c r="Q197" s="391"/>
      <c r="R197" s="391"/>
      <c r="S197" s="391"/>
      <c r="T197" s="391"/>
      <c r="U197" s="391"/>
      <c r="V197" s="391"/>
      <c r="W197" s="391"/>
      <c r="X197" s="391"/>
      <c r="Y197" s="391">
        <f>HLOOKUP(Y35,'2. LRAMVA Threshold'!$B$42:$Q$54,7,FALSE)</f>
        <v>0</v>
      </c>
      <c r="Z197" s="391">
        <f>HLOOKUP(Z35,'2. LRAMVA Threshold'!$B$42:$Q$54,7,FALSE)</f>
        <v>0</v>
      </c>
      <c r="AA197" s="391">
        <f>HLOOKUP(AA35,'2. LRAMVA Threshold'!$B$42:$Q$54,7,FALSE)</f>
        <v>0</v>
      </c>
      <c r="AB197" s="391">
        <f>HLOOKUP(AB35,'2. LRAMVA Threshold'!$B$42:$Q$54,7,FALSE)</f>
        <v>0</v>
      </c>
      <c r="AC197" s="391">
        <f>HLOOKUP(AC35,'2. LRAMVA Threshold'!$B$42:$Q$54,7,FALSE)</f>
        <v>0</v>
      </c>
      <c r="AD197" s="391">
        <f>HLOOKUP(AD35,'2. LRAMVA Threshold'!$B$42:$Q$54,7,FALSE)</f>
        <v>0</v>
      </c>
      <c r="AE197" s="391">
        <f>HLOOKUP(AE35,'2. LRAMVA Threshold'!$B$42:$Q$54,7,FALSE)</f>
        <v>0</v>
      </c>
      <c r="AF197" s="391">
        <f>HLOOKUP(AF35,'2. LRAMVA Threshold'!$B$42:$Q$54,7,FALSE)</f>
        <v>0</v>
      </c>
      <c r="AG197" s="391">
        <f>HLOOKUP(AG35,'2. LRAMVA Threshold'!$B$42:$Q$54,7,FALSE)</f>
        <v>0</v>
      </c>
      <c r="AH197" s="391">
        <f>HLOOKUP(AH35,'2. LRAMVA Threshold'!$B$42:$Q$54,7,FALSE)</f>
        <v>0</v>
      </c>
      <c r="AI197" s="391">
        <f>HLOOKUP(AI35,'2. LRAMVA Threshold'!$B$42:$Q$54,7,FALSE)</f>
        <v>0</v>
      </c>
      <c r="AJ197" s="391">
        <f>HLOOKUP(AJ35,'2. LRAMVA Threshold'!$B$42:$Q$54,7,FALSE)</f>
        <v>0</v>
      </c>
      <c r="AK197" s="391">
        <f>HLOOKUP(AK35,'2. LRAMVA Threshold'!$B$42:$Q$54,7,FALSE)</f>
        <v>0</v>
      </c>
      <c r="AL197" s="391">
        <f>HLOOKUP(AL35,'2. LRAMVA Threshold'!$B$42:$Q$54,7,FALSE)</f>
        <v>0</v>
      </c>
      <c r="AM197" s="392"/>
    </row>
    <row r="198" spans="1:39" ht="16">
      <c r="B198" s="517"/>
      <c r="C198" s="431"/>
      <c r="D198" s="432"/>
      <c r="E198" s="432"/>
      <c r="F198" s="432"/>
      <c r="G198" s="432"/>
      <c r="H198" s="432"/>
      <c r="I198" s="432"/>
      <c r="J198" s="432"/>
      <c r="K198" s="432"/>
      <c r="L198" s="432"/>
      <c r="M198" s="432"/>
      <c r="N198" s="432"/>
      <c r="O198" s="433"/>
      <c r="P198" s="432"/>
      <c r="Q198" s="432"/>
      <c r="R198" s="432"/>
      <c r="S198" s="434"/>
      <c r="T198" s="434"/>
      <c r="U198" s="434"/>
      <c r="V198" s="434"/>
      <c r="W198" s="432"/>
      <c r="X198" s="432"/>
      <c r="Y198" s="435"/>
      <c r="Z198" s="435"/>
      <c r="AA198" s="435"/>
      <c r="AB198" s="435"/>
      <c r="AC198" s="435"/>
      <c r="AD198" s="435"/>
      <c r="AE198" s="435"/>
      <c r="AF198" s="398"/>
      <c r="AG198" s="398"/>
      <c r="AH198" s="398"/>
      <c r="AI198" s="398"/>
      <c r="AJ198" s="398"/>
      <c r="AK198" s="398"/>
      <c r="AL198" s="398"/>
      <c r="AM198" s="399"/>
    </row>
    <row r="199" spans="1:39" ht="16">
      <c r="B199" s="323" t="s">
        <v>168</v>
      </c>
      <c r="C199" s="337"/>
      <c r="D199" s="337"/>
      <c r="E199" s="375"/>
      <c r="F199" s="375"/>
      <c r="G199" s="375"/>
      <c r="H199" s="375"/>
      <c r="I199" s="375"/>
      <c r="J199" s="375"/>
      <c r="K199" s="375"/>
      <c r="L199" s="375"/>
      <c r="M199" s="375"/>
      <c r="N199" s="375"/>
      <c r="O199" s="290"/>
      <c r="P199" s="339"/>
      <c r="Q199" s="339"/>
      <c r="R199" s="339"/>
      <c r="S199" s="338"/>
      <c r="T199" s="338"/>
      <c r="U199" s="338"/>
      <c r="V199" s="338"/>
      <c r="W199" s="339"/>
      <c r="X199" s="339"/>
      <c r="Y199" s="340">
        <f>HLOOKUP(Y$35,'3.  Distribution Rates'!$C$122:$P$134,7,FALSE)</f>
        <v>0</v>
      </c>
      <c r="Z199" s="340">
        <f>HLOOKUP(Z$35,'3.  Distribution Rates'!$C$122:$P$134,7,FALSE)</f>
        <v>0</v>
      </c>
      <c r="AA199" s="340">
        <f>HLOOKUP(AA$35,'3.  Distribution Rates'!$C$122:$P$134,7,FALSE)</f>
        <v>0</v>
      </c>
      <c r="AB199" s="340">
        <f>HLOOKUP(AB$35,'3.  Distribution Rates'!$C$122:$P$134,7,FALSE)</f>
        <v>0</v>
      </c>
      <c r="AC199" s="340">
        <f>HLOOKUP(AC$35,'3.  Distribution Rates'!$C$122:$P$134,7,FALSE)</f>
        <v>0</v>
      </c>
      <c r="AD199" s="340">
        <f>HLOOKUP(AD$35,'3.  Distribution Rates'!$C$122:$P$134,7,FALSE)</f>
        <v>0</v>
      </c>
      <c r="AE199" s="340">
        <f>HLOOKUP(AE$35,'3.  Distribution Rates'!$C$122:$P$134,7,FALSE)</f>
        <v>0</v>
      </c>
      <c r="AF199" s="340">
        <f>HLOOKUP(AF$35,'3.  Distribution Rates'!$C$122:$P$134,7,FALSE)</f>
        <v>0</v>
      </c>
      <c r="AG199" s="340">
        <f>HLOOKUP(AG$35,'3.  Distribution Rates'!$C$122:$P$134,7,FALSE)</f>
        <v>0</v>
      </c>
      <c r="AH199" s="340">
        <f>HLOOKUP(AH$35,'3.  Distribution Rates'!$C$122:$P$134,7,FALSE)</f>
        <v>0</v>
      </c>
      <c r="AI199" s="340">
        <f>HLOOKUP(AI$35,'3.  Distribution Rates'!$C$122:$P$134,7,FALSE)</f>
        <v>0</v>
      </c>
      <c r="AJ199" s="340">
        <f>HLOOKUP(AJ$35,'3.  Distribution Rates'!$C$122:$P$134,7,FALSE)</f>
        <v>0</v>
      </c>
      <c r="AK199" s="340">
        <f>HLOOKUP(AK$35,'3.  Distribution Rates'!$C$122:$P$134,7,FALSE)</f>
        <v>0</v>
      </c>
      <c r="AL199" s="340">
        <f>HLOOKUP(AL$35,'3.  Distribution Rates'!$C$122:$P$134,7,FALSE)</f>
        <v>0</v>
      </c>
      <c r="AM199" s="347"/>
    </row>
    <row r="200" spans="1:39" ht="16">
      <c r="B200" s="323" t="s">
        <v>149</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LRAM'!Y138*Y199</f>
        <v>0</v>
      </c>
      <c r="Z200" s="377">
        <f>'4.  2011-2014 LRAM'!Z138*Z199</f>
        <v>0</v>
      </c>
      <c r="AA200" s="377">
        <f>'4.  2011-2014 LRAM'!AA138*AA199</f>
        <v>0</v>
      </c>
      <c r="AB200" s="377">
        <f>'4.  2011-2014 LRAM'!AB138*AB199</f>
        <v>0</v>
      </c>
      <c r="AC200" s="377">
        <f>'4.  2011-2014 LRAM'!AC138*AC199</f>
        <v>0</v>
      </c>
      <c r="AD200" s="377">
        <f>'4.  2011-2014 LRAM'!AD138*AD199</f>
        <v>0</v>
      </c>
      <c r="AE200" s="377">
        <f>'4.  2011-2014 LRAM'!AE138*AE199</f>
        <v>0</v>
      </c>
      <c r="AF200" s="377">
        <f>'4.  2011-2014 LRAM'!AF138*AF199</f>
        <v>0</v>
      </c>
      <c r="AG200" s="377">
        <f>'4.  2011-2014 LRAM'!AG138*AG199</f>
        <v>0</v>
      </c>
      <c r="AH200" s="377">
        <f>'4.  2011-2014 LRAM'!AH138*AH199</f>
        <v>0</v>
      </c>
      <c r="AI200" s="377">
        <f>'4.  2011-2014 LRAM'!AI138*AI199</f>
        <v>0</v>
      </c>
      <c r="AJ200" s="377">
        <f>'4.  2011-2014 LRAM'!AJ138*AJ199</f>
        <v>0</v>
      </c>
      <c r="AK200" s="377">
        <f>'4.  2011-2014 LRAM'!AK138*AK199</f>
        <v>0</v>
      </c>
      <c r="AL200" s="377">
        <f>'4.  2011-2014 LRAM'!AL138*AL199</f>
        <v>0</v>
      </c>
      <c r="AM200" s="625">
        <f>SUM(Y200:AL200)</f>
        <v>0</v>
      </c>
    </row>
    <row r="201" spans="1:39" ht="16">
      <c r="B201" s="323" t="s">
        <v>150</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LRAM'!Y267*Y199</f>
        <v>0</v>
      </c>
      <c r="Z201" s="377">
        <f>'4.  2011-2014 LRAM'!Z267*Z199</f>
        <v>0</v>
      </c>
      <c r="AA201" s="377">
        <f>'4.  2011-2014 LRAM'!AA267*AA199</f>
        <v>0</v>
      </c>
      <c r="AB201" s="377">
        <f>'4.  2011-2014 LRAM'!AB267*AB199</f>
        <v>0</v>
      </c>
      <c r="AC201" s="377">
        <f>'4.  2011-2014 LRAM'!AC267*AC199</f>
        <v>0</v>
      </c>
      <c r="AD201" s="377">
        <f>'4.  2011-2014 LRAM'!AD267*AD199</f>
        <v>0</v>
      </c>
      <c r="AE201" s="377">
        <f>'4.  2011-2014 LRAM'!AE267*AE199</f>
        <v>0</v>
      </c>
      <c r="AF201" s="377">
        <f>'4.  2011-2014 LRAM'!AF267*AF199</f>
        <v>0</v>
      </c>
      <c r="AG201" s="377">
        <f>'4.  2011-2014 LRAM'!AG267*AG199</f>
        <v>0</v>
      </c>
      <c r="AH201" s="377">
        <f>'4.  2011-2014 LRAM'!AH267*AH199</f>
        <v>0</v>
      </c>
      <c r="AI201" s="377">
        <f>'4.  2011-2014 LRAM'!AI267*AI199</f>
        <v>0</v>
      </c>
      <c r="AJ201" s="377">
        <f>'4.  2011-2014 LRAM'!AJ267*AJ199</f>
        <v>0</v>
      </c>
      <c r="AK201" s="377">
        <f>'4.  2011-2014 LRAM'!AK267*AK199</f>
        <v>0</v>
      </c>
      <c r="AL201" s="377">
        <f>'4.  2011-2014 LRAM'!AL267*AL199</f>
        <v>0</v>
      </c>
      <c r="AM201" s="625">
        <f>SUM(Y201:AL201)</f>
        <v>0</v>
      </c>
    </row>
    <row r="202" spans="1:39" ht="16">
      <c r="B202" s="323" t="s">
        <v>151</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LRAM'!Y396*Y199</f>
        <v>0</v>
      </c>
      <c r="Z202" s="377">
        <f>'4.  2011-2014 LRAM'!Z396*Z199</f>
        <v>0</v>
      </c>
      <c r="AA202" s="377">
        <f>'4.  2011-2014 LRAM'!AA396*AA199</f>
        <v>0</v>
      </c>
      <c r="AB202" s="377">
        <f>'4.  2011-2014 LRAM'!AB396*AB199</f>
        <v>0</v>
      </c>
      <c r="AC202" s="377">
        <f>'4.  2011-2014 LRAM'!AC396*AC199</f>
        <v>0</v>
      </c>
      <c r="AD202" s="377">
        <f>'4.  2011-2014 LRAM'!AD396*AD199</f>
        <v>0</v>
      </c>
      <c r="AE202" s="377">
        <f>'4.  2011-2014 LRAM'!AE396*AE199</f>
        <v>0</v>
      </c>
      <c r="AF202" s="377">
        <f>'4.  2011-2014 LRAM'!AF396*AF199</f>
        <v>0</v>
      </c>
      <c r="AG202" s="377">
        <f>'4.  2011-2014 LRAM'!AG396*AG199</f>
        <v>0</v>
      </c>
      <c r="AH202" s="377">
        <f>'4.  2011-2014 LRAM'!AH396*AH199</f>
        <v>0</v>
      </c>
      <c r="AI202" s="377">
        <f>'4.  2011-2014 LRAM'!AI396*AI199</f>
        <v>0</v>
      </c>
      <c r="AJ202" s="377">
        <f>'4.  2011-2014 LRAM'!AJ396*AJ199</f>
        <v>0</v>
      </c>
      <c r="AK202" s="377">
        <f>'4.  2011-2014 LRAM'!AK396*AK199</f>
        <v>0</v>
      </c>
      <c r="AL202" s="377">
        <f>'4.  2011-2014 LRAM'!AL396*AL199</f>
        <v>0</v>
      </c>
      <c r="AM202" s="625">
        <f>SUM(Y202:AL202)</f>
        <v>0</v>
      </c>
    </row>
    <row r="203" spans="1:39" ht="16">
      <c r="B203" s="323" t="s">
        <v>152</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'4.  2011-2014 LRAM'!Y526*Y199</f>
        <v>0</v>
      </c>
      <c r="Z203" s="377">
        <f>'4.  2011-2014 LRAM'!Z526*Z199</f>
        <v>0</v>
      </c>
      <c r="AA203" s="377">
        <f>'4.  2011-2014 LRAM'!AA526*AA199</f>
        <v>0</v>
      </c>
      <c r="AB203" s="377">
        <f>'4.  2011-2014 LRAM'!AB526*AB199</f>
        <v>0</v>
      </c>
      <c r="AC203" s="377">
        <f>'4.  2011-2014 LRAM'!AC526*AC199</f>
        <v>0</v>
      </c>
      <c r="AD203" s="377">
        <f>'4.  2011-2014 LRAM'!AD526*AD199</f>
        <v>0</v>
      </c>
      <c r="AE203" s="377">
        <f>'4.  2011-2014 LRAM'!AE526*AE199</f>
        <v>0</v>
      </c>
      <c r="AF203" s="377">
        <f>'4.  2011-2014 LRAM'!AF526*AF199</f>
        <v>0</v>
      </c>
      <c r="AG203" s="377">
        <f>'4.  2011-2014 LRAM'!AG526*AG199</f>
        <v>0</v>
      </c>
      <c r="AH203" s="377">
        <f>'4.  2011-2014 LRAM'!AH526*AH199</f>
        <v>0</v>
      </c>
      <c r="AI203" s="377">
        <f>'4.  2011-2014 LRAM'!AI526*AI199</f>
        <v>0</v>
      </c>
      <c r="AJ203" s="377">
        <f>'4.  2011-2014 LRAM'!AJ526*AJ199</f>
        <v>0</v>
      </c>
      <c r="AK203" s="377">
        <f>'4.  2011-2014 LRAM'!AK526*AK199</f>
        <v>0</v>
      </c>
      <c r="AL203" s="377">
        <f>'4.  2011-2014 LRAM'!AL526*AL199</f>
        <v>0</v>
      </c>
      <c r="AM203" s="625">
        <f>SUM(Y203:AL203)</f>
        <v>0</v>
      </c>
    </row>
    <row r="204" spans="1:39" ht="16">
      <c r="B204" s="323" t="s">
        <v>153</v>
      </c>
      <c r="C204" s="344"/>
      <c r="D204" s="308"/>
      <c r="E204" s="278"/>
      <c r="F204" s="278"/>
      <c r="G204" s="278"/>
      <c r="H204" s="278"/>
      <c r="I204" s="278"/>
      <c r="J204" s="278"/>
      <c r="K204" s="278"/>
      <c r="L204" s="278"/>
      <c r="M204" s="278"/>
      <c r="N204" s="278"/>
      <c r="O204" s="290"/>
      <c r="P204" s="278"/>
      <c r="Q204" s="278"/>
      <c r="R204" s="278"/>
      <c r="S204" s="308"/>
      <c r="T204" s="308"/>
      <c r="U204" s="308"/>
      <c r="V204" s="308"/>
      <c r="W204" s="278"/>
      <c r="X204" s="278"/>
      <c r="Y204" s="377">
        <f>Y196*Y199</f>
        <v>0</v>
      </c>
      <c r="Z204" s="377">
        <f>Z196*Z199</f>
        <v>0</v>
      </c>
      <c r="AA204" s="377">
        <f>AA196*AA199</f>
        <v>0</v>
      </c>
      <c r="AB204" s="377">
        <f t="shared" ref="AB204:AL204" si="256">AB196*AB199</f>
        <v>0</v>
      </c>
      <c r="AC204" s="377">
        <f t="shared" si="256"/>
        <v>0</v>
      </c>
      <c r="AD204" s="377">
        <f t="shared" si="256"/>
        <v>0</v>
      </c>
      <c r="AE204" s="377">
        <f t="shared" si="256"/>
        <v>0</v>
      </c>
      <c r="AF204" s="377">
        <f t="shared" si="256"/>
        <v>0</v>
      </c>
      <c r="AG204" s="377">
        <f t="shared" si="256"/>
        <v>0</v>
      </c>
      <c r="AH204" s="377">
        <f t="shared" si="256"/>
        <v>0</v>
      </c>
      <c r="AI204" s="377">
        <f t="shared" si="256"/>
        <v>0</v>
      </c>
      <c r="AJ204" s="377">
        <f t="shared" si="256"/>
        <v>0</v>
      </c>
      <c r="AK204" s="377">
        <f t="shared" si="256"/>
        <v>0</v>
      </c>
      <c r="AL204" s="377">
        <f t="shared" si="256"/>
        <v>0</v>
      </c>
      <c r="AM204" s="625">
        <f>SUM(Y204:AL204)</f>
        <v>0</v>
      </c>
    </row>
    <row r="205" spans="1:39" ht="16">
      <c r="B205" s="348" t="s">
        <v>268</v>
      </c>
      <c r="C205" s="344"/>
      <c r="D205" s="335"/>
      <c r="E205" s="333"/>
      <c r="F205" s="333"/>
      <c r="G205" s="333"/>
      <c r="H205" s="333"/>
      <c r="I205" s="333"/>
      <c r="J205" s="333"/>
      <c r="K205" s="333"/>
      <c r="L205" s="333"/>
      <c r="M205" s="333"/>
      <c r="N205" s="333"/>
      <c r="O205" s="299"/>
      <c r="P205" s="333"/>
      <c r="Q205" s="333"/>
      <c r="R205" s="333"/>
      <c r="S205" s="335"/>
      <c r="T205" s="335"/>
      <c r="U205" s="335"/>
      <c r="V205" s="335"/>
      <c r="W205" s="333"/>
      <c r="X205" s="333"/>
      <c r="Y205" s="345">
        <f>SUM(Y200:Y204)</f>
        <v>0</v>
      </c>
      <c r="Z205" s="345">
        <f>SUM(Z200:Z204)</f>
        <v>0</v>
      </c>
      <c r="AA205" s="345">
        <f t="shared" ref="AA205:AE205" si="257">SUM(AA200:AA204)</f>
        <v>0</v>
      </c>
      <c r="AB205" s="345">
        <f t="shared" si="257"/>
        <v>0</v>
      </c>
      <c r="AC205" s="345">
        <f t="shared" si="257"/>
        <v>0</v>
      </c>
      <c r="AD205" s="345">
        <f t="shared" si="257"/>
        <v>0</v>
      </c>
      <c r="AE205" s="345">
        <f t="shared" si="257"/>
        <v>0</v>
      </c>
      <c r="AF205" s="345">
        <f>SUM(AF200:AF204)</f>
        <v>0</v>
      </c>
      <c r="AG205" s="345">
        <f>SUM(AG200:AG204)</f>
        <v>0</v>
      </c>
      <c r="AH205" s="345">
        <f t="shared" ref="AH205:AL205" si="258">SUM(AH200:AH204)</f>
        <v>0</v>
      </c>
      <c r="AI205" s="345">
        <f t="shared" si="258"/>
        <v>0</v>
      </c>
      <c r="AJ205" s="345">
        <f t="shared" si="258"/>
        <v>0</v>
      </c>
      <c r="AK205" s="345">
        <f t="shared" si="258"/>
        <v>0</v>
      </c>
      <c r="AL205" s="345">
        <f t="shared" si="258"/>
        <v>0</v>
      </c>
      <c r="AM205" s="406">
        <f>SUM(AM200:AM204)</f>
        <v>0</v>
      </c>
    </row>
    <row r="206" spans="1:39" ht="16">
      <c r="B206" s="348" t="s">
        <v>269</v>
      </c>
      <c r="C206" s="344"/>
      <c r="D206" s="349"/>
      <c r="E206" s="333"/>
      <c r="F206" s="333"/>
      <c r="G206" s="333"/>
      <c r="H206" s="333"/>
      <c r="I206" s="333"/>
      <c r="J206" s="333"/>
      <c r="K206" s="333"/>
      <c r="L206" s="333"/>
      <c r="M206" s="333"/>
      <c r="N206" s="333"/>
      <c r="O206" s="299"/>
      <c r="P206" s="333"/>
      <c r="Q206" s="333"/>
      <c r="R206" s="333"/>
      <c r="S206" s="335"/>
      <c r="T206" s="335"/>
      <c r="U206" s="335"/>
      <c r="V206" s="335"/>
      <c r="W206" s="333"/>
      <c r="X206" s="333"/>
      <c r="Y206" s="346">
        <f>Y197*Y199</f>
        <v>0</v>
      </c>
      <c r="Z206" s="346">
        <f t="shared" ref="Z206:AE206" si="259">Z197*Z199</f>
        <v>0</v>
      </c>
      <c r="AA206" s="346">
        <f t="shared" si="259"/>
        <v>0</v>
      </c>
      <c r="AB206" s="346">
        <f t="shared" si="259"/>
        <v>0</v>
      </c>
      <c r="AC206" s="346">
        <f t="shared" si="259"/>
        <v>0</v>
      </c>
      <c r="AD206" s="346">
        <f t="shared" si="259"/>
        <v>0</v>
      </c>
      <c r="AE206" s="346">
        <f t="shared" si="259"/>
        <v>0</v>
      </c>
      <c r="AF206" s="346">
        <f>AF197*AF199</f>
        <v>0</v>
      </c>
      <c r="AG206" s="346">
        <f t="shared" ref="AG206:AL206" si="260">AG197*AG199</f>
        <v>0</v>
      </c>
      <c r="AH206" s="346">
        <f t="shared" si="260"/>
        <v>0</v>
      </c>
      <c r="AI206" s="346">
        <f t="shared" si="260"/>
        <v>0</v>
      </c>
      <c r="AJ206" s="346">
        <f t="shared" si="260"/>
        <v>0</v>
      </c>
      <c r="AK206" s="346">
        <f t="shared" si="260"/>
        <v>0</v>
      </c>
      <c r="AL206" s="346">
        <f t="shared" si="260"/>
        <v>0</v>
      </c>
      <c r="AM206" s="406">
        <f>SUM(Y206:AL206)</f>
        <v>0</v>
      </c>
    </row>
    <row r="207" spans="1:39" ht="16">
      <c r="B207" s="348" t="s">
        <v>270</v>
      </c>
      <c r="C207" s="344"/>
      <c r="D207" s="349"/>
      <c r="E207" s="333"/>
      <c r="F207" s="333"/>
      <c r="G207" s="333"/>
      <c r="H207" s="333"/>
      <c r="I207" s="333"/>
      <c r="J207" s="333"/>
      <c r="K207" s="333"/>
      <c r="L207" s="333"/>
      <c r="M207" s="333"/>
      <c r="N207" s="333"/>
      <c r="O207" s="299"/>
      <c r="P207" s="333"/>
      <c r="Q207" s="333"/>
      <c r="R207" s="333"/>
      <c r="S207" s="349"/>
      <c r="T207" s="349"/>
      <c r="U207" s="349"/>
      <c r="V207" s="349"/>
      <c r="W207" s="333"/>
      <c r="X207" s="333"/>
      <c r="Y207" s="350"/>
      <c r="Z207" s="350"/>
      <c r="AA207" s="350"/>
      <c r="AB207" s="350"/>
      <c r="AC207" s="350"/>
      <c r="AD207" s="350"/>
      <c r="AE207" s="350"/>
      <c r="AF207" s="350"/>
      <c r="AG207" s="350"/>
      <c r="AH207" s="350"/>
      <c r="AI207" s="350"/>
      <c r="AJ207" s="350"/>
      <c r="AK207" s="350"/>
      <c r="AL207" s="350"/>
      <c r="AM207" s="406">
        <f>AM205-AM206</f>
        <v>0</v>
      </c>
    </row>
    <row r="208" spans="1:39" ht="16">
      <c r="B208" s="323"/>
      <c r="C208" s="349"/>
      <c r="D208" s="349"/>
      <c r="E208" s="333"/>
      <c r="F208" s="333"/>
      <c r="G208" s="333"/>
      <c r="H208" s="333"/>
      <c r="I208" s="333"/>
      <c r="J208" s="333"/>
      <c r="K208" s="333"/>
      <c r="L208" s="333"/>
      <c r="M208" s="333"/>
      <c r="N208" s="333"/>
      <c r="O208" s="299"/>
      <c r="P208" s="333"/>
      <c r="Q208" s="333"/>
      <c r="R208" s="333"/>
      <c r="S208" s="349"/>
      <c r="T208" s="344"/>
      <c r="U208" s="349"/>
      <c r="V208" s="349"/>
      <c r="W208" s="333"/>
      <c r="X208" s="333"/>
      <c r="Y208" s="351"/>
      <c r="Z208" s="351"/>
      <c r="AA208" s="351"/>
      <c r="AB208" s="351"/>
      <c r="AC208" s="351"/>
      <c r="AD208" s="351"/>
      <c r="AE208" s="351"/>
      <c r="AF208" s="351"/>
      <c r="AG208" s="351"/>
      <c r="AH208" s="351"/>
      <c r="AI208" s="351"/>
      <c r="AJ208" s="351"/>
      <c r="AK208" s="351"/>
      <c r="AL208" s="351"/>
      <c r="AM208" s="347"/>
    </row>
    <row r="209" spans="1:39" ht="16">
      <c r="B209" s="293" t="s">
        <v>144</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SUMPRODUCT(E38:E194,Y38:Y194)</f>
        <v>1568879</v>
      </c>
      <c r="Z209" s="290">
        <f>SUMPRODUCT(E38:E194,Z38:Z194)</f>
        <v>415432.53941302799</v>
      </c>
      <c r="AA209" s="290">
        <f>IF(AA36="kw",SUMPRODUCT(N38:N194,P38:P194,AA38:AA194),SUMPRODUCT(E38:E194,AA38:AA194))</f>
        <v>10172.200132927539</v>
      </c>
      <c r="AB209" s="290">
        <f>IF(AB36="kw",SUMPRODUCT(N38:N194,P38:P194,AB38:AB194),SUMPRODUCT(E38:E194,AB38:AB194))</f>
        <v>1545.1339243231946</v>
      </c>
      <c r="AC209" s="290">
        <f>IF(AC36="kw",SUMPRODUCT(N38:N194,P38:P194,AC38:AC194),SUMPRODUCT(E38:E194,AC38:AC194))</f>
        <v>0</v>
      </c>
      <c r="AD209" s="290">
        <f>IF(AD36="kw",SUMPRODUCT(N38:N194,P38:P194,AD38:AD194),SUMPRODUCT(E38:E194,AD38:AD194))</f>
        <v>0</v>
      </c>
      <c r="AE209" s="290">
        <f>IF(AE36="kw",SUMPRODUCT(N38:N194,P38:P194,AE38:AE194),SUMPRODUCT(E38:E194,AE38:AE194))</f>
        <v>0</v>
      </c>
      <c r="AF209" s="290">
        <f>IF(AF36="kw",SUMPRODUCT(N38:N194,P38:P194,AF38:AF194),SUMPRODUCT(E38:E194,AF38:AF194))</f>
        <v>0</v>
      </c>
      <c r="AG209" s="290">
        <f>IF(AG36="kw",SUMPRODUCT(N38:N194,P38:P194,AG38:AG194),SUMPRODUCT(E38:E194,AG38:AG194))</f>
        <v>0</v>
      </c>
      <c r="AH209" s="290">
        <f>IF(AH36="kw",SUMPRODUCT(N38:N194,P38:P194,AH38:AH194),SUMPRODUCT(E38:E194,AH38:AH194))</f>
        <v>0</v>
      </c>
      <c r="AI209" s="290">
        <f>IF(AI36="kw",SUMPRODUCT(N38:N194,P38:P194,AI38:AI194),SUMPRODUCT(E38:E194,AI38:AI194))</f>
        <v>0</v>
      </c>
      <c r="AJ209" s="290">
        <f>IF(AJ36="kw",SUMPRODUCT(N38:N194,P38:P194,AJ38:AJ194),SUMPRODUCT(E38:E194,AJ38:AJ194))</f>
        <v>0</v>
      </c>
      <c r="AK209" s="290">
        <f>IF(AK36="kw",SUMPRODUCT(N38:N194,P38:P194,AK38:AK194),SUMPRODUCT(E38:E194,AK38:AK194))</f>
        <v>0</v>
      </c>
      <c r="AL209" s="290">
        <f>IF(AL36="kw",SUMPRODUCT(N38:N194,P38:P194,AL38:AL194),SUMPRODUCT(E38:E194,AL38:AL194))</f>
        <v>0</v>
      </c>
      <c r="AM209" s="347"/>
    </row>
    <row r="210" spans="1:39" ht="16">
      <c r="B210" s="293" t="s">
        <v>145</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SUMPRODUCT(F38:F194,Y38:Y194)</f>
        <v>1560184</v>
      </c>
      <c r="Z210" s="290">
        <f>SUMPRODUCT(F38:F194,Z38:Z194)</f>
        <v>415431.53941302805</v>
      </c>
      <c r="AA210" s="290">
        <f>IF(AA36="kw",SUMPRODUCT(N38:N194,Q38:Q194,AA38:AA194),SUMPRODUCT(F38:F194,AA38:AA194))</f>
        <v>12845.498258490883</v>
      </c>
      <c r="AB210" s="290">
        <f>IF(AB36="kw",SUMPRODUCT(N38:N194,Q38:Q194,AB38:AB194),SUMPRODUCT(F38:F194,AB38:AB194))</f>
        <v>1545.1339243231946</v>
      </c>
      <c r="AC210" s="290">
        <f>IF(AC36="kw",SUMPRODUCT(N38:N194,Q38:Q194,AC38:AC194),SUMPRODUCT(F38:F194,AC38:AC194))</f>
        <v>0</v>
      </c>
      <c r="AD210" s="290">
        <f>IF(AD36="kw",SUMPRODUCT(N38:N194,Q38:Q194,AD38:AD194),SUMPRODUCT(F38:F194,AD38:AD194))</f>
        <v>0</v>
      </c>
      <c r="AE210" s="290">
        <f>IF(AE36="kw",SUMPRODUCT(N38:N194,Q38:Q194,AE38:AE194),SUMPRODUCT(F38:F194,AE38:AE194))</f>
        <v>0</v>
      </c>
      <c r="AF210" s="290">
        <f>IF(AF36="kw",SUMPRODUCT(N38:N194,Q38:Q194,AF38:AF194),SUMPRODUCT(F38:F194,AF38:AF194))</f>
        <v>0</v>
      </c>
      <c r="AG210" s="290">
        <f>IF(AG36="kw",SUMPRODUCT(N38:N194,Q38:Q194,AG38:AG194),SUMPRODUCT(F38:F194,AG38:AG194))</f>
        <v>0</v>
      </c>
      <c r="AH210" s="290">
        <f>IF(AH36="kw",SUMPRODUCT(N38:N194,Q38:Q194,AH38:AH194),SUMPRODUCT(F38:F194,AH38:AH194))</f>
        <v>0</v>
      </c>
      <c r="AI210" s="290">
        <f>IF(AI36="kw",SUMPRODUCT(N38:N194,Q38:Q194,AI38:AI194),SUMPRODUCT(F38:F194,AI38:AI194))</f>
        <v>0</v>
      </c>
      <c r="AJ210" s="290">
        <f>IF(AJ36="kw",SUMPRODUCT(N38:N194,Q38:Q194,AJ38:AJ194),SUMPRODUCT(F38:F194,AJ38:AJ194))</f>
        <v>0</v>
      </c>
      <c r="AK210" s="290">
        <f>IF(AK36="kw",SUMPRODUCT(N38:N194,Q38:Q194,AK38:AK194),SUMPRODUCT(F38:F194,AK38:AK194))</f>
        <v>0</v>
      </c>
      <c r="AL210" s="290">
        <f>IF(AL36="kw",SUMPRODUCT(N38:N194,Q38:Q194,AL38:AL194),SUMPRODUCT(F38:F194,AL38:AL194))</f>
        <v>0</v>
      </c>
      <c r="AM210" s="336"/>
    </row>
    <row r="211" spans="1:39" ht="16">
      <c r="B211" s="293" t="s">
        <v>146</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SUMPRODUCT(G38:G194,Y38:Y194)</f>
        <v>1551488</v>
      </c>
      <c r="Z211" s="290">
        <f>SUMPRODUCT(G38:G194,Z38:Z194)</f>
        <v>419727.80276151863</v>
      </c>
      <c r="AA211" s="290">
        <f>IF(AA36="kw",SUMPRODUCT(N38:N194,R38:R194,AA38:AA194),SUMPRODUCT(G38:G194,AA38:AA194))</f>
        <v>21334.565503344998</v>
      </c>
      <c r="AB211" s="290">
        <f>IF(AB36="kw",SUMPRODUCT(N38:N194,R38:R194,AB38:AB194),SUMPRODUCT(G38:G194,AB38:AB194))</f>
        <v>1545.1339243231946</v>
      </c>
      <c r="AC211" s="290">
        <f>IF(AC36="kw",SUMPRODUCT(N38:N194,R38:R194,AC38:AC194),SUMPRODUCT(G38:G194,AC38:AC194))</f>
        <v>0</v>
      </c>
      <c r="AD211" s="290">
        <f>IF(AD36="kw",SUMPRODUCT(N38:N194,R38:R194,AD38:AD194),SUMPRODUCT(G38:G194,AD38:AD194))</f>
        <v>0</v>
      </c>
      <c r="AE211" s="290">
        <f>IF(AE36="kw",SUMPRODUCT(N38:N194,R38:R194,AE38:AE194),SUMPRODUCT(G38:G194,AE38:AE194))</f>
        <v>0</v>
      </c>
      <c r="AF211" s="290">
        <f>IF(AF36="kw",SUMPRODUCT(N38:N194,R38:R194,AF38:AF194),SUMPRODUCT(G38:G194,AF38:AF194))</f>
        <v>0</v>
      </c>
      <c r="AG211" s="290">
        <f>IF(AG36="kw",SUMPRODUCT(N38:N194,R38:R194,AG38:AG194),SUMPRODUCT(G38:G194,AG38:AG194))</f>
        <v>0</v>
      </c>
      <c r="AH211" s="290">
        <f>IF(AH36="kw",SUMPRODUCT(N38:N194,R38:R194,AH38:AH194),SUMPRODUCT(G38:G194,AH38:AH194))</f>
        <v>0</v>
      </c>
      <c r="AI211" s="290">
        <f>IF(AI36="kw",SUMPRODUCT(N38:N194,R38:R194,AI38:AI194),SUMPRODUCT(G38:G194,AI38:AI194))</f>
        <v>0</v>
      </c>
      <c r="AJ211" s="290">
        <f>IF(AJ36="kw",SUMPRODUCT(N38:N194,R38:R194,AJ38:AJ194),SUMPRODUCT(G38:G194,AJ38:AJ194))</f>
        <v>0</v>
      </c>
      <c r="AK211" s="290">
        <f>IF(AK36="kw",SUMPRODUCT(N38:N194,R38:R194,AK38:AK194),SUMPRODUCT(G38:G194,AK38:AK194))</f>
        <v>0</v>
      </c>
      <c r="AL211" s="290">
        <f>IF(AL36="kw",SUMPRODUCT(N38:N194,R38:R194,AL38:AL194),SUMPRODUCT(G38:G194,AL38:AL194))</f>
        <v>0</v>
      </c>
      <c r="AM211" s="336"/>
    </row>
    <row r="212" spans="1:39" ht="16">
      <c r="B212" s="293" t="s">
        <v>147</v>
      </c>
      <c r="C212" s="303"/>
      <c r="D212" s="278"/>
      <c r="E212" s="278"/>
      <c r="F212" s="278"/>
      <c r="G212" s="278"/>
      <c r="H212" s="278"/>
      <c r="I212" s="278"/>
      <c r="J212" s="278"/>
      <c r="K212" s="278"/>
      <c r="L212" s="278"/>
      <c r="M212" s="278"/>
      <c r="N212" s="278"/>
      <c r="O212" s="356"/>
      <c r="P212" s="278"/>
      <c r="Q212" s="278"/>
      <c r="R212" s="278"/>
      <c r="S212" s="303"/>
      <c r="T212" s="308"/>
      <c r="U212" s="308"/>
      <c r="V212" s="278"/>
      <c r="W212" s="278"/>
      <c r="X212" s="308"/>
      <c r="Y212" s="290">
        <f>SUMPRODUCT(H38:H194,Y38:Y194)</f>
        <v>1544748</v>
      </c>
      <c r="Z212" s="290">
        <f>SUMPRODUCT(H38:H194,Z38:Z194)</f>
        <v>419727.80276151863</v>
      </c>
      <c r="AA212" s="290">
        <f>IF(AA36="kw",SUMPRODUCT($N38:$N194,S38:S194,AA38:AA194),SUMPRODUCT(H38:H194,AA38:AA194))</f>
        <v>22857.429310080712</v>
      </c>
      <c r="AB212" s="290">
        <f>IF(AB36="kw",SUMPRODUCT(N38:N194,S38:S194,AB38:AB194),SUMPRODUCT(H38:H194,AB38:AB194))</f>
        <v>1545.1339243231946</v>
      </c>
      <c r="AC212" s="290">
        <f>IF(AC36="kw",SUMPRODUCT(N38:N194,S38:S194,AC38:AC194),SUMPRODUCT(H38:H194,AC38:AC194))</f>
        <v>0</v>
      </c>
      <c r="AD212" s="290">
        <f>IF(AD36="kw",SUMPRODUCT(N38:N194,S38:S194,AD38:AD194),SUMPRODUCT(H38:H194,AD38:AD194))</f>
        <v>0</v>
      </c>
      <c r="AE212" s="290">
        <f>IF(AE36="kw",SUMPRODUCT(N38:N194,S38:S194,AE38:AE194),SUMPRODUCT(H38:H194,AE38:AE194))</f>
        <v>0</v>
      </c>
      <c r="AF212" s="290">
        <f>IF(AF36="kw",SUMPRODUCT(N38:N194,S38:S194,AF38:AF194),SUMPRODUCT(H38:H194,AF38:AF194))</f>
        <v>0</v>
      </c>
      <c r="AG212" s="290">
        <f>IF(AG36="kw",SUMPRODUCT(N38:N194,S38:S194,AG38:AG194),SUMPRODUCT(H38:H194,AG38:AG194))</f>
        <v>0</v>
      </c>
      <c r="AH212" s="290">
        <f>IF(AH36="kw",SUMPRODUCT(N38:N194,S38:S194,AH38:AH194),SUMPRODUCT(H38:H194,AH38:AH194))</f>
        <v>0</v>
      </c>
      <c r="AI212" s="290">
        <f>IF(AI36="kw",SUMPRODUCT(N38:N194,S38:S194,AI38:AI194),SUMPRODUCT(H38:H194,AI38:AI194))</f>
        <v>0</v>
      </c>
      <c r="AJ212" s="290">
        <f>IF(AJ36="kw",SUMPRODUCT(N38:N194,S38:S194,AJ38:AJ194),SUMPRODUCT(H38:H194,AJ38:AJ194))</f>
        <v>0</v>
      </c>
      <c r="AK212" s="290">
        <f>IF(AK36="kw",SUMPRODUCT(N38:N194,S38:S194,AK38:AK194),SUMPRODUCT(H38:H194,AK38:AK194))</f>
        <v>0</v>
      </c>
      <c r="AL212" s="290">
        <f>IF(AL36="kw",SUMPRODUCT(N38:N194,S38:S194,AL38:AL194),SUMPRODUCT(H38:H194,AL38:AL194))</f>
        <v>0</v>
      </c>
      <c r="AM212" s="336"/>
    </row>
    <row r="213" spans="1:39" ht="16">
      <c r="B213" s="293" t="s">
        <v>148</v>
      </c>
      <c r="C213" s="303"/>
      <c r="D213" s="278"/>
      <c r="E213" s="278"/>
      <c r="F213" s="278"/>
      <c r="G213" s="278"/>
      <c r="H213" s="278"/>
      <c r="I213" s="278"/>
      <c r="J213" s="278"/>
      <c r="K213" s="278"/>
      <c r="L213" s="278"/>
      <c r="M213" s="278"/>
      <c r="N213" s="278"/>
      <c r="O213" s="356"/>
      <c r="P213" s="278"/>
      <c r="Q213" s="278"/>
      <c r="R213" s="278"/>
      <c r="S213" s="303"/>
      <c r="T213" s="308"/>
      <c r="U213" s="308"/>
      <c r="V213" s="278"/>
      <c r="W213" s="278"/>
      <c r="X213" s="308"/>
      <c r="Y213" s="290">
        <f>SUMPRODUCT(I38:I194,Y38:Y194)</f>
        <v>1541085</v>
      </c>
      <c r="Z213" s="290">
        <f>SUMPRODUCT(I38:I194,Z38:Z194)</f>
        <v>419727.80276151863</v>
      </c>
      <c r="AA213" s="290">
        <f>IF(AA36="kw",SUMPRODUCT($N38:$N194,$T38:$T194,AA38:AA194),SUMPRODUCT($I38:$I194,AA38:AA194))</f>
        <v>19475.244320760779</v>
      </c>
      <c r="AB213" s="290">
        <f t="shared" ref="AB213:AL213" si="261">IF(AB36="kw",SUMPRODUCT($N38:$N194,$T38:$T194,AB38:AB194),SUMPRODUCT($I38:$I194,AB38:AB194))</f>
        <v>1545.1339243231946</v>
      </c>
      <c r="AC213" s="290">
        <f t="shared" si="261"/>
        <v>0</v>
      </c>
      <c r="AD213" s="290">
        <f t="shared" si="261"/>
        <v>0</v>
      </c>
      <c r="AE213" s="290">
        <f t="shared" si="261"/>
        <v>0</v>
      </c>
      <c r="AF213" s="290">
        <f t="shared" si="261"/>
        <v>0</v>
      </c>
      <c r="AG213" s="290">
        <f t="shared" si="261"/>
        <v>0</v>
      </c>
      <c r="AH213" s="290">
        <f t="shared" si="261"/>
        <v>0</v>
      </c>
      <c r="AI213" s="290">
        <f t="shared" si="261"/>
        <v>0</v>
      </c>
      <c r="AJ213" s="290">
        <f t="shared" si="261"/>
        <v>0</v>
      </c>
      <c r="AK213" s="290">
        <f t="shared" si="261"/>
        <v>0</v>
      </c>
      <c r="AL213" s="290">
        <f t="shared" si="261"/>
        <v>0</v>
      </c>
      <c r="AM213" s="336"/>
    </row>
    <row r="214" spans="1:39" ht="16">
      <c r="B214" s="747" t="s">
        <v>780</v>
      </c>
      <c r="C214" s="363"/>
      <c r="D214" s="383"/>
      <c r="E214" s="383"/>
      <c r="F214" s="383"/>
      <c r="G214" s="383"/>
      <c r="H214" s="383"/>
      <c r="I214" s="383"/>
      <c r="J214" s="383"/>
      <c r="K214" s="383"/>
      <c r="L214" s="383"/>
      <c r="M214" s="383"/>
      <c r="N214" s="383"/>
      <c r="O214" s="382"/>
      <c r="P214" s="383"/>
      <c r="Q214" s="383"/>
      <c r="R214" s="383"/>
      <c r="S214" s="363"/>
      <c r="T214" s="384"/>
      <c r="U214" s="384"/>
      <c r="V214" s="383"/>
      <c r="W214" s="383"/>
      <c r="X214" s="384"/>
      <c r="Y214" s="325">
        <f>SUMPRODUCT(J38:J194,Y38:Y194)</f>
        <v>1537964</v>
      </c>
      <c r="Z214" s="325">
        <f>SUMPRODUCT(J38:J194,Z38:Z194)</f>
        <v>419963.34738635324</v>
      </c>
      <c r="AA214" s="325">
        <f>IF(AA36="kw",SUMPRODUCT($N38:$N194,$U38:$U194,AA38:AA194),SUMPRODUCT($J38:$J194,AA38:AA194))</f>
        <v>17367.782762026167</v>
      </c>
      <c r="AB214" s="325">
        <f t="shared" ref="AB214:AL214" si="262">IF(AB36="kw",SUMPRODUCT($N38:$N194,$U38:$U194,AB38:AB194),SUMPRODUCT($J38:$J194,AB38:AB194))</f>
        <v>1548.9914150357224</v>
      </c>
      <c r="AC214" s="325">
        <f t="shared" si="262"/>
        <v>0</v>
      </c>
      <c r="AD214" s="325">
        <f t="shared" si="262"/>
        <v>0</v>
      </c>
      <c r="AE214" s="325">
        <f t="shared" si="262"/>
        <v>0</v>
      </c>
      <c r="AF214" s="325">
        <f t="shared" si="262"/>
        <v>0</v>
      </c>
      <c r="AG214" s="325">
        <f t="shared" si="262"/>
        <v>0</v>
      </c>
      <c r="AH214" s="325">
        <f t="shared" si="262"/>
        <v>0</v>
      </c>
      <c r="AI214" s="325">
        <f t="shared" si="262"/>
        <v>0</v>
      </c>
      <c r="AJ214" s="325">
        <f t="shared" si="262"/>
        <v>0</v>
      </c>
      <c r="AK214" s="325">
        <f t="shared" si="262"/>
        <v>0</v>
      </c>
      <c r="AL214" s="325">
        <f t="shared" si="262"/>
        <v>0</v>
      </c>
      <c r="AM214" s="385"/>
    </row>
    <row r="215" spans="1:39" ht="20.25" customHeight="1">
      <c r="B215" s="367" t="s">
        <v>586</v>
      </c>
      <c r="C215" s="386"/>
      <c r="D215" s="387"/>
      <c r="E215" s="387"/>
      <c r="F215" s="387"/>
      <c r="G215" s="387"/>
      <c r="H215" s="387"/>
      <c r="I215" s="387"/>
      <c r="J215" s="387"/>
      <c r="K215" s="387"/>
      <c r="L215" s="387"/>
      <c r="M215" s="387"/>
      <c r="N215" s="387"/>
      <c r="O215" s="387"/>
      <c r="P215" s="387"/>
      <c r="Q215" s="387"/>
      <c r="R215" s="387"/>
      <c r="S215" s="370"/>
      <c r="T215" s="371"/>
      <c r="U215" s="387"/>
      <c r="V215" s="387"/>
      <c r="W215" s="387"/>
      <c r="X215" s="387"/>
      <c r="Y215" s="408"/>
      <c r="Z215" s="408"/>
      <c r="AA215" s="408"/>
      <c r="AB215" s="408"/>
      <c r="AC215" s="408"/>
      <c r="AD215" s="408"/>
      <c r="AE215" s="408"/>
      <c r="AF215" s="408"/>
      <c r="AG215" s="408"/>
      <c r="AH215" s="408"/>
      <c r="AI215" s="408"/>
      <c r="AJ215" s="408"/>
      <c r="AK215" s="408"/>
      <c r="AL215" s="408"/>
      <c r="AM215" s="388"/>
    </row>
    <row r="216" spans="1:39" ht="16">
      <c r="B216" s="437"/>
    </row>
    <row r="217" spans="1:39" ht="16">
      <c r="B217" s="437"/>
    </row>
    <row r="218" spans="1:39" ht="16">
      <c r="B218" s="279" t="s">
        <v>273</v>
      </c>
      <c r="C218" s="280"/>
      <c r="D218" s="586" t="s">
        <v>526</v>
      </c>
      <c r="E218" s="252"/>
      <c r="F218" s="586"/>
      <c r="G218" s="252"/>
      <c r="H218" s="252"/>
      <c r="I218" s="252"/>
      <c r="J218" s="252"/>
      <c r="K218" s="252"/>
      <c r="L218" s="252"/>
      <c r="M218" s="252"/>
      <c r="N218" s="252"/>
      <c r="O218" s="280"/>
      <c r="P218" s="252"/>
      <c r="Q218" s="252"/>
      <c r="R218" s="252"/>
      <c r="S218" s="252"/>
      <c r="T218" s="252"/>
      <c r="U218" s="252"/>
      <c r="V218" s="252"/>
      <c r="W218" s="252"/>
      <c r="X218" s="252"/>
      <c r="Y218" s="269"/>
      <c r="Z218" s="266"/>
      <c r="AA218" s="266"/>
      <c r="AB218" s="266"/>
      <c r="AC218" s="266"/>
      <c r="AD218" s="266"/>
      <c r="AE218" s="266"/>
      <c r="AF218" s="266"/>
      <c r="AG218" s="266"/>
      <c r="AH218" s="266"/>
      <c r="AI218" s="266"/>
      <c r="AJ218" s="266"/>
      <c r="AK218" s="266"/>
      <c r="AL218" s="266"/>
      <c r="AM218" s="281"/>
    </row>
    <row r="219" spans="1:39" ht="34.5" customHeight="1">
      <c r="B219" s="875" t="s">
        <v>211</v>
      </c>
      <c r="C219" s="877" t="s">
        <v>33</v>
      </c>
      <c r="D219" s="283" t="s">
        <v>422</v>
      </c>
      <c r="E219" s="879" t="s">
        <v>209</v>
      </c>
      <c r="F219" s="880"/>
      <c r="G219" s="880"/>
      <c r="H219" s="880"/>
      <c r="I219" s="880"/>
      <c r="J219" s="880"/>
      <c r="K219" s="880"/>
      <c r="L219" s="880"/>
      <c r="M219" s="881"/>
      <c r="N219" s="885" t="s">
        <v>213</v>
      </c>
      <c r="O219" s="283" t="s">
        <v>423</v>
      </c>
      <c r="P219" s="879" t="s">
        <v>212</v>
      </c>
      <c r="Q219" s="880"/>
      <c r="R219" s="880"/>
      <c r="S219" s="880"/>
      <c r="T219" s="880"/>
      <c r="U219" s="880"/>
      <c r="V219" s="880"/>
      <c r="W219" s="880"/>
      <c r="X219" s="881"/>
      <c r="Y219" s="882" t="s">
        <v>243</v>
      </c>
      <c r="Z219" s="883"/>
      <c r="AA219" s="883"/>
      <c r="AB219" s="883"/>
      <c r="AC219" s="883"/>
      <c r="AD219" s="883"/>
      <c r="AE219" s="883"/>
      <c r="AF219" s="883"/>
      <c r="AG219" s="883"/>
      <c r="AH219" s="883"/>
      <c r="AI219" s="883"/>
      <c r="AJ219" s="883"/>
      <c r="AK219" s="883"/>
      <c r="AL219" s="883"/>
      <c r="AM219" s="884"/>
    </row>
    <row r="220" spans="1:39" ht="60.75" customHeight="1">
      <c r="B220" s="876"/>
      <c r="C220" s="878"/>
      <c r="D220" s="284">
        <v>2016</v>
      </c>
      <c r="E220" s="284">
        <v>2017</v>
      </c>
      <c r="F220" s="284">
        <v>2018</v>
      </c>
      <c r="G220" s="284">
        <v>2019</v>
      </c>
      <c r="H220" s="284">
        <v>2020</v>
      </c>
      <c r="I220" s="284">
        <v>2021</v>
      </c>
      <c r="J220" s="284">
        <v>2022</v>
      </c>
      <c r="K220" s="284">
        <v>2023</v>
      </c>
      <c r="L220" s="284">
        <v>2024</v>
      </c>
      <c r="M220" s="284">
        <v>2025</v>
      </c>
      <c r="N220" s="886"/>
      <c r="O220" s="284">
        <v>2016</v>
      </c>
      <c r="P220" s="284">
        <v>2017</v>
      </c>
      <c r="Q220" s="284">
        <v>2018</v>
      </c>
      <c r="R220" s="284">
        <v>2019</v>
      </c>
      <c r="S220" s="284">
        <v>2020</v>
      </c>
      <c r="T220" s="284">
        <v>2021</v>
      </c>
      <c r="U220" s="284">
        <v>2022</v>
      </c>
      <c r="V220" s="284">
        <v>2023</v>
      </c>
      <c r="W220" s="284">
        <v>2024</v>
      </c>
      <c r="X220" s="284">
        <v>2025</v>
      </c>
      <c r="Y220" s="284" t="str">
        <f>'1.  LRAMVA Summary'!D52</f>
        <v>Residential</v>
      </c>
      <c r="Z220" s="284" t="str">
        <f>'1.  LRAMVA Summary'!E52</f>
        <v>GS &lt; 50 kW</v>
      </c>
      <c r="AA220" s="284" t="str">
        <f>'1.  LRAMVA Summary'!F52</f>
        <v>GS 50 to 2,999 kW</v>
      </c>
      <c r="AB220" s="284" t="str">
        <f>'1.  LRAMVA Summary'!G52</f>
        <v>GS 3,000 to 4,999 kW</v>
      </c>
      <c r="AC220" s="284" t="str">
        <f>'1.  LRAMVA Summary'!H52</f>
        <v>Unmetered Scattered Load</v>
      </c>
      <c r="AD220" s="284" t="str">
        <f>'1.  LRAMVA Summary'!I52</f>
        <v>Sentinel Lighting</v>
      </c>
      <c r="AE220" s="284" t="str">
        <f>'1.  LRAMVA Summary'!J52</f>
        <v>Street Lighting</v>
      </c>
      <c r="AF220" s="284">
        <f>'1.  LRAMVA Summary'!K52</f>
        <v>0</v>
      </c>
      <c r="AG220" s="284">
        <f>'1.  LRAMVA Summary'!L52</f>
        <v>0</v>
      </c>
      <c r="AH220" s="284">
        <f>'1.  LRAMVA Summary'!M52</f>
        <v>0</v>
      </c>
      <c r="AI220" s="284">
        <f>'1.  LRAMVA Summary'!N52</f>
        <v>0</v>
      </c>
      <c r="AJ220" s="284">
        <f>'1.  LRAMVA Summary'!O52</f>
        <v>0</v>
      </c>
      <c r="AK220" s="284">
        <f>'1.  LRAMVA Summary'!P52</f>
        <v>0</v>
      </c>
      <c r="AL220" s="284">
        <f>'1.  LRAMVA Summary'!Q52</f>
        <v>0</v>
      </c>
      <c r="AM220" s="286" t="str">
        <f>'1.  LRAMVA Summary'!R52</f>
        <v>Total</v>
      </c>
    </row>
    <row r="221" spans="1:39" ht="15.75" customHeight="1">
      <c r="B221" s="514" t="s">
        <v>504</v>
      </c>
      <c r="C221" s="288"/>
      <c r="D221" s="288"/>
      <c r="E221" s="288"/>
      <c r="F221" s="288"/>
      <c r="G221" s="288"/>
      <c r="H221" s="288"/>
      <c r="I221" s="288"/>
      <c r="J221" s="288"/>
      <c r="K221" s="288"/>
      <c r="L221" s="288"/>
      <c r="M221" s="288"/>
      <c r="N221" s="289"/>
      <c r="O221" s="288"/>
      <c r="P221" s="288"/>
      <c r="Q221" s="288"/>
      <c r="R221" s="288"/>
      <c r="S221" s="288"/>
      <c r="T221" s="288"/>
      <c r="U221" s="288"/>
      <c r="V221" s="288"/>
      <c r="W221" s="288"/>
      <c r="X221" s="288"/>
      <c r="Y221" s="290" t="s">
        <v>27</v>
      </c>
      <c r="Z221" s="290" t="s">
        <v>27</v>
      </c>
      <c r="AA221" s="290" t="s">
        <v>28</v>
      </c>
      <c r="AB221" s="290" t="s">
        <v>28</v>
      </c>
      <c r="AC221" s="290" t="s">
        <v>27</v>
      </c>
      <c r="AD221" s="290" t="s">
        <v>28</v>
      </c>
      <c r="AE221" s="290" t="s">
        <v>28</v>
      </c>
      <c r="AF221" s="290">
        <v>0</v>
      </c>
      <c r="AG221" s="290">
        <v>0</v>
      </c>
      <c r="AH221" s="290">
        <v>0</v>
      </c>
      <c r="AI221" s="290">
        <v>0</v>
      </c>
      <c r="AJ221" s="290">
        <v>0</v>
      </c>
      <c r="AK221" s="290">
        <v>0</v>
      </c>
      <c r="AL221" s="290">
        <v>0</v>
      </c>
      <c r="AM221" s="291"/>
    </row>
    <row r="222" spans="1:39" ht="16" hidden="1" outlineLevel="1">
      <c r="B222" s="287" t="s">
        <v>497</v>
      </c>
      <c r="C222" s="288"/>
      <c r="D222" s="288"/>
      <c r="E222" s="288"/>
      <c r="F222" s="288"/>
      <c r="G222" s="288"/>
      <c r="H222" s="288"/>
      <c r="I222" s="288"/>
      <c r="J222" s="288"/>
      <c r="K222" s="288"/>
      <c r="L222" s="288"/>
      <c r="M222" s="288"/>
      <c r="N222" s="289"/>
      <c r="O222" s="288"/>
      <c r="P222" s="288"/>
      <c r="Q222" s="288"/>
      <c r="R222" s="288"/>
      <c r="S222" s="288"/>
      <c r="T222" s="288"/>
      <c r="U222" s="288"/>
      <c r="V222" s="288"/>
      <c r="W222" s="288"/>
      <c r="X222" s="288"/>
      <c r="Y222" s="290"/>
      <c r="Z222" s="290"/>
      <c r="AA222" s="290"/>
      <c r="AB222" s="290"/>
      <c r="AC222" s="290"/>
      <c r="AD222" s="290"/>
      <c r="AE222" s="290"/>
      <c r="AF222" s="290"/>
      <c r="AG222" s="290"/>
      <c r="AH222" s="290"/>
      <c r="AI222" s="290"/>
      <c r="AJ222" s="290"/>
      <c r="AK222" s="290"/>
      <c r="AL222" s="290"/>
      <c r="AM222" s="291"/>
    </row>
    <row r="223" spans="1:39" ht="17" hidden="1" outlineLevel="1">
      <c r="A223" s="518">
        <v>1</v>
      </c>
      <c r="B223" s="516" t="s">
        <v>95</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ht="16" hidden="1" outlineLevel="1">
      <c r="B224" s="293" t="s">
        <v>289</v>
      </c>
      <c r="C224" s="290" t="s">
        <v>163</v>
      </c>
      <c r="D224" s="294"/>
      <c r="E224" s="294"/>
      <c r="F224" s="294"/>
      <c r="G224" s="294"/>
      <c r="H224" s="294"/>
      <c r="I224" s="294"/>
      <c r="J224" s="294"/>
      <c r="K224" s="294"/>
      <c r="L224" s="294"/>
      <c r="M224" s="294"/>
      <c r="N224" s="464"/>
      <c r="O224" s="294"/>
      <c r="P224" s="294"/>
      <c r="Q224" s="294"/>
      <c r="R224" s="294"/>
      <c r="S224" s="294"/>
      <c r="T224" s="294"/>
      <c r="U224" s="294"/>
      <c r="V224" s="294"/>
      <c r="W224" s="294"/>
      <c r="X224" s="294"/>
      <c r="Y224" s="410">
        <f>Y223</f>
        <v>0</v>
      </c>
      <c r="Z224" s="410">
        <f t="shared" ref="Z224:AL224" si="263">Z223</f>
        <v>0</v>
      </c>
      <c r="AA224" s="410">
        <f t="shared" si="263"/>
        <v>0</v>
      </c>
      <c r="AB224" s="410">
        <f t="shared" si="263"/>
        <v>0</v>
      </c>
      <c r="AC224" s="410">
        <f t="shared" si="263"/>
        <v>0</v>
      </c>
      <c r="AD224" s="410">
        <f t="shared" si="263"/>
        <v>0</v>
      </c>
      <c r="AE224" s="410">
        <f t="shared" si="263"/>
        <v>0</v>
      </c>
      <c r="AF224" s="410">
        <f t="shared" si="263"/>
        <v>0</v>
      </c>
      <c r="AG224" s="410">
        <f t="shared" si="263"/>
        <v>0</v>
      </c>
      <c r="AH224" s="410">
        <f t="shared" si="263"/>
        <v>0</v>
      </c>
      <c r="AI224" s="410">
        <f t="shared" si="263"/>
        <v>0</v>
      </c>
      <c r="AJ224" s="410">
        <f t="shared" si="263"/>
        <v>0</v>
      </c>
      <c r="AK224" s="410">
        <f t="shared" si="263"/>
        <v>0</v>
      </c>
      <c r="AL224" s="410">
        <f t="shared" si="263"/>
        <v>0</v>
      </c>
      <c r="AM224" s="296"/>
    </row>
    <row r="225" spans="1:39" ht="16" hidden="1" outlineLevel="1">
      <c r="B225" s="297"/>
      <c r="C225" s="298"/>
      <c r="D225" s="298"/>
      <c r="E225" s="298"/>
      <c r="F225" s="298"/>
      <c r="G225" s="298"/>
      <c r="H225" s="298"/>
      <c r="I225" s="298"/>
      <c r="J225" s="298"/>
      <c r="K225" s="298"/>
      <c r="L225" s="298"/>
      <c r="M225" s="298"/>
      <c r="N225" s="299"/>
      <c r="O225" s="298"/>
      <c r="P225" s="298"/>
      <c r="Q225" s="298"/>
      <c r="R225" s="298"/>
      <c r="S225" s="298"/>
      <c r="T225" s="298"/>
      <c r="U225" s="298"/>
      <c r="V225" s="298"/>
      <c r="W225" s="298"/>
      <c r="X225" s="298"/>
      <c r="Y225" s="411"/>
      <c r="Z225" s="412"/>
      <c r="AA225" s="412"/>
      <c r="AB225" s="412"/>
      <c r="AC225" s="412"/>
      <c r="AD225" s="412"/>
      <c r="AE225" s="412"/>
      <c r="AF225" s="412"/>
      <c r="AG225" s="412"/>
      <c r="AH225" s="412"/>
      <c r="AI225" s="412"/>
      <c r="AJ225" s="412"/>
      <c r="AK225" s="412"/>
      <c r="AL225" s="412"/>
      <c r="AM225" s="301"/>
    </row>
    <row r="226" spans="1:39" ht="17" hidden="1" outlineLevel="1">
      <c r="A226" s="518">
        <v>2</v>
      </c>
      <c r="B226" s="516" t="s">
        <v>96</v>
      </c>
      <c r="C226" s="290" t="s">
        <v>25</v>
      </c>
      <c r="D226" s="294"/>
      <c r="E226" s="294"/>
      <c r="F226" s="294"/>
      <c r="G226" s="294"/>
      <c r="H226" s="294"/>
      <c r="I226" s="294"/>
      <c r="J226" s="294"/>
      <c r="K226" s="294"/>
      <c r="L226" s="294"/>
      <c r="M226" s="294"/>
      <c r="N226" s="290"/>
      <c r="O226" s="294"/>
      <c r="P226" s="294"/>
      <c r="Q226" s="294"/>
      <c r="R226" s="294"/>
      <c r="S226" s="294"/>
      <c r="T226" s="294"/>
      <c r="U226" s="294"/>
      <c r="V226" s="294"/>
      <c r="W226" s="294"/>
      <c r="X226" s="294"/>
      <c r="Y226" s="409"/>
      <c r="Z226" s="409"/>
      <c r="AA226" s="409"/>
      <c r="AB226" s="409"/>
      <c r="AC226" s="409"/>
      <c r="AD226" s="409"/>
      <c r="AE226" s="409"/>
      <c r="AF226" s="409"/>
      <c r="AG226" s="409"/>
      <c r="AH226" s="409"/>
      <c r="AI226" s="409"/>
      <c r="AJ226" s="409"/>
      <c r="AK226" s="409"/>
      <c r="AL226" s="409"/>
      <c r="AM226" s="295">
        <f>SUM(Y226:AL226)</f>
        <v>0</v>
      </c>
    </row>
    <row r="227" spans="1:39" ht="16" hidden="1" outlineLevel="1">
      <c r="B227" s="293" t="s">
        <v>289</v>
      </c>
      <c r="C227" s="290" t="s">
        <v>163</v>
      </c>
      <c r="D227" s="294"/>
      <c r="E227" s="294"/>
      <c r="F227" s="294"/>
      <c r="G227" s="294"/>
      <c r="H227" s="294"/>
      <c r="I227" s="294"/>
      <c r="J227" s="294"/>
      <c r="K227" s="294"/>
      <c r="L227" s="294"/>
      <c r="M227" s="294"/>
      <c r="N227" s="464"/>
      <c r="O227" s="294"/>
      <c r="P227" s="294"/>
      <c r="Q227" s="294"/>
      <c r="R227" s="294"/>
      <c r="S227" s="294"/>
      <c r="T227" s="294"/>
      <c r="U227" s="294"/>
      <c r="V227" s="294"/>
      <c r="W227" s="294"/>
      <c r="X227" s="294"/>
      <c r="Y227" s="410">
        <f>Y226</f>
        <v>0</v>
      </c>
      <c r="Z227" s="410">
        <f t="shared" ref="Z227:AL227" si="264">Z226</f>
        <v>0</v>
      </c>
      <c r="AA227" s="410">
        <f t="shared" si="264"/>
        <v>0</v>
      </c>
      <c r="AB227" s="410">
        <f t="shared" si="264"/>
        <v>0</v>
      </c>
      <c r="AC227" s="410">
        <f t="shared" si="264"/>
        <v>0</v>
      </c>
      <c r="AD227" s="410">
        <f t="shared" si="264"/>
        <v>0</v>
      </c>
      <c r="AE227" s="410">
        <f t="shared" si="264"/>
        <v>0</v>
      </c>
      <c r="AF227" s="410">
        <f t="shared" si="264"/>
        <v>0</v>
      </c>
      <c r="AG227" s="410">
        <f t="shared" si="264"/>
        <v>0</v>
      </c>
      <c r="AH227" s="410">
        <f t="shared" si="264"/>
        <v>0</v>
      </c>
      <c r="AI227" s="410">
        <f t="shared" si="264"/>
        <v>0</v>
      </c>
      <c r="AJ227" s="410">
        <f t="shared" si="264"/>
        <v>0</v>
      </c>
      <c r="AK227" s="410">
        <f t="shared" si="264"/>
        <v>0</v>
      </c>
      <c r="AL227" s="410">
        <f t="shared" si="264"/>
        <v>0</v>
      </c>
      <c r="AM227" s="296"/>
    </row>
    <row r="228" spans="1:39" ht="16" hidden="1" outlineLevel="1">
      <c r="B228" s="297"/>
      <c r="C228" s="298"/>
      <c r="D228" s="303"/>
      <c r="E228" s="303"/>
      <c r="F228" s="303"/>
      <c r="G228" s="303"/>
      <c r="H228" s="303"/>
      <c r="I228" s="303"/>
      <c r="J228" s="303"/>
      <c r="K228" s="303"/>
      <c r="L228" s="303"/>
      <c r="M228" s="303"/>
      <c r="N228" s="299"/>
      <c r="O228" s="303"/>
      <c r="P228" s="303"/>
      <c r="Q228" s="303"/>
      <c r="R228" s="303"/>
      <c r="S228" s="303"/>
      <c r="T228" s="303"/>
      <c r="U228" s="303"/>
      <c r="V228" s="303"/>
      <c r="W228" s="303"/>
      <c r="X228" s="303"/>
      <c r="Y228" s="411"/>
      <c r="Z228" s="412"/>
      <c r="AA228" s="412"/>
      <c r="AB228" s="412"/>
      <c r="AC228" s="412"/>
      <c r="AD228" s="412"/>
      <c r="AE228" s="412"/>
      <c r="AF228" s="412"/>
      <c r="AG228" s="412"/>
      <c r="AH228" s="412"/>
      <c r="AI228" s="412"/>
      <c r="AJ228" s="412"/>
      <c r="AK228" s="412"/>
      <c r="AL228" s="412"/>
      <c r="AM228" s="301"/>
    </row>
    <row r="229" spans="1:39" ht="17" hidden="1" outlineLevel="1">
      <c r="A229" s="518">
        <v>3</v>
      </c>
      <c r="B229" s="516" t="s">
        <v>97</v>
      </c>
      <c r="C229" s="290" t="s">
        <v>25</v>
      </c>
      <c r="D229" s="294"/>
      <c r="E229" s="294"/>
      <c r="F229" s="294"/>
      <c r="G229" s="294"/>
      <c r="H229" s="294"/>
      <c r="I229" s="294"/>
      <c r="J229" s="294"/>
      <c r="K229" s="294"/>
      <c r="L229" s="294"/>
      <c r="M229" s="294"/>
      <c r="N229" s="290"/>
      <c r="O229" s="294"/>
      <c r="P229" s="294"/>
      <c r="Q229" s="294"/>
      <c r="R229" s="294"/>
      <c r="S229" s="294"/>
      <c r="T229" s="294"/>
      <c r="U229" s="294"/>
      <c r="V229" s="294"/>
      <c r="W229" s="294"/>
      <c r="X229" s="294"/>
      <c r="Y229" s="409"/>
      <c r="Z229" s="409"/>
      <c r="AA229" s="409"/>
      <c r="AB229" s="409"/>
      <c r="AC229" s="409"/>
      <c r="AD229" s="409"/>
      <c r="AE229" s="409"/>
      <c r="AF229" s="409"/>
      <c r="AG229" s="409"/>
      <c r="AH229" s="409"/>
      <c r="AI229" s="409"/>
      <c r="AJ229" s="409"/>
      <c r="AK229" s="409"/>
      <c r="AL229" s="409"/>
      <c r="AM229" s="295">
        <f>SUM(Y229:AL229)</f>
        <v>0</v>
      </c>
    </row>
    <row r="230" spans="1:39" ht="16" hidden="1" outlineLevel="1">
      <c r="B230" s="293" t="s">
        <v>289</v>
      </c>
      <c r="C230" s="290" t="s">
        <v>163</v>
      </c>
      <c r="D230" s="294"/>
      <c r="E230" s="294"/>
      <c r="F230" s="294"/>
      <c r="G230" s="294"/>
      <c r="H230" s="294"/>
      <c r="I230" s="294"/>
      <c r="J230" s="294"/>
      <c r="K230" s="294"/>
      <c r="L230" s="294"/>
      <c r="M230" s="294"/>
      <c r="N230" s="464"/>
      <c r="O230" s="294"/>
      <c r="P230" s="294"/>
      <c r="Q230" s="294"/>
      <c r="R230" s="294"/>
      <c r="S230" s="294"/>
      <c r="T230" s="294"/>
      <c r="U230" s="294"/>
      <c r="V230" s="294"/>
      <c r="W230" s="294"/>
      <c r="X230" s="294"/>
      <c r="Y230" s="410">
        <f>Y229</f>
        <v>0</v>
      </c>
      <c r="Z230" s="410">
        <f t="shared" ref="Z230:AL230" si="265">Z229</f>
        <v>0</v>
      </c>
      <c r="AA230" s="410">
        <f t="shared" si="265"/>
        <v>0</v>
      </c>
      <c r="AB230" s="410">
        <f t="shared" si="265"/>
        <v>0</v>
      </c>
      <c r="AC230" s="410">
        <f t="shared" si="265"/>
        <v>0</v>
      </c>
      <c r="AD230" s="410">
        <f t="shared" si="265"/>
        <v>0</v>
      </c>
      <c r="AE230" s="410">
        <f t="shared" si="265"/>
        <v>0</v>
      </c>
      <c r="AF230" s="410">
        <f t="shared" si="265"/>
        <v>0</v>
      </c>
      <c r="AG230" s="410">
        <f t="shared" si="265"/>
        <v>0</v>
      </c>
      <c r="AH230" s="410">
        <f t="shared" si="265"/>
        <v>0</v>
      </c>
      <c r="AI230" s="410">
        <f t="shared" si="265"/>
        <v>0</v>
      </c>
      <c r="AJ230" s="410">
        <f t="shared" si="265"/>
        <v>0</v>
      </c>
      <c r="AK230" s="410">
        <f t="shared" si="265"/>
        <v>0</v>
      </c>
      <c r="AL230" s="410">
        <f t="shared" si="265"/>
        <v>0</v>
      </c>
      <c r="AM230" s="296"/>
    </row>
    <row r="231" spans="1:39" ht="16" hidden="1" outlineLevel="1">
      <c r="B231" s="293"/>
      <c r="C231" s="304"/>
      <c r="D231" s="290"/>
      <c r="E231" s="290"/>
      <c r="F231" s="290"/>
      <c r="G231" s="290"/>
      <c r="H231" s="290"/>
      <c r="I231" s="290"/>
      <c r="J231" s="290"/>
      <c r="K231" s="290"/>
      <c r="L231" s="290"/>
      <c r="M231" s="290"/>
      <c r="N231" s="290"/>
      <c r="O231" s="290"/>
      <c r="P231" s="290"/>
      <c r="Q231" s="290"/>
      <c r="R231" s="290"/>
      <c r="S231" s="290"/>
      <c r="T231" s="290"/>
      <c r="U231" s="290"/>
      <c r="V231" s="290"/>
      <c r="W231" s="290"/>
      <c r="X231" s="290"/>
      <c r="Y231" s="411"/>
      <c r="Z231" s="411"/>
      <c r="AA231" s="411"/>
      <c r="AB231" s="411"/>
      <c r="AC231" s="411"/>
      <c r="AD231" s="411"/>
      <c r="AE231" s="411"/>
      <c r="AF231" s="411"/>
      <c r="AG231" s="411"/>
      <c r="AH231" s="411"/>
      <c r="AI231" s="411"/>
      <c r="AJ231" s="411"/>
      <c r="AK231" s="411"/>
      <c r="AL231" s="411"/>
      <c r="AM231" s="305"/>
    </row>
    <row r="232" spans="1:39" ht="17" hidden="1" outlineLevel="1">
      <c r="A232" s="518">
        <v>4</v>
      </c>
      <c r="B232" s="516" t="s">
        <v>674</v>
      </c>
      <c r="C232" s="290" t="s">
        <v>25</v>
      </c>
      <c r="D232" s="294"/>
      <c r="E232" s="294"/>
      <c r="F232" s="294"/>
      <c r="G232" s="294"/>
      <c r="H232" s="294"/>
      <c r="I232" s="294"/>
      <c r="J232" s="294"/>
      <c r="K232" s="294"/>
      <c r="L232" s="294"/>
      <c r="M232" s="294"/>
      <c r="N232" s="290"/>
      <c r="O232" s="294"/>
      <c r="P232" s="294"/>
      <c r="Q232" s="294"/>
      <c r="R232" s="294"/>
      <c r="S232" s="294"/>
      <c r="T232" s="294"/>
      <c r="U232" s="294"/>
      <c r="V232" s="294"/>
      <c r="W232" s="294"/>
      <c r="X232" s="294"/>
      <c r="Y232" s="409"/>
      <c r="Z232" s="409"/>
      <c r="AA232" s="409"/>
      <c r="AB232" s="409"/>
      <c r="AC232" s="409"/>
      <c r="AD232" s="409"/>
      <c r="AE232" s="409"/>
      <c r="AF232" s="409"/>
      <c r="AG232" s="409"/>
      <c r="AH232" s="409"/>
      <c r="AI232" s="409"/>
      <c r="AJ232" s="409"/>
      <c r="AK232" s="409"/>
      <c r="AL232" s="409"/>
      <c r="AM232" s="295">
        <f>SUM(Y232:AL232)</f>
        <v>0</v>
      </c>
    </row>
    <row r="233" spans="1:39" ht="16" hidden="1" outlineLevel="1">
      <c r="B233" s="293" t="s">
        <v>289</v>
      </c>
      <c r="C233" s="290" t="s">
        <v>163</v>
      </c>
      <c r="D233" s="294"/>
      <c r="E233" s="294"/>
      <c r="F233" s="294"/>
      <c r="G233" s="294"/>
      <c r="H233" s="294"/>
      <c r="I233" s="294"/>
      <c r="J233" s="294"/>
      <c r="K233" s="294"/>
      <c r="L233" s="294"/>
      <c r="M233" s="294"/>
      <c r="N233" s="464"/>
      <c r="O233" s="294"/>
      <c r="P233" s="294"/>
      <c r="Q233" s="294"/>
      <c r="R233" s="294"/>
      <c r="S233" s="294"/>
      <c r="T233" s="294"/>
      <c r="U233" s="294"/>
      <c r="V233" s="294"/>
      <c r="W233" s="294"/>
      <c r="X233" s="294"/>
      <c r="Y233" s="410">
        <f>Y232</f>
        <v>0</v>
      </c>
      <c r="Z233" s="410">
        <f t="shared" ref="Z233:AL233" si="266">Z232</f>
        <v>0</v>
      </c>
      <c r="AA233" s="410">
        <f t="shared" si="266"/>
        <v>0</v>
      </c>
      <c r="AB233" s="410">
        <f t="shared" si="266"/>
        <v>0</v>
      </c>
      <c r="AC233" s="410">
        <f t="shared" si="266"/>
        <v>0</v>
      </c>
      <c r="AD233" s="410">
        <f t="shared" si="266"/>
        <v>0</v>
      </c>
      <c r="AE233" s="410">
        <f t="shared" si="266"/>
        <v>0</v>
      </c>
      <c r="AF233" s="410">
        <f t="shared" si="266"/>
        <v>0</v>
      </c>
      <c r="AG233" s="410">
        <f t="shared" si="266"/>
        <v>0</v>
      </c>
      <c r="AH233" s="410">
        <f t="shared" si="266"/>
        <v>0</v>
      </c>
      <c r="AI233" s="410">
        <f t="shared" si="266"/>
        <v>0</v>
      </c>
      <c r="AJ233" s="410">
        <f t="shared" si="266"/>
        <v>0</v>
      </c>
      <c r="AK233" s="410">
        <f t="shared" si="266"/>
        <v>0</v>
      </c>
      <c r="AL233" s="410">
        <f t="shared" si="266"/>
        <v>0</v>
      </c>
      <c r="AM233" s="296"/>
    </row>
    <row r="234" spans="1:39" ht="16" hidden="1" outlineLevel="1">
      <c r="B234" s="293"/>
      <c r="C234" s="304"/>
      <c r="D234" s="303"/>
      <c r="E234" s="303"/>
      <c r="F234" s="303"/>
      <c r="G234" s="303"/>
      <c r="H234" s="303"/>
      <c r="I234" s="303"/>
      <c r="J234" s="303"/>
      <c r="K234" s="303"/>
      <c r="L234" s="303"/>
      <c r="M234" s="303"/>
      <c r="N234" s="290"/>
      <c r="O234" s="303"/>
      <c r="P234" s="303"/>
      <c r="Q234" s="303"/>
      <c r="R234" s="303"/>
      <c r="S234" s="303"/>
      <c r="T234" s="303"/>
      <c r="U234" s="303"/>
      <c r="V234" s="303"/>
      <c r="W234" s="303"/>
      <c r="X234" s="303"/>
      <c r="Y234" s="411"/>
      <c r="Z234" s="411"/>
      <c r="AA234" s="411"/>
      <c r="AB234" s="411"/>
      <c r="AC234" s="411"/>
      <c r="AD234" s="411"/>
      <c r="AE234" s="411"/>
      <c r="AF234" s="411"/>
      <c r="AG234" s="411"/>
      <c r="AH234" s="411"/>
      <c r="AI234" s="411"/>
      <c r="AJ234" s="411"/>
      <c r="AK234" s="411"/>
      <c r="AL234" s="411"/>
      <c r="AM234" s="305"/>
    </row>
    <row r="235" spans="1:39" ht="34" hidden="1" outlineLevel="1">
      <c r="A235" s="518">
        <v>5</v>
      </c>
      <c r="B235" s="516" t="s">
        <v>98</v>
      </c>
      <c r="C235" s="290" t="s">
        <v>25</v>
      </c>
      <c r="D235" s="294"/>
      <c r="E235" s="294"/>
      <c r="F235" s="294"/>
      <c r="G235" s="294"/>
      <c r="H235" s="294"/>
      <c r="I235" s="294"/>
      <c r="J235" s="294"/>
      <c r="K235" s="294"/>
      <c r="L235" s="294"/>
      <c r="M235" s="294"/>
      <c r="N235" s="290"/>
      <c r="O235" s="294"/>
      <c r="P235" s="294"/>
      <c r="Q235" s="294"/>
      <c r="R235" s="294"/>
      <c r="S235" s="294"/>
      <c r="T235" s="294"/>
      <c r="U235" s="294"/>
      <c r="V235" s="294"/>
      <c r="W235" s="294"/>
      <c r="X235" s="294"/>
      <c r="Y235" s="409"/>
      <c r="Z235" s="409"/>
      <c r="AA235" s="409"/>
      <c r="AB235" s="409"/>
      <c r="AC235" s="409"/>
      <c r="AD235" s="409"/>
      <c r="AE235" s="409"/>
      <c r="AF235" s="409"/>
      <c r="AG235" s="409"/>
      <c r="AH235" s="409"/>
      <c r="AI235" s="409"/>
      <c r="AJ235" s="409"/>
      <c r="AK235" s="409"/>
      <c r="AL235" s="409"/>
      <c r="AM235" s="295">
        <f>SUM(Y235:AL235)</f>
        <v>0</v>
      </c>
    </row>
    <row r="236" spans="1:39" ht="16" hidden="1" outlineLevel="1">
      <c r="B236" s="293" t="s">
        <v>289</v>
      </c>
      <c r="C236" s="290" t="s">
        <v>163</v>
      </c>
      <c r="D236" s="294"/>
      <c r="E236" s="294"/>
      <c r="F236" s="294"/>
      <c r="G236" s="294"/>
      <c r="H236" s="294"/>
      <c r="I236" s="294"/>
      <c r="J236" s="294"/>
      <c r="K236" s="294"/>
      <c r="L236" s="294"/>
      <c r="M236" s="294"/>
      <c r="N236" s="464"/>
      <c r="O236" s="294"/>
      <c r="P236" s="294"/>
      <c r="Q236" s="294"/>
      <c r="R236" s="294"/>
      <c r="S236" s="294"/>
      <c r="T236" s="294"/>
      <c r="U236" s="294"/>
      <c r="V236" s="294"/>
      <c r="W236" s="294"/>
      <c r="X236" s="294"/>
      <c r="Y236" s="410">
        <f>Y235</f>
        <v>0</v>
      </c>
      <c r="Z236" s="410">
        <f t="shared" ref="Z236:AL236" si="267">Z235</f>
        <v>0</v>
      </c>
      <c r="AA236" s="410">
        <f t="shared" si="267"/>
        <v>0</v>
      </c>
      <c r="AB236" s="410">
        <f t="shared" si="267"/>
        <v>0</v>
      </c>
      <c r="AC236" s="410">
        <f t="shared" si="267"/>
        <v>0</v>
      </c>
      <c r="AD236" s="410">
        <f t="shared" si="267"/>
        <v>0</v>
      </c>
      <c r="AE236" s="410">
        <f t="shared" si="267"/>
        <v>0</v>
      </c>
      <c r="AF236" s="410">
        <f t="shared" si="267"/>
        <v>0</v>
      </c>
      <c r="AG236" s="410">
        <f t="shared" si="267"/>
        <v>0</v>
      </c>
      <c r="AH236" s="410">
        <f t="shared" si="267"/>
        <v>0</v>
      </c>
      <c r="AI236" s="410">
        <f t="shared" si="267"/>
        <v>0</v>
      </c>
      <c r="AJ236" s="410">
        <f t="shared" si="267"/>
        <v>0</v>
      </c>
      <c r="AK236" s="410">
        <f t="shared" si="267"/>
        <v>0</v>
      </c>
      <c r="AL236" s="410">
        <f t="shared" si="267"/>
        <v>0</v>
      </c>
      <c r="AM236" s="296"/>
    </row>
    <row r="237" spans="1:39" ht="16" hidden="1" outlineLevel="1">
      <c r="B237" s="293"/>
      <c r="C237" s="290"/>
      <c r="D237" s="290"/>
      <c r="E237" s="290"/>
      <c r="F237" s="290"/>
      <c r="G237" s="290"/>
      <c r="H237" s="290"/>
      <c r="I237" s="290"/>
      <c r="J237" s="290"/>
      <c r="K237" s="290"/>
      <c r="L237" s="290"/>
      <c r="M237" s="290"/>
      <c r="N237" s="290"/>
      <c r="O237" s="290"/>
      <c r="P237" s="290"/>
      <c r="Q237" s="290"/>
      <c r="R237" s="290"/>
      <c r="S237" s="290"/>
      <c r="T237" s="290"/>
      <c r="U237" s="290"/>
      <c r="V237" s="290"/>
      <c r="W237" s="290"/>
      <c r="X237" s="290"/>
      <c r="Y237" s="421"/>
      <c r="Z237" s="422"/>
      <c r="AA237" s="422"/>
      <c r="AB237" s="422"/>
      <c r="AC237" s="422"/>
      <c r="AD237" s="422"/>
      <c r="AE237" s="422"/>
      <c r="AF237" s="422"/>
      <c r="AG237" s="422"/>
      <c r="AH237" s="422"/>
      <c r="AI237" s="422"/>
      <c r="AJ237" s="422"/>
      <c r="AK237" s="422"/>
      <c r="AL237" s="422"/>
      <c r="AM237" s="296"/>
    </row>
    <row r="238" spans="1:39" ht="17" hidden="1" outlineLevel="1">
      <c r="B238" s="318" t="s">
        <v>498</v>
      </c>
      <c r="C238" s="288"/>
      <c r="D238" s="288"/>
      <c r="E238" s="288"/>
      <c r="F238" s="288"/>
      <c r="G238" s="288"/>
      <c r="H238" s="288"/>
      <c r="I238" s="288"/>
      <c r="J238" s="288"/>
      <c r="K238" s="288"/>
      <c r="L238" s="288"/>
      <c r="M238" s="288"/>
      <c r="N238" s="289"/>
      <c r="O238" s="288"/>
      <c r="P238" s="288"/>
      <c r="Q238" s="288"/>
      <c r="R238" s="288"/>
      <c r="S238" s="288"/>
      <c r="T238" s="288"/>
      <c r="U238" s="288"/>
      <c r="V238" s="288"/>
      <c r="W238" s="288"/>
      <c r="X238" s="288"/>
      <c r="Y238" s="413"/>
      <c r="Z238" s="413"/>
      <c r="AA238" s="413"/>
      <c r="AB238" s="413"/>
      <c r="AC238" s="413"/>
      <c r="AD238" s="413"/>
      <c r="AE238" s="413"/>
      <c r="AF238" s="413"/>
      <c r="AG238" s="413"/>
      <c r="AH238" s="413"/>
      <c r="AI238" s="413"/>
      <c r="AJ238" s="413"/>
      <c r="AK238" s="413"/>
      <c r="AL238" s="413"/>
      <c r="AM238" s="291"/>
    </row>
    <row r="239" spans="1:39" ht="17" hidden="1" outlineLevel="1">
      <c r="A239" s="518">
        <v>6</v>
      </c>
      <c r="B239" s="516" t="s">
        <v>99</v>
      </c>
      <c r="C239" s="290" t="s">
        <v>25</v>
      </c>
      <c r="D239" s="294"/>
      <c r="E239" s="294"/>
      <c r="F239" s="294"/>
      <c r="G239" s="294"/>
      <c r="H239" s="294"/>
      <c r="I239" s="294"/>
      <c r="J239" s="294"/>
      <c r="K239" s="294"/>
      <c r="L239" s="294"/>
      <c r="M239" s="294"/>
      <c r="N239" s="294">
        <v>12</v>
      </c>
      <c r="O239" s="294"/>
      <c r="P239" s="294"/>
      <c r="Q239" s="294"/>
      <c r="R239" s="294"/>
      <c r="S239" s="294"/>
      <c r="T239" s="294"/>
      <c r="U239" s="294"/>
      <c r="V239" s="294"/>
      <c r="W239" s="294"/>
      <c r="X239" s="294"/>
      <c r="Y239" s="414"/>
      <c r="Z239" s="409"/>
      <c r="AA239" s="409"/>
      <c r="AB239" s="409"/>
      <c r="AC239" s="409"/>
      <c r="AD239" s="409"/>
      <c r="AE239" s="409"/>
      <c r="AF239" s="414"/>
      <c r="AG239" s="414"/>
      <c r="AH239" s="414"/>
      <c r="AI239" s="414"/>
      <c r="AJ239" s="414"/>
      <c r="AK239" s="414"/>
      <c r="AL239" s="414"/>
      <c r="AM239" s="295">
        <f>SUM(Y239:AL239)</f>
        <v>0</v>
      </c>
    </row>
    <row r="240" spans="1:39" ht="16" hidden="1" outlineLevel="1">
      <c r="B240" s="293" t="s">
        <v>289</v>
      </c>
      <c r="C240" s="290" t="s">
        <v>163</v>
      </c>
      <c r="D240" s="294"/>
      <c r="E240" s="294"/>
      <c r="F240" s="294"/>
      <c r="G240" s="294"/>
      <c r="H240" s="294"/>
      <c r="I240" s="294"/>
      <c r="J240" s="294"/>
      <c r="K240" s="294"/>
      <c r="L240" s="294"/>
      <c r="M240" s="294"/>
      <c r="N240" s="294">
        <f>N239</f>
        <v>12</v>
      </c>
      <c r="O240" s="294"/>
      <c r="P240" s="294"/>
      <c r="Q240" s="294"/>
      <c r="R240" s="294"/>
      <c r="S240" s="294"/>
      <c r="T240" s="294"/>
      <c r="U240" s="294"/>
      <c r="V240" s="294"/>
      <c r="W240" s="294"/>
      <c r="X240" s="294"/>
      <c r="Y240" s="410">
        <f>Y239</f>
        <v>0</v>
      </c>
      <c r="Z240" s="410">
        <f t="shared" ref="Z240:AL240" si="268">Z239</f>
        <v>0</v>
      </c>
      <c r="AA240" s="410">
        <f t="shared" si="268"/>
        <v>0</v>
      </c>
      <c r="AB240" s="410">
        <f t="shared" si="268"/>
        <v>0</v>
      </c>
      <c r="AC240" s="410">
        <f t="shared" si="268"/>
        <v>0</v>
      </c>
      <c r="AD240" s="410">
        <f t="shared" si="268"/>
        <v>0</v>
      </c>
      <c r="AE240" s="410">
        <f t="shared" si="268"/>
        <v>0</v>
      </c>
      <c r="AF240" s="410">
        <f t="shared" si="268"/>
        <v>0</v>
      </c>
      <c r="AG240" s="410">
        <f t="shared" si="268"/>
        <v>0</v>
      </c>
      <c r="AH240" s="410">
        <f t="shared" si="268"/>
        <v>0</v>
      </c>
      <c r="AI240" s="410">
        <f t="shared" si="268"/>
        <v>0</v>
      </c>
      <c r="AJ240" s="410">
        <f t="shared" si="268"/>
        <v>0</v>
      </c>
      <c r="AK240" s="410">
        <f t="shared" si="268"/>
        <v>0</v>
      </c>
      <c r="AL240" s="410">
        <f t="shared" si="268"/>
        <v>0</v>
      </c>
      <c r="AM240" s="310"/>
    </row>
    <row r="241" spans="1:39" ht="16" hidden="1" outlineLevel="1">
      <c r="B241" s="309"/>
      <c r="C241" s="311"/>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15"/>
      <c r="Z241" s="415"/>
      <c r="AA241" s="415"/>
      <c r="AB241" s="415"/>
      <c r="AC241" s="415"/>
      <c r="AD241" s="415"/>
      <c r="AE241" s="415"/>
      <c r="AF241" s="415"/>
      <c r="AG241" s="415"/>
      <c r="AH241" s="415"/>
      <c r="AI241" s="415"/>
      <c r="AJ241" s="415"/>
      <c r="AK241" s="415"/>
      <c r="AL241" s="415"/>
      <c r="AM241" s="312"/>
    </row>
    <row r="242" spans="1:39" ht="34" hidden="1" outlineLevel="1">
      <c r="A242" s="518">
        <v>7</v>
      </c>
      <c r="B242" s="516" t="s">
        <v>100</v>
      </c>
      <c r="C242" s="290" t="s">
        <v>25</v>
      </c>
      <c r="D242" s="294"/>
      <c r="E242" s="294"/>
      <c r="F242" s="294"/>
      <c r="G242" s="294"/>
      <c r="H242" s="294"/>
      <c r="I242" s="294"/>
      <c r="J242" s="294"/>
      <c r="K242" s="294"/>
      <c r="L242" s="294"/>
      <c r="M242" s="294"/>
      <c r="N242" s="294">
        <v>12</v>
      </c>
      <c r="O242" s="294"/>
      <c r="P242" s="294"/>
      <c r="Q242" s="294"/>
      <c r="R242" s="294"/>
      <c r="S242" s="294"/>
      <c r="T242" s="294"/>
      <c r="U242" s="294"/>
      <c r="V242" s="294"/>
      <c r="W242" s="294"/>
      <c r="X242" s="294"/>
      <c r="Y242" s="414"/>
      <c r="Z242" s="409"/>
      <c r="AA242" s="409"/>
      <c r="AB242" s="409"/>
      <c r="AC242" s="409"/>
      <c r="AD242" s="409"/>
      <c r="AE242" s="409"/>
      <c r="AF242" s="414"/>
      <c r="AG242" s="414"/>
      <c r="AH242" s="414"/>
      <c r="AI242" s="414"/>
      <c r="AJ242" s="414"/>
      <c r="AK242" s="414"/>
      <c r="AL242" s="414"/>
      <c r="AM242" s="295">
        <f>SUM(Y242:AL242)</f>
        <v>0</v>
      </c>
    </row>
    <row r="243" spans="1:39" ht="16" hidden="1" outlineLevel="1">
      <c r="B243" s="293" t="s">
        <v>289</v>
      </c>
      <c r="C243" s="290" t="s">
        <v>163</v>
      </c>
      <c r="D243" s="294"/>
      <c r="E243" s="294"/>
      <c r="F243" s="294"/>
      <c r="G243" s="294"/>
      <c r="H243" s="294"/>
      <c r="I243" s="294"/>
      <c r="J243" s="294"/>
      <c r="K243" s="294"/>
      <c r="L243" s="294"/>
      <c r="M243" s="294"/>
      <c r="N243" s="294">
        <f>N242</f>
        <v>12</v>
      </c>
      <c r="O243" s="294"/>
      <c r="P243" s="294"/>
      <c r="Q243" s="294"/>
      <c r="R243" s="294"/>
      <c r="S243" s="294"/>
      <c r="T243" s="294"/>
      <c r="U243" s="294"/>
      <c r="V243" s="294"/>
      <c r="W243" s="294"/>
      <c r="X243" s="294"/>
      <c r="Y243" s="410">
        <f>Y242</f>
        <v>0</v>
      </c>
      <c r="Z243" s="410">
        <f t="shared" ref="Z243:AL243" si="269">Z242</f>
        <v>0</v>
      </c>
      <c r="AA243" s="410">
        <f t="shared" si="269"/>
        <v>0</v>
      </c>
      <c r="AB243" s="410">
        <f t="shared" si="269"/>
        <v>0</v>
      </c>
      <c r="AC243" s="410">
        <f t="shared" si="269"/>
        <v>0</v>
      </c>
      <c r="AD243" s="410">
        <f t="shared" si="269"/>
        <v>0</v>
      </c>
      <c r="AE243" s="410">
        <f t="shared" si="269"/>
        <v>0</v>
      </c>
      <c r="AF243" s="410">
        <f t="shared" si="269"/>
        <v>0</v>
      </c>
      <c r="AG243" s="410">
        <f t="shared" si="269"/>
        <v>0</v>
      </c>
      <c r="AH243" s="410">
        <f t="shared" si="269"/>
        <v>0</v>
      </c>
      <c r="AI243" s="410">
        <f t="shared" si="269"/>
        <v>0</v>
      </c>
      <c r="AJ243" s="410">
        <f t="shared" si="269"/>
        <v>0</v>
      </c>
      <c r="AK243" s="410">
        <f t="shared" si="269"/>
        <v>0</v>
      </c>
      <c r="AL243" s="410">
        <f t="shared" si="269"/>
        <v>0</v>
      </c>
      <c r="AM243" s="310"/>
    </row>
    <row r="244" spans="1:39" ht="16" hidden="1" outlineLevel="1">
      <c r="B244" s="313"/>
      <c r="C244" s="311"/>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5"/>
      <c r="Z244" s="416"/>
      <c r="AA244" s="415"/>
      <c r="AB244" s="415"/>
      <c r="AC244" s="415"/>
      <c r="AD244" s="415"/>
      <c r="AE244" s="415"/>
      <c r="AF244" s="415"/>
      <c r="AG244" s="415"/>
      <c r="AH244" s="415"/>
      <c r="AI244" s="415"/>
      <c r="AJ244" s="415"/>
      <c r="AK244" s="415"/>
      <c r="AL244" s="415"/>
      <c r="AM244" s="312"/>
    </row>
    <row r="245" spans="1:39" ht="34" hidden="1" outlineLevel="1">
      <c r="A245" s="518">
        <v>8</v>
      </c>
      <c r="B245" s="516" t="s">
        <v>101</v>
      </c>
      <c r="C245" s="290" t="s">
        <v>25</v>
      </c>
      <c r="D245" s="294"/>
      <c r="E245" s="294"/>
      <c r="F245" s="294"/>
      <c r="G245" s="294"/>
      <c r="H245" s="294"/>
      <c r="I245" s="294"/>
      <c r="J245" s="294"/>
      <c r="K245" s="294"/>
      <c r="L245" s="294"/>
      <c r="M245" s="294"/>
      <c r="N245" s="294">
        <v>12</v>
      </c>
      <c r="O245" s="294"/>
      <c r="P245" s="294"/>
      <c r="Q245" s="294"/>
      <c r="R245" s="294"/>
      <c r="S245" s="294"/>
      <c r="T245" s="294"/>
      <c r="U245" s="294"/>
      <c r="V245" s="294"/>
      <c r="W245" s="294"/>
      <c r="X245" s="294"/>
      <c r="Y245" s="414"/>
      <c r="Z245" s="409"/>
      <c r="AA245" s="409"/>
      <c r="AB245" s="409"/>
      <c r="AC245" s="409"/>
      <c r="AD245" s="409"/>
      <c r="AE245" s="409"/>
      <c r="AF245" s="414"/>
      <c r="AG245" s="414"/>
      <c r="AH245" s="414"/>
      <c r="AI245" s="414"/>
      <c r="AJ245" s="414"/>
      <c r="AK245" s="414"/>
      <c r="AL245" s="414"/>
      <c r="AM245" s="295">
        <f>SUM(Y245:AL245)</f>
        <v>0</v>
      </c>
    </row>
    <row r="246" spans="1:39" ht="16" hidden="1" outlineLevel="1">
      <c r="B246" s="293" t="s">
        <v>289</v>
      </c>
      <c r="C246" s="290" t="s">
        <v>163</v>
      </c>
      <c r="D246" s="294"/>
      <c r="E246" s="294"/>
      <c r="F246" s="294"/>
      <c r="G246" s="294"/>
      <c r="H246" s="294"/>
      <c r="I246" s="294"/>
      <c r="J246" s="294"/>
      <c r="K246" s="294"/>
      <c r="L246" s="294"/>
      <c r="M246" s="294"/>
      <c r="N246" s="294">
        <f>N245</f>
        <v>12</v>
      </c>
      <c r="O246" s="294"/>
      <c r="P246" s="294"/>
      <c r="Q246" s="294"/>
      <c r="R246" s="294"/>
      <c r="S246" s="294"/>
      <c r="T246" s="294"/>
      <c r="U246" s="294"/>
      <c r="V246" s="294"/>
      <c r="W246" s="294"/>
      <c r="X246" s="294"/>
      <c r="Y246" s="410">
        <f>Y245</f>
        <v>0</v>
      </c>
      <c r="Z246" s="410">
        <f t="shared" ref="Z246:AL246" si="270">Z245</f>
        <v>0</v>
      </c>
      <c r="AA246" s="410">
        <f t="shared" si="270"/>
        <v>0</v>
      </c>
      <c r="AB246" s="410">
        <f t="shared" si="270"/>
        <v>0</v>
      </c>
      <c r="AC246" s="410">
        <f t="shared" si="270"/>
        <v>0</v>
      </c>
      <c r="AD246" s="410">
        <f t="shared" si="270"/>
        <v>0</v>
      </c>
      <c r="AE246" s="410">
        <f t="shared" si="270"/>
        <v>0</v>
      </c>
      <c r="AF246" s="410">
        <f t="shared" si="270"/>
        <v>0</v>
      </c>
      <c r="AG246" s="410">
        <f t="shared" si="270"/>
        <v>0</v>
      </c>
      <c r="AH246" s="410">
        <f t="shared" si="270"/>
        <v>0</v>
      </c>
      <c r="AI246" s="410">
        <f t="shared" si="270"/>
        <v>0</v>
      </c>
      <c r="AJ246" s="410">
        <f t="shared" si="270"/>
        <v>0</v>
      </c>
      <c r="AK246" s="410">
        <f t="shared" si="270"/>
        <v>0</v>
      </c>
      <c r="AL246" s="410">
        <f t="shared" si="270"/>
        <v>0</v>
      </c>
      <c r="AM246" s="310"/>
    </row>
    <row r="247" spans="1:39" ht="16" hidden="1" outlineLevel="1">
      <c r="B247" s="313"/>
      <c r="C247" s="311"/>
      <c r="D247" s="315"/>
      <c r="E247" s="315"/>
      <c r="F247" s="315"/>
      <c r="G247" s="315"/>
      <c r="H247" s="315"/>
      <c r="I247" s="315"/>
      <c r="J247" s="315"/>
      <c r="K247" s="315"/>
      <c r="L247" s="315"/>
      <c r="M247" s="315"/>
      <c r="N247" s="290"/>
      <c r="O247" s="315"/>
      <c r="P247" s="315"/>
      <c r="Q247" s="315"/>
      <c r="R247" s="315"/>
      <c r="S247" s="315"/>
      <c r="T247" s="315"/>
      <c r="U247" s="315"/>
      <c r="V247" s="315"/>
      <c r="W247" s="315"/>
      <c r="X247" s="315"/>
      <c r="Y247" s="415"/>
      <c r="Z247" s="416"/>
      <c r="AA247" s="415"/>
      <c r="AB247" s="415"/>
      <c r="AC247" s="415"/>
      <c r="AD247" s="415"/>
      <c r="AE247" s="415"/>
      <c r="AF247" s="415"/>
      <c r="AG247" s="415"/>
      <c r="AH247" s="415"/>
      <c r="AI247" s="415"/>
      <c r="AJ247" s="415"/>
      <c r="AK247" s="415"/>
      <c r="AL247" s="415"/>
      <c r="AM247" s="312"/>
    </row>
    <row r="248" spans="1:39" ht="34" hidden="1" outlineLevel="1">
      <c r="A248" s="518">
        <v>9</v>
      </c>
      <c r="B248" s="516" t="s">
        <v>102</v>
      </c>
      <c r="C248" s="290" t="s">
        <v>25</v>
      </c>
      <c r="D248" s="294"/>
      <c r="E248" s="294"/>
      <c r="F248" s="294"/>
      <c r="G248" s="294"/>
      <c r="H248" s="294"/>
      <c r="I248" s="294"/>
      <c r="J248" s="294"/>
      <c r="K248" s="294"/>
      <c r="L248" s="294"/>
      <c r="M248" s="294"/>
      <c r="N248" s="294">
        <v>12</v>
      </c>
      <c r="O248" s="294"/>
      <c r="P248" s="294"/>
      <c r="Q248" s="294"/>
      <c r="R248" s="294"/>
      <c r="S248" s="294"/>
      <c r="T248" s="294"/>
      <c r="U248" s="294"/>
      <c r="V248" s="294"/>
      <c r="W248" s="294"/>
      <c r="X248" s="294"/>
      <c r="Y248" s="414"/>
      <c r="Z248" s="409"/>
      <c r="AA248" s="409"/>
      <c r="AB248" s="409"/>
      <c r="AC248" s="409"/>
      <c r="AD248" s="409"/>
      <c r="AE248" s="409"/>
      <c r="AF248" s="414"/>
      <c r="AG248" s="414"/>
      <c r="AH248" s="414"/>
      <c r="AI248" s="414"/>
      <c r="AJ248" s="414"/>
      <c r="AK248" s="414"/>
      <c r="AL248" s="414"/>
      <c r="AM248" s="295">
        <f>SUM(Y248:AL248)</f>
        <v>0</v>
      </c>
    </row>
    <row r="249" spans="1:39" ht="16" hidden="1" outlineLevel="1">
      <c r="B249" s="293" t="s">
        <v>289</v>
      </c>
      <c r="C249" s="290" t="s">
        <v>163</v>
      </c>
      <c r="D249" s="294"/>
      <c r="E249" s="294"/>
      <c r="F249" s="294"/>
      <c r="G249" s="294"/>
      <c r="H249" s="294"/>
      <c r="I249" s="294"/>
      <c r="J249" s="294"/>
      <c r="K249" s="294"/>
      <c r="L249" s="294"/>
      <c r="M249" s="294"/>
      <c r="N249" s="294">
        <f>N248</f>
        <v>12</v>
      </c>
      <c r="O249" s="294"/>
      <c r="P249" s="294"/>
      <c r="Q249" s="294"/>
      <c r="R249" s="294"/>
      <c r="S249" s="294"/>
      <c r="T249" s="294"/>
      <c r="U249" s="294"/>
      <c r="V249" s="294"/>
      <c r="W249" s="294"/>
      <c r="X249" s="294"/>
      <c r="Y249" s="410">
        <f>Y248</f>
        <v>0</v>
      </c>
      <c r="Z249" s="410">
        <f t="shared" ref="Z249:AL249" si="271">Z248</f>
        <v>0</v>
      </c>
      <c r="AA249" s="410">
        <f t="shared" si="271"/>
        <v>0</v>
      </c>
      <c r="AB249" s="410">
        <f t="shared" si="271"/>
        <v>0</v>
      </c>
      <c r="AC249" s="410">
        <f t="shared" si="271"/>
        <v>0</v>
      </c>
      <c r="AD249" s="410">
        <f t="shared" si="271"/>
        <v>0</v>
      </c>
      <c r="AE249" s="410">
        <f t="shared" si="271"/>
        <v>0</v>
      </c>
      <c r="AF249" s="410">
        <f t="shared" si="271"/>
        <v>0</v>
      </c>
      <c r="AG249" s="410">
        <f t="shared" si="271"/>
        <v>0</v>
      </c>
      <c r="AH249" s="410">
        <f t="shared" si="271"/>
        <v>0</v>
      </c>
      <c r="AI249" s="410">
        <f t="shared" si="271"/>
        <v>0</v>
      </c>
      <c r="AJ249" s="410">
        <f t="shared" si="271"/>
        <v>0</v>
      </c>
      <c r="AK249" s="410">
        <f t="shared" si="271"/>
        <v>0</v>
      </c>
      <c r="AL249" s="410">
        <f t="shared" si="271"/>
        <v>0</v>
      </c>
      <c r="AM249" s="310"/>
    </row>
    <row r="250" spans="1:39" ht="16" hidden="1" outlineLevel="1">
      <c r="B250" s="313"/>
      <c r="C250" s="311"/>
      <c r="D250" s="315"/>
      <c r="E250" s="315"/>
      <c r="F250" s="315"/>
      <c r="G250" s="315"/>
      <c r="H250" s="315"/>
      <c r="I250" s="315"/>
      <c r="J250" s="315"/>
      <c r="K250" s="315"/>
      <c r="L250" s="315"/>
      <c r="M250" s="315"/>
      <c r="N250" s="290"/>
      <c r="O250" s="315"/>
      <c r="P250" s="315"/>
      <c r="Q250" s="315"/>
      <c r="R250" s="315"/>
      <c r="S250" s="315"/>
      <c r="T250" s="315"/>
      <c r="U250" s="315"/>
      <c r="V250" s="315"/>
      <c r="W250" s="315"/>
      <c r="X250" s="315"/>
      <c r="Y250" s="415"/>
      <c r="Z250" s="415"/>
      <c r="AA250" s="415"/>
      <c r="AB250" s="415"/>
      <c r="AC250" s="415"/>
      <c r="AD250" s="415"/>
      <c r="AE250" s="415"/>
      <c r="AF250" s="415"/>
      <c r="AG250" s="415"/>
      <c r="AH250" s="415"/>
      <c r="AI250" s="415"/>
      <c r="AJ250" s="415"/>
      <c r="AK250" s="415"/>
      <c r="AL250" s="415"/>
      <c r="AM250" s="312"/>
    </row>
    <row r="251" spans="1:39" ht="34" hidden="1" outlineLevel="1">
      <c r="A251" s="518">
        <v>10</v>
      </c>
      <c r="B251" s="516" t="s">
        <v>103</v>
      </c>
      <c r="C251" s="290" t="s">
        <v>25</v>
      </c>
      <c r="D251" s="294"/>
      <c r="E251" s="294"/>
      <c r="F251" s="294"/>
      <c r="G251" s="294"/>
      <c r="H251" s="294"/>
      <c r="I251" s="294"/>
      <c r="J251" s="294"/>
      <c r="K251" s="294"/>
      <c r="L251" s="294"/>
      <c r="M251" s="294"/>
      <c r="N251" s="294">
        <v>3</v>
      </c>
      <c r="O251" s="294"/>
      <c r="P251" s="294"/>
      <c r="Q251" s="294"/>
      <c r="R251" s="294"/>
      <c r="S251" s="294"/>
      <c r="T251" s="294"/>
      <c r="U251" s="294"/>
      <c r="V251" s="294"/>
      <c r="W251" s="294"/>
      <c r="X251" s="294"/>
      <c r="Y251" s="414"/>
      <c r="Z251" s="409"/>
      <c r="AA251" s="409"/>
      <c r="AB251" s="409"/>
      <c r="AC251" s="409"/>
      <c r="AD251" s="409"/>
      <c r="AE251" s="409"/>
      <c r="AF251" s="414"/>
      <c r="AG251" s="414"/>
      <c r="AH251" s="414"/>
      <c r="AI251" s="414"/>
      <c r="AJ251" s="414"/>
      <c r="AK251" s="414"/>
      <c r="AL251" s="414"/>
      <c r="AM251" s="295">
        <f>SUM(Y251:AL251)</f>
        <v>0</v>
      </c>
    </row>
    <row r="252" spans="1:39" ht="16" hidden="1" outlineLevel="1">
      <c r="B252" s="293" t="s">
        <v>289</v>
      </c>
      <c r="C252" s="290" t="s">
        <v>163</v>
      </c>
      <c r="D252" s="294"/>
      <c r="E252" s="294"/>
      <c r="F252" s="294"/>
      <c r="G252" s="294"/>
      <c r="H252" s="294"/>
      <c r="I252" s="294"/>
      <c r="J252" s="294"/>
      <c r="K252" s="294"/>
      <c r="L252" s="294"/>
      <c r="M252" s="294"/>
      <c r="N252" s="294">
        <f>N251</f>
        <v>3</v>
      </c>
      <c r="O252" s="294"/>
      <c r="P252" s="294"/>
      <c r="Q252" s="294"/>
      <c r="R252" s="294"/>
      <c r="S252" s="294"/>
      <c r="T252" s="294"/>
      <c r="U252" s="294"/>
      <c r="V252" s="294"/>
      <c r="W252" s="294"/>
      <c r="X252" s="294"/>
      <c r="Y252" s="410">
        <f>Y251</f>
        <v>0</v>
      </c>
      <c r="Z252" s="410">
        <f t="shared" ref="Z252:AL252" si="272">Z251</f>
        <v>0</v>
      </c>
      <c r="AA252" s="410">
        <f t="shared" si="272"/>
        <v>0</v>
      </c>
      <c r="AB252" s="410">
        <f t="shared" si="272"/>
        <v>0</v>
      </c>
      <c r="AC252" s="410">
        <f t="shared" si="272"/>
        <v>0</v>
      </c>
      <c r="AD252" s="410">
        <f t="shared" si="272"/>
        <v>0</v>
      </c>
      <c r="AE252" s="410">
        <f t="shared" si="272"/>
        <v>0</v>
      </c>
      <c r="AF252" s="410">
        <f t="shared" si="272"/>
        <v>0</v>
      </c>
      <c r="AG252" s="410">
        <f t="shared" si="272"/>
        <v>0</v>
      </c>
      <c r="AH252" s="410">
        <f t="shared" si="272"/>
        <v>0</v>
      </c>
      <c r="AI252" s="410">
        <f t="shared" si="272"/>
        <v>0</v>
      </c>
      <c r="AJ252" s="410">
        <f t="shared" si="272"/>
        <v>0</v>
      </c>
      <c r="AK252" s="410">
        <f t="shared" si="272"/>
        <v>0</v>
      </c>
      <c r="AL252" s="410">
        <f t="shared" si="272"/>
        <v>0</v>
      </c>
      <c r="AM252" s="310"/>
    </row>
    <row r="253" spans="1:39" ht="16" hidden="1" outlineLevel="1">
      <c r="B253" s="313"/>
      <c r="C253" s="311"/>
      <c r="D253" s="315"/>
      <c r="E253" s="315"/>
      <c r="F253" s="315"/>
      <c r="G253" s="315"/>
      <c r="H253" s="315"/>
      <c r="I253" s="315"/>
      <c r="J253" s="315"/>
      <c r="K253" s="315"/>
      <c r="L253" s="315"/>
      <c r="M253" s="315"/>
      <c r="N253" s="290"/>
      <c r="O253" s="315"/>
      <c r="P253" s="315"/>
      <c r="Q253" s="315"/>
      <c r="R253" s="315"/>
      <c r="S253" s="315"/>
      <c r="T253" s="315"/>
      <c r="U253" s="315"/>
      <c r="V253" s="315"/>
      <c r="W253" s="315"/>
      <c r="X253" s="315"/>
      <c r="Y253" s="415"/>
      <c r="Z253" s="416"/>
      <c r="AA253" s="415"/>
      <c r="AB253" s="415"/>
      <c r="AC253" s="415"/>
      <c r="AD253" s="415"/>
      <c r="AE253" s="415"/>
      <c r="AF253" s="415"/>
      <c r="AG253" s="415"/>
      <c r="AH253" s="415"/>
      <c r="AI253" s="415"/>
      <c r="AJ253" s="415"/>
      <c r="AK253" s="415"/>
      <c r="AL253" s="415"/>
      <c r="AM253" s="312"/>
    </row>
    <row r="254" spans="1:39" ht="16" hidden="1" outlineLevel="1">
      <c r="B254" s="287" t="s">
        <v>10</v>
      </c>
      <c r="C254" s="288"/>
      <c r="D254" s="288"/>
      <c r="E254" s="288"/>
      <c r="F254" s="288"/>
      <c r="G254" s="288"/>
      <c r="H254" s="288"/>
      <c r="I254" s="288"/>
      <c r="J254" s="288"/>
      <c r="K254" s="288"/>
      <c r="L254" s="288"/>
      <c r="M254" s="288"/>
      <c r="N254" s="289"/>
      <c r="O254" s="288"/>
      <c r="P254" s="288"/>
      <c r="Q254" s="288"/>
      <c r="R254" s="288"/>
      <c r="S254" s="288"/>
      <c r="T254" s="288"/>
      <c r="U254" s="288"/>
      <c r="V254" s="288"/>
      <c r="W254" s="288"/>
      <c r="X254" s="288"/>
      <c r="Y254" s="413"/>
      <c r="Z254" s="413"/>
      <c r="AA254" s="413"/>
      <c r="AB254" s="413"/>
      <c r="AC254" s="413"/>
      <c r="AD254" s="413"/>
      <c r="AE254" s="413"/>
      <c r="AF254" s="413"/>
      <c r="AG254" s="413"/>
      <c r="AH254" s="413"/>
      <c r="AI254" s="413"/>
      <c r="AJ254" s="413"/>
      <c r="AK254" s="413"/>
      <c r="AL254" s="413"/>
      <c r="AM254" s="291"/>
    </row>
    <row r="255" spans="1:39" ht="34" hidden="1" outlineLevel="1">
      <c r="A255" s="518">
        <v>11</v>
      </c>
      <c r="B255" s="516" t="s">
        <v>104</v>
      </c>
      <c r="C255" s="290" t="s">
        <v>25</v>
      </c>
      <c r="D255" s="294"/>
      <c r="E255" s="294"/>
      <c r="F255" s="294"/>
      <c r="G255" s="294"/>
      <c r="H255" s="294"/>
      <c r="I255" s="294"/>
      <c r="J255" s="294"/>
      <c r="K255" s="294"/>
      <c r="L255" s="294"/>
      <c r="M255" s="294"/>
      <c r="N255" s="294">
        <v>12</v>
      </c>
      <c r="O255" s="294"/>
      <c r="P255" s="294"/>
      <c r="Q255" s="294"/>
      <c r="R255" s="294"/>
      <c r="S255" s="294"/>
      <c r="T255" s="294"/>
      <c r="U255" s="294"/>
      <c r="V255" s="294"/>
      <c r="W255" s="294"/>
      <c r="X255" s="294"/>
      <c r="Y255" s="425"/>
      <c r="Z255" s="409"/>
      <c r="AA255" s="409"/>
      <c r="AB255" s="409"/>
      <c r="AC255" s="409"/>
      <c r="AD255" s="409"/>
      <c r="AE255" s="409"/>
      <c r="AF255" s="414"/>
      <c r="AG255" s="414"/>
      <c r="AH255" s="414"/>
      <c r="AI255" s="414"/>
      <c r="AJ255" s="414"/>
      <c r="AK255" s="414"/>
      <c r="AL255" s="414"/>
      <c r="AM255" s="295">
        <f>SUM(Y255:AL255)</f>
        <v>0</v>
      </c>
    </row>
    <row r="256" spans="1:39" ht="16" hidden="1" outlineLevel="1">
      <c r="B256" s="293" t="s">
        <v>289</v>
      </c>
      <c r="C256" s="290" t="s">
        <v>163</v>
      </c>
      <c r="D256" s="294"/>
      <c r="E256" s="294"/>
      <c r="F256" s="294"/>
      <c r="G256" s="294"/>
      <c r="H256" s="294"/>
      <c r="I256" s="294"/>
      <c r="J256" s="294"/>
      <c r="K256" s="294"/>
      <c r="L256" s="294"/>
      <c r="M256" s="294"/>
      <c r="N256" s="294">
        <f>N255</f>
        <v>12</v>
      </c>
      <c r="O256" s="294"/>
      <c r="P256" s="294"/>
      <c r="Q256" s="294"/>
      <c r="R256" s="294"/>
      <c r="S256" s="294"/>
      <c r="T256" s="294"/>
      <c r="U256" s="294"/>
      <c r="V256" s="294"/>
      <c r="W256" s="294"/>
      <c r="X256" s="294"/>
      <c r="Y256" s="410">
        <f>Y255</f>
        <v>0</v>
      </c>
      <c r="Z256" s="410">
        <f t="shared" ref="Z256:AL256" si="273">Z255</f>
        <v>0</v>
      </c>
      <c r="AA256" s="410">
        <f t="shared" si="273"/>
        <v>0</v>
      </c>
      <c r="AB256" s="410">
        <f t="shared" si="273"/>
        <v>0</v>
      </c>
      <c r="AC256" s="410">
        <f t="shared" si="273"/>
        <v>0</v>
      </c>
      <c r="AD256" s="410">
        <f t="shared" si="273"/>
        <v>0</v>
      </c>
      <c r="AE256" s="410">
        <f t="shared" si="273"/>
        <v>0</v>
      </c>
      <c r="AF256" s="410">
        <f t="shared" si="273"/>
        <v>0</v>
      </c>
      <c r="AG256" s="410">
        <f t="shared" si="273"/>
        <v>0</v>
      </c>
      <c r="AH256" s="410">
        <f t="shared" si="273"/>
        <v>0</v>
      </c>
      <c r="AI256" s="410">
        <f t="shared" si="273"/>
        <v>0</v>
      </c>
      <c r="AJ256" s="410">
        <f t="shared" si="273"/>
        <v>0</v>
      </c>
      <c r="AK256" s="410">
        <f t="shared" si="273"/>
        <v>0</v>
      </c>
      <c r="AL256" s="410">
        <f t="shared" si="273"/>
        <v>0</v>
      </c>
      <c r="AM256" s="296"/>
    </row>
    <row r="257" spans="1:40" ht="16" hidden="1" outlineLevel="1">
      <c r="B257" s="314"/>
      <c r="C257" s="304"/>
      <c r="D257" s="290"/>
      <c r="E257" s="290"/>
      <c r="F257" s="290"/>
      <c r="G257" s="290"/>
      <c r="H257" s="290"/>
      <c r="I257" s="290"/>
      <c r="J257" s="290"/>
      <c r="K257" s="290"/>
      <c r="L257" s="290"/>
      <c r="M257" s="290"/>
      <c r="N257" s="290"/>
      <c r="O257" s="290"/>
      <c r="P257" s="290"/>
      <c r="Q257" s="290"/>
      <c r="R257" s="290"/>
      <c r="S257" s="290"/>
      <c r="T257" s="290"/>
      <c r="U257" s="290"/>
      <c r="V257" s="290"/>
      <c r="W257" s="290"/>
      <c r="X257" s="290"/>
      <c r="Y257" s="411"/>
      <c r="Z257" s="420"/>
      <c r="AA257" s="420"/>
      <c r="AB257" s="420"/>
      <c r="AC257" s="420"/>
      <c r="AD257" s="420"/>
      <c r="AE257" s="420"/>
      <c r="AF257" s="420"/>
      <c r="AG257" s="420"/>
      <c r="AH257" s="420"/>
      <c r="AI257" s="420"/>
      <c r="AJ257" s="420"/>
      <c r="AK257" s="420"/>
      <c r="AL257" s="420"/>
      <c r="AM257" s="305"/>
    </row>
    <row r="258" spans="1:40" ht="34" hidden="1" outlineLevel="1">
      <c r="A258" s="518">
        <v>12</v>
      </c>
      <c r="B258" s="516" t="s">
        <v>105</v>
      </c>
      <c r="C258" s="290" t="s">
        <v>25</v>
      </c>
      <c r="D258" s="294"/>
      <c r="E258" s="294"/>
      <c r="F258" s="294"/>
      <c r="G258" s="294"/>
      <c r="H258" s="294"/>
      <c r="I258" s="294"/>
      <c r="J258" s="294"/>
      <c r="K258" s="294"/>
      <c r="L258" s="294"/>
      <c r="M258" s="294"/>
      <c r="N258" s="294">
        <v>12</v>
      </c>
      <c r="O258" s="294"/>
      <c r="P258" s="294"/>
      <c r="Q258" s="294"/>
      <c r="R258" s="294"/>
      <c r="S258" s="294"/>
      <c r="T258" s="294"/>
      <c r="U258" s="294"/>
      <c r="V258" s="294"/>
      <c r="W258" s="294"/>
      <c r="X258" s="294"/>
      <c r="Y258" s="409"/>
      <c r="Z258" s="409"/>
      <c r="AA258" s="409"/>
      <c r="AB258" s="409"/>
      <c r="AC258" s="409"/>
      <c r="AD258" s="409"/>
      <c r="AE258" s="409"/>
      <c r="AF258" s="414"/>
      <c r="AG258" s="414"/>
      <c r="AH258" s="414"/>
      <c r="AI258" s="414"/>
      <c r="AJ258" s="414"/>
      <c r="AK258" s="414"/>
      <c r="AL258" s="414"/>
      <c r="AM258" s="295">
        <f>SUM(Y258:AL258)</f>
        <v>0</v>
      </c>
    </row>
    <row r="259" spans="1:40" ht="16" hidden="1" outlineLevel="1">
      <c r="B259" s="293" t="s">
        <v>289</v>
      </c>
      <c r="C259" s="290" t="s">
        <v>163</v>
      </c>
      <c r="D259" s="294"/>
      <c r="E259" s="294"/>
      <c r="F259" s="294"/>
      <c r="G259" s="294"/>
      <c r="H259" s="294"/>
      <c r="I259" s="294"/>
      <c r="J259" s="294"/>
      <c r="K259" s="294"/>
      <c r="L259" s="294"/>
      <c r="M259" s="294"/>
      <c r="N259" s="294">
        <f>N258</f>
        <v>12</v>
      </c>
      <c r="O259" s="294"/>
      <c r="P259" s="294"/>
      <c r="Q259" s="294"/>
      <c r="R259" s="294"/>
      <c r="S259" s="294"/>
      <c r="T259" s="294"/>
      <c r="U259" s="294"/>
      <c r="V259" s="294"/>
      <c r="W259" s="294"/>
      <c r="X259" s="294"/>
      <c r="Y259" s="410">
        <f>Y258</f>
        <v>0</v>
      </c>
      <c r="Z259" s="410">
        <f t="shared" ref="Z259:AL259" si="274">Z258</f>
        <v>0</v>
      </c>
      <c r="AA259" s="410">
        <f t="shared" si="274"/>
        <v>0</v>
      </c>
      <c r="AB259" s="410">
        <f t="shared" si="274"/>
        <v>0</v>
      </c>
      <c r="AC259" s="410">
        <f t="shared" si="274"/>
        <v>0</v>
      </c>
      <c r="AD259" s="410">
        <f t="shared" si="274"/>
        <v>0</v>
      </c>
      <c r="AE259" s="410">
        <f t="shared" si="274"/>
        <v>0</v>
      </c>
      <c r="AF259" s="410">
        <f t="shared" si="274"/>
        <v>0</v>
      </c>
      <c r="AG259" s="410">
        <f t="shared" si="274"/>
        <v>0</v>
      </c>
      <c r="AH259" s="410">
        <f t="shared" si="274"/>
        <v>0</v>
      </c>
      <c r="AI259" s="410">
        <f t="shared" si="274"/>
        <v>0</v>
      </c>
      <c r="AJ259" s="410">
        <f t="shared" si="274"/>
        <v>0</v>
      </c>
      <c r="AK259" s="410">
        <f t="shared" si="274"/>
        <v>0</v>
      </c>
      <c r="AL259" s="410">
        <f t="shared" si="274"/>
        <v>0</v>
      </c>
      <c r="AM259" s="296"/>
    </row>
    <row r="260" spans="1:40" ht="16" hidden="1" outlineLevel="1">
      <c r="B260" s="314"/>
      <c r="C260" s="304"/>
      <c r="D260" s="290"/>
      <c r="E260" s="290"/>
      <c r="F260" s="290"/>
      <c r="G260" s="290"/>
      <c r="H260" s="290"/>
      <c r="I260" s="290"/>
      <c r="J260" s="290"/>
      <c r="K260" s="290"/>
      <c r="L260" s="290"/>
      <c r="M260" s="290"/>
      <c r="N260" s="290"/>
      <c r="O260" s="290"/>
      <c r="P260" s="290"/>
      <c r="Q260" s="290"/>
      <c r="R260" s="290"/>
      <c r="S260" s="290"/>
      <c r="T260" s="290"/>
      <c r="U260" s="290"/>
      <c r="V260" s="290"/>
      <c r="W260" s="290"/>
      <c r="X260" s="290"/>
      <c r="Y260" s="421"/>
      <c r="Z260" s="421"/>
      <c r="AA260" s="411"/>
      <c r="AB260" s="411"/>
      <c r="AC260" s="411"/>
      <c r="AD260" s="411"/>
      <c r="AE260" s="411"/>
      <c r="AF260" s="411"/>
      <c r="AG260" s="411"/>
      <c r="AH260" s="411"/>
      <c r="AI260" s="411"/>
      <c r="AJ260" s="411"/>
      <c r="AK260" s="411"/>
      <c r="AL260" s="411"/>
      <c r="AM260" s="305"/>
    </row>
    <row r="261" spans="1:40" ht="34" hidden="1" outlineLevel="1">
      <c r="A261" s="518">
        <v>13</v>
      </c>
      <c r="B261" s="516" t="s">
        <v>106</v>
      </c>
      <c r="C261" s="290" t="s">
        <v>25</v>
      </c>
      <c r="D261" s="294"/>
      <c r="E261" s="294"/>
      <c r="F261" s="294"/>
      <c r="G261" s="294"/>
      <c r="H261" s="294"/>
      <c r="I261" s="294"/>
      <c r="J261" s="294"/>
      <c r="K261" s="294"/>
      <c r="L261" s="294"/>
      <c r="M261" s="294"/>
      <c r="N261" s="294">
        <v>12</v>
      </c>
      <c r="O261" s="294"/>
      <c r="P261" s="294"/>
      <c r="Q261" s="294"/>
      <c r="R261" s="294"/>
      <c r="S261" s="294"/>
      <c r="T261" s="294"/>
      <c r="U261" s="294"/>
      <c r="V261" s="294"/>
      <c r="W261" s="294"/>
      <c r="X261" s="294"/>
      <c r="Y261" s="409"/>
      <c r="Z261" s="409"/>
      <c r="AA261" s="409"/>
      <c r="AB261" s="409"/>
      <c r="AC261" s="409"/>
      <c r="AD261" s="409"/>
      <c r="AE261" s="409"/>
      <c r="AF261" s="414"/>
      <c r="AG261" s="414"/>
      <c r="AH261" s="414"/>
      <c r="AI261" s="414"/>
      <c r="AJ261" s="414"/>
      <c r="AK261" s="414"/>
      <c r="AL261" s="414"/>
      <c r="AM261" s="295">
        <f>SUM(Y261:AL261)</f>
        <v>0</v>
      </c>
    </row>
    <row r="262" spans="1:40" ht="16" hidden="1" outlineLevel="1">
      <c r="B262" s="293" t="s">
        <v>289</v>
      </c>
      <c r="C262" s="290" t="s">
        <v>163</v>
      </c>
      <c r="D262" s="294"/>
      <c r="E262" s="294"/>
      <c r="F262" s="294"/>
      <c r="G262" s="294"/>
      <c r="H262" s="294"/>
      <c r="I262" s="294"/>
      <c r="J262" s="294"/>
      <c r="K262" s="294"/>
      <c r="L262" s="294"/>
      <c r="M262" s="294"/>
      <c r="N262" s="294">
        <f>N261</f>
        <v>12</v>
      </c>
      <c r="O262" s="294"/>
      <c r="P262" s="294"/>
      <c r="Q262" s="294"/>
      <c r="R262" s="294"/>
      <c r="S262" s="294"/>
      <c r="T262" s="294"/>
      <c r="U262" s="294"/>
      <c r="V262" s="294"/>
      <c r="W262" s="294"/>
      <c r="X262" s="294"/>
      <c r="Y262" s="410">
        <f>Y261</f>
        <v>0</v>
      </c>
      <c r="Z262" s="410">
        <f t="shared" ref="Z262:AL262" si="275">Z261</f>
        <v>0</v>
      </c>
      <c r="AA262" s="410">
        <f t="shared" si="275"/>
        <v>0</v>
      </c>
      <c r="AB262" s="410">
        <f t="shared" si="275"/>
        <v>0</v>
      </c>
      <c r="AC262" s="410">
        <f t="shared" si="275"/>
        <v>0</v>
      </c>
      <c r="AD262" s="410">
        <f t="shared" si="275"/>
        <v>0</v>
      </c>
      <c r="AE262" s="410">
        <f t="shared" si="275"/>
        <v>0</v>
      </c>
      <c r="AF262" s="410">
        <f t="shared" si="275"/>
        <v>0</v>
      </c>
      <c r="AG262" s="410">
        <f t="shared" si="275"/>
        <v>0</v>
      </c>
      <c r="AH262" s="410">
        <f t="shared" si="275"/>
        <v>0</v>
      </c>
      <c r="AI262" s="410">
        <f t="shared" si="275"/>
        <v>0</v>
      </c>
      <c r="AJ262" s="410">
        <f t="shared" si="275"/>
        <v>0</v>
      </c>
      <c r="AK262" s="410">
        <f t="shared" si="275"/>
        <v>0</v>
      </c>
      <c r="AL262" s="410">
        <f t="shared" si="275"/>
        <v>0</v>
      </c>
      <c r="AM262" s="305"/>
    </row>
    <row r="263" spans="1:40" ht="16" hidden="1" outlineLevel="1">
      <c r="B263" s="314"/>
      <c r="C263" s="304"/>
      <c r="D263" s="290"/>
      <c r="E263" s="290"/>
      <c r="F263" s="290"/>
      <c r="G263" s="290"/>
      <c r="H263" s="290"/>
      <c r="I263" s="290"/>
      <c r="J263" s="290"/>
      <c r="K263" s="290"/>
      <c r="L263" s="290"/>
      <c r="M263" s="290"/>
      <c r="N263" s="290"/>
      <c r="O263" s="290"/>
      <c r="P263" s="290"/>
      <c r="Q263" s="290"/>
      <c r="R263" s="290"/>
      <c r="S263" s="290"/>
      <c r="T263" s="290"/>
      <c r="U263" s="290"/>
      <c r="V263" s="290"/>
      <c r="W263" s="290"/>
      <c r="X263" s="290"/>
      <c r="Y263" s="411"/>
      <c r="Z263" s="411"/>
      <c r="AA263" s="411"/>
      <c r="AB263" s="411"/>
      <c r="AC263" s="411"/>
      <c r="AD263" s="411"/>
      <c r="AE263" s="411"/>
      <c r="AF263" s="411"/>
      <c r="AG263" s="411"/>
      <c r="AH263" s="411"/>
      <c r="AI263" s="411"/>
      <c r="AJ263" s="411"/>
      <c r="AK263" s="411"/>
      <c r="AL263" s="411"/>
      <c r="AM263" s="305"/>
    </row>
    <row r="264" spans="1:40" ht="16" hidden="1" outlineLevel="1">
      <c r="B264" s="287" t="s">
        <v>107</v>
      </c>
      <c r="C264" s="288"/>
      <c r="D264" s="289"/>
      <c r="E264" s="289"/>
      <c r="F264" s="289"/>
      <c r="G264" s="289"/>
      <c r="H264" s="289"/>
      <c r="I264" s="289"/>
      <c r="J264" s="289"/>
      <c r="K264" s="289"/>
      <c r="L264" s="289"/>
      <c r="M264" s="289"/>
      <c r="N264" s="289"/>
      <c r="O264" s="289"/>
      <c r="P264" s="288"/>
      <c r="Q264" s="288"/>
      <c r="R264" s="288"/>
      <c r="S264" s="288"/>
      <c r="T264" s="288"/>
      <c r="U264" s="288"/>
      <c r="V264" s="288"/>
      <c r="W264" s="288"/>
      <c r="X264" s="288"/>
      <c r="Y264" s="413"/>
      <c r="Z264" s="413"/>
      <c r="AA264" s="413"/>
      <c r="AB264" s="413"/>
      <c r="AC264" s="413"/>
      <c r="AD264" s="413"/>
      <c r="AE264" s="413"/>
      <c r="AF264" s="413"/>
      <c r="AG264" s="413"/>
      <c r="AH264" s="413"/>
      <c r="AI264" s="413"/>
      <c r="AJ264" s="413"/>
      <c r="AK264" s="413"/>
      <c r="AL264" s="413"/>
      <c r="AM264" s="291"/>
    </row>
    <row r="265" spans="1:40" ht="17" hidden="1" outlineLevel="1">
      <c r="A265" s="518">
        <v>14</v>
      </c>
      <c r="B265" s="314" t="s">
        <v>108</v>
      </c>
      <c r="C265" s="290" t="s">
        <v>25</v>
      </c>
      <c r="D265" s="294"/>
      <c r="E265" s="294"/>
      <c r="F265" s="294"/>
      <c r="G265" s="294"/>
      <c r="H265" s="294"/>
      <c r="I265" s="294"/>
      <c r="J265" s="294"/>
      <c r="K265" s="294"/>
      <c r="L265" s="294"/>
      <c r="M265" s="294"/>
      <c r="N265" s="294">
        <v>12</v>
      </c>
      <c r="O265" s="294"/>
      <c r="P265" s="294"/>
      <c r="Q265" s="294"/>
      <c r="R265" s="294"/>
      <c r="S265" s="294"/>
      <c r="T265" s="294"/>
      <c r="U265" s="294"/>
      <c r="V265" s="294"/>
      <c r="W265" s="294"/>
      <c r="X265" s="294"/>
      <c r="Y265" s="409"/>
      <c r="Z265" s="409"/>
      <c r="AA265" s="409"/>
      <c r="AB265" s="409"/>
      <c r="AC265" s="409"/>
      <c r="AD265" s="409"/>
      <c r="AE265" s="409"/>
      <c r="AF265" s="409"/>
      <c r="AG265" s="409"/>
      <c r="AH265" s="409"/>
      <c r="AI265" s="409"/>
      <c r="AJ265" s="409"/>
      <c r="AK265" s="409"/>
      <c r="AL265" s="409"/>
      <c r="AM265" s="295">
        <f>SUM(Y265:AL265)</f>
        <v>0</v>
      </c>
    </row>
    <row r="266" spans="1:40" ht="16" hidden="1" outlineLevel="1">
      <c r="B266" s="293" t="s">
        <v>289</v>
      </c>
      <c r="C266" s="290" t="s">
        <v>163</v>
      </c>
      <c r="D266" s="294"/>
      <c r="E266" s="294"/>
      <c r="F266" s="294"/>
      <c r="G266" s="294"/>
      <c r="H266" s="294"/>
      <c r="I266" s="294"/>
      <c r="J266" s="294"/>
      <c r="K266" s="294"/>
      <c r="L266" s="294"/>
      <c r="M266" s="294"/>
      <c r="N266" s="294">
        <f>N265</f>
        <v>12</v>
      </c>
      <c r="O266" s="294"/>
      <c r="P266" s="294"/>
      <c r="Q266" s="294"/>
      <c r="R266" s="294"/>
      <c r="S266" s="294"/>
      <c r="T266" s="294"/>
      <c r="U266" s="294"/>
      <c r="V266" s="294"/>
      <c r="W266" s="294"/>
      <c r="X266" s="294"/>
      <c r="Y266" s="410">
        <f>Y265</f>
        <v>0</v>
      </c>
      <c r="Z266" s="410">
        <f t="shared" ref="Z266:AL266" si="276">Z265</f>
        <v>0</v>
      </c>
      <c r="AA266" s="410">
        <f t="shared" si="276"/>
        <v>0</v>
      </c>
      <c r="AB266" s="410">
        <f t="shared" si="276"/>
        <v>0</v>
      </c>
      <c r="AC266" s="410">
        <f t="shared" si="276"/>
        <v>0</v>
      </c>
      <c r="AD266" s="410">
        <f t="shared" si="276"/>
        <v>0</v>
      </c>
      <c r="AE266" s="410">
        <f t="shared" si="276"/>
        <v>0</v>
      </c>
      <c r="AF266" s="410">
        <f t="shared" si="276"/>
        <v>0</v>
      </c>
      <c r="AG266" s="410">
        <f t="shared" si="276"/>
        <v>0</v>
      </c>
      <c r="AH266" s="410">
        <f t="shared" si="276"/>
        <v>0</v>
      </c>
      <c r="AI266" s="410">
        <f t="shared" si="276"/>
        <v>0</v>
      </c>
      <c r="AJ266" s="410">
        <f t="shared" si="276"/>
        <v>0</v>
      </c>
      <c r="AK266" s="410">
        <f t="shared" si="276"/>
        <v>0</v>
      </c>
      <c r="AL266" s="410">
        <f t="shared" si="276"/>
        <v>0</v>
      </c>
      <c r="AM266" s="296"/>
    </row>
    <row r="267" spans="1:40" ht="16" hidden="1" outlineLevel="1">
      <c r="A267" s="519"/>
      <c r="B267" s="314"/>
      <c r="C267" s="304"/>
      <c r="D267" s="290"/>
      <c r="E267" s="290"/>
      <c r="F267" s="290"/>
      <c r="G267" s="290"/>
      <c r="H267" s="290"/>
      <c r="I267" s="290"/>
      <c r="J267" s="290"/>
      <c r="K267" s="290"/>
      <c r="L267" s="290"/>
      <c r="M267" s="290"/>
      <c r="N267" s="464"/>
      <c r="O267" s="290"/>
      <c r="P267" s="290"/>
      <c r="Q267" s="290"/>
      <c r="R267" s="290"/>
      <c r="S267" s="290"/>
      <c r="T267" s="290"/>
      <c r="U267" s="290"/>
      <c r="V267" s="290"/>
      <c r="W267" s="290"/>
      <c r="X267" s="290"/>
      <c r="Y267" s="411"/>
      <c r="Z267" s="411"/>
      <c r="AA267" s="411"/>
      <c r="AB267" s="411"/>
      <c r="AC267" s="411"/>
      <c r="AD267" s="411"/>
      <c r="AE267" s="411"/>
      <c r="AF267" s="411"/>
      <c r="AG267" s="411"/>
      <c r="AH267" s="411"/>
      <c r="AI267" s="411"/>
      <c r="AJ267" s="411"/>
      <c r="AK267" s="411"/>
      <c r="AL267" s="411"/>
      <c r="AM267" s="300"/>
      <c r="AN267" s="626"/>
    </row>
    <row r="268" spans="1:40" s="308" customFormat="1" ht="16" hidden="1" outlineLevel="1">
      <c r="A268" s="519"/>
      <c r="B268" s="287" t="s">
        <v>490</v>
      </c>
      <c r="C268" s="290"/>
      <c r="D268" s="290"/>
      <c r="E268" s="290"/>
      <c r="F268" s="290"/>
      <c r="G268" s="290"/>
      <c r="H268" s="290"/>
      <c r="I268" s="290"/>
      <c r="J268" s="290"/>
      <c r="K268" s="290"/>
      <c r="L268" s="290"/>
      <c r="M268" s="290"/>
      <c r="N268" s="290"/>
      <c r="O268" s="290"/>
      <c r="P268" s="290"/>
      <c r="Q268" s="290"/>
      <c r="R268" s="290"/>
      <c r="S268" s="290"/>
      <c r="T268" s="290"/>
      <c r="U268" s="290"/>
      <c r="V268" s="290"/>
      <c r="W268" s="290"/>
      <c r="X268" s="290"/>
      <c r="Y268" s="411"/>
      <c r="Z268" s="411"/>
      <c r="AA268" s="411"/>
      <c r="AB268" s="411"/>
      <c r="AC268" s="411"/>
      <c r="AD268" s="411"/>
      <c r="AE268" s="415"/>
      <c r="AF268" s="415"/>
      <c r="AG268" s="415"/>
      <c r="AH268" s="415"/>
      <c r="AI268" s="415"/>
      <c r="AJ268" s="415"/>
      <c r="AK268" s="415"/>
      <c r="AL268" s="415"/>
      <c r="AM268" s="513"/>
      <c r="AN268" s="627"/>
    </row>
    <row r="269" spans="1:40" ht="16" hidden="1" outlineLevel="1">
      <c r="A269" s="518">
        <v>15</v>
      </c>
      <c r="B269" s="293" t="s">
        <v>495</v>
      </c>
      <c r="C269" s="290" t="s">
        <v>25</v>
      </c>
      <c r="D269" s="294"/>
      <c r="E269" s="294"/>
      <c r="F269" s="294"/>
      <c r="G269" s="294"/>
      <c r="H269" s="294"/>
      <c r="I269" s="294"/>
      <c r="J269" s="294"/>
      <c r="K269" s="294"/>
      <c r="L269" s="294"/>
      <c r="M269" s="294"/>
      <c r="N269" s="294">
        <v>0</v>
      </c>
      <c r="O269" s="294"/>
      <c r="P269" s="294"/>
      <c r="Q269" s="294"/>
      <c r="R269" s="294"/>
      <c r="S269" s="294"/>
      <c r="T269" s="294"/>
      <c r="U269" s="294"/>
      <c r="V269" s="294"/>
      <c r="W269" s="294"/>
      <c r="X269" s="294"/>
      <c r="Y269" s="409"/>
      <c r="Z269" s="409"/>
      <c r="AA269" s="409"/>
      <c r="AB269" s="409"/>
      <c r="AC269" s="409"/>
      <c r="AD269" s="409"/>
      <c r="AE269" s="409"/>
      <c r="AF269" s="409"/>
      <c r="AG269" s="409"/>
      <c r="AH269" s="409"/>
      <c r="AI269" s="409"/>
      <c r="AJ269" s="409"/>
      <c r="AK269" s="409"/>
      <c r="AL269" s="409"/>
      <c r="AM269" s="295">
        <f>SUM(Y269:AL269)</f>
        <v>0</v>
      </c>
    </row>
    <row r="270" spans="1:40" ht="16" hidden="1" outlineLevel="1">
      <c r="B270" s="293" t="s">
        <v>289</v>
      </c>
      <c r="C270" s="290" t="s">
        <v>163</v>
      </c>
      <c r="D270" s="294"/>
      <c r="E270" s="294"/>
      <c r="F270" s="294"/>
      <c r="G270" s="294"/>
      <c r="H270" s="294"/>
      <c r="I270" s="294"/>
      <c r="J270" s="294"/>
      <c r="K270" s="294"/>
      <c r="L270" s="294"/>
      <c r="M270" s="294"/>
      <c r="N270" s="294">
        <f>N269</f>
        <v>0</v>
      </c>
      <c r="O270" s="294"/>
      <c r="P270" s="294"/>
      <c r="Q270" s="294"/>
      <c r="R270" s="294"/>
      <c r="S270" s="294"/>
      <c r="T270" s="294"/>
      <c r="U270" s="294"/>
      <c r="V270" s="294"/>
      <c r="W270" s="294"/>
      <c r="X270" s="294"/>
      <c r="Y270" s="410">
        <f>Y269</f>
        <v>0</v>
      </c>
      <c r="Z270" s="410">
        <f t="shared" ref="Z270:AL270" si="277">Z269</f>
        <v>0</v>
      </c>
      <c r="AA270" s="410">
        <f t="shared" si="277"/>
        <v>0</v>
      </c>
      <c r="AB270" s="410">
        <f t="shared" si="277"/>
        <v>0</v>
      </c>
      <c r="AC270" s="410">
        <f t="shared" si="277"/>
        <v>0</v>
      </c>
      <c r="AD270" s="410">
        <f t="shared" si="277"/>
        <v>0</v>
      </c>
      <c r="AE270" s="410">
        <f t="shared" si="277"/>
        <v>0</v>
      </c>
      <c r="AF270" s="410">
        <f t="shared" si="277"/>
        <v>0</v>
      </c>
      <c r="AG270" s="410">
        <f t="shared" si="277"/>
        <v>0</v>
      </c>
      <c r="AH270" s="410">
        <f t="shared" si="277"/>
        <v>0</v>
      </c>
      <c r="AI270" s="410">
        <f t="shared" si="277"/>
        <v>0</v>
      </c>
      <c r="AJ270" s="410">
        <f t="shared" si="277"/>
        <v>0</v>
      </c>
      <c r="AK270" s="410">
        <f t="shared" si="277"/>
        <v>0</v>
      </c>
      <c r="AL270" s="410">
        <f t="shared" si="277"/>
        <v>0</v>
      </c>
      <c r="AM270" s="296"/>
    </row>
    <row r="271" spans="1:40" ht="16" hidden="1" outlineLevel="1">
      <c r="B271" s="314"/>
      <c r="C271" s="304"/>
      <c r="D271" s="290"/>
      <c r="E271" s="290"/>
      <c r="F271" s="290"/>
      <c r="G271" s="290"/>
      <c r="H271" s="290"/>
      <c r="I271" s="290"/>
      <c r="J271" s="290"/>
      <c r="K271" s="290"/>
      <c r="L271" s="290"/>
      <c r="M271" s="290"/>
      <c r="N271" s="290"/>
      <c r="O271" s="290"/>
      <c r="P271" s="290"/>
      <c r="Q271" s="290"/>
      <c r="R271" s="290"/>
      <c r="S271" s="290"/>
      <c r="T271" s="290"/>
      <c r="U271" s="290"/>
      <c r="V271" s="290"/>
      <c r="W271" s="290"/>
      <c r="X271" s="290"/>
      <c r="Y271" s="411"/>
      <c r="Z271" s="411"/>
      <c r="AA271" s="411"/>
      <c r="AB271" s="411"/>
      <c r="AC271" s="411"/>
      <c r="AD271" s="411"/>
      <c r="AE271" s="411"/>
      <c r="AF271" s="411"/>
      <c r="AG271" s="411"/>
      <c r="AH271" s="411"/>
      <c r="AI271" s="411"/>
      <c r="AJ271" s="411"/>
      <c r="AK271" s="411"/>
      <c r="AL271" s="411"/>
      <c r="AM271" s="305"/>
    </row>
    <row r="272" spans="1:40" s="282" customFormat="1" ht="16" hidden="1" outlineLevel="1">
      <c r="A272" s="518">
        <v>16</v>
      </c>
      <c r="B272" s="323" t="s">
        <v>491</v>
      </c>
      <c r="C272" s="290" t="s">
        <v>25</v>
      </c>
      <c r="D272" s="294"/>
      <c r="E272" s="294"/>
      <c r="F272" s="294"/>
      <c r="G272" s="294"/>
      <c r="H272" s="294"/>
      <c r="I272" s="294"/>
      <c r="J272" s="294"/>
      <c r="K272" s="294"/>
      <c r="L272" s="294"/>
      <c r="M272" s="294"/>
      <c r="N272" s="294">
        <v>0</v>
      </c>
      <c r="O272" s="294"/>
      <c r="P272" s="294"/>
      <c r="Q272" s="294"/>
      <c r="R272" s="294"/>
      <c r="S272" s="294"/>
      <c r="T272" s="294"/>
      <c r="U272" s="294"/>
      <c r="V272" s="294"/>
      <c r="W272" s="294"/>
      <c r="X272" s="294"/>
      <c r="Y272" s="409"/>
      <c r="Z272" s="409"/>
      <c r="AA272" s="409"/>
      <c r="AB272" s="409"/>
      <c r="AC272" s="409"/>
      <c r="AD272" s="409"/>
      <c r="AE272" s="409"/>
      <c r="AF272" s="409"/>
      <c r="AG272" s="409"/>
      <c r="AH272" s="409"/>
      <c r="AI272" s="409"/>
      <c r="AJ272" s="409"/>
      <c r="AK272" s="409"/>
      <c r="AL272" s="409"/>
      <c r="AM272" s="295">
        <f>SUM(Y272:AL272)</f>
        <v>0</v>
      </c>
    </row>
    <row r="273" spans="1:39" s="282" customFormat="1" ht="16" hidden="1" outlineLevel="1">
      <c r="A273" s="518"/>
      <c r="B273" s="323" t="s">
        <v>289</v>
      </c>
      <c r="C273" s="290" t="s">
        <v>163</v>
      </c>
      <c r="D273" s="294"/>
      <c r="E273" s="294"/>
      <c r="F273" s="294"/>
      <c r="G273" s="294"/>
      <c r="H273" s="294"/>
      <c r="I273" s="294"/>
      <c r="J273" s="294"/>
      <c r="K273" s="294"/>
      <c r="L273" s="294"/>
      <c r="M273" s="294"/>
      <c r="N273" s="294">
        <f>N272</f>
        <v>0</v>
      </c>
      <c r="O273" s="294"/>
      <c r="P273" s="294"/>
      <c r="Q273" s="294"/>
      <c r="R273" s="294"/>
      <c r="S273" s="294"/>
      <c r="T273" s="294"/>
      <c r="U273" s="294"/>
      <c r="V273" s="294"/>
      <c r="W273" s="294"/>
      <c r="X273" s="294"/>
      <c r="Y273" s="410">
        <f>Y272</f>
        <v>0</v>
      </c>
      <c r="Z273" s="410">
        <f t="shared" ref="Z273:AL273" si="278">Z272</f>
        <v>0</v>
      </c>
      <c r="AA273" s="410">
        <f t="shared" si="278"/>
        <v>0</v>
      </c>
      <c r="AB273" s="410">
        <f t="shared" si="278"/>
        <v>0</v>
      </c>
      <c r="AC273" s="410">
        <f t="shared" si="278"/>
        <v>0</v>
      </c>
      <c r="AD273" s="410">
        <f t="shared" si="278"/>
        <v>0</v>
      </c>
      <c r="AE273" s="410">
        <f t="shared" si="278"/>
        <v>0</v>
      </c>
      <c r="AF273" s="410">
        <f t="shared" si="278"/>
        <v>0</v>
      </c>
      <c r="AG273" s="410">
        <f t="shared" si="278"/>
        <v>0</v>
      </c>
      <c r="AH273" s="410">
        <f t="shared" si="278"/>
        <v>0</v>
      </c>
      <c r="AI273" s="410">
        <f t="shared" si="278"/>
        <v>0</v>
      </c>
      <c r="AJ273" s="410">
        <f t="shared" si="278"/>
        <v>0</v>
      </c>
      <c r="AK273" s="410">
        <f t="shared" si="278"/>
        <v>0</v>
      </c>
      <c r="AL273" s="410">
        <f t="shared" si="278"/>
        <v>0</v>
      </c>
      <c r="AM273" s="296"/>
    </row>
    <row r="274" spans="1:39" s="282" customFormat="1" ht="16" hidden="1" outlineLevel="1">
      <c r="A274" s="518"/>
      <c r="B274" s="323"/>
      <c r="C274" s="290"/>
      <c r="D274" s="290"/>
      <c r="E274" s="290"/>
      <c r="F274" s="290"/>
      <c r="G274" s="290"/>
      <c r="H274" s="290"/>
      <c r="I274" s="290"/>
      <c r="J274" s="290"/>
      <c r="K274" s="290"/>
      <c r="L274" s="290"/>
      <c r="M274" s="290"/>
      <c r="N274" s="290"/>
      <c r="O274" s="290"/>
      <c r="P274" s="290"/>
      <c r="Q274" s="290"/>
      <c r="R274" s="290"/>
      <c r="S274" s="290"/>
      <c r="T274" s="290"/>
      <c r="U274" s="290"/>
      <c r="V274" s="290"/>
      <c r="W274" s="290"/>
      <c r="X274" s="290"/>
      <c r="Y274" s="411"/>
      <c r="Z274" s="411"/>
      <c r="AA274" s="411"/>
      <c r="AB274" s="411"/>
      <c r="AC274" s="411"/>
      <c r="AD274" s="411"/>
      <c r="AE274" s="415"/>
      <c r="AF274" s="415"/>
      <c r="AG274" s="415"/>
      <c r="AH274" s="415"/>
      <c r="AI274" s="415"/>
      <c r="AJ274" s="415"/>
      <c r="AK274" s="415"/>
      <c r="AL274" s="415"/>
      <c r="AM274" s="312"/>
    </row>
    <row r="275" spans="1:39" ht="17" outlineLevel="1">
      <c r="B275" s="515" t="s">
        <v>496</v>
      </c>
      <c r="C275" s="319"/>
      <c r="D275" s="289"/>
      <c r="E275" s="288"/>
      <c r="F275" s="288"/>
      <c r="G275" s="288"/>
      <c r="H275" s="288"/>
      <c r="I275" s="288"/>
      <c r="J275" s="288"/>
      <c r="K275" s="288"/>
      <c r="L275" s="288"/>
      <c r="M275" s="288"/>
      <c r="N275" s="289"/>
      <c r="O275" s="288"/>
      <c r="P275" s="288"/>
      <c r="Q275" s="288"/>
      <c r="R275" s="288"/>
      <c r="S275" s="288"/>
      <c r="T275" s="288"/>
      <c r="U275" s="288"/>
      <c r="V275" s="288"/>
      <c r="W275" s="288"/>
      <c r="X275" s="288"/>
      <c r="Y275" s="413"/>
      <c r="Z275" s="413"/>
      <c r="AA275" s="413"/>
      <c r="AB275" s="413"/>
      <c r="AC275" s="413"/>
      <c r="AD275" s="413"/>
      <c r="AE275" s="413"/>
      <c r="AF275" s="413"/>
      <c r="AG275" s="413"/>
      <c r="AH275" s="413"/>
      <c r="AI275" s="413"/>
      <c r="AJ275" s="413"/>
      <c r="AK275" s="413"/>
      <c r="AL275" s="413"/>
      <c r="AM275" s="291"/>
    </row>
    <row r="276" spans="1:39" ht="17" hidden="1" outlineLevel="1">
      <c r="A276" s="518">
        <v>17</v>
      </c>
      <c r="B276" s="516" t="s">
        <v>112</v>
      </c>
      <c r="C276" s="290" t="s">
        <v>25</v>
      </c>
      <c r="D276" s="294"/>
      <c r="E276" s="294"/>
      <c r="F276" s="294"/>
      <c r="G276" s="294"/>
      <c r="H276" s="294"/>
      <c r="I276" s="294"/>
      <c r="J276" s="294"/>
      <c r="K276" s="294"/>
      <c r="L276" s="294"/>
      <c r="M276" s="294"/>
      <c r="N276" s="294">
        <v>12</v>
      </c>
      <c r="O276" s="294"/>
      <c r="P276" s="294"/>
      <c r="Q276" s="294"/>
      <c r="R276" s="294"/>
      <c r="S276" s="294"/>
      <c r="T276" s="294"/>
      <c r="U276" s="294"/>
      <c r="V276" s="294"/>
      <c r="W276" s="294"/>
      <c r="X276" s="294"/>
      <c r="Y276" s="425"/>
      <c r="Z276" s="409"/>
      <c r="AA276" s="409"/>
      <c r="AB276" s="409"/>
      <c r="AC276" s="409"/>
      <c r="AD276" s="409"/>
      <c r="AE276" s="409"/>
      <c r="AF276" s="414"/>
      <c r="AG276" s="414"/>
      <c r="AH276" s="414"/>
      <c r="AI276" s="414"/>
      <c r="AJ276" s="414"/>
      <c r="AK276" s="414"/>
      <c r="AL276" s="414"/>
      <c r="AM276" s="295">
        <f>SUM(Y276:AL276)</f>
        <v>0</v>
      </c>
    </row>
    <row r="277" spans="1:39" ht="16" hidden="1" outlineLevel="1">
      <c r="B277" s="293" t="s">
        <v>289</v>
      </c>
      <c r="C277" s="290" t="s">
        <v>163</v>
      </c>
      <c r="D277" s="294"/>
      <c r="E277" s="294"/>
      <c r="F277" s="294"/>
      <c r="G277" s="294"/>
      <c r="H277" s="294"/>
      <c r="I277" s="294"/>
      <c r="J277" s="294"/>
      <c r="K277" s="294"/>
      <c r="L277" s="294"/>
      <c r="M277" s="294"/>
      <c r="N277" s="294">
        <f>N276</f>
        <v>12</v>
      </c>
      <c r="O277" s="294"/>
      <c r="P277" s="294"/>
      <c r="Q277" s="294"/>
      <c r="R277" s="294"/>
      <c r="S277" s="294"/>
      <c r="T277" s="294"/>
      <c r="U277" s="294"/>
      <c r="V277" s="294"/>
      <c r="W277" s="294"/>
      <c r="X277" s="294"/>
      <c r="Y277" s="410">
        <f>Y276</f>
        <v>0</v>
      </c>
      <c r="Z277" s="410">
        <f t="shared" ref="Z277:AL277" si="279">Z276</f>
        <v>0</v>
      </c>
      <c r="AA277" s="410">
        <f t="shared" si="279"/>
        <v>0</v>
      </c>
      <c r="AB277" s="410">
        <f t="shared" si="279"/>
        <v>0</v>
      </c>
      <c r="AC277" s="410">
        <f t="shared" si="279"/>
        <v>0</v>
      </c>
      <c r="AD277" s="410">
        <f t="shared" si="279"/>
        <v>0</v>
      </c>
      <c r="AE277" s="410">
        <f t="shared" si="279"/>
        <v>0</v>
      </c>
      <c r="AF277" s="410">
        <f t="shared" si="279"/>
        <v>0</v>
      </c>
      <c r="AG277" s="410">
        <f t="shared" si="279"/>
        <v>0</v>
      </c>
      <c r="AH277" s="410">
        <f t="shared" si="279"/>
        <v>0</v>
      </c>
      <c r="AI277" s="410">
        <f t="shared" si="279"/>
        <v>0</v>
      </c>
      <c r="AJ277" s="410">
        <f t="shared" si="279"/>
        <v>0</v>
      </c>
      <c r="AK277" s="410">
        <f t="shared" si="279"/>
        <v>0</v>
      </c>
      <c r="AL277" s="410">
        <f t="shared" si="279"/>
        <v>0</v>
      </c>
      <c r="AM277" s="305"/>
    </row>
    <row r="278" spans="1:39" ht="16" hidden="1" outlineLevel="1">
      <c r="B278" s="293"/>
      <c r="C278" s="290"/>
      <c r="D278" s="290"/>
      <c r="E278" s="290"/>
      <c r="F278" s="290"/>
      <c r="G278" s="290"/>
      <c r="H278" s="290"/>
      <c r="I278" s="290"/>
      <c r="J278" s="290"/>
      <c r="K278" s="290"/>
      <c r="L278" s="290"/>
      <c r="M278" s="290"/>
      <c r="N278" s="290"/>
      <c r="O278" s="290"/>
      <c r="P278" s="290"/>
      <c r="Q278" s="290"/>
      <c r="R278" s="290"/>
      <c r="S278" s="290"/>
      <c r="T278" s="290"/>
      <c r="U278" s="290"/>
      <c r="V278" s="290"/>
      <c r="W278" s="290"/>
      <c r="X278" s="290"/>
      <c r="Y278" s="421"/>
      <c r="Z278" s="424"/>
      <c r="AA278" s="424"/>
      <c r="AB278" s="424"/>
      <c r="AC278" s="424"/>
      <c r="AD278" s="424"/>
      <c r="AE278" s="424"/>
      <c r="AF278" s="424"/>
      <c r="AG278" s="424"/>
      <c r="AH278" s="424"/>
      <c r="AI278" s="424"/>
      <c r="AJ278" s="424"/>
      <c r="AK278" s="424"/>
      <c r="AL278" s="424"/>
      <c r="AM278" s="305"/>
    </row>
    <row r="279" spans="1:39" ht="17" hidden="1" outlineLevel="1">
      <c r="A279" s="518">
        <v>18</v>
      </c>
      <c r="B279" s="516" t="s">
        <v>109</v>
      </c>
      <c r="C279" s="290" t="s">
        <v>25</v>
      </c>
      <c r="D279" s="294"/>
      <c r="E279" s="294"/>
      <c r="F279" s="294"/>
      <c r="G279" s="294"/>
      <c r="H279" s="294"/>
      <c r="I279" s="294"/>
      <c r="J279" s="294"/>
      <c r="K279" s="294"/>
      <c r="L279" s="294"/>
      <c r="M279" s="294"/>
      <c r="N279" s="294">
        <v>12</v>
      </c>
      <c r="O279" s="294"/>
      <c r="P279" s="294"/>
      <c r="Q279" s="294"/>
      <c r="R279" s="294"/>
      <c r="S279" s="294"/>
      <c r="T279" s="294"/>
      <c r="U279" s="294"/>
      <c r="V279" s="294"/>
      <c r="W279" s="294"/>
      <c r="X279" s="294"/>
      <c r="Y279" s="425"/>
      <c r="Z279" s="409"/>
      <c r="AA279" s="409"/>
      <c r="AB279" s="409"/>
      <c r="AC279" s="409"/>
      <c r="AD279" s="409"/>
      <c r="AE279" s="409"/>
      <c r="AF279" s="414"/>
      <c r="AG279" s="414"/>
      <c r="AH279" s="414"/>
      <c r="AI279" s="414"/>
      <c r="AJ279" s="414"/>
      <c r="AK279" s="414"/>
      <c r="AL279" s="414"/>
      <c r="AM279" s="295">
        <f>SUM(Y279:AL279)</f>
        <v>0</v>
      </c>
    </row>
    <row r="280" spans="1:39" ht="16" hidden="1" outlineLevel="1">
      <c r="B280" s="293" t="s">
        <v>289</v>
      </c>
      <c r="C280" s="290" t="s">
        <v>163</v>
      </c>
      <c r="D280" s="294"/>
      <c r="E280" s="294"/>
      <c r="F280" s="294"/>
      <c r="G280" s="294"/>
      <c r="H280" s="294"/>
      <c r="I280" s="294"/>
      <c r="J280" s="294"/>
      <c r="K280" s="294"/>
      <c r="L280" s="294"/>
      <c r="M280" s="294"/>
      <c r="N280" s="294">
        <f>N279</f>
        <v>12</v>
      </c>
      <c r="O280" s="294"/>
      <c r="P280" s="294"/>
      <c r="Q280" s="294"/>
      <c r="R280" s="294"/>
      <c r="S280" s="294"/>
      <c r="T280" s="294"/>
      <c r="U280" s="294"/>
      <c r="V280" s="294"/>
      <c r="W280" s="294"/>
      <c r="X280" s="294"/>
      <c r="Y280" s="410">
        <f>Y279</f>
        <v>0</v>
      </c>
      <c r="Z280" s="410">
        <f t="shared" ref="Z280:AL280" si="280">Z279</f>
        <v>0</v>
      </c>
      <c r="AA280" s="410">
        <f t="shared" si="280"/>
        <v>0</v>
      </c>
      <c r="AB280" s="410">
        <f t="shared" si="280"/>
        <v>0</v>
      </c>
      <c r="AC280" s="410">
        <f t="shared" si="280"/>
        <v>0</v>
      </c>
      <c r="AD280" s="410">
        <f t="shared" si="280"/>
        <v>0</v>
      </c>
      <c r="AE280" s="410">
        <f t="shared" si="280"/>
        <v>0</v>
      </c>
      <c r="AF280" s="410">
        <f t="shared" si="280"/>
        <v>0</v>
      </c>
      <c r="AG280" s="410">
        <f t="shared" si="280"/>
        <v>0</v>
      </c>
      <c r="AH280" s="410">
        <f t="shared" si="280"/>
        <v>0</v>
      </c>
      <c r="AI280" s="410">
        <f t="shared" si="280"/>
        <v>0</v>
      </c>
      <c r="AJ280" s="410">
        <f t="shared" si="280"/>
        <v>0</v>
      </c>
      <c r="AK280" s="410">
        <f t="shared" si="280"/>
        <v>0</v>
      </c>
      <c r="AL280" s="410">
        <f t="shared" si="280"/>
        <v>0</v>
      </c>
      <c r="AM280" s="305"/>
    </row>
    <row r="281" spans="1:39" ht="16" hidden="1" outlineLevel="1">
      <c r="B281" s="321"/>
      <c r="C281" s="290"/>
      <c r="D281" s="290"/>
      <c r="E281" s="290"/>
      <c r="F281" s="290"/>
      <c r="G281" s="290"/>
      <c r="H281" s="290"/>
      <c r="I281" s="290"/>
      <c r="J281" s="290"/>
      <c r="K281" s="290"/>
      <c r="L281" s="290"/>
      <c r="M281" s="290"/>
      <c r="N281" s="290"/>
      <c r="O281" s="290"/>
      <c r="P281" s="290"/>
      <c r="Q281" s="290"/>
      <c r="R281" s="290"/>
      <c r="S281" s="290"/>
      <c r="T281" s="290"/>
      <c r="U281" s="290"/>
      <c r="V281" s="290"/>
      <c r="W281" s="290"/>
      <c r="X281" s="290"/>
      <c r="Y281" s="422"/>
      <c r="Z281" s="423"/>
      <c r="AA281" s="423"/>
      <c r="AB281" s="423"/>
      <c r="AC281" s="423"/>
      <c r="AD281" s="423"/>
      <c r="AE281" s="423"/>
      <c r="AF281" s="423"/>
      <c r="AG281" s="423"/>
      <c r="AH281" s="423"/>
      <c r="AI281" s="423"/>
      <c r="AJ281" s="423"/>
      <c r="AK281" s="423"/>
      <c r="AL281" s="423"/>
      <c r="AM281" s="296"/>
    </row>
    <row r="282" spans="1:39" ht="34" outlineLevel="1">
      <c r="A282" s="518">
        <v>19</v>
      </c>
      <c r="B282" s="516" t="s">
        <v>725</v>
      </c>
      <c r="C282" s="290" t="s">
        <v>25</v>
      </c>
      <c r="D282" s="294">
        <v>502</v>
      </c>
      <c r="E282" s="294">
        <v>502</v>
      </c>
      <c r="F282" s="294">
        <v>502</v>
      </c>
      <c r="G282" s="294">
        <v>502</v>
      </c>
      <c r="H282" s="294">
        <v>502</v>
      </c>
      <c r="I282" s="294">
        <v>502</v>
      </c>
      <c r="J282" s="294">
        <v>502</v>
      </c>
      <c r="K282" s="294">
        <v>502</v>
      </c>
      <c r="L282" s="294">
        <v>502</v>
      </c>
      <c r="M282" s="294">
        <v>502</v>
      </c>
      <c r="N282" s="294"/>
      <c r="O282" s="294">
        <v>0</v>
      </c>
      <c r="P282" s="294">
        <v>0</v>
      </c>
      <c r="Q282" s="294">
        <v>0</v>
      </c>
      <c r="R282" s="294">
        <v>0</v>
      </c>
      <c r="S282" s="294">
        <v>0</v>
      </c>
      <c r="T282" s="294">
        <v>0</v>
      </c>
      <c r="U282" s="294">
        <v>0</v>
      </c>
      <c r="V282" s="294">
        <v>0</v>
      </c>
      <c r="W282" s="294">
        <v>0</v>
      </c>
      <c r="X282" s="294">
        <v>0</v>
      </c>
      <c r="Y282" s="425"/>
      <c r="Z282" s="409"/>
      <c r="AA282" s="409"/>
      <c r="AB282" s="409"/>
      <c r="AC282" s="409"/>
      <c r="AD282" s="409"/>
      <c r="AE282" s="409"/>
      <c r="AF282" s="414"/>
      <c r="AG282" s="414"/>
      <c r="AH282" s="414"/>
      <c r="AI282" s="414"/>
      <c r="AJ282" s="414"/>
      <c r="AK282" s="414"/>
      <c r="AL282" s="414"/>
      <c r="AM282" s="295">
        <f>SUM(Y282:AL282)</f>
        <v>0</v>
      </c>
    </row>
    <row r="283" spans="1:39" ht="16" outlineLevel="1">
      <c r="B283" s="293" t="s">
        <v>289</v>
      </c>
      <c r="C283" s="290" t="s">
        <v>163</v>
      </c>
      <c r="D283" s="294"/>
      <c r="E283" s="294"/>
      <c r="F283" s="294"/>
      <c r="G283" s="294"/>
      <c r="H283" s="294"/>
      <c r="I283" s="294"/>
      <c r="J283" s="294"/>
      <c r="K283" s="294"/>
      <c r="L283" s="294"/>
      <c r="M283" s="294"/>
      <c r="N283" s="294">
        <f>N282</f>
        <v>0</v>
      </c>
      <c r="O283" s="294"/>
      <c r="P283" s="294"/>
      <c r="Q283" s="294"/>
      <c r="R283" s="294"/>
      <c r="S283" s="294"/>
      <c r="T283" s="294"/>
      <c r="U283" s="294"/>
      <c r="V283" s="294"/>
      <c r="W283" s="294"/>
      <c r="X283" s="294"/>
      <c r="Y283" s="410">
        <v>1</v>
      </c>
      <c r="Z283" s="410">
        <f t="shared" ref="Z283:AL283" si="281">Z282</f>
        <v>0</v>
      </c>
      <c r="AA283" s="410">
        <f t="shared" si="281"/>
        <v>0</v>
      </c>
      <c r="AB283" s="410">
        <f t="shared" si="281"/>
        <v>0</v>
      </c>
      <c r="AC283" s="410">
        <f t="shared" si="281"/>
        <v>0</v>
      </c>
      <c r="AD283" s="410">
        <f t="shared" si="281"/>
        <v>0</v>
      </c>
      <c r="AE283" s="410">
        <f t="shared" si="281"/>
        <v>0</v>
      </c>
      <c r="AF283" s="410">
        <f t="shared" si="281"/>
        <v>0</v>
      </c>
      <c r="AG283" s="410">
        <f t="shared" si="281"/>
        <v>0</v>
      </c>
      <c r="AH283" s="410">
        <f t="shared" si="281"/>
        <v>0</v>
      </c>
      <c r="AI283" s="410">
        <f t="shared" si="281"/>
        <v>0</v>
      </c>
      <c r="AJ283" s="410">
        <f t="shared" si="281"/>
        <v>0</v>
      </c>
      <c r="AK283" s="410">
        <f t="shared" si="281"/>
        <v>0</v>
      </c>
      <c r="AL283" s="410">
        <f t="shared" si="281"/>
        <v>0</v>
      </c>
      <c r="AM283" s="296"/>
    </row>
    <row r="284" spans="1:39" ht="16" outlineLevel="1">
      <c r="B284" s="321"/>
      <c r="C284" s="290"/>
      <c r="D284" s="290"/>
      <c r="E284" s="290"/>
      <c r="F284" s="290"/>
      <c r="G284" s="290"/>
      <c r="H284" s="290"/>
      <c r="I284" s="290"/>
      <c r="J284" s="290"/>
      <c r="K284" s="290"/>
      <c r="L284" s="290"/>
      <c r="M284" s="290"/>
      <c r="N284" s="290"/>
      <c r="O284" s="290"/>
      <c r="P284" s="290"/>
      <c r="Q284" s="290"/>
      <c r="R284" s="290"/>
      <c r="S284" s="290"/>
      <c r="T284" s="290"/>
      <c r="U284" s="290"/>
      <c r="V284" s="290"/>
      <c r="W284" s="290"/>
      <c r="X284" s="290"/>
      <c r="Y284" s="411"/>
      <c r="Z284" s="411"/>
      <c r="AA284" s="411"/>
      <c r="AB284" s="411"/>
      <c r="AC284" s="411"/>
      <c r="AD284" s="411"/>
      <c r="AE284" s="411"/>
      <c r="AF284" s="411"/>
      <c r="AG284" s="411"/>
      <c r="AH284" s="411"/>
      <c r="AI284" s="411"/>
      <c r="AJ284" s="411"/>
      <c r="AK284" s="411"/>
      <c r="AL284" s="411"/>
      <c r="AM284" s="305"/>
    </row>
    <row r="285" spans="1:39" ht="17" hidden="1" outlineLevel="1">
      <c r="A285" s="518">
        <v>20</v>
      </c>
      <c r="B285" s="516" t="s">
        <v>110</v>
      </c>
      <c r="C285" s="290" t="s">
        <v>25</v>
      </c>
      <c r="D285" s="294"/>
      <c r="E285" s="294"/>
      <c r="F285" s="294"/>
      <c r="G285" s="294"/>
      <c r="H285" s="294"/>
      <c r="I285" s="294"/>
      <c r="J285" s="294"/>
      <c r="K285" s="294"/>
      <c r="L285" s="294"/>
      <c r="M285" s="294"/>
      <c r="N285" s="294">
        <v>12</v>
      </c>
      <c r="O285" s="294"/>
      <c r="P285" s="294"/>
      <c r="Q285" s="294"/>
      <c r="R285" s="294"/>
      <c r="S285" s="294"/>
      <c r="T285" s="294"/>
      <c r="U285" s="294"/>
      <c r="V285" s="294"/>
      <c r="W285" s="294"/>
      <c r="X285" s="294"/>
      <c r="Y285" s="425"/>
      <c r="Z285" s="409"/>
      <c r="AA285" s="409"/>
      <c r="AB285" s="409"/>
      <c r="AC285" s="409"/>
      <c r="AD285" s="409"/>
      <c r="AE285" s="409"/>
      <c r="AF285" s="414"/>
      <c r="AG285" s="414"/>
      <c r="AH285" s="414"/>
      <c r="AI285" s="414"/>
      <c r="AJ285" s="414"/>
      <c r="AK285" s="414"/>
      <c r="AL285" s="414"/>
      <c r="AM285" s="295">
        <f>SUM(Y285:AL285)</f>
        <v>0</v>
      </c>
    </row>
    <row r="286" spans="1:39" ht="16" hidden="1" outlineLevel="1">
      <c r="B286" s="293" t="s">
        <v>289</v>
      </c>
      <c r="C286" s="290" t="s">
        <v>163</v>
      </c>
      <c r="D286" s="294"/>
      <c r="E286" s="294"/>
      <c r="F286" s="294"/>
      <c r="G286" s="294"/>
      <c r="H286" s="294"/>
      <c r="I286" s="294"/>
      <c r="J286" s="294"/>
      <c r="K286" s="294"/>
      <c r="L286" s="294"/>
      <c r="M286" s="294"/>
      <c r="N286" s="294">
        <f>N285</f>
        <v>12</v>
      </c>
      <c r="O286" s="294"/>
      <c r="P286" s="294"/>
      <c r="Q286" s="294"/>
      <c r="R286" s="294"/>
      <c r="S286" s="294"/>
      <c r="T286" s="294"/>
      <c r="U286" s="294"/>
      <c r="V286" s="294"/>
      <c r="W286" s="294"/>
      <c r="X286" s="294"/>
      <c r="Y286" s="410">
        <f t="shared" ref="Y286:AL286" si="282">Y285</f>
        <v>0</v>
      </c>
      <c r="Z286" s="410">
        <f t="shared" si="282"/>
        <v>0</v>
      </c>
      <c r="AA286" s="410">
        <f t="shared" si="282"/>
        <v>0</v>
      </c>
      <c r="AB286" s="410">
        <f t="shared" si="282"/>
        <v>0</v>
      </c>
      <c r="AC286" s="410">
        <f t="shared" si="282"/>
        <v>0</v>
      </c>
      <c r="AD286" s="410">
        <f t="shared" si="282"/>
        <v>0</v>
      </c>
      <c r="AE286" s="410">
        <f t="shared" si="282"/>
        <v>0</v>
      </c>
      <c r="AF286" s="410">
        <f t="shared" si="282"/>
        <v>0</v>
      </c>
      <c r="AG286" s="410">
        <f t="shared" si="282"/>
        <v>0</v>
      </c>
      <c r="AH286" s="410">
        <f t="shared" si="282"/>
        <v>0</v>
      </c>
      <c r="AI286" s="410">
        <f t="shared" si="282"/>
        <v>0</v>
      </c>
      <c r="AJ286" s="410">
        <f t="shared" si="282"/>
        <v>0</v>
      </c>
      <c r="AK286" s="410">
        <f t="shared" si="282"/>
        <v>0</v>
      </c>
      <c r="AL286" s="410">
        <f t="shared" si="282"/>
        <v>0</v>
      </c>
      <c r="AM286" s="305"/>
    </row>
    <row r="287" spans="1:39" ht="16" hidden="1" outlineLevel="1">
      <c r="B287" s="322"/>
      <c r="C287" s="299"/>
      <c r="D287" s="290"/>
      <c r="E287" s="290"/>
      <c r="F287" s="290"/>
      <c r="G287" s="290"/>
      <c r="H287" s="290"/>
      <c r="I287" s="290"/>
      <c r="J287" s="290"/>
      <c r="K287" s="290"/>
      <c r="L287" s="290"/>
      <c r="M287" s="290"/>
      <c r="N287" s="299"/>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6" outlineLevel="1">
      <c r="B288" s="514" t="s">
        <v>503</v>
      </c>
      <c r="C288" s="290"/>
      <c r="D288" s="290"/>
      <c r="E288" s="290"/>
      <c r="F288" s="290"/>
      <c r="G288" s="290"/>
      <c r="H288" s="290"/>
      <c r="I288" s="290"/>
      <c r="J288" s="290"/>
      <c r="K288" s="290"/>
      <c r="L288" s="290"/>
      <c r="M288" s="290"/>
      <c r="N288" s="290"/>
      <c r="O288" s="290"/>
      <c r="P288" s="290"/>
      <c r="Q288" s="290"/>
      <c r="R288" s="290"/>
      <c r="S288" s="290"/>
      <c r="T288" s="290"/>
      <c r="U288" s="290"/>
      <c r="V288" s="290"/>
      <c r="W288" s="290"/>
      <c r="X288" s="290"/>
      <c r="Y288" s="421"/>
      <c r="Z288" s="424"/>
      <c r="AA288" s="424"/>
      <c r="AB288" s="424"/>
      <c r="AC288" s="424"/>
      <c r="AD288" s="424"/>
      <c r="AE288" s="424"/>
      <c r="AF288" s="424"/>
      <c r="AG288" s="424"/>
      <c r="AH288" s="424"/>
      <c r="AI288" s="424"/>
      <c r="AJ288" s="424"/>
      <c r="AK288" s="424"/>
      <c r="AL288" s="424"/>
      <c r="AM288" s="305"/>
    </row>
    <row r="289" spans="1:39" ht="16" outlineLevel="1">
      <c r="B289" s="287" t="s">
        <v>499</v>
      </c>
      <c r="C289" s="290"/>
      <c r="D289" s="290"/>
      <c r="E289" s="290"/>
      <c r="F289" s="290"/>
      <c r="G289" s="290"/>
      <c r="H289" s="290"/>
      <c r="I289" s="290"/>
      <c r="J289" s="290"/>
      <c r="K289" s="290"/>
      <c r="L289" s="290"/>
      <c r="M289" s="290"/>
      <c r="N289" s="290"/>
      <c r="O289" s="290"/>
      <c r="P289" s="290"/>
      <c r="Q289" s="290"/>
      <c r="R289" s="290"/>
      <c r="S289" s="290"/>
      <c r="T289" s="290"/>
      <c r="U289" s="290"/>
      <c r="V289" s="290"/>
      <c r="W289" s="290"/>
      <c r="X289" s="290"/>
      <c r="Y289" s="421"/>
      <c r="Z289" s="424"/>
      <c r="AA289" s="424"/>
      <c r="AB289" s="424"/>
      <c r="AC289" s="424"/>
      <c r="AD289" s="424"/>
      <c r="AE289" s="424"/>
      <c r="AF289" s="424"/>
      <c r="AG289" s="424"/>
      <c r="AH289" s="424"/>
      <c r="AI289" s="424"/>
      <c r="AJ289" s="424"/>
      <c r="AK289" s="424"/>
      <c r="AL289" s="424"/>
      <c r="AM289" s="305"/>
    </row>
    <row r="290" spans="1:39" ht="17" outlineLevel="1">
      <c r="A290" s="518">
        <v>21</v>
      </c>
      <c r="B290" s="516" t="s">
        <v>113</v>
      </c>
      <c r="C290" s="290" t="s">
        <v>25</v>
      </c>
      <c r="D290" s="294">
        <v>2188786</v>
      </c>
      <c r="E290" s="294">
        <v>2188786</v>
      </c>
      <c r="F290" s="294">
        <v>2188786</v>
      </c>
      <c r="G290" s="294">
        <v>2188786</v>
      </c>
      <c r="H290" s="294">
        <v>2188786</v>
      </c>
      <c r="I290" s="294">
        <v>2188786</v>
      </c>
      <c r="J290" s="294">
        <v>2188786</v>
      </c>
      <c r="K290" s="294">
        <v>2188371</v>
      </c>
      <c r="L290" s="294">
        <v>2188371</v>
      </c>
      <c r="M290" s="294">
        <v>2173980</v>
      </c>
      <c r="N290" s="290"/>
      <c r="O290" s="294">
        <v>143</v>
      </c>
      <c r="P290" s="294">
        <v>143</v>
      </c>
      <c r="Q290" s="294">
        <v>143</v>
      </c>
      <c r="R290" s="294">
        <v>143</v>
      </c>
      <c r="S290" s="294">
        <v>143</v>
      </c>
      <c r="T290" s="294">
        <v>143</v>
      </c>
      <c r="U290" s="294">
        <v>143</v>
      </c>
      <c r="V290" s="294">
        <v>143</v>
      </c>
      <c r="W290" s="294">
        <v>143</v>
      </c>
      <c r="X290" s="294">
        <v>142</v>
      </c>
      <c r="Y290" s="409">
        <v>1</v>
      </c>
      <c r="Z290" s="409"/>
      <c r="AA290" s="409"/>
      <c r="AB290" s="409"/>
      <c r="AC290" s="409"/>
      <c r="AD290" s="409"/>
      <c r="AE290" s="409"/>
      <c r="AF290" s="409"/>
      <c r="AG290" s="409"/>
      <c r="AH290" s="409"/>
      <c r="AI290" s="409"/>
      <c r="AJ290" s="409"/>
      <c r="AK290" s="409"/>
      <c r="AL290" s="409"/>
      <c r="AM290" s="295">
        <f>SUM(Y290:AL290)</f>
        <v>1</v>
      </c>
    </row>
    <row r="291" spans="1:39" ht="16" outlineLevel="1">
      <c r="B291" s="293" t="s">
        <v>289</v>
      </c>
      <c r="C291" s="290" t="s">
        <v>163</v>
      </c>
      <c r="D291" s="294">
        <v>245356</v>
      </c>
      <c r="E291" s="294">
        <v>245356</v>
      </c>
      <c r="F291" s="294">
        <v>245356</v>
      </c>
      <c r="G291" s="294">
        <v>245356</v>
      </c>
      <c r="H291" s="294">
        <v>245356</v>
      </c>
      <c r="I291" s="294">
        <v>245356</v>
      </c>
      <c r="J291" s="294">
        <v>245356</v>
      </c>
      <c r="K291" s="294">
        <v>245339</v>
      </c>
      <c r="L291" s="294">
        <v>245339</v>
      </c>
      <c r="M291" s="294">
        <v>245176</v>
      </c>
      <c r="N291" s="290"/>
      <c r="O291" s="294">
        <v>16</v>
      </c>
      <c r="P291" s="294">
        <v>16</v>
      </c>
      <c r="Q291" s="294">
        <v>16</v>
      </c>
      <c r="R291" s="294">
        <v>16</v>
      </c>
      <c r="S291" s="294">
        <v>16</v>
      </c>
      <c r="T291" s="294">
        <v>16</v>
      </c>
      <c r="U291" s="294">
        <v>16</v>
      </c>
      <c r="V291" s="294">
        <v>16</v>
      </c>
      <c r="W291" s="294">
        <v>16</v>
      </c>
      <c r="X291" s="294">
        <v>16</v>
      </c>
      <c r="Y291" s="410">
        <v>1</v>
      </c>
      <c r="Z291" s="410">
        <f t="shared" ref="Z291:AL291" si="283">Z290</f>
        <v>0</v>
      </c>
      <c r="AA291" s="410">
        <f t="shared" si="283"/>
        <v>0</v>
      </c>
      <c r="AB291" s="410">
        <f t="shared" si="283"/>
        <v>0</v>
      </c>
      <c r="AC291" s="410">
        <f t="shared" si="283"/>
        <v>0</v>
      </c>
      <c r="AD291" s="410">
        <f t="shared" si="283"/>
        <v>0</v>
      </c>
      <c r="AE291" s="410">
        <f t="shared" si="283"/>
        <v>0</v>
      </c>
      <c r="AF291" s="410">
        <f t="shared" si="283"/>
        <v>0</v>
      </c>
      <c r="AG291" s="410">
        <f t="shared" si="283"/>
        <v>0</v>
      </c>
      <c r="AH291" s="410">
        <f t="shared" si="283"/>
        <v>0</v>
      </c>
      <c r="AI291" s="410">
        <f t="shared" si="283"/>
        <v>0</v>
      </c>
      <c r="AJ291" s="410">
        <f t="shared" si="283"/>
        <v>0</v>
      </c>
      <c r="AK291" s="410">
        <f t="shared" si="283"/>
        <v>0</v>
      </c>
      <c r="AL291" s="410">
        <f t="shared" si="283"/>
        <v>0</v>
      </c>
      <c r="AM291" s="305"/>
    </row>
    <row r="292" spans="1:39" ht="16" outlineLevel="1">
      <c r="B292" s="293"/>
      <c r="C292" s="290"/>
      <c r="D292" s="290"/>
      <c r="E292" s="290"/>
      <c r="F292" s="290"/>
      <c r="G292" s="290"/>
      <c r="H292" s="290"/>
      <c r="I292" s="290"/>
      <c r="J292" s="290"/>
      <c r="K292" s="290"/>
      <c r="L292" s="290"/>
      <c r="M292" s="290"/>
      <c r="N292" s="290"/>
      <c r="O292" s="290"/>
      <c r="P292" s="290"/>
      <c r="Q292" s="290"/>
      <c r="R292" s="290"/>
      <c r="S292" s="290"/>
      <c r="T292" s="290"/>
      <c r="U292" s="290"/>
      <c r="V292" s="290"/>
      <c r="W292" s="290"/>
      <c r="X292" s="290"/>
      <c r="Y292" s="421"/>
      <c r="Z292" s="424"/>
      <c r="AA292" s="424"/>
      <c r="AB292" s="424"/>
      <c r="AC292" s="424"/>
      <c r="AD292" s="424"/>
      <c r="AE292" s="424"/>
      <c r="AF292" s="424"/>
      <c r="AG292" s="424"/>
      <c r="AH292" s="424"/>
      <c r="AI292" s="424"/>
      <c r="AJ292" s="424"/>
      <c r="AK292" s="424"/>
      <c r="AL292" s="424"/>
      <c r="AM292" s="305"/>
    </row>
    <row r="293" spans="1:39" ht="34" outlineLevel="1">
      <c r="A293" s="518">
        <v>22</v>
      </c>
      <c r="B293" s="516" t="s">
        <v>114</v>
      </c>
      <c r="C293" s="290" t="s">
        <v>25</v>
      </c>
      <c r="D293" s="294">
        <v>233485</v>
      </c>
      <c r="E293" s="294">
        <v>233485</v>
      </c>
      <c r="F293" s="294">
        <v>233485</v>
      </c>
      <c r="G293" s="294">
        <v>233485</v>
      </c>
      <c r="H293" s="294">
        <v>233485</v>
      </c>
      <c r="I293" s="294">
        <v>233485</v>
      </c>
      <c r="J293" s="294">
        <v>233485</v>
      </c>
      <c r="K293" s="294">
        <v>233485</v>
      </c>
      <c r="L293" s="294">
        <v>233485</v>
      </c>
      <c r="M293" s="294">
        <v>233485</v>
      </c>
      <c r="N293" s="290"/>
      <c r="O293" s="294">
        <v>66</v>
      </c>
      <c r="P293" s="294">
        <v>66</v>
      </c>
      <c r="Q293" s="294">
        <v>66</v>
      </c>
      <c r="R293" s="294">
        <v>66</v>
      </c>
      <c r="S293" s="294">
        <v>66</v>
      </c>
      <c r="T293" s="294">
        <v>66</v>
      </c>
      <c r="U293" s="294">
        <v>66</v>
      </c>
      <c r="V293" s="294">
        <v>66</v>
      </c>
      <c r="W293" s="294">
        <v>66</v>
      </c>
      <c r="X293" s="294">
        <v>66</v>
      </c>
      <c r="Y293" s="409">
        <v>1</v>
      </c>
      <c r="Z293" s="409"/>
      <c r="AA293" s="409"/>
      <c r="AB293" s="409"/>
      <c r="AC293" s="409"/>
      <c r="AD293" s="409"/>
      <c r="AE293" s="409"/>
      <c r="AF293" s="409"/>
      <c r="AG293" s="409"/>
      <c r="AH293" s="409"/>
      <c r="AI293" s="409"/>
      <c r="AJ293" s="409"/>
      <c r="AK293" s="409"/>
      <c r="AL293" s="409"/>
      <c r="AM293" s="295">
        <f>SUM(Y293:AL293)</f>
        <v>1</v>
      </c>
    </row>
    <row r="294" spans="1:39" ht="16" outlineLevel="1">
      <c r="B294" s="293" t="s">
        <v>289</v>
      </c>
      <c r="C294" s="290" t="s">
        <v>163</v>
      </c>
      <c r="D294" s="294">
        <v>1914</v>
      </c>
      <c r="E294" s="294">
        <v>1914</v>
      </c>
      <c r="F294" s="294">
        <v>1914</v>
      </c>
      <c r="G294" s="294">
        <v>1914</v>
      </c>
      <c r="H294" s="294">
        <v>1914</v>
      </c>
      <c r="I294" s="294">
        <v>1914</v>
      </c>
      <c r="J294" s="294">
        <v>1914</v>
      </c>
      <c r="K294" s="294">
        <v>1914</v>
      </c>
      <c r="L294" s="294">
        <v>1914</v>
      </c>
      <c r="M294" s="294">
        <v>1914</v>
      </c>
      <c r="N294" s="290"/>
      <c r="O294" s="294">
        <v>1</v>
      </c>
      <c r="P294" s="294">
        <v>1</v>
      </c>
      <c r="Q294" s="294">
        <v>1</v>
      </c>
      <c r="R294" s="294">
        <v>1</v>
      </c>
      <c r="S294" s="294">
        <v>1</v>
      </c>
      <c r="T294" s="294">
        <v>1</v>
      </c>
      <c r="U294" s="294">
        <v>1</v>
      </c>
      <c r="V294" s="294">
        <v>1</v>
      </c>
      <c r="W294" s="294">
        <v>1</v>
      </c>
      <c r="X294" s="294">
        <v>1</v>
      </c>
      <c r="Y294" s="410">
        <f>Y293</f>
        <v>1</v>
      </c>
      <c r="Z294" s="410">
        <f t="shared" ref="Z294:AL294" si="284">Z293</f>
        <v>0</v>
      </c>
      <c r="AA294" s="410">
        <f t="shared" si="284"/>
        <v>0</v>
      </c>
      <c r="AB294" s="410">
        <f t="shared" si="284"/>
        <v>0</v>
      </c>
      <c r="AC294" s="410">
        <f t="shared" si="284"/>
        <v>0</v>
      </c>
      <c r="AD294" s="410">
        <f t="shared" si="284"/>
        <v>0</v>
      </c>
      <c r="AE294" s="410">
        <f t="shared" si="284"/>
        <v>0</v>
      </c>
      <c r="AF294" s="410">
        <f t="shared" si="284"/>
        <v>0</v>
      </c>
      <c r="AG294" s="410">
        <f t="shared" si="284"/>
        <v>0</v>
      </c>
      <c r="AH294" s="410">
        <f t="shared" si="284"/>
        <v>0</v>
      </c>
      <c r="AI294" s="410">
        <f t="shared" si="284"/>
        <v>0</v>
      </c>
      <c r="AJ294" s="410">
        <f t="shared" si="284"/>
        <v>0</v>
      </c>
      <c r="AK294" s="410">
        <f t="shared" si="284"/>
        <v>0</v>
      </c>
      <c r="AL294" s="410">
        <f t="shared" si="284"/>
        <v>0</v>
      </c>
      <c r="AM294" s="305"/>
    </row>
    <row r="295" spans="1:39" ht="16" outlineLevel="1">
      <c r="B295" s="293"/>
      <c r="C295" s="290"/>
      <c r="D295" s="290"/>
      <c r="E295" s="290"/>
      <c r="F295" s="290"/>
      <c r="G295" s="290"/>
      <c r="H295" s="290"/>
      <c r="I295" s="290"/>
      <c r="J295" s="290"/>
      <c r="K295" s="290"/>
      <c r="L295" s="290"/>
      <c r="M295" s="290"/>
      <c r="N295" s="290"/>
      <c r="O295" s="290"/>
      <c r="P295" s="290"/>
      <c r="Q295" s="290"/>
      <c r="R295" s="290"/>
      <c r="S295" s="290"/>
      <c r="T295" s="290"/>
      <c r="U295" s="290"/>
      <c r="V295" s="290"/>
      <c r="W295" s="290"/>
      <c r="X295" s="290"/>
      <c r="Y295" s="421"/>
      <c r="Z295" s="424"/>
      <c r="AA295" s="424"/>
      <c r="AB295" s="424"/>
      <c r="AC295" s="424"/>
      <c r="AD295" s="424"/>
      <c r="AE295" s="424"/>
      <c r="AF295" s="424"/>
      <c r="AG295" s="424"/>
      <c r="AH295" s="424"/>
      <c r="AI295" s="424"/>
      <c r="AJ295" s="424"/>
      <c r="AK295" s="424"/>
      <c r="AL295" s="424"/>
      <c r="AM295" s="305"/>
    </row>
    <row r="296" spans="1:39" ht="17" outlineLevel="1">
      <c r="A296" s="518">
        <v>23</v>
      </c>
      <c r="B296" s="516" t="s">
        <v>115</v>
      </c>
      <c r="C296" s="290" t="s">
        <v>25</v>
      </c>
      <c r="D296" s="294"/>
      <c r="E296" s="294"/>
      <c r="F296" s="294"/>
      <c r="G296" s="294"/>
      <c r="H296" s="294"/>
      <c r="I296" s="294"/>
      <c r="J296" s="294"/>
      <c r="K296" s="294"/>
      <c r="L296" s="294"/>
      <c r="M296" s="294"/>
      <c r="N296" s="290"/>
      <c r="O296" s="294"/>
      <c r="P296" s="294"/>
      <c r="Q296" s="294"/>
      <c r="R296" s="294"/>
      <c r="S296" s="294"/>
      <c r="T296" s="294"/>
      <c r="U296" s="294"/>
      <c r="V296" s="294"/>
      <c r="W296" s="294"/>
      <c r="X296" s="294"/>
      <c r="Y296" s="409"/>
      <c r="Z296" s="409"/>
      <c r="AA296" s="409"/>
      <c r="AB296" s="409"/>
      <c r="AC296" s="409"/>
      <c r="AD296" s="409"/>
      <c r="AE296" s="409"/>
      <c r="AF296" s="409"/>
      <c r="AG296" s="409"/>
      <c r="AH296" s="409"/>
      <c r="AI296" s="409"/>
      <c r="AJ296" s="409"/>
      <c r="AK296" s="409"/>
      <c r="AL296" s="409"/>
      <c r="AM296" s="295">
        <f>SUM(Y296:AL296)</f>
        <v>0</v>
      </c>
    </row>
    <row r="297" spans="1:39" ht="16" outlineLevel="1">
      <c r="B297" s="293" t="s">
        <v>289</v>
      </c>
      <c r="C297" s="290" t="s">
        <v>163</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10">
        <f>Y296</f>
        <v>0</v>
      </c>
      <c r="Z297" s="410">
        <f t="shared" ref="Z297:AL297" si="285">Z296</f>
        <v>0</v>
      </c>
      <c r="AA297" s="410">
        <f t="shared" si="285"/>
        <v>0</v>
      </c>
      <c r="AB297" s="410">
        <f t="shared" si="285"/>
        <v>0</v>
      </c>
      <c r="AC297" s="410">
        <f t="shared" si="285"/>
        <v>0</v>
      </c>
      <c r="AD297" s="410">
        <f t="shared" si="285"/>
        <v>0</v>
      </c>
      <c r="AE297" s="410">
        <f t="shared" si="285"/>
        <v>0</v>
      </c>
      <c r="AF297" s="410">
        <f t="shared" si="285"/>
        <v>0</v>
      </c>
      <c r="AG297" s="410">
        <f t="shared" si="285"/>
        <v>0</v>
      </c>
      <c r="AH297" s="410">
        <f t="shared" si="285"/>
        <v>0</v>
      </c>
      <c r="AI297" s="410">
        <f t="shared" si="285"/>
        <v>0</v>
      </c>
      <c r="AJ297" s="410">
        <f t="shared" si="285"/>
        <v>0</v>
      </c>
      <c r="AK297" s="410">
        <f t="shared" si="285"/>
        <v>0</v>
      </c>
      <c r="AL297" s="410">
        <f t="shared" si="285"/>
        <v>0</v>
      </c>
      <c r="AM297" s="305"/>
    </row>
    <row r="298" spans="1:39" ht="16" outlineLevel="1">
      <c r="B298" s="321"/>
      <c r="C298" s="290"/>
      <c r="D298" s="290"/>
      <c r="E298" s="290"/>
      <c r="F298" s="290"/>
      <c r="G298" s="290"/>
      <c r="H298" s="290"/>
      <c r="I298" s="290"/>
      <c r="J298" s="290"/>
      <c r="K298" s="290"/>
      <c r="L298" s="290"/>
      <c r="M298" s="290"/>
      <c r="N298" s="290"/>
      <c r="O298" s="290"/>
      <c r="P298" s="290"/>
      <c r="Q298" s="290"/>
      <c r="R298" s="290"/>
      <c r="S298" s="290"/>
      <c r="T298" s="290"/>
      <c r="U298" s="290"/>
      <c r="V298" s="290"/>
      <c r="W298" s="290"/>
      <c r="X298" s="290"/>
      <c r="Y298" s="421"/>
      <c r="Z298" s="424"/>
      <c r="AA298" s="424"/>
      <c r="AB298" s="424"/>
      <c r="AC298" s="424"/>
      <c r="AD298" s="424"/>
      <c r="AE298" s="424"/>
      <c r="AF298" s="424"/>
      <c r="AG298" s="424"/>
      <c r="AH298" s="424"/>
      <c r="AI298" s="424"/>
      <c r="AJ298" s="424"/>
      <c r="AK298" s="424"/>
      <c r="AL298" s="424"/>
      <c r="AM298" s="305"/>
    </row>
    <row r="299" spans="1:39" ht="17" outlineLevel="1">
      <c r="A299" s="518">
        <v>24</v>
      </c>
      <c r="B299" s="516" t="s">
        <v>116</v>
      </c>
      <c r="C299" s="290" t="s">
        <v>25</v>
      </c>
      <c r="D299" s="294"/>
      <c r="E299" s="294"/>
      <c r="F299" s="294"/>
      <c r="G299" s="294"/>
      <c r="H299" s="294"/>
      <c r="I299" s="294"/>
      <c r="J299" s="294"/>
      <c r="K299" s="294"/>
      <c r="L299" s="294"/>
      <c r="M299" s="294"/>
      <c r="N299" s="290"/>
      <c r="O299" s="294"/>
      <c r="P299" s="294"/>
      <c r="Q299" s="294"/>
      <c r="R299" s="294"/>
      <c r="S299" s="294"/>
      <c r="T299" s="294"/>
      <c r="U299" s="294"/>
      <c r="V299" s="294"/>
      <c r="W299" s="294"/>
      <c r="X299" s="294"/>
      <c r="Y299" s="409"/>
      <c r="Z299" s="409"/>
      <c r="AA299" s="409"/>
      <c r="AB299" s="409"/>
      <c r="AC299" s="409"/>
      <c r="AD299" s="409"/>
      <c r="AE299" s="409"/>
      <c r="AF299" s="409"/>
      <c r="AG299" s="409"/>
      <c r="AH299" s="409"/>
      <c r="AI299" s="409"/>
      <c r="AJ299" s="409"/>
      <c r="AK299" s="409"/>
      <c r="AL299" s="409"/>
      <c r="AM299" s="295">
        <f>SUM(Y299:AL299)</f>
        <v>0</v>
      </c>
    </row>
    <row r="300" spans="1:39" ht="16" outlineLevel="1">
      <c r="B300" s="293" t="s">
        <v>289</v>
      </c>
      <c r="C300" s="290" t="s">
        <v>726</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10">
        <f>Y299</f>
        <v>0</v>
      </c>
      <c r="Z300" s="410">
        <f t="shared" ref="Z300:AL300" si="286">Z299</f>
        <v>0</v>
      </c>
      <c r="AA300" s="410">
        <f t="shared" si="286"/>
        <v>0</v>
      </c>
      <c r="AB300" s="410">
        <f t="shared" si="286"/>
        <v>0</v>
      </c>
      <c r="AC300" s="410">
        <f t="shared" si="286"/>
        <v>0</v>
      </c>
      <c r="AD300" s="410">
        <f t="shared" si="286"/>
        <v>0</v>
      </c>
      <c r="AE300" s="410">
        <f t="shared" si="286"/>
        <v>0</v>
      </c>
      <c r="AF300" s="410">
        <f t="shared" si="286"/>
        <v>0</v>
      </c>
      <c r="AG300" s="410">
        <f t="shared" si="286"/>
        <v>0</v>
      </c>
      <c r="AH300" s="410">
        <f t="shared" si="286"/>
        <v>0</v>
      </c>
      <c r="AI300" s="410">
        <f t="shared" si="286"/>
        <v>0</v>
      </c>
      <c r="AJ300" s="410">
        <f t="shared" si="286"/>
        <v>0</v>
      </c>
      <c r="AK300" s="410">
        <f t="shared" si="286"/>
        <v>0</v>
      </c>
      <c r="AL300" s="410">
        <f t="shared" si="286"/>
        <v>0</v>
      </c>
      <c r="AM300" s="305"/>
    </row>
    <row r="301" spans="1:39" ht="16" outlineLevel="1">
      <c r="B301" s="293"/>
      <c r="C301" s="290"/>
      <c r="D301" s="290"/>
      <c r="E301" s="290"/>
      <c r="F301" s="290"/>
      <c r="G301" s="290"/>
      <c r="H301" s="290"/>
      <c r="I301" s="290"/>
      <c r="J301" s="290"/>
      <c r="K301" s="290"/>
      <c r="L301" s="290"/>
      <c r="M301" s="290"/>
      <c r="N301" s="290"/>
      <c r="O301" s="290"/>
      <c r="P301" s="290"/>
      <c r="Q301" s="290"/>
      <c r="R301" s="290"/>
      <c r="S301" s="290"/>
      <c r="T301" s="290"/>
      <c r="U301" s="290"/>
      <c r="V301" s="290"/>
      <c r="W301" s="290"/>
      <c r="X301" s="290"/>
      <c r="Y301" s="411"/>
      <c r="Z301" s="424"/>
      <c r="AA301" s="424"/>
      <c r="AB301" s="424"/>
      <c r="AC301" s="424"/>
      <c r="AD301" s="424"/>
      <c r="AE301" s="424"/>
      <c r="AF301" s="424"/>
      <c r="AG301" s="424"/>
      <c r="AH301" s="424"/>
      <c r="AI301" s="424"/>
      <c r="AJ301" s="424"/>
      <c r="AK301" s="424"/>
      <c r="AL301" s="424"/>
      <c r="AM301" s="305"/>
    </row>
    <row r="302" spans="1:39" ht="16" outlineLevel="1">
      <c r="B302" s="287" t="s">
        <v>500</v>
      </c>
      <c r="C302" s="290"/>
      <c r="D302" s="290"/>
      <c r="E302" s="290"/>
      <c r="F302" s="290"/>
      <c r="G302" s="290"/>
      <c r="H302" s="290"/>
      <c r="I302" s="290"/>
      <c r="J302" s="290"/>
      <c r="K302" s="290"/>
      <c r="L302" s="290"/>
      <c r="M302" s="290"/>
      <c r="N302" s="290"/>
      <c r="O302" s="290"/>
      <c r="P302" s="290"/>
      <c r="Q302" s="290"/>
      <c r="R302" s="290"/>
      <c r="S302" s="290"/>
      <c r="T302" s="290"/>
      <c r="U302" s="290"/>
      <c r="V302" s="290"/>
      <c r="W302" s="290"/>
      <c r="X302" s="290"/>
      <c r="Y302" s="411"/>
      <c r="Z302" s="424"/>
      <c r="AA302" s="424"/>
      <c r="AB302" s="424"/>
      <c r="AC302" s="424"/>
      <c r="AD302" s="424"/>
      <c r="AE302" s="424"/>
      <c r="AF302" s="424"/>
      <c r="AG302" s="424"/>
      <c r="AH302" s="424"/>
      <c r="AI302" s="424"/>
      <c r="AJ302" s="424"/>
      <c r="AK302" s="424"/>
      <c r="AL302" s="424"/>
      <c r="AM302" s="305"/>
    </row>
    <row r="303" spans="1:39" ht="17" outlineLevel="1">
      <c r="A303" s="518">
        <v>25</v>
      </c>
      <c r="B303" s="516" t="s">
        <v>117</v>
      </c>
      <c r="C303" s="290" t="s">
        <v>25</v>
      </c>
      <c r="D303" s="294"/>
      <c r="E303" s="294"/>
      <c r="F303" s="294"/>
      <c r="G303" s="294"/>
      <c r="H303" s="294"/>
      <c r="I303" s="294"/>
      <c r="J303" s="294"/>
      <c r="K303" s="294"/>
      <c r="L303" s="294"/>
      <c r="M303" s="294"/>
      <c r="N303" s="294">
        <v>12</v>
      </c>
      <c r="O303" s="294"/>
      <c r="P303" s="294"/>
      <c r="Q303" s="294"/>
      <c r="R303" s="294"/>
      <c r="S303" s="294"/>
      <c r="T303" s="294"/>
      <c r="U303" s="294"/>
      <c r="V303" s="294"/>
      <c r="W303" s="294"/>
      <c r="X303" s="294"/>
      <c r="Y303" s="425"/>
      <c r="Z303" s="409"/>
      <c r="AA303" s="409"/>
      <c r="AB303" s="409"/>
      <c r="AC303" s="409"/>
      <c r="AD303" s="409"/>
      <c r="AE303" s="409"/>
      <c r="AF303" s="409"/>
      <c r="AG303" s="414"/>
      <c r="AH303" s="414"/>
      <c r="AI303" s="414"/>
      <c r="AJ303" s="414"/>
      <c r="AK303" s="414"/>
      <c r="AL303" s="414"/>
      <c r="AM303" s="295">
        <f>SUM(Y303:AL303)</f>
        <v>0</v>
      </c>
    </row>
    <row r="304" spans="1:39" ht="16" outlineLevel="1">
      <c r="B304" s="293" t="s">
        <v>289</v>
      </c>
      <c r="C304" s="290" t="s">
        <v>163</v>
      </c>
      <c r="D304" s="294"/>
      <c r="E304" s="294"/>
      <c r="F304" s="294"/>
      <c r="G304" s="294"/>
      <c r="H304" s="294"/>
      <c r="I304" s="294"/>
      <c r="J304" s="294"/>
      <c r="K304" s="294"/>
      <c r="L304" s="294"/>
      <c r="M304" s="294"/>
      <c r="N304" s="294">
        <f>N303</f>
        <v>12</v>
      </c>
      <c r="O304" s="294"/>
      <c r="P304" s="294"/>
      <c r="Q304" s="294"/>
      <c r="R304" s="294"/>
      <c r="S304" s="294"/>
      <c r="T304" s="294"/>
      <c r="U304" s="294"/>
      <c r="V304" s="294"/>
      <c r="W304" s="294"/>
      <c r="X304" s="294"/>
      <c r="Y304" s="410">
        <v>0</v>
      </c>
      <c r="Z304" s="410">
        <v>0</v>
      </c>
      <c r="AA304" s="410">
        <v>1</v>
      </c>
      <c r="AB304" s="410">
        <f t="shared" ref="AB304:AL304" si="287">AB303</f>
        <v>0</v>
      </c>
      <c r="AC304" s="410">
        <f t="shared" si="287"/>
        <v>0</v>
      </c>
      <c r="AD304" s="410">
        <f t="shared" si="287"/>
        <v>0</v>
      </c>
      <c r="AE304" s="410">
        <f t="shared" si="287"/>
        <v>0</v>
      </c>
      <c r="AF304" s="410">
        <f t="shared" si="287"/>
        <v>0</v>
      </c>
      <c r="AG304" s="410">
        <f t="shared" si="287"/>
        <v>0</v>
      </c>
      <c r="AH304" s="410">
        <f t="shared" si="287"/>
        <v>0</v>
      </c>
      <c r="AI304" s="410">
        <f t="shared" si="287"/>
        <v>0</v>
      </c>
      <c r="AJ304" s="410">
        <f t="shared" si="287"/>
        <v>0</v>
      </c>
      <c r="AK304" s="410">
        <f t="shared" si="287"/>
        <v>0</v>
      </c>
      <c r="AL304" s="410">
        <f t="shared" si="287"/>
        <v>0</v>
      </c>
      <c r="AM304" s="305"/>
    </row>
    <row r="305" spans="1:39" ht="16" outlineLevel="1">
      <c r="B305" s="293"/>
      <c r="C305" s="290"/>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24"/>
      <c r="AA305" s="424"/>
      <c r="AB305" s="424"/>
      <c r="AC305" s="424"/>
      <c r="AD305" s="424"/>
      <c r="AE305" s="424"/>
      <c r="AF305" s="424"/>
      <c r="AG305" s="424"/>
      <c r="AH305" s="424"/>
      <c r="AI305" s="424"/>
      <c r="AJ305" s="424"/>
      <c r="AK305" s="424"/>
      <c r="AL305" s="424"/>
      <c r="AM305" s="305"/>
    </row>
    <row r="306" spans="1:39" ht="17" outlineLevel="1">
      <c r="A306" s="518">
        <v>26</v>
      </c>
      <c r="B306" s="516" t="s">
        <v>118</v>
      </c>
      <c r="C306" s="290" t="s">
        <v>25</v>
      </c>
      <c r="D306" s="294">
        <v>1483737</v>
      </c>
      <c r="E306" s="294">
        <v>1462062</v>
      </c>
      <c r="F306" s="294">
        <v>1462062</v>
      </c>
      <c r="G306" s="294">
        <v>1462062</v>
      </c>
      <c r="H306" s="294">
        <v>1462062</v>
      </c>
      <c r="I306" s="294">
        <v>1462062</v>
      </c>
      <c r="J306" s="294">
        <v>1462062</v>
      </c>
      <c r="K306" s="294">
        <v>1462062</v>
      </c>
      <c r="L306" s="294">
        <v>1462062</v>
      </c>
      <c r="M306" s="294">
        <v>1462062</v>
      </c>
      <c r="N306" s="294">
        <v>12</v>
      </c>
      <c r="O306" s="294">
        <v>86</v>
      </c>
      <c r="P306" s="294">
        <v>84</v>
      </c>
      <c r="Q306" s="294">
        <v>84</v>
      </c>
      <c r="R306" s="294">
        <v>84</v>
      </c>
      <c r="S306" s="294">
        <v>84</v>
      </c>
      <c r="T306" s="294">
        <v>84</v>
      </c>
      <c r="U306" s="294">
        <v>84</v>
      </c>
      <c r="V306" s="294">
        <v>84</v>
      </c>
      <c r="W306" s="294">
        <v>84</v>
      </c>
      <c r="X306" s="294">
        <v>84</v>
      </c>
      <c r="Y306" s="425"/>
      <c r="Z306" s="409">
        <f>'3-a.  Rate Class Allocations'!L88</f>
        <v>0.61014578480236747</v>
      </c>
      <c r="AA306" s="409">
        <f>'3-a.  Rate Class Allocations'!M88</f>
        <v>0.50128853209104407</v>
      </c>
      <c r="AB306" s="409">
        <f>'3-a.  Rate Class Allocations'!N88</f>
        <v>0</v>
      </c>
      <c r="AC306" s="409"/>
      <c r="AD306" s="409"/>
      <c r="AE306" s="409"/>
      <c r="AF306" s="409"/>
      <c r="AG306" s="414"/>
      <c r="AH306" s="414"/>
      <c r="AI306" s="414"/>
      <c r="AJ306" s="414"/>
      <c r="AK306" s="414"/>
      <c r="AL306" s="414"/>
      <c r="AM306" s="295">
        <f>SUM(Y306:AL306)</f>
        <v>1.1114343168934115</v>
      </c>
    </row>
    <row r="307" spans="1:39" ht="17" outlineLevel="1">
      <c r="B307" s="516" t="s">
        <v>727</v>
      </c>
      <c r="C307" s="290" t="s">
        <v>728</v>
      </c>
      <c r="D307" s="294">
        <v>267395</v>
      </c>
      <c r="E307" s="294">
        <v>289071</v>
      </c>
      <c r="F307" s="294">
        <v>289071</v>
      </c>
      <c r="G307" s="294">
        <v>289071</v>
      </c>
      <c r="H307" s="294">
        <v>289071</v>
      </c>
      <c r="I307" s="294">
        <v>289071</v>
      </c>
      <c r="J307" s="294">
        <v>289071</v>
      </c>
      <c r="K307" s="294">
        <v>289071</v>
      </c>
      <c r="L307" s="294">
        <v>289071</v>
      </c>
      <c r="M307" s="294">
        <v>289071</v>
      </c>
      <c r="N307" s="294">
        <v>12</v>
      </c>
      <c r="O307" s="294">
        <v>13</v>
      </c>
      <c r="P307" s="294">
        <v>15</v>
      </c>
      <c r="Q307" s="294">
        <v>15</v>
      </c>
      <c r="R307" s="294">
        <v>15</v>
      </c>
      <c r="S307" s="294">
        <v>15</v>
      </c>
      <c r="T307" s="294">
        <v>15</v>
      </c>
      <c r="U307" s="294">
        <v>15</v>
      </c>
      <c r="V307" s="294">
        <v>15</v>
      </c>
      <c r="W307" s="294">
        <v>15</v>
      </c>
      <c r="X307" s="294">
        <v>15</v>
      </c>
      <c r="Y307" s="425"/>
      <c r="Z307" s="409">
        <f>'3-a.  Rate Class Allocations'!L89</f>
        <v>0.3155731145920308</v>
      </c>
      <c r="AA307" s="409">
        <f>'3-a.  Rate Class Allocations'!M89</f>
        <v>0</v>
      </c>
      <c r="AB307" s="409">
        <f>'3-a.  Rate Class Allocations'!N89</f>
        <v>0</v>
      </c>
      <c r="AC307" s="409"/>
      <c r="AD307" s="409"/>
      <c r="AE307" s="409"/>
      <c r="AF307" s="409"/>
      <c r="AG307" s="414"/>
      <c r="AH307" s="414"/>
      <c r="AI307" s="414"/>
      <c r="AJ307" s="414"/>
      <c r="AK307" s="414"/>
      <c r="AL307" s="414"/>
      <c r="AM307" s="295"/>
    </row>
    <row r="308" spans="1:39" ht="16" outlineLevel="1">
      <c r="B308" s="293" t="s">
        <v>729</v>
      </c>
      <c r="C308" s="290" t="s">
        <v>730</v>
      </c>
      <c r="D308" s="294">
        <v>17113.860371232226</v>
      </c>
      <c r="E308" s="294">
        <f>D308+($H308-$D308)/($H$220-$D$220)</f>
        <v>17092.702915796883</v>
      </c>
      <c r="F308" s="294">
        <f>E308+($H308-$D308)/($H$220-$D$220)</f>
        <v>17071.54546036154</v>
      </c>
      <c r="G308" s="294">
        <f>F308+($H308-$D308)/($H$220-$D$220)</f>
        <v>17050.388004926197</v>
      </c>
      <c r="H308" s="294">
        <v>17029.230549490858</v>
      </c>
      <c r="I308" s="294">
        <f>(I307+I306)/(H307+H306)*H308</f>
        <v>17029.230549490858</v>
      </c>
      <c r="J308" s="294"/>
      <c r="K308" s="294"/>
      <c r="L308" s="294"/>
      <c r="M308" s="294"/>
      <c r="N308" s="294">
        <v>12</v>
      </c>
      <c r="O308" s="294">
        <v>8.5599315834895844</v>
      </c>
      <c r="P308" s="294">
        <f>P306/O306*O308</f>
        <v>8.3608634071293615</v>
      </c>
      <c r="Q308" s="294">
        <f>Q306/P306*P308</f>
        <v>8.3608634071293615</v>
      </c>
      <c r="R308" s="294">
        <f>R306/Q306*Q308</f>
        <v>8.3608634071293615</v>
      </c>
      <c r="S308" s="294">
        <f>S306/R306*R308</f>
        <v>8.3608634071293615</v>
      </c>
      <c r="T308" s="294">
        <f>T306/S306*S308</f>
        <v>8.3608634071293615</v>
      </c>
      <c r="U308" s="294"/>
      <c r="V308" s="294"/>
      <c r="W308" s="294"/>
      <c r="X308" s="294"/>
      <c r="Y308" s="410">
        <f>Y307</f>
        <v>0</v>
      </c>
      <c r="Z308" s="410">
        <f>'3-a.  Rate Class Allocations'!L90</f>
        <v>0</v>
      </c>
      <c r="AA308" s="410">
        <f>'3-a.  Rate Class Allocations'!M90</f>
        <v>1</v>
      </c>
      <c r="AB308" s="410">
        <f>'3-a.  Rate Class Allocations'!N90</f>
        <v>0</v>
      </c>
      <c r="AC308" s="410">
        <f t="shared" ref="AC308:AD308" si="288">AC307</f>
        <v>0</v>
      </c>
      <c r="AD308" s="410">
        <f t="shared" si="288"/>
        <v>0</v>
      </c>
      <c r="AE308" s="410">
        <f t="shared" ref="AE308:AL308" si="289">AE306</f>
        <v>0</v>
      </c>
      <c r="AF308" s="410">
        <f t="shared" si="289"/>
        <v>0</v>
      </c>
      <c r="AG308" s="410">
        <f t="shared" si="289"/>
        <v>0</v>
      </c>
      <c r="AH308" s="410">
        <f t="shared" si="289"/>
        <v>0</v>
      </c>
      <c r="AI308" s="410">
        <f t="shared" si="289"/>
        <v>0</v>
      </c>
      <c r="AJ308" s="410">
        <f t="shared" si="289"/>
        <v>0</v>
      </c>
      <c r="AK308" s="410">
        <f t="shared" si="289"/>
        <v>0</v>
      </c>
      <c r="AL308" s="410">
        <f t="shared" si="289"/>
        <v>0</v>
      </c>
      <c r="AM308" s="305"/>
    </row>
    <row r="309" spans="1:39" ht="16"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4" outlineLevel="1">
      <c r="A310" s="518">
        <v>27</v>
      </c>
      <c r="B310" s="516" t="s">
        <v>119</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ht="16"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AL311" si="290">Z310</f>
        <v>0</v>
      </c>
      <c r="AA311" s="410">
        <f t="shared" si="290"/>
        <v>0</v>
      </c>
      <c r="AB311" s="410">
        <f t="shared" si="290"/>
        <v>0</v>
      </c>
      <c r="AC311" s="410">
        <f t="shared" si="290"/>
        <v>0</v>
      </c>
      <c r="AD311" s="410">
        <f t="shared" si="290"/>
        <v>0</v>
      </c>
      <c r="AE311" s="410">
        <f t="shared" si="290"/>
        <v>0</v>
      </c>
      <c r="AF311" s="410">
        <f t="shared" si="290"/>
        <v>0</v>
      </c>
      <c r="AG311" s="410">
        <f t="shared" si="290"/>
        <v>0</v>
      </c>
      <c r="AH311" s="410">
        <f t="shared" si="290"/>
        <v>0</v>
      </c>
      <c r="AI311" s="410">
        <f t="shared" si="290"/>
        <v>0</v>
      </c>
      <c r="AJ311" s="410">
        <f t="shared" si="290"/>
        <v>0</v>
      </c>
      <c r="AK311" s="410">
        <f t="shared" si="290"/>
        <v>0</v>
      </c>
      <c r="AL311" s="410">
        <f t="shared" si="290"/>
        <v>0</v>
      </c>
      <c r="AM311" s="305"/>
    </row>
    <row r="312" spans="1:39" ht="16"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4" outlineLevel="1">
      <c r="A313" s="518">
        <v>28</v>
      </c>
      <c r="B313" s="516" t="s">
        <v>120</v>
      </c>
      <c r="C313" s="290" t="s">
        <v>25</v>
      </c>
      <c r="D313" s="294">
        <v>116535</v>
      </c>
      <c r="E313" s="294">
        <v>116535</v>
      </c>
      <c r="F313" s="294">
        <v>116535</v>
      </c>
      <c r="G313" s="294">
        <v>116535</v>
      </c>
      <c r="H313" s="294">
        <v>116535</v>
      </c>
      <c r="I313" s="294">
        <v>116535</v>
      </c>
      <c r="J313" s="294">
        <v>116535</v>
      </c>
      <c r="K313" s="294">
        <v>116535</v>
      </c>
      <c r="L313" s="294">
        <v>116535</v>
      </c>
      <c r="M313" s="294">
        <v>116535</v>
      </c>
      <c r="N313" s="294">
        <v>12</v>
      </c>
      <c r="O313" s="294">
        <v>0</v>
      </c>
      <c r="P313" s="294">
        <v>0</v>
      </c>
      <c r="Q313" s="294">
        <v>0</v>
      </c>
      <c r="R313" s="294">
        <v>0</v>
      </c>
      <c r="S313" s="294">
        <v>0</v>
      </c>
      <c r="T313" s="294">
        <v>0</v>
      </c>
      <c r="U313" s="294">
        <v>0</v>
      </c>
      <c r="V313" s="294">
        <v>0</v>
      </c>
      <c r="W313" s="294">
        <v>0</v>
      </c>
      <c r="X313" s="294">
        <v>0</v>
      </c>
      <c r="Y313" s="425"/>
      <c r="Z313" s="409">
        <f>'3-a.  Rate Class Allocations'!L86</f>
        <v>0.50667467766106589</v>
      </c>
      <c r="AA313" s="409"/>
      <c r="AB313" s="409"/>
      <c r="AC313" s="409"/>
      <c r="AD313" s="409"/>
      <c r="AE313" s="409"/>
      <c r="AF313" s="409"/>
      <c r="AG313" s="414"/>
      <c r="AH313" s="414"/>
      <c r="AI313" s="414"/>
      <c r="AJ313" s="414"/>
      <c r="AK313" s="414"/>
      <c r="AL313" s="414"/>
      <c r="AM313" s="295">
        <f>SUM(Y313:AL313)</f>
        <v>0.50667467766106589</v>
      </c>
    </row>
    <row r="314" spans="1:39" ht="16" outlineLevel="1">
      <c r="B314" s="293" t="s">
        <v>289</v>
      </c>
      <c r="C314" s="290" t="s">
        <v>163</v>
      </c>
      <c r="D314" s="294"/>
      <c r="E314" s="294"/>
      <c r="F314" s="294"/>
      <c r="G314" s="294"/>
      <c r="H314" s="294"/>
      <c r="I314" s="294"/>
      <c r="J314" s="294"/>
      <c r="K314" s="294"/>
      <c r="L314" s="294"/>
      <c r="M314" s="294"/>
      <c r="N314" s="294">
        <f>N313</f>
        <v>12</v>
      </c>
      <c r="O314" s="294"/>
      <c r="P314" s="294"/>
      <c r="Q314" s="294"/>
      <c r="R314" s="294"/>
      <c r="S314" s="294"/>
      <c r="T314" s="294"/>
      <c r="U314" s="294"/>
      <c r="V314" s="294"/>
      <c r="W314" s="294"/>
      <c r="X314" s="294"/>
      <c r="Y314" s="410">
        <f>Y313</f>
        <v>0</v>
      </c>
      <c r="Z314" s="410">
        <f t="shared" ref="Z314:AL314" si="291">Z313</f>
        <v>0.50667467766106589</v>
      </c>
      <c r="AA314" s="410">
        <f t="shared" si="291"/>
        <v>0</v>
      </c>
      <c r="AB314" s="410">
        <f t="shared" si="291"/>
        <v>0</v>
      </c>
      <c r="AC314" s="410">
        <f t="shared" si="291"/>
        <v>0</v>
      </c>
      <c r="AD314" s="410">
        <f t="shared" si="291"/>
        <v>0</v>
      </c>
      <c r="AE314" s="410">
        <f t="shared" si="291"/>
        <v>0</v>
      </c>
      <c r="AF314" s="410">
        <f t="shared" si="291"/>
        <v>0</v>
      </c>
      <c r="AG314" s="410">
        <f t="shared" si="291"/>
        <v>0</v>
      </c>
      <c r="AH314" s="410">
        <f t="shared" si="291"/>
        <v>0</v>
      </c>
      <c r="AI314" s="410">
        <f t="shared" si="291"/>
        <v>0</v>
      </c>
      <c r="AJ314" s="410">
        <f t="shared" si="291"/>
        <v>0</v>
      </c>
      <c r="AK314" s="410">
        <f t="shared" si="291"/>
        <v>0</v>
      </c>
      <c r="AL314" s="410">
        <f t="shared" si="291"/>
        <v>0</v>
      </c>
      <c r="AM314" s="305"/>
    </row>
    <row r="315" spans="1:39" ht="16"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4" hidden="1" outlineLevel="1">
      <c r="A316" s="518">
        <v>29</v>
      </c>
      <c r="B316" s="516" t="s">
        <v>121</v>
      </c>
      <c r="C316" s="290" t="s">
        <v>25</v>
      </c>
      <c r="D316" s="294"/>
      <c r="E316" s="294"/>
      <c r="F316" s="294"/>
      <c r="G316" s="294"/>
      <c r="H316" s="294"/>
      <c r="I316" s="294"/>
      <c r="J316" s="294"/>
      <c r="K316" s="294"/>
      <c r="L316" s="294"/>
      <c r="M316" s="294"/>
      <c r="N316" s="294">
        <v>3</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ht="16" hidden="1" outlineLevel="1">
      <c r="B317" s="293" t="s">
        <v>289</v>
      </c>
      <c r="C317" s="290" t="s">
        <v>163</v>
      </c>
      <c r="D317" s="294"/>
      <c r="E317" s="294"/>
      <c r="F317" s="294"/>
      <c r="G317" s="294"/>
      <c r="H317" s="294"/>
      <c r="I317" s="294"/>
      <c r="J317" s="294"/>
      <c r="K317" s="294"/>
      <c r="L317" s="294"/>
      <c r="M317" s="294"/>
      <c r="N317" s="294">
        <f>N316</f>
        <v>3</v>
      </c>
      <c r="O317" s="294"/>
      <c r="P317" s="294"/>
      <c r="Q317" s="294"/>
      <c r="R317" s="294"/>
      <c r="S317" s="294"/>
      <c r="T317" s="294"/>
      <c r="U317" s="294"/>
      <c r="V317" s="294"/>
      <c r="W317" s="294"/>
      <c r="X317" s="294"/>
      <c r="Y317" s="410">
        <f>Y316</f>
        <v>0</v>
      </c>
      <c r="Z317" s="410">
        <f t="shared" ref="Z317" si="292">Z316</f>
        <v>0</v>
      </c>
      <c r="AA317" s="410">
        <f t="shared" ref="AA317" si="293">AA316</f>
        <v>0</v>
      </c>
      <c r="AB317" s="410">
        <f t="shared" ref="AB317" si="294">AB316</f>
        <v>0</v>
      </c>
      <c r="AC317" s="410">
        <f t="shared" ref="AC317" si="295">AC316</f>
        <v>0</v>
      </c>
      <c r="AD317" s="410">
        <f t="shared" ref="AD317" si="296">AD316</f>
        <v>0</v>
      </c>
      <c r="AE317" s="410">
        <f t="shared" ref="AE317" si="297">AE316</f>
        <v>0</v>
      </c>
      <c r="AF317" s="410">
        <f t="shared" ref="AF317" si="298">AF316</f>
        <v>0</v>
      </c>
      <c r="AG317" s="410">
        <f t="shared" ref="AG317" si="299">AG316</f>
        <v>0</v>
      </c>
      <c r="AH317" s="410">
        <f t="shared" ref="AH317" si="300">AH316</f>
        <v>0</v>
      </c>
      <c r="AI317" s="410">
        <f t="shared" ref="AI317" si="301">AI316</f>
        <v>0</v>
      </c>
      <c r="AJ317" s="410">
        <f t="shared" ref="AJ317" si="302">AJ316</f>
        <v>0</v>
      </c>
      <c r="AK317" s="410">
        <f t="shared" ref="AK317" si="303">AK316</f>
        <v>0</v>
      </c>
      <c r="AL317" s="410">
        <f t="shared" ref="AL317" si="304">AL316</f>
        <v>0</v>
      </c>
      <c r="AM317" s="305"/>
    </row>
    <row r="318" spans="1:39" ht="16" hidden="1"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4" hidden="1" outlineLevel="1">
      <c r="A319" s="518">
        <v>30</v>
      </c>
      <c r="B319" s="516" t="s">
        <v>122</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ht="16" hidden="1"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305">Z319</f>
        <v>0</v>
      </c>
      <c r="AA320" s="410">
        <f t="shared" ref="AA320" si="306">AA319</f>
        <v>0</v>
      </c>
      <c r="AB320" s="410">
        <f t="shared" ref="AB320" si="307">AB319</f>
        <v>0</v>
      </c>
      <c r="AC320" s="410">
        <f t="shared" ref="AC320" si="308">AC319</f>
        <v>0</v>
      </c>
      <c r="AD320" s="410">
        <f t="shared" ref="AD320" si="309">AD319</f>
        <v>0</v>
      </c>
      <c r="AE320" s="410">
        <f t="shared" ref="AE320" si="310">AE319</f>
        <v>0</v>
      </c>
      <c r="AF320" s="410">
        <f t="shared" ref="AF320" si="311">AF319</f>
        <v>0</v>
      </c>
      <c r="AG320" s="410">
        <f t="shared" ref="AG320" si="312">AG319</f>
        <v>0</v>
      </c>
      <c r="AH320" s="410">
        <f t="shared" ref="AH320" si="313">AH319</f>
        <v>0</v>
      </c>
      <c r="AI320" s="410">
        <f t="shared" ref="AI320" si="314">AI319</f>
        <v>0</v>
      </c>
      <c r="AJ320" s="410">
        <f t="shared" ref="AJ320" si="315">AJ319</f>
        <v>0</v>
      </c>
      <c r="AK320" s="410">
        <f t="shared" ref="AK320" si="316">AK319</f>
        <v>0</v>
      </c>
      <c r="AL320" s="410">
        <f t="shared" ref="AL320" si="317">AL319</f>
        <v>0</v>
      </c>
      <c r="AM320" s="305"/>
    </row>
    <row r="321" spans="1:39" ht="16" hidden="1" outlineLevel="1">
      <c r="B321" s="293"/>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4" hidden="1" outlineLevel="1">
      <c r="A322" s="518">
        <v>31</v>
      </c>
      <c r="B322" s="516" t="s">
        <v>123</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ht="16" hidden="1"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Y322</f>
        <v>0</v>
      </c>
      <c r="Z323" s="410">
        <f t="shared" ref="Z323" si="318">Z322</f>
        <v>0</v>
      </c>
      <c r="AA323" s="410">
        <f t="shared" ref="AA323" si="319">AA322</f>
        <v>0</v>
      </c>
      <c r="AB323" s="410">
        <f t="shared" ref="AB323" si="320">AB322</f>
        <v>0</v>
      </c>
      <c r="AC323" s="410">
        <f t="shared" ref="AC323" si="321">AC322</f>
        <v>0</v>
      </c>
      <c r="AD323" s="410">
        <f t="shared" ref="AD323" si="322">AD322</f>
        <v>0</v>
      </c>
      <c r="AE323" s="410">
        <f t="shared" ref="AE323" si="323">AE322</f>
        <v>0</v>
      </c>
      <c r="AF323" s="410">
        <f t="shared" ref="AF323" si="324">AF322</f>
        <v>0</v>
      </c>
      <c r="AG323" s="410">
        <f t="shared" ref="AG323" si="325">AG322</f>
        <v>0</v>
      </c>
      <c r="AH323" s="410">
        <f t="shared" ref="AH323" si="326">AH322</f>
        <v>0</v>
      </c>
      <c r="AI323" s="410">
        <f t="shared" ref="AI323" si="327">AI322</f>
        <v>0</v>
      </c>
      <c r="AJ323" s="410">
        <f t="shared" ref="AJ323" si="328">AJ322</f>
        <v>0</v>
      </c>
      <c r="AK323" s="410">
        <f t="shared" ref="AK323" si="329">AK322</f>
        <v>0</v>
      </c>
      <c r="AL323" s="410">
        <f t="shared" ref="AL323" si="330">AL322</f>
        <v>0</v>
      </c>
      <c r="AM323" s="305"/>
    </row>
    <row r="324" spans="1:39" ht="16" hidden="1" outlineLevel="1">
      <c r="B324" s="516"/>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7" hidden="1" outlineLevel="1">
      <c r="A325" s="518">
        <v>32</v>
      </c>
      <c r="B325" s="516" t="s">
        <v>124</v>
      </c>
      <c r="C325" s="290" t="s">
        <v>25</v>
      </c>
      <c r="D325" s="294"/>
      <c r="E325" s="294"/>
      <c r="F325" s="294"/>
      <c r="G325" s="294"/>
      <c r="H325" s="294"/>
      <c r="I325" s="294"/>
      <c r="J325" s="294"/>
      <c r="K325" s="294"/>
      <c r="L325" s="294"/>
      <c r="M325" s="294"/>
      <c r="N325" s="294">
        <v>12</v>
      </c>
      <c r="O325" s="294"/>
      <c r="P325" s="294"/>
      <c r="Q325" s="294"/>
      <c r="R325" s="294"/>
      <c r="S325" s="294"/>
      <c r="T325" s="294"/>
      <c r="U325" s="294"/>
      <c r="V325" s="294"/>
      <c r="W325" s="294"/>
      <c r="X325" s="294"/>
      <c r="Y325" s="425"/>
      <c r="Z325" s="409"/>
      <c r="AA325" s="409"/>
      <c r="AB325" s="409"/>
      <c r="AC325" s="409"/>
      <c r="AD325" s="409"/>
      <c r="AE325" s="409"/>
      <c r="AF325" s="409"/>
      <c r="AG325" s="414"/>
      <c r="AH325" s="414"/>
      <c r="AI325" s="414"/>
      <c r="AJ325" s="414"/>
      <c r="AK325" s="414"/>
      <c r="AL325" s="414"/>
      <c r="AM325" s="295">
        <f>SUM(Y325:AL325)</f>
        <v>0</v>
      </c>
    </row>
    <row r="326" spans="1:39" ht="16" hidden="1" outlineLevel="1">
      <c r="B326" s="293" t="s">
        <v>289</v>
      </c>
      <c r="C326" s="290" t="s">
        <v>163</v>
      </c>
      <c r="D326" s="294"/>
      <c r="E326" s="294"/>
      <c r="F326" s="294"/>
      <c r="G326" s="294"/>
      <c r="H326" s="294"/>
      <c r="I326" s="294"/>
      <c r="J326" s="294"/>
      <c r="K326" s="294"/>
      <c r="L326" s="294"/>
      <c r="M326" s="294"/>
      <c r="N326" s="294">
        <f>N325</f>
        <v>12</v>
      </c>
      <c r="O326" s="294"/>
      <c r="P326" s="294"/>
      <c r="Q326" s="294"/>
      <c r="R326" s="294"/>
      <c r="S326" s="294"/>
      <c r="T326" s="294"/>
      <c r="U326" s="294"/>
      <c r="V326" s="294"/>
      <c r="W326" s="294"/>
      <c r="X326" s="294"/>
      <c r="Y326" s="410">
        <f>Y325</f>
        <v>0</v>
      </c>
      <c r="Z326" s="410">
        <f t="shared" ref="Z326" si="331">Z325</f>
        <v>0</v>
      </c>
      <c r="AA326" s="410">
        <f t="shared" ref="AA326" si="332">AA325</f>
        <v>0</v>
      </c>
      <c r="AB326" s="410">
        <f t="shared" ref="AB326" si="333">AB325</f>
        <v>0</v>
      </c>
      <c r="AC326" s="410">
        <f t="shared" ref="AC326" si="334">AC325</f>
        <v>0</v>
      </c>
      <c r="AD326" s="410">
        <f t="shared" ref="AD326" si="335">AD325</f>
        <v>0</v>
      </c>
      <c r="AE326" s="410">
        <f t="shared" ref="AE326" si="336">AE325</f>
        <v>0</v>
      </c>
      <c r="AF326" s="410">
        <f t="shared" ref="AF326" si="337">AF325</f>
        <v>0</v>
      </c>
      <c r="AG326" s="410">
        <f t="shared" ref="AG326" si="338">AG325</f>
        <v>0</v>
      </c>
      <c r="AH326" s="410">
        <f t="shared" ref="AH326" si="339">AH325</f>
        <v>0</v>
      </c>
      <c r="AI326" s="410">
        <f t="shared" ref="AI326" si="340">AI325</f>
        <v>0</v>
      </c>
      <c r="AJ326" s="410">
        <f t="shared" ref="AJ326" si="341">AJ325</f>
        <v>0</v>
      </c>
      <c r="AK326" s="410">
        <f t="shared" ref="AK326" si="342">AK325</f>
        <v>0</v>
      </c>
      <c r="AL326" s="410">
        <f t="shared" ref="AL326" si="343">AL325</f>
        <v>0</v>
      </c>
      <c r="AM326" s="305"/>
    </row>
    <row r="327" spans="1:39" ht="16" hidden="1" outlineLevel="1">
      <c r="B327" s="516"/>
      <c r="C327" s="290"/>
      <c r="D327" s="290"/>
      <c r="E327" s="290"/>
      <c r="F327" s="290"/>
      <c r="G327" s="290"/>
      <c r="H327" s="290"/>
      <c r="I327" s="290"/>
      <c r="J327" s="290"/>
      <c r="K327" s="290"/>
      <c r="L327" s="290"/>
      <c r="M327" s="290"/>
      <c r="N327" s="290"/>
      <c r="O327" s="290"/>
      <c r="P327" s="290"/>
      <c r="Q327" s="290"/>
      <c r="R327" s="290"/>
      <c r="S327" s="290"/>
      <c r="T327" s="290"/>
      <c r="U327" s="290"/>
      <c r="V327" s="290"/>
      <c r="W327" s="290"/>
      <c r="X327" s="290"/>
      <c r="Y327" s="411"/>
      <c r="Z327" s="424"/>
      <c r="AA327" s="424"/>
      <c r="AB327" s="424"/>
      <c r="AC327" s="424"/>
      <c r="AD327" s="424"/>
      <c r="AE327" s="424"/>
      <c r="AF327" s="424"/>
      <c r="AG327" s="424"/>
      <c r="AH327" s="424"/>
      <c r="AI327" s="424"/>
      <c r="AJ327" s="424"/>
      <c r="AK327" s="424"/>
      <c r="AL327" s="424"/>
      <c r="AM327" s="305"/>
    </row>
    <row r="328" spans="1:39" ht="16" hidden="1" outlineLevel="1">
      <c r="B328" s="287" t="s">
        <v>501</v>
      </c>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ht="17" hidden="1" outlineLevel="1">
      <c r="A329" s="518">
        <v>33</v>
      </c>
      <c r="B329" s="516" t="s">
        <v>125</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ht="16" hidden="1"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344">Z329</f>
        <v>0</v>
      </c>
      <c r="AA330" s="410">
        <f t="shared" ref="AA330" si="345">AA329</f>
        <v>0</v>
      </c>
      <c r="AB330" s="410">
        <f t="shared" ref="AB330" si="346">AB329</f>
        <v>0</v>
      </c>
      <c r="AC330" s="410">
        <f t="shared" ref="AC330" si="347">AC329</f>
        <v>0</v>
      </c>
      <c r="AD330" s="410">
        <f t="shared" ref="AD330" si="348">AD329</f>
        <v>0</v>
      </c>
      <c r="AE330" s="410">
        <f t="shared" ref="AE330" si="349">AE329</f>
        <v>0</v>
      </c>
      <c r="AF330" s="410">
        <f t="shared" ref="AF330" si="350">AF329</f>
        <v>0</v>
      </c>
      <c r="AG330" s="410">
        <f t="shared" ref="AG330" si="351">AG329</f>
        <v>0</v>
      </c>
      <c r="AH330" s="410">
        <f t="shared" ref="AH330" si="352">AH329</f>
        <v>0</v>
      </c>
      <c r="AI330" s="410">
        <f t="shared" ref="AI330" si="353">AI329</f>
        <v>0</v>
      </c>
      <c r="AJ330" s="410">
        <f t="shared" ref="AJ330" si="354">AJ329</f>
        <v>0</v>
      </c>
      <c r="AK330" s="410">
        <f t="shared" ref="AK330" si="355">AK329</f>
        <v>0</v>
      </c>
      <c r="AL330" s="410">
        <f t="shared" ref="AL330" si="356">AL329</f>
        <v>0</v>
      </c>
      <c r="AM330" s="305"/>
    </row>
    <row r="331" spans="1:39" ht="16" hidden="1" outlineLevel="1">
      <c r="B331" s="516"/>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ht="17" hidden="1" outlineLevel="1">
      <c r="A332" s="518">
        <v>34</v>
      </c>
      <c r="B332" s="516" t="s">
        <v>126</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ht="16" hidden="1"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357">Z332</f>
        <v>0</v>
      </c>
      <c r="AA333" s="410">
        <f t="shared" ref="AA333" si="358">AA332</f>
        <v>0</v>
      </c>
      <c r="AB333" s="410">
        <f t="shared" ref="AB333" si="359">AB332</f>
        <v>0</v>
      </c>
      <c r="AC333" s="410">
        <f t="shared" ref="AC333" si="360">AC332</f>
        <v>0</v>
      </c>
      <c r="AD333" s="410">
        <f t="shared" ref="AD333" si="361">AD332</f>
        <v>0</v>
      </c>
      <c r="AE333" s="410">
        <f t="shared" ref="AE333" si="362">AE332</f>
        <v>0</v>
      </c>
      <c r="AF333" s="410">
        <f t="shared" ref="AF333" si="363">AF332</f>
        <v>0</v>
      </c>
      <c r="AG333" s="410">
        <f t="shared" ref="AG333" si="364">AG332</f>
        <v>0</v>
      </c>
      <c r="AH333" s="410">
        <f t="shared" ref="AH333" si="365">AH332</f>
        <v>0</v>
      </c>
      <c r="AI333" s="410">
        <f t="shared" ref="AI333" si="366">AI332</f>
        <v>0</v>
      </c>
      <c r="AJ333" s="410">
        <f t="shared" ref="AJ333" si="367">AJ332</f>
        <v>0</v>
      </c>
      <c r="AK333" s="410">
        <f t="shared" ref="AK333" si="368">AK332</f>
        <v>0</v>
      </c>
      <c r="AL333" s="410">
        <f t="shared" ref="AL333" si="369">AL332</f>
        <v>0</v>
      </c>
      <c r="AM333" s="305"/>
    </row>
    <row r="334" spans="1:39" ht="16" hidden="1" outlineLevel="1">
      <c r="B334" s="516"/>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7" hidden="1" outlineLevel="1">
      <c r="A335" s="518">
        <v>35</v>
      </c>
      <c r="B335" s="516" t="s">
        <v>127</v>
      </c>
      <c r="C335" s="290" t="s">
        <v>25</v>
      </c>
      <c r="D335" s="294"/>
      <c r="E335" s="294"/>
      <c r="F335" s="294"/>
      <c r="G335" s="294"/>
      <c r="H335" s="294"/>
      <c r="I335" s="294"/>
      <c r="J335" s="294"/>
      <c r="K335" s="294"/>
      <c r="L335" s="294"/>
      <c r="M335" s="294"/>
      <c r="N335" s="294">
        <v>0</v>
      </c>
      <c r="O335" s="294"/>
      <c r="P335" s="294"/>
      <c r="Q335" s="294"/>
      <c r="R335" s="294"/>
      <c r="S335" s="294"/>
      <c r="T335" s="294"/>
      <c r="U335" s="294"/>
      <c r="V335" s="294"/>
      <c r="W335" s="294"/>
      <c r="X335" s="294"/>
      <c r="Y335" s="425"/>
      <c r="Z335" s="409"/>
      <c r="AA335" s="409"/>
      <c r="AB335" s="409"/>
      <c r="AC335" s="409"/>
      <c r="AD335" s="409"/>
      <c r="AE335" s="409"/>
      <c r="AF335" s="409"/>
      <c r="AG335" s="414"/>
      <c r="AH335" s="414"/>
      <c r="AI335" s="414"/>
      <c r="AJ335" s="414"/>
      <c r="AK335" s="414"/>
      <c r="AL335" s="414"/>
      <c r="AM335" s="295">
        <f>SUM(Y335:AL335)</f>
        <v>0</v>
      </c>
    </row>
    <row r="336" spans="1:39" ht="16" hidden="1" outlineLevel="1">
      <c r="B336" s="293" t="s">
        <v>289</v>
      </c>
      <c r="C336" s="290" t="s">
        <v>163</v>
      </c>
      <c r="D336" s="294"/>
      <c r="E336" s="294"/>
      <c r="F336" s="294"/>
      <c r="G336" s="294"/>
      <c r="H336" s="294"/>
      <c r="I336" s="294"/>
      <c r="J336" s="294"/>
      <c r="K336" s="294"/>
      <c r="L336" s="294"/>
      <c r="M336" s="294"/>
      <c r="N336" s="294">
        <f>N335</f>
        <v>0</v>
      </c>
      <c r="O336" s="294"/>
      <c r="P336" s="294"/>
      <c r="Q336" s="294"/>
      <c r="R336" s="294"/>
      <c r="S336" s="294"/>
      <c r="T336" s="294"/>
      <c r="U336" s="294"/>
      <c r="V336" s="294"/>
      <c r="W336" s="294"/>
      <c r="X336" s="294"/>
      <c r="Y336" s="410">
        <f>Y335</f>
        <v>0</v>
      </c>
      <c r="Z336" s="410">
        <f t="shared" ref="Z336" si="370">Z335</f>
        <v>0</v>
      </c>
      <c r="AA336" s="410">
        <f t="shared" ref="AA336" si="371">AA335</f>
        <v>0</v>
      </c>
      <c r="AB336" s="410">
        <f t="shared" ref="AB336" si="372">AB335</f>
        <v>0</v>
      </c>
      <c r="AC336" s="410">
        <f t="shared" ref="AC336" si="373">AC335</f>
        <v>0</v>
      </c>
      <c r="AD336" s="410">
        <f t="shared" ref="AD336" si="374">AD335</f>
        <v>0</v>
      </c>
      <c r="AE336" s="410">
        <f t="shared" ref="AE336" si="375">AE335</f>
        <v>0</v>
      </c>
      <c r="AF336" s="410">
        <f t="shared" ref="AF336" si="376">AF335</f>
        <v>0</v>
      </c>
      <c r="AG336" s="410">
        <f t="shared" ref="AG336" si="377">AG335</f>
        <v>0</v>
      </c>
      <c r="AH336" s="410">
        <f t="shared" ref="AH336" si="378">AH335</f>
        <v>0</v>
      </c>
      <c r="AI336" s="410">
        <f t="shared" ref="AI336" si="379">AI335</f>
        <v>0</v>
      </c>
      <c r="AJ336" s="410">
        <f t="shared" ref="AJ336" si="380">AJ335</f>
        <v>0</v>
      </c>
      <c r="AK336" s="410">
        <f t="shared" ref="AK336" si="381">AK335</f>
        <v>0</v>
      </c>
      <c r="AL336" s="410">
        <f t="shared" ref="AL336" si="382">AL335</f>
        <v>0</v>
      </c>
      <c r="AM336" s="305"/>
    </row>
    <row r="337" spans="1:39" ht="16" hidden="1" outlineLevel="1">
      <c r="B337" s="293"/>
      <c r="C337" s="290"/>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11"/>
      <c r="Z337" s="424"/>
      <c r="AA337" s="424"/>
      <c r="AB337" s="424"/>
      <c r="AC337" s="424"/>
      <c r="AD337" s="424"/>
      <c r="AE337" s="424"/>
      <c r="AF337" s="424"/>
      <c r="AG337" s="424"/>
      <c r="AH337" s="424"/>
      <c r="AI337" s="424"/>
      <c r="AJ337" s="424"/>
      <c r="AK337" s="424"/>
      <c r="AL337" s="424"/>
      <c r="AM337" s="305"/>
    </row>
    <row r="338" spans="1:39" ht="16" hidden="1" outlineLevel="1">
      <c r="B338" s="287" t="s">
        <v>502</v>
      </c>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51" hidden="1" outlineLevel="1">
      <c r="A339" s="518">
        <v>36</v>
      </c>
      <c r="B339" s="516" t="s">
        <v>128</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ht="16" hidden="1"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383">Z339</f>
        <v>0</v>
      </c>
      <c r="AA340" s="410">
        <f t="shared" ref="AA340" si="384">AA339</f>
        <v>0</v>
      </c>
      <c r="AB340" s="410">
        <f t="shared" ref="AB340" si="385">AB339</f>
        <v>0</v>
      </c>
      <c r="AC340" s="410">
        <f t="shared" ref="AC340" si="386">AC339</f>
        <v>0</v>
      </c>
      <c r="AD340" s="410">
        <f t="shared" ref="AD340" si="387">AD339</f>
        <v>0</v>
      </c>
      <c r="AE340" s="410">
        <f t="shared" ref="AE340" si="388">AE339</f>
        <v>0</v>
      </c>
      <c r="AF340" s="410">
        <f t="shared" ref="AF340" si="389">AF339</f>
        <v>0</v>
      </c>
      <c r="AG340" s="410">
        <f t="shared" ref="AG340" si="390">AG339</f>
        <v>0</v>
      </c>
      <c r="AH340" s="410">
        <f t="shared" ref="AH340" si="391">AH339</f>
        <v>0</v>
      </c>
      <c r="AI340" s="410">
        <f t="shared" ref="AI340" si="392">AI339</f>
        <v>0</v>
      </c>
      <c r="AJ340" s="410">
        <f t="shared" ref="AJ340" si="393">AJ339</f>
        <v>0</v>
      </c>
      <c r="AK340" s="410">
        <f t="shared" ref="AK340" si="394">AK339</f>
        <v>0</v>
      </c>
      <c r="AL340" s="410">
        <f t="shared" ref="AL340" si="395">AL339</f>
        <v>0</v>
      </c>
      <c r="AM340" s="305"/>
    </row>
    <row r="341" spans="1:39" ht="16" hidden="1" outlineLevel="1">
      <c r="B341" s="516"/>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ht="34" hidden="1" outlineLevel="1">
      <c r="A342" s="518">
        <v>37</v>
      </c>
      <c r="B342" s="516" t="s">
        <v>129</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ht="16" hidden="1"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396">Z342</f>
        <v>0</v>
      </c>
      <c r="AA343" s="410">
        <f t="shared" ref="AA343" si="397">AA342</f>
        <v>0</v>
      </c>
      <c r="AB343" s="410">
        <f t="shared" ref="AB343" si="398">AB342</f>
        <v>0</v>
      </c>
      <c r="AC343" s="410">
        <f t="shared" ref="AC343" si="399">AC342</f>
        <v>0</v>
      </c>
      <c r="AD343" s="410">
        <f t="shared" ref="AD343" si="400">AD342</f>
        <v>0</v>
      </c>
      <c r="AE343" s="410">
        <f t="shared" ref="AE343" si="401">AE342</f>
        <v>0</v>
      </c>
      <c r="AF343" s="410">
        <f t="shared" ref="AF343" si="402">AF342</f>
        <v>0</v>
      </c>
      <c r="AG343" s="410">
        <f t="shared" ref="AG343" si="403">AG342</f>
        <v>0</v>
      </c>
      <c r="AH343" s="410">
        <f t="shared" ref="AH343" si="404">AH342</f>
        <v>0</v>
      </c>
      <c r="AI343" s="410">
        <f t="shared" ref="AI343" si="405">AI342</f>
        <v>0</v>
      </c>
      <c r="AJ343" s="410">
        <f t="shared" ref="AJ343" si="406">AJ342</f>
        <v>0</v>
      </c>
      <c r="AK343" s="410">
        <f t="shared" ref="AK343" si="407">AK342</f>
        <v>0</v>
      </c>
      <c r="AL343" s="410">
        <f t="shared" ref="AL343" si="408">AL342</f>
        <v>0</v>
      </c>
      <c r="AM343" s="305"/>
    </row>
    <row r="344" spans="1:39" ht="16" hidden="1" outlineLevel="1">
      <c r="B344" s="516"/>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17" hidden="1" outlineLevel="1">
      <c r="A345" s="518">
        <v>38</v>
      </c>
      <c r="B345" s="516" t="s">
        <v>130</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ht="16" hidden="1"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409">Z345</f>
        <v>0</v>
      </c>
      <c r="AA346" s="410">
        <f t="shared" ref="AA346" si="410">AA345</f>
        <v>0</v>
      </c>
      <c r="AB346" s="410">
        <f t="shared" ref="AB346" si="411">AB345</f>
        <v>0</v>
      </c>
      <c r="AC346" s="410">
        <f t="shared" ref="AC346" si="412">AC345</f>
        <v>0</v>
      </c>
      <c r="AD346" s="410">
        <f t="shared" ref="AD346" si="413">AD345</f>
        <v>0</v>
      </c>
      <c r="AE346" s="410">
        <f t="shared" ref="AE346" si="414">AE345</f>
        <v>0</v>
      </c>
      <c r="AF346" s="410">
        <f t="shared" ref="AF346" si="415">AF345</f>
        <v>0</v>
      </c>
      <c r="AG346" s="410">
        <f t="shared" ref="AG346" si="416">AG345</f>
        <v>0</v>
      </c>
      <c r="AH346" s="410">
        <f t="shared" ref="AH346" si="417">AH345</f>
        <v>0</v>
      </c>
      <c r="AI346" s="410">
        <f t="shared" ref="AI346" si="418">AI345</f>
        <v>0</v>
      </c>
      <c r="AJ346" s="410">
        <f t="shared" ref="AJ346" si="419">AJ345</f>
        <v>0</v>
      </c>
      <c r="AK346" s="410">
        <f t="shared" ref="AK346" si="420">AK345</f>
        <v>0</v>
      </c>
      <c r="AL346" s="410">
        <f t="shared" ref="AL346" si="421">AL345</f>
        <v>0</v>
      </c>
      <c r="AM346" s="305"/>
    </row>
    <row r="347" spans="1:39" ht="16" hidden="1" outlineLevel="1">
      <c r="B347" s="516"/>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4" hidden="1" outlineLevel="1">
      <c r="A348" s="518">
        <v>39</v>
      </c>
      <c r="B348" s="516" t="s">
        <v>131</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ht="16" hidden="1"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422">Z348</f>
        <v>0</v>
      </c>
      <c r="AA349" s="410">
        <f t="shared" ref="AA349" si="423">AA348</f>
        <v>0</v>
      </c>
      <c r="AB349" s="410">
        <f t="shared" ref="AB349" si="424">AB348</f>
        <v>0</v>
      </c>
      <c r="AC349" s="410">
        <f t="shared" ref="AC349" si="425">AC348</f>
        <v>0</v>
      </c>
      <c r="AD349" s="410">
        <f t="shared" ref="AD349" si="426">AD348</f>
        <v>0</v>
      </c>
      <c r="AE349" s="410">
        <f t="shared" ref="AE349" si="427">AE348</f>
        <v>0</v>
      </c>
      <c r="AF349" s="410">
        <f t="shared" ref="AF349" si="428">AF348</f>
        <v>0</v>
      </c>
      <c r="AG349" s="410">
        <f t="shared" ref="AG349" si="429">AG348</f>
        <v>0</v>
      </c>
      <c r="AH349" s="410">
        <f t="shared" ref="AH349" si="430">AH348</f>
        <v>0</v>
      </c>
      <c r="AI349" s="410">
        <f t="shared" ref="AI349" si="431">AI348</f>
        <v>0</v>
      </c>
      <c r="AJ349" s="410">
        <f t="shared" ref="AJ349" si="432">AJ348</f>
        <v>0</v>
      </c>
      <c r="AK349" s="410">
        <f t="shared" ref="AK349" si="433">AK348</f>
        <v>0</v>
      </c>
      <c r="AL349" s="410">
        <f t="shared" ref="AL349" si="434">AL348</f>
        <v>0</v>
      </c>
      <c r="AM349" s="305"/>
    </row>
    <row r="350" spans="1:39" ht="16" hidden="1" outlineLevel="1">
      <c r="B350" s="516"/>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34" hidden="1" outlineLevel="1">
      <c r="A351" s="518">
        <v>40</v>
      </c>
      <c r="B351" s="516" t="s">
        <v>132</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ht="16" hidden="1"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Y351</f>
        <v>0</v>
      </c>
      <c r="Z352" s="410">
        <f t="shared" ref="Z352" si="435">Z351</f>
        <v>0</v>
      </c>
      <c r="AA352" s="410">
        <f t="shared" ref="AA352" si="436">AA351</f>
        <v>0</v>
      </c>
      <c r="AB352" s="410">
        <f t="shared" ref="AB352" si="437">AB351</f>
        <v>0</v>
      </c>
      <c r="AC352" s="410">
        <f t="shared" ref="AC352" si="438">AC351</f>
        <v>0</v>
      </c>
      <c r="AD352" s="410">
        <f t="shared" ref="AD352" si="439">AD351</f>
        <v>0</v>
      </c>
      <c r="AE352" s="410">
        <f t="shared" ref="AE352" si="440">AE351</f>
        <v>0</v>
      </c>
      <c r="AF352" s="410">
        <f t="shared" ref="AF352" si="441">AF351</f>
        <v>0</v>
      </c>
      <c r="AG352" s="410">
        <f t="shared" ref="AG352" si="442">AG351</f>
        <v>0</v>
      </c>
      <c r="AH352" s="410">
        <f t="shared" ref="AH352" si="443">AH351</f>
        <v>0</v>
      </c>
      <c r="AI352" s="410">
        <f t="shared" ref="AI352" si="444">AI351</f>
        <v>0</v>
      </c>
      <c r="AJ352" s="410">
        <f t="shared" ref="AJ352" si="445">AJ351</f>
        <v>0</v>
      </c>
      <c r="AK352" s="410">
        <f t="shared" ref="AK352" si="446">AK351</f>
        <v>0</v>
      </c>
      <c r="AL352" s="410">
        <f t="shared" ref="AL352" si="447">AL351</f>
        <v>0</v>
      </c>
      <c r="AM352" s="305"/>
    </row>
    <row r="353" spans="1:39" ht="16" hidden="1" outlineLevel="1">
      <c r="B353" s="516"/>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34" hidden="1" outlineLevel="1">
      <c r="A354" s="518">
        <v>41</v>
      </c>
      <c r="B354" s="516" t="s">
        <v>133</v>
      </c>
      <c r="C354" s="290" t="s">
        <v>25</v>
      </c>
      <c r="D354" s="294"/>
      <c r="E354" s="294"/>
      <c r="F354" s="294"/>
      <c r="G354" s="294"/>
      <c r="H354" s="294"/>
      <c r="I354" s="294"/>
      <c r="J354" s="294"/>
      <c r="K354" s="294"/>
      <c r="L354" s="294"/>
      <c r="M354" s="294"/>
      <c r="N354" s="294">
        <v>12</v>
      </c>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ht="16" hidden="1" outlineLevel="1">
      <c r="B355" s="293" t="s">
        <v>289</v>
      </c>
      <c r="C355" s="290" t="s">
        <v>163</v>
      </c>
      <c r="D355" s="294"/>
      <c r="E355" s="294"/>
      <c r="F355" s="294"/>
      <c r="G355" s="294"/>
      <c r="H355" s="294"/>
      <c r="I355" s="294"/>
      <c r="J355" s="294"/>
      <c r="K355" s="294"/>
      <c r="L355" s="294"/>
      <c r="M355" s="294"/>
      <c r="N355" s="294">
        <f>N354</f>
        <v>12</v>
      </c>
      <c r="O355" s="294"/>
      <c r="P355" s="294"/>
      <c r="Q355" s="294"/>
      <c r="R355" s="294"/>
      <c r="S355" s="294"/>
      <c r="T355" s="294"/>
      <c r="U355" s="294"/>
      <c r="V355" s="294"/>
      <c r="W355" s="294"/>
      <c r="X355" s="294"/>
      <c r="Y355" s="410">
        <f>Y354</f>
        <v>0</v>
      </c>
      <c r="Z355" s="410">
        <f t="shared" ref="Z355" si="448">Z354</f>
        <v>0</v>
      </c>
      <c r="AA355" s="410">
        <f t="shared" ref="AA355" si="449">AA354</f>
        <v>0</v>
      </c>
      <c r="AB355" s="410">
        <f t="shared" ref="AB355" si="450">AB354</f>
        <v>0</v>
      </c>
      <c r="AC355" s="410">
        <f t="shared" ref="AC355" si="451">AC354</f>
        <v>0</v>
      </c>
      <c r="AD355" s="410">
        <f t="shared" ref="AD355" si="452">AD354</f>
        <v>0</v>
      </c>
      <c r="AE355" s="410">
        <f t="shared" ref="AE355" si="453">AE354</f>
        <v>0</v>
      </c>
      <c r="AF355" s="410">
        <f t="shared" ref="AF355" si="454">AF354</f>
        <v>0</v>
      </c>
      <c r="AG355" s="410">
        <f t="shared" ref="AG355" si="455">AG354</f>
        <v>0</v>
      </c>
      <c r="AH355" s="410">
        <f t="shared" ref="AH355" si="456">AH354</f>
        <v>0</v>
      </c>
      <c r="AI355" s="410">
        <f t="shared" ref="AI355" si="457">AI354</f>
        <v>0</v>
      </c>
      <c r="AJ355" s="410">
        <f t="shared" ref="AJ355" si="458">AJ354</f>
        <v>0</v>
      </c>
      <c r="AK355" s="410">
        <f t="shared" ref="AK355" si="459">AK354</f>
        <v>0</v>
      </c>
      <c r="AL355" s="410">
        <f t="shared" ref="AL355" si="460">AL354</f>
        <v>0</v>
      </c>
      <c r="AM355" s="305"/>
    </row>
    <row r="356" spans="1:39" ht="16" hidden="1" outlineLevel="1">
      <c r="B356" s="516"/>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4" hidden="1" outlineLevel="1">
      <c r="A357" s="518">
        <v>42</v>
      </c>
      <c r="B357" s="516" t="s">
        <v>134</v>
      </c>
      <c r="C357" s="290" t="s">
        <v>25</v>
      </c>
      <c r="D357" s="294"/>
      <c r="E357" s="294"/>
      <c r="F357" s="294"/>
      <c r="G357" s="294"/>
      <c r="H357" s="294"/>
      <c r="I357" s="294"/>
      <c r="J357" s="294"/>
      <c r="K357" s="294"/>
      <c r="L357" s="294"/>
      <c r="M357" s="294"/>
      <c r="N357" s="290"/>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ht="16" hidden="1" outlineLevel="1">
      <c r="B358" s="293" t="s">
        <v>289</v>
      </c>
      <c r="C358" s="290" t="s">
        <v>163</v>
      </c>
      <c r="D358" s="294"/>
      <c r="E358" s="294"/>
      <c r="F358" s="294"/>
      <c r="G358" s="294"/>
      <c r="H358" s="294"/>
      <c r="I358" s="294"/>
      <c r="J358" s="294"/>
      <c r="K358" s="294"/>
      <c r="L358" s="294"/>
      <c r="M358" s="294"/>
      <c r="N358" s="464"/>
      <c r="O358" s="294"/>
      <c r="P358" s="294"/>
      <c r="Q358" s="294"/>
      <c r="R358" s="294"/>
      <c r="S358" s="294"/>
      <c r="T358" s="294"/>
      <c r="U358" s="294"/>
      <c r="V358" s="294"/>
      <c r="W358" s="294"/>
      <c r="X358" s="294"/>
      <c r="Y358" s="410">
        <f>Y357</f>
        <v>0</v>
      </c>
      <c r="Z358" s="410">
        <f t="shared" ref="Z358" si="461">Z357</f>
        <v>0</v>
      </c>
      <c r="AA358" s="410">
        <f t="shared" ref="AA358" si="462">AA357</f>
        <v>0</v>
      </c>
      <c r="AB358" s="410">
        <f t="shared" ref="AB358" si="463">AB357</f>
        <v>0</v>
      </c>
      <c r="AC358" s="410">
        <f t="shared" ref="AC358" si="464">AC357</f>
        <v>0</v>
      </c>
      <c r="AD358" s="410">
        <f t="shared" ref="AD358" si="465">AD357</f>
        <v>0</v>
      </c>
      <c r="AE358" s="410">
        <f t="shared" ref="AE358" si="466">AE357</f>
        <v>0</v>
      </c>
      <c r="AF358" s="410">
        <f t="shared" ref="AF358" si="467">AF357</f>
        <v>0</v>
      </c>
      <c r="AG358" s="410">
        <f t="shared" ref="AG358" si="468">AG357</f>
        <v>0</v>
      </c>
      <c r="AH358" s="410">
        <f t="shared" ref="AH358" si="469">AH357</f>
        <v>0</v>
      </c>
      <c r="AI358" s="410">
        <f t="shared" ref="AI358" si="470">AI357</f>
        <v>0</v>
      </c>
      <c r="AJ358" s="410">
        <f t="shared" ref="AJ358" si="471">AJ357</f>
        <v>0</v>
      </c>
      <c r="AK358" s="410">
        <f t="shared" ref="AK358" si="472">AK357</f>
        <v>0</v>
      </c>
      <c r="AL358" s="410">
        <f t="shared" ref="AL358" si="473">AL357</f>
        <v>0</v>
      </c>
      <c r="AM358" s="305"/>
    </row>
    <row r="359" spans="1:39" ht="16" hidden="1" outlineLevel="1">
      <c r="B359" s="516"/>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17" hidden="1" outlineLevel="1">
      <c r="A360" s="518">
        <v>43</v>
      </c>
      <c r="B360" s="516" t="s">
        <v>135</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ht="16" hidden="1"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474">Z360</f>
        <v>0</v>
      </c>
      <c r="AA361" s="410">
        <f t="shared" ref="AA361" si="475">AA360</f>
        <v>0</v>
      </c>
      <c r="AB361" s="410">
        <f t="shared" ref="AB361" si="476">AB360</f>
        <v>0</v>
      </c>
      <c r="AC361" s="410">
        <f t="shared" ref="AC361" si="477">AC360</f>
        <v>0</v>
      </c>
      <c r="AD361" s="410">
        <f t="shared" ref="AD361" si="478">AD360</f>
        <v>0</v>
      </c>
      <c r="AE361" s="410">
        <f t="shared" ref="AE361" si="479">AE360</f>
        <v>0</v>
      </c>
      <c r="AF361" s="410">
        <f t="shared" ref="AF361" si="480">AF360</f>
        <v>0</v>
      </c>
      <c r="AG361" s="410">
        <f t="shared" ref="AG361" si="481">AG360</f>
        <v>0</v>
      </c>
      <c r="AH361" s="410">
        <f t="shared" ref="AH361" si="482">AH360</f>
        <v>0</v>
      </c>
      <c r="AI361" s="410">
        <f t="shared" ref="AI361" si="483">AI360</f>
        <v>0</v>
      </c>
      <c r="AJ361" s="410">
        <f t="shared" ref="AJ361" si="484">AJ360</f>
        <v>0</v>
      </c>
      <c r="AK361" s="410">
        <f t="shared" ref="AK361" si="485">AK360</f>
        <v>0</v>
      </c>
      <c r="AL361" s="410">
        <f t="shared" ref="AL361" si="486">AL360</f>
        <v>0</v>
      </c>
      <c r="AM361" s="305"/>
    </row>
    <row r="362" spans="1:39" ht="16" hidden="1" outlineLevel="1">
      <c r="B362" s="516"/>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51" hidden="1" outlineLevel="1">
      <c r="A363" s="518">
        <v>44</v>
      </c>
      <c r="B363" s="516" t="s">
        <v>136</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ht="16" hidden="1"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487">Z363</f>
        <v>0</v>
      </c>
      <c r="AA364" s="410">
        <f t="shared" ref="AA364" si="488">AA363</f>
        <v>0</v>
      </c>
      <c r="AB364" s="410">
        <f t="shared" ref="AB364" si="489">AB363</f>
        <v>0</v>
      </c>
      <c r="AC364" s="410">
        <f t="shared" ref="AC364" si="490">AC363</f>
        <v>0</v>
      </c>
      <c r="AD364" s="410">
        <f t="shared" ref="AD364" si="491">AD363</f>
        <v>0</v>
      </c>
      <c r="AE364" s="410">
        <f t="shared" ref="AE364" si="492">AE363</f>
        <v>0</v>
      </c>
      <c r="AF364" s="410">
        <f t="shared" ref="AF364" si="493">AF363</f>
        <v>0</v>
      </c>
      <c r="AG364" s="410">
        <f t="shared" ref="AG364" si="494">AG363</f>
        <v>0</v>
      </c>
      <c r="AH364" s="410">
        <f t="shared" ref="AH364" si="495">AH363</f>
        <v>0</v>
      </c>
      <c r="AI364" s="410">
        <f t="shared" ref="AI364" si="496">AI363</f>
        <v>0</v>
      </c>
      <c r="AJ364" s="410">
        <f t="shared" ref="AJ364" si="497">AJ363</f>
        <v>0</v>
      </c>
      <c r="AK364" s="410">
        <f t="shared" ref="AK364" si="498">AK363</f>
        <v>0</v>
      </c>
      <c r="AL364" s="410">
        <f t="shared" ref="AL364" si="499">AL363</f>
        <v>0</v>
      </c>
      <c r="AM364" s="305"/>
    </row>
    <row r="365" spans="1:39" ht="16" hidden="1" outlineLevel="1">
      <c r="B365" s="516"/>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4" hidden="1" outlineLevel="1">
      <c r="A366" s="518">
        <v>45</v>
      </c>
      <c r="B366" s="516" t="s">
        <v>137</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ht="16" hidden="1"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500">Z366</f>
        <v>0</v>
      </c>
      <c r="AA367" s="410">
        <f t="shared" ref="AA367" si="501">AA366</f>
        <v>0</v>
      </c>
      <c r="AB367" s="410">
        <f t="shared" ref="AB367" si="502">AB366</f>
        <v>0</v>
      </c>
      <c r="AC367" s="410">
        <f t="shared" ref="AC367" si="503">AC366</f>
        <v>0</v>
      </c>
      <c r="AD367" s="410">
        <f t="shared" ref="AD367" si="504">AD366</f>
        <v>0</v>
      </c>
      <c r="AE367" s="410">
        <f t="shared" ref="AE367" si="505">AE366</f>
        <v>0</v>
      </c>
      <c r="AF367" s="410">
        <f t="shared" ref="AF367" si="506">AF366</f>
        <v>0</v>
      </c>
      <c r="AG367" s="410">
        <f t="shared" ref="AG367" si="507">AG366</f>
        <v>0</v>
      </c>
      <c r="AH367" s="410">
        <f t="shared" ref="AH367" si="508">AH366</f>
        <v>0</v>
      </c>
      <c r="AI367" s="410">
        <f t="shared" ref="AI367" si="509">AI366</f>
        <v>0</v>
      </c>
      <c r="AJ367" s="410">
        <f t="shared" ref="AJ367" si="510">AJ366</f>
        <v>0</v>
      </c>
      <c r="AK367" s="410">
        <f t="shared" ref="AK367" si="511">AK366</f>
        <v>0</v>
      </c>
      <c r="AL367" s="410">
        <f t="shared" ref="AL367" si="512">AL366</f>
        <v>0</v>
      </c>
      <c r="AM367" s="305"/>
    </row>
    <row r="368" spans="1:39" ht="16" hidden="1" outlineLevel="1">
      <c r="B368" s="516"/>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4" hidden="1" outlineLevel="1">
      <c r="A369" s="518">
        <v>46</v>
      </c>
      <c r="B369" s="516" t="s">
        <v>138</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ht="16" hidden="1"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513">Z369</f>
        <v>0</v>
      </c>
      <c r="AA370" s="410">
        <f t="shared" ref="AA370" si="514">AA369</f>
        <v>0</v>
      </c>
      <c r="AB370" s="410">
        <f t="shared" ref="AB370" si="515">AB369</f>
        <v>0</v>
      </c>
      <c r="AC370" s="410">
        <f t="shared" ref="AC370" si="516">AC369</f>
        <v>0</v>
      </c>
      <c r="AD370" s="410">
        <f t="shared" ref="AD370" si="517">AD369</f>
        <v>0</v>
      </c>
      <c r="AE370" s="410">
        <f t="shared" ref="AE370" si="518">AE369</f>
        <v>0</v>
      </c>
      <c r="AF370" s="410">
        <f t="shared" ref="AF370" si="519">AF369</f>
        <v>0</v>
      </c>
      <c r="AG370" s="410">
        <f t="shared" ref="AG370" si="520">AG369</f>
        <v>0</v>
      </c>
      <c r="AH370" s="410">
        <f t="shared" ref="AH370" si="521">AH369</f>
        <v>0</v>
      </c>
      <c r="AI370" s="410">
        <f t="shared" ref="AI370" si="522">AI369</f>
        <v>0</v>
      </c>
      <c r="AJ370" s="410">
        <f t="shared" ref="AJ370" si="523">AJ369</f>
        <v>0</v>
      </c>
      <c r="AK370" s="410">
        <f t="shared" ref="AK370" si="524">AK369</f>
        <v>0</v>
      </c>
      <c r="AL370" s="410">
        <f t="shared" ref="AL370" si="525">AL369</f>
        <v>0</v>
      </c>
      <c r="AM370" s="305"/>
    </row>
    <row r="371" spans="1:42" ht="16" hidden="1" outlineLevel="1">
      <c r="B371" s="516"/>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34" hidden="1" outlineLevel="1">
      <c r="A372" s="518">
        <v>47</v>
      </c>
      <c r="B372" s="516" t="s">
        <v>139</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ht="16" hidden="1"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526">Z372</f>
        <v>0</v>
      </c>
      <c r="AA373" s="410">
        <f t="shared" ref="AA373" si="527">AA372</f>
        <v>0</v>
      </c>
      <c r="AB373" s="410">
        <f t="shared" ref="AB373" si="528">AB372</f>
        <v>0</v>
      </c>
      <c r="AC373" s="410">
        <f t="shared" ref="AC373" si="529">AC372</f>
        <v>0</v>
      </c>
      <c r="AD373" s="410">
        <f t="shared" ref="AD373" si="530">AD372</f>
        <v>0</v>
      </c>
      <c r="AE373" s="410">
        <f t="shared" ref="AE373" si="531">AE372</f>
        <v>0</v>
      </c>
      <c r="AF373" s="410">
        <f t="shared" ref="AF373" si="532">AF372</f>
        <v>0</v>
      </c>
      <c r="AG373" s="410">
        <f t="shared" ref="AG373" si="533">AG372</f>
        <v>0</v>
      </c>
      <c r="AH373" s="410">
        <f t="shared" ref="AH373" si="534">AH372</f>
        <v>0</v>
      </c>
      <c r="AI373" s="410">
        <f t="shared" ref="AI373" si="535">AI372</f>
        <v>0</v>
      </c>
      <c r="AJ373" s="410">
        <f t="shared" ref="AJ373" si="536">AJ372</f>
        <v>0</v>
      </c>
      <c r="AK373" s="410">
        <f t="shared" ref="AK373" si="537">AK372</f>
        <v>0</v>
      </c>
      <c r="AL373" s="410">
        <f t="shared" ref="AL373" si="538">AL372</f>
        <v>0</v>
      </c>
      <c r="AM373" s="305"/>
    </row>
    <row r="374" spans="1:42" ht="16" hidden="1" outlineLevel="1">
      <c r="B374" s="516"/>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4" hidden="1" outlineLevel="1">
      <c r="A375" s="518">
        <v>48</v>
      </c>
      <c r="B375" s="516" t="s">
        <v>140</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ht="16" hidden="1"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539">Z375</f>
        <v>0</v>
      </c>
      <c r="AA376" s="410">
        <f t="shared" ref="AA376" si="540">AA375</f>
        <v>0</v>
      </c>
      <c r="AB376" s="410">
        <f t="shared" ref="AB376" si="541">AB375</f>
        <v>0</v>
      </c>
      <c r="AC376" s="410">
        <f t="shared" ref="AC376" si="542">AC375</f>
        <v>0</v>
      </c>
      <c r="AD376" s="410">
        <f t="shared" ref="AD376" si="543">AD375</f>
        <v>0</v>
      </c>
      <c r="AE376" s="410">
        <f t="shared" ref="AE376" si="544">AE375</f>
        <v>0</v>
      </c>
      <c r="AF376" s="410">
        <f t="shared" ref="AF376" si="545">AF375</f>
        <v>0</v>
      </c>
      <c r="AG376" s="410">
        <f t="shared" ref="AG376" si="546">AG375</f>
        <v>0</v>
      </c>
      <c r="AH376" s="410">
        <f t="shared" ref="AH376" si="547">AH375</f>
        <v>0</v>
      </c>
      <c r="AI376" s="410">
        <f t="shared" ref="AI376" si="548">AI375</f>
        <v>0</v>
      </c>
      <c r="AJ376" s="410">
        <f t="shared" ref="AJ376" si="549">AJ375</f>
        <v>0</v>
      </c>
      <c r="AK376" s="410">
        <f t="shared" ref="AK376" si="550">AK375</f>
        <v>0</v>
      </c>
      <c r="AL376" s="410">
        <f t="shared" ref="AL376" si="551">AL375</f>
        <v>0</v>
      </c>
      <c r="AM376" s="305"/>
    </row>
    <row r="377" spans="1:42" ht="16" hidden="1" outlineLevel="1">
      <c r="B377" s="516"/>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24"/>
      <c r="AA377" s="424"/>
      <c r="AB377" s="424"/>
      <c r="AC377" s="424"/>
      <c r="AD377" s="424"/>
      <c r="AE377" s="424"/>
      <c r="AF377" s="424"/>
      <c r="AG377" s="424"/>
      <c r="AH377" s="424"/>
      <c r="AI377" s="424"/>
      <c r="AJ377" s="424"/>
      <c r="AK377" s="424"/>
      <c r="AL377" s="424"/>
      <c r="AM377" s="305"/>
    </row>
    <row r="378" spans="1:42" ht="34" hidden="1" outlineLevel="1">
      <c r="A378" s="518">
        <v>49</v>
      </c>
      <c r="B378" s="516" t="s">
        <v>141</v>
      </c>
      <c r="C378" s="290" t="s">
        <v>25</v>
      </c>
      <c r="D378" s="294"/>
      <c r="E378" s="294"/>
      <c r="F378" s="294"/>
      <c r="G378" s="294"/>
      <c r="H378" s="294"/>
      <c r="I378" s="294"/>
      <c r="J378" s="294"/>
      <c r="K378" s="294"/>
      <c r="L378" s="294"/>
      <c r="M378" s="294"/>
      <c r="N378" s="294">
        <v>12</v>
      </c>
      <c r="O378" s="294"/>
      <c r="P378" s="294"/>
      <c r="Q378" s="294"/>
      <c r="R378" s="294"/>
      <c r="S378" s="294"/>
      <c r="T378" s="294"/>
      <c r="U378" s="294"/>
      <c r="V378" s="294"/>
      <c r="W378" s="294"/>
      <c r="X378" s="294"/>
      <c r="Y378" s="425"/>
      <c r="Z378" s="409"/>
      <c r="AA378" s="409"/>
      <c r="AB378" s="409"/>
      <c r="AC378" s="409"/>
      <c r="AD378" s="409"/>
      <c r="AE378" s="409"/>
      <c r="AF378" s="409"/>
      <c r="AG378" s="414"/>
      <c r="AH378" s="414"/>
      <c r="AI378" s="414"/>
      <c r="AJ378" s="414"/>
      <c r="AK378" s="414"/>
      <c r="AL378" s="414"/>
      <c r="AM378" s="295">
        <f>SUM(Y378:AL378)</f>
        <v>0</v>
      </c>
    </row>
    <row r="379" spans="1:42" ht="16" hidden="1" outlineLevel="1">
      <c r="B379" s="293" t="s">
        <v>289</v>
      </c>
      <c r="C379" s="290" t="s">
        <v>163</v>
      </c>
      <c r="D379" s="294"/>
      <c r="E379" s="294"/>
      <c r="F379" s="294"/>
      <c r="G379" s="294"/>
      <c r="H379" s="294"/>
      <c r="I379" s="294"/>
      <c r="J379" s="294"/>
      <c r="K379" s="294"/>
      <c r="L379" s="294"/>
      <c r="M379" s="294"/>
      <c r="N379" s="294">
        <f>N378</f>
        <v>12</v>
      </c>
      <c r="O379" s="294"/>
      <c r="P379" s="294"/>
      <c r="Q379" s="294"/>
      <c r="R379" s="294"/>
      <c r="S379" s="294"/>
      <c r="T379" s="294"/>
      <c r="U379" s="294"/>
      <c r="V379" s="294"/>
      <c r="W379" s="294"/>
      <c r="X379" s="294"/>
      <c r="Y379" s="410">
        <f>Y378</f>
        <v>0</v>
      </c>
      <c r="Z379" s="410">
        <f t="shared" ref="Z379" si="552">Z378</f>
        <v>0</v>
      </c>
      <c r="AA379" s="410">
        <f t="shared" ref="AA379" si="553">AA378</f>
        <v>0</v>
      </c>
      <c r="AB379" s="410">
        <f t="shared" ref="AB379" si="554">AB378</f>
        <v>0</v>
      </c>
      <c r="AC379" s="410">
        <f t="shared" ref="AC379" si="555">AC378</f>
        <v>0</v>
      </c>
      <c r="AD379" s="410">
        <f t="shared" ref="AD379" si="556">AD378</f>
        <v>0</v>
      </c>
      <c r="AE379" s="410">
        <f t="shared" ref="AE379" si="557">AE378</f>
        <v>0</v>
      </c>
      <c r="AF379" s="410">
        <f t="shared" ref="AF379" si="558">AF378</f>
        <v>0</v>
      </c>
      <c r="AG379" s="410">
        <f t="shared" ref="AG379" si="559">AG378</f>
        <v>0</v>
      </c>
      <c r="AH379" s="410">
        <f t="shared" ref="AH379" si="560">AH378</f>
        <v>0</v>
      </c>
      <c r="AI379" s="410">
        <f t="shared" ref="AI379" si="561">AI378</f>
        <v>0</v>
      </c>
      <c r="AJ379" s="410">
        <f t="shared" ref="AJ379" si="562">AJ378</f>
        <v>0</v>
      </c>
      <c r="AK379" s="410">
        <f t="shared" ref="AK379" si="563">AK378</f>
        <v>0</v>
      </c>
      <c r="AL379" s="410">
        <f t="shared" ref="AL379" si="564">AL378</f>
        <v>0</v>
      </c>
      <c r="AM379" s="305"/>
    </row>
    <row r="380" spans="1:42" ht="16" hidden="1" outlineLevel="1">
      <c r="B380" s="436"/>
      <c r="C380" s="304"/>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300"/>
      <c r="Z380" s="300"/>
      <c r="AA380" s="300"/>
      <c r="AB380" s="300"/>
      <c r="AC380" s="300"/>
      <c r="AD380" s="300"/>
      <c r="AE380" s="300"/>
      <c r="AF380" s="300"/>
      <c r="AG380" s="300"/>
      <c r="AH380" s="300"/>
      <c r="AI380" s="300"/>
      <c r="AJ380" s="300"/>
      <c r="AK380" s="300"/>
      <c r="AL380" s="300"/>
      <c r="AM380" s="305"/>
    </row>
    <row r="381" spans="1:42" ht="16">
      <c r="B381" s="326" t="s">
        <v>274</v>
      </c>
      <c r="C381" s="328"/>
      <c r="D381" s="328">
        <f>SUM(D223:D379)</f>
        <v>4554823.860371232</v>
      </c>
      <c r="E381" s="328"/>
      <c r="F381" s="328"/>
      <c r="G381" s="328"/>
      <c r="H381" s="328"/>
      <c r="I381" s="328"/>
      <c r="J381" s="328"/>
      <c r="K381" s="328"/>
      <c r="L381" s="328"/>
      <c r="M381" s="328"/>
      <c r="N381" s="328"/>
      <c r="O381" s="328">
        <f>SUM(O223:O379)</f>
        <v>333.55993158348957</v>
      </c>
      <c r="P381" s="328"/>
      <c r="Q381" s="328"/>
      <c r="R381" s="328"/>
      <c r="S381" s="328"/>
      <c r="T381" s="328"/>
      <c r="U381" s="328"/>
      <c r="V381" s="328"/>
      <c r="W381" s="328"/>
      <c r="X381" s="328"/>
      <c r="Y381" s="328">
        <f>IF(Y221="kWh",SUMPRODUCT(D223:D379,Y223:Y379))</f>
        <v>2669541</v>
      </c>
      <c r="Z381" s="328">
        <f>IF(Z221="kWh",SUMPRODUCT(D223:D379,Z223:Z379))</f>
        <v>1048723.8828428788</v>
      </c>
      <c r="AA381" s="328">
        <f>IF(AA221="kw",SUMPRODUCT(N223:N379,O223:O379,AA223:AA379),SUMPRODUCT(D223:D379,AA223:AA379))</f>
        <v>620.04894411983241</v>
      </c>
      <c r="AB381" s="328">
        <f>IF(AB221="kw",SUMPRODUCT(N223:N379,O223:O379,AB223:AB379),SUMPRODUCT(D223:D379,AB223:AB379))</f>
        <v>0</v>
      </c>
      <c r="AC381" s="328">
        <f>IF(AC221="kw",SUMPRODUCT(N223:N379,O223:O379,AC223:AC379),SUMPRODUCT(D223:D379,AC223:AC379))</f>
        <v>0</v>
      </c>
      <c r="AD381" s="328">
        <f>IF(AD221="kw",SUMPRODUCT(N223:N379,O223:O379,AD223:AD379),SUMPRODUCT(D223:D379,AD223:AD379))</f>
        <v>0</v>
      </c>
      <c r="AE381" s="328">
        <f>IF(AE221="kw",SUMPRODUCT(N223:N379,O223:O379,AE223:AE379),SUMPRODUCT(D223:D379,AE223:AE379))</f>
        <v>0</v>
      </c>
      <c r="AF381" s="328">
        <f>IF(AF221="kw",SUMPRODUCT(N223:N379,O223:O379,AF223:AF379),SUMPRODUCT(D223:D379,AF223:AF379))</f>
        <v>0</v>
      </c>
      <c r="AG381" s="328">
        <f>IF(AG221="kw",SUMPRODUCT(N223:N379,O223:O379,AG223:AG379),SUMPRODUCT(D223:D379,AG223:AG379))</f>
        <v>0</v>
      </c>
      <c r="AH381" s="328">
        <f>IF(AH221="kw",SUMPRODUCT(N223:N379,O223:O379,AH223:AH379),SUMPRODUCT(D223:D379,AH223:AH379))</f>
        <v>0</v>
      </c>
      <c r="AI381" s="328">
        <f>IF(AI221="kw",SUMPRODUCT(N223:N379,O223:O379,AI223:AI379),SUMPRODUCT(D223:D379,AI223:AI379))</f>
        <v>0</v>
      </c>
      <c r="AJ381" s="328">
        <f>IF(AJ221="kw",SUMPRODUCT(N223:N379,O223:O379,AJ223:AJ379),SUMPRODUCT(D223:D379,AJ223:AJ379))</f>
        <v>0</v>
      </c>
      <c r="AK381" s="328">
        <f>IF(AK221="kw",SUMPRODUCT(N223:N379,O223:O379,AK223:AK379),SUMPRODUCT(D223:D379,AK223:AK379))</f>
        <v>0</v>
      </c>
      <c r="AL381" s="328">
        <f>IF(AL221="kw",SUMPRODUCT(N223:N379,O223:O379,AL223:AL379),SUMPRODUCT(D223:D379,AL223:AL379))</f>
        <v>0</v>
      </c>
      <c r="AM381" s="329"/>
    </row>
    <row r="382" spans="1:42" ht="16">
      <c r="B382" s="390" t="s">
        <v>275</v>
      </c>
      <c r="C382" s="391"/>
      <c r="D382" s="391"/>
      <c r="E382" s="391"/>
      <c r="F382" s="391"/>
      <c r="G382" s="391"/>
      <c r="H382" s="391"/>
      <c r="I382" s="391"/>
      <c r="J382" s="391"/>
      <c r="K382" s="391"/>
      <c r="L382" s="391"/>
      <c r="M382" s="391"/>
      <c r="N382" s="391"/>
      <c r="O382" s="391"/>
      <c r="P382" s="391"/>
      <c r="Q382" s="391"/>
      <c r="R382" s="391"/>
      <c r="S382" s="391"/>
      <c r="T382" s="391"/>
      <c r="U382" s="391"/>
      <c r="V382" s="391"/>
      <c r="W382" s="391"/>
      <c r="X382" s="391"/>
      <c r="Y382" s="391">
        <f>HLOOKUP(Y220,'2. LRAMVA Threshold'!$B$42:$Q$54,8,FALSE)</f>
        <v>0</v>
      </c>
      <c r="Z382" s="391">
        <f>HLOOKUP(Z220,'2. LRAMVA Threshold'!$B$42:$Q$54,8,FALSE)</f>
        <v>0</v>
      </c>
      <c r="AA382" s="391">
        <f>HLOOKUP(AA220,'2. LRAMVA Threshold'!$B$42:$Q$54,8,FALSE)</f>
        <v>0</v>
      </c>
      <c r="AB382" s="391">
        <f>HLOOKUP(AB220,'2. LRAMVA Threshold'!$B$42:$Q$54,8,FALSE)</f>
        <v>0</v>
      </c>
      <c r="AC382" s="391">
        <f>HLOOKUP(AC220,'2. LRAMVA Threshold'!$B$42:$Q$54,8,FALSE)</f>
        <v>0</v>
      </c>
      <c r="AD382" s="391">
        <f>HLOOKUP(AD220,'2. LRAMVA Threshold'!$B$42:$Q$54,8,FALSE)</f>
        <v>0</v>
      </c>
      <c r="AE382" s="391">
        <f>HLOOKUP(AE220,'2. LRAMVA Threshold'!$B$42:$Q$54,8,FALSE)</f>
        <v>0</v>
      </c>
      <c r="AF382" s="391">
        <f>HLOOKUP(AF220,'2. LRAMVA Threshold'!$B$42:$Q$54,8,FALSE)</f>
        <v>0</v>
      </c>
      <c r="AG382" s="391">
        <f>HLOOKUP(AG220,'2. LRAMVA Threshold'!$B$42:$Q$54,8,FALSE)</f>
        <v>0</v>
      </c>
      <c r="AH382" s="391">
        <f>HLOOKUP(AH220,'2. LRAMVA Threshold'!$B$42:$Q$54,8,FALSE)</f>
        <v>0</v>
      </c>
      <c r="AI382" s="391">
        <f>HLOOKUP(AI220,'2. LRAMVA Threshold'!$B$42:$Q$54,8,FALSE)</f>
        <v>0</v>
      </c>
      <c r="AJ382" s="391">
        <f>HLOOKUP(AJ220,'2. LRAMVA Threshold'!$B$42:$Q$54,8,FALSE)</f>
        <v>0</v>
      </c>
      <c r="AK382" s="391">
        <f>HLOOKUP(AK220,'2. LRAMVA Threshold'!$B$42:$Q$54,8,FALSE)</f>
        <v>0</v>
      </c>
      <c r="AL382" s="391">
        <f>HLOOKUP(AL220,'2. LRAMVA Threshold'!$B$42:$Q$54,8,FALSE)</f>
        <v>0</v>
      </c>
      <c r="AM382" s="392"/>
    </row>
    <row r="383" spans="1:42" ht="16">
      <c r="B383" s="393"/>
      <c r="C383" s="431"/>
      <c r="D383" s="432"/>
      <c r="E383" s="432"/>
      <c r="F383" s="432"/>
      <c r="G383" s="432"/>
      <c r="H383" s="432"/>
      <c r="I383" s="432"/>
      <c r="J383" s="432"/>
      <c r="K383" s="432"/>
      <c r="L383" s="432"/>
      <c r="M383" s="432"/>
      <c r="N383" s="432"/>
      <c r="O383" s="433"/>
      <c r="P383" s="432"/>
      <c r="Q383" s="432"/>
      <c r="R383" s="432"/>
      <c r="S383" s="434"/>
      <c r="T383" s="434"/>
      <c r="U383" s="434"/>
      <c r="V383" s="434"/>
      <c r="W383" s="432"/>
      <c r="X383" s="432"/>
      <c r="Y383" s="435"/>
      <c r="Z383" s="435"/>
      <c r="AA383" s="435"/>
      <c r="AB383" s="435"/>
      <c r="AC383" s="435"/>
      <c r="AD383" s="435"/>
      <c r="AE383" s="435"/>
      <c r="AF383" s="398"/>
      <c r="AG383" s="398"/>
      <c r="AH383" s="398"/>
      <c r="AI383" s="398"/>
      <c r="AJ383" s="398"/>
      <c r="AK383" s="398"/>
      <c r="AL383" s="398"/>
      <c r="AM383" s="399"/>
    </row>
    <row r="384" spans="1:42" ht="16">
      <c r="B384" s="323" t="s">
        <v>276</v>
      </c>
      <c r="C384" s="337"/>
      <c r="D384" s="337"/>
      <c r="E384" s="375"/>
      <c r="F384" s="375"/>
      <c r="G384" s="375"/>
      <c r="H384" s="375"/>
      <c r="I384" s="375"/>
      <c r="J384" s="375"/>
      <c r="K384" s="375"/>
      <c r="L384" s="375"/>
      <c r="M384" s="375"/>
      <c r="N384" s="375"/>
      <c r="O384" s="290"/>
      <c r="P384" s="339"/>
      <c r="Q384" s="339"/>
      <c r="R384" s="339"/>
      <c r="S384" s="338"/>
      <c r="T384" s="338"/>
      <c r="U384" s="338"/>
      <c r="V384" s="338"/>
      <c r="W384" s="339"/>
      <c r="X384" s="339"/>
      <c r="Y384" s="340">
        <f>HLOOKUP(Y$35,'3.  Distribution Rates'!$C$122:$P$134,8,FALSE)</f>
        <v>0</v>
      </c>
      <c r="Z384" s="340">
        <f>HLOOKUP(Z$35,'3.  Distribution Rates'!$C$122:$P$134,8,FALSE)</f>
        <v>0</v>
      </c>
      <c r="AA384" s="340">
        <f>HLOOKUP(AA$35,'3.  Distribution Rates'!$C$122:$P$134,8,FALSE)</f>
        <v>0</v>
      </c>
      <c r="AB384" s="340">
        <f>HLOOKUP(AB$35,'3.  Distribution Rates'!$C$122:$P$134,8,FALSE)</f>
        <v>0</v>
      </c>
      <c r="AC384" s="340">
        <f>HLOOKUP(AC$35,'3.  Distribution Rates'!$C$122:$P$134,8,FALSE)</f>
        <v>0</v>
      </c>
      <c r="AD384" s="340">
        <f>HLOOKUP(AD$35,'3.  Distribution Rates'!$C$122:$P$134,8,FALSE)</f>
        <v>0</v>
      </c>
      <c r="AE384" s="340">
        <f>HLOOKUP(AE$35,'3.  Distribution Rates'!$C$122:$P$134,8,FALSE)</f>
        <v>0</v>
      </c>
      <c r="AF384" s="340">
        <f>HLOOKUP(AF$35,'3.  Distribution Rates'!$C$122:$P$134,8,FALSE)</f>
        <v>0</v>
      </c>
      <c r="AG384" s="340">
        <f>HLOOKUP(AG$35,'3.  Distribution Rates'!$C$122:$P$134,8,FALSE)</f>
        <v>0</v>
      </c>
      <c r="AH384" s="340">
        <f>HLOOKUP(AH$35,'3.  Distribution Rates'!$C$122:$P$134,8,FALSE)</f>
        <v>0</v>
      </c>
      <c r="AI384" s="340">
        <f>HLOOKUP(AI$35,'3.  Distribution Rates'!$C$122:$P$134,8,FALSE)</f>
        <v>0</v>
      </c>
      <c r="AJ384" s="340">
        <f>HLOOKUP(AJ$35,'3.  Distribution Rates'!$C$122:$P$134,8,FALSE)</f>
        <v>0</v>
      </c>
      <c r="AK384" s="340">
        <f>HLOOKUP(AK$35,'3.  Distribution Rates'!$C$122:$P$134,8,FALSE)</f>
        <v>0</v>
      </c>
      <c r="AL384" s="340">
        <f>HLOOKUP(AL$35,'3.  Distribution Rates'!$C$122:$P$134,8,FALSE)</f>
        <v>0</v>
      </c>
      <c r="AM384" s="376"/>
      <c r="AN384" s="340"/>
      <c r="AO384" s="340"/>
      <c r="AP384" s="340"/>
    </row>
    <row r="385" spans="2:39" ht="16">
      <c r="B385" s="323" t="s">
        <v>277</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LRAM'!Y139*Y384</f>
        <v>0</v>
      </c>
      <c r="Z385" s="377">
        <f>'4.  2011-2014 LRAM'!Z139*Z384</f>
        <v>0</v>
      </c>
      <c r="AA385" s="377">
        <f>'4.  2011-2014 LRAM'!AA139*AA384</f>
        <v>0</v>
      </c>
      <c r="AB385" s="377">
        <f>'4.  2011-2014 LRAM'!AB139*AB384</f>
        <v>0</v>
      </c>
      <c r="AC385" s="377">
        <f>'4.  2011-2014 LRAM'!AC139*AC384</f>
        <v>0</v>
      </c>
      <c r="AD385" s="377">
        <f>'4.  2011-2014 LRAM'!AD139*AD384</f>
        <v>0</v>
      </c>
      <c r="AE385" s="377">
        <f>'4.  2011-2014 LRAM'!AE139*AE384</f>
        <v>0</v>
      </c>
      <c r="AF385" s="377">
        <f>'4.  2011-2014 LRAM'!AF139*AF384</f>
        <v>0</v>
      </c>
      <c r="AG385" s="377">
        <f>'4.  2011-2014 LRAM'!AG139*AG384</f>
        <v>0</v>
      </c>
      <c r="AH385" s="377">
        <f>'4.  2011-2014 LRAM'!AH139*AH384</f>
        <v>0</v>
      </c>
      <c r="AI385" s="377">
        <f>'4.  2011-2014 LRAM'!AI139*AI384</f>
        <v>0</v>
      </c>
      <c r="AJ385" s="377">
        <f>'4.  2011-2014 LRAM'!AJ139*AJ384</f>
        <v>0</v>
      </c>
      <c r="AK385" s="377">
        <f>'4.  2011-2014 LRAM'!AK139*AK384</f>
        <v>0</v>
      </c>
      <c r="AL385" s="377">
        <f>'4.  2011-2014 LRAM'!AL139*AL384</f>
        <v>0</v>
      </c>
      <c r="AM385" s="625">
        <f>SUM(Y385:AL385)</f>
        <v>0</v>
      </c>
    </row>
    <row r="386" spans="2:39" ht="16">
      <c r="B386" s="323" t="s">
        <v>278</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'4.  2011-2014 LRAM'!Y268*Y384</f>
        <v>0</v>
      </c>
      <c r="Z386" s="377">
        <f>'4.  2011-2014 LRAM'!Z268*Z384</f>
        <v>0</v>
      </c>
      <c r="AA386" s="377">
        <f>'4.  2011-2014 LRAM'!AA268*AA384</f>
        <v>0</v>
      </c>
      <c r="AB386" s="377">
        <f>'4.  2011-2014 LRAM'!AB268*AB384</f>
        <v>0</v>
      </c>
      <c r="AC386" s="377">
        <f>'4.  2011-2014 LRAM'!AC268*AC384</f>
        <v>0</v>
      </c>
      <c r="AD386" s="377">
        <f>'4.  2011-2014 LRAM'!AD268*AD384</f>
        <v>0</v>
      </c>
      <c r="AE386" s="377">
        <f>'4.  2011-2014 LRAM'!AE268*AE384</f>
        <v>0</v>
      </c>
      <c r="AF386" s="377">
        <f>'4.  2011-2014 LRAM'!AF268*AF384</f>
        <v>0</v>
      </c>
      <c r="AG386" s="377">
        <f>'4.  2011-2014 LRAM'!AG268*AG384</f>
        <v>0</v>
      </c>
      <c r="AH386" s="377">
        <f>'4.  2011-2014 LRAM'!AH268*AH384</f>
        <v>0</v>
      </c>
      <c r="AI386" s="377">
        <f>'4.  2011-2014 LRAM'!AI268*AI384</f>
        <v>0</v>
      </c>
      <c r="AJ386" s="377">
        <f>'4.  2011-2014 LRAM'!AJ268*AJ384</f>
        <v>0</v>
      </c>
      <c r="AK386" s="377">
        <f>'4.  2011-2014 LRAM'!AK268*AK384</f>
        <v>0</v>
      </c>
      <c r="AL386" s="377">
        <f>'4.  2011-2014 LRAM'!AL268*AL384</f>
        <v>0</v>
      </c>
      <c r="AM386" s="625">
        <f>SUM(Y386:AL386)</f>
        <v>0</v>
      </c>
    </row>
    <row r="387" spans="2:39" ht="16">
      <c r="B387" s="323" t="s">
        <v>279</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'4.  2011-2014 LRAM'!Y397*Y384</f>
        <v>0</v>
      </c>
      <c r="Z387" s="377">
        <f>'4.  2011-2014 LRAM'!Z397*Z384</f>
        <v>0</v>
      </c>
      <c r="AA387" s="377">
        <f>'4.  2011-2014 LRAM'!AA397*AA384</f>
        <v>0</v>
      </c>
      <c r="AB387" s="377">
        <f>'4.  2011-2014 LRAM'!AB397*AB384</f>
        <v>0</v>
      </c>
      <c r="AC387" s="377">
        <f>'4.  2011-2014 LRAM'!AC397*AC384</f>
        <v>0</v>
      </c>
      <c r="AD387" s="377">
        <f>'4.  2011-2014 LRAM'!AD397*AD384</f>
        <v>0</v>
      </c>
      <c r="AE387" s="377">
        <f>'4.  2011-2014 LRAM'!AE397*AE384</f>
        <v>0</v>
      </c>
      <c r="AF387" s="377">
        <f>'4.  2011-2014 LRAM'!AF397*AF384</f>
        <v>0</v>
      </c>
      <c r="AG387" s="377">
        <f>'4.  2011-2014 LRAM'!AG397*AG384</f>
        <v>0</v>
      </c>
      <c r="AH387" s="377">
        <f>'4.  2011-2014 LRAM'!AH397*AH384</f>
        <v>0</v>
      </c>
      <c r="AI387" s="377">
        <f>'4.  2011-2014 LRAM'!AI397*AI384</f>
        <v>0</v>
      </c>
      <c r="AJ387" s="377">
        <f>'4.  2011-2014 LRAM'!AJ397*AJ384</f>
        <v>0</v>
      </c>
      <c r="AK387" s="377">
        <f>'4.  2011-2014 LRAM'!AK397*AK384</f>
        <v>0</v>
      </c>
      <c r="AL387" s="377">
        <f>'4.  2011-2014 LRAM'!AL397*AL384</f>
        <v>0</v>
      </c>
      <c r="AM387" s="625">
        <f>SUM(Y387:AL387)</f>
        <v>0</v>
      </c>
    </row>
    <row r="388" spans="2:39" ht="16">
      <c r="B388" s="323" t="s">
        <v>280</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'4.  2011-2014 LRAM'!Y527*Y384</f>
        <v>0</v>
      </c>
      <c r="Z388" s="377">
        <f>'4.  2011-2014 LRAM'!Z527*Z384</f>
        <v>0</v>
      </c>
      <c r="AA388" s="377">
        <f>'4.  2011-2014 LRAM'!AA527*AA384</f>
        <v>0</v>
      </c>
      <c r="AB388" s="377">
        <f>'4.  2011-2014 LRAM'!AB527*AB384</f>
        <v>0</v>
      </c>
      <c r="AC388" s="377">
        <f>'4.  2011-2014 LRAM'!AC527*AC384</f>
        <v>0</v>
      </c>
      <c r="AD388" s="377">
        <f>'4.  2011-2014 LRAM'!AD527*AD384</f>
        <v>0</v>
      </c>
      <c r="AE388" s="377">
        <f>'4.  2011-2014 LRAM'!AE527*AE384</f>
        <v>0</v>
      </c>
      <c r="AF388" s="377">
        <f>'4.  2011-2014 LRAM'!AF527*AF384</f>
        <v>0</v>
      </c>
      <c r="AG388" s="377">
        <f>'4.  2011-2014 LRAM'!AG527*AG384</f>
        <v>0</v>
      </c>
      <c r="AH388" s="377">
        <f>'4.  2011-2014 LRAM'!AH527*AH384</f>
        <v>0</v>
      </c>
      <c r="AI388" s="377">
        <f>'4.  2011-2014 LRAM'!AI527*AI384</f>
        <v>0</v>
      </c>
      <c r="AJ388" s="377">
        <f>'4.  2011-2014 LRAM'!AJ527*AJ384</f>
        <v>0</v>
      </c>
      <c r="AK388" s="377">
        <f>'4.  2011-2014 LRAM'!AK527*AK384</f>
        <v>0</v>
      </c>
      <c r="AL388" s="377">
        <f>'4.  2011-2014 LRAM'!AL527*AL384</f>
        <v>0</v>
      </c>
      <c r="AM388" s="625">
        <f t="shared" ref="AM388:AM390" si="565">SUM(Y388:AL388)</f>
        <v>0</v>
      </c>
    </row>
    <row r="389" spans="2:39" ht="16">
      <c r="B389" s="323" t="s">
        <v>281</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566">Y209*Y384</f>
        <v>0</v>
      </c>
      <c r="Z389" s="377">
        <f t="shared" si="566"/>
        <v>0</v>
      </c>
      <c r="AA389" s="377">
        <f t="shared" si="566"/>
        <v>0</v>
      </c>
      <c r="AB389" s="377">
        <f t="shared" si="566"/>
        <v>0</v>
      </c>
      <c r="AC389" s="377">
        <f t="shared" si="566"/>
        <v>0</v>
      </c>
      <c r="AD389" s="377">
        <f t="shared" si="566"/>
        <v>0</v>
      </c>
      <c r="AE389" s="377">
        <f t="shared" si="566"/>
        <v>0</v>
      </c>
      <c r="AF389" s="377">
        <f t="shared" si="566"/>
        <v>0</v>
      </c>
      <c r="AG389" s="377">
        <f t="shared" si="566"/>
        <v>0</v>
      </c>
      <c r="AH389" s="377">
        <f t="shared" si="566"/>
        <v>0</v>
      </c>
      <c r="AI389" s="377">
        <f t="shared" si="566"/>
        <v>0</v>
      </c>
      <c r="AJ389" s="377">
        <f t="shared" si="566"/>
        <v>0</v>
      </c>
      <c r="AK389" s="377">
        <f t="shared" si="566"/>
        <v>0</v>
      </c>
      <c r="AL389" s="377">
        <f t="shared" si="566"/>
        <v>0</v>
      </c>
      <c r="AM389" s="625">
        <f t="shared" si="565"/>
        <v>0</v>
      </c>
    </row>
    <row r="390" spans="2:39" ht="16">
      <c r="B390" s="323" t="s">
        <v>290</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Y381*Y384</f>
        <v>0</v>
      </c>
      <c r="Z390" s="377">
        <f t="shared" ref="Z390:AL390" si="567">Z381*Z384</f>
        <v>0</v>
      </c>
      <c r="AA390" s="377">
        <f t="shared" si="567"/>
        <v>0</v>
      </c>
      <c r="AB390" s="377">
        <f t="shared" si="567"/>
        <v>0</v>
      </c>
      <c r="AC390" s="377">
        <f t="shared" si="567"/>
        <v>0</v>
      </c>
      <c r="AD390" s="377">
        <f t="shared" si="567"/>
        <v>0</v>
      </c>
      <c r="AE390" s="377">
        <f t="shared" si="567"/>
        <v>0</v>
      </c>
      <c r="AF390" s="377">
        <f t="shared" si="567"/>
        <v>0</v>
      </c>
      <c r="AG390" s="377">
        <f t="shared" si="567"/>
        <v>0</v>
      </c>
      <c r="AH390" s="377">
        <f t="shared" si="567"/>
        <v>0</v>
      </c>
      <c r="AI390" s="377">
        <f t="shared" si="567"/>
        <v>0</v>
      </c>
      <c r="AJ390" s="377">
        <f t="shared" si="567"/>
        <v>0</v>
      </c>
      <c r="AK390" s="377">
        <f t="shared" si="567"/>
        <v>0</v>
      </c>
      <c r="AL390" s="377">
        <f t="shared" si="567"/>
        <v>0</v>
      </c>
      <c r="AM390" s="625">
        <f t="shared" si="565"/>
        <v>0</v>
      </c>
    </row>
    <row r="391" spans="2:39" ht="16">
      <c r="B391" s="348" t="s">
        <v>282</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SUM(Y385:Y390)</f>
        <v>0</v>
      </c>
      <c r="Z391" s="345">
        <f t="shared" ref="Z391:AE391" si="568">SUM(Z385:Z390)</f>
        <v>0</v>
      </c>
      <c r="AA391" s="345">
        <f t="shared" si="568"/>
        <v>0</v>
      </c>
      <c r="AB391" s="345">
        <f t="shared" si="568"/>
        <v>0</v>
      </c>
      <c r="AC391" s="345">
        <f t="shared" si="568"/>
        <v>0</v>
      </c>
      <c r="AD391" s="345">
        <f t="shared" si="568"/>
        <v>0</v>
      </c>
      <c r="AE391" s="345">
        <f t="shared" si="568"/>
        <v>0</v>
      </c>
      <c r="AF391" s="345">
        <f>SUM(AF385:AF390)</f>
        <v>0</v>
      </c>
      <c r="AG391" s="345">
        <f t="shared" ref="AG391:AL391" si="569">SUM(AG385:AG390)</f>
        <v>0</v>
      </c>
      <c r="AH391" s="345">
        <f t="shared" si="569"/>
        <v>0</v>
      </c>
      <c r="AI391" s="345">
        <f t="shared" si="569"/>
        <v>0</v>
      </c>
      <c r="AJ391" s="345">
        <f t="shared" si="569"/>
        <v>0</v>
      </c>
      <c r="AK391" s="345">
        <f t="shared" si="569"/>
        <v>0</v>
      </c>
      <c r="AL391" s="345">
        <f t="shared" si="569"/>
        <v>0</v>
      </c>
      <c r="AM391" s="406">
        <f>SUM(AM385:AM390)</f>
        <v>0</v>
      </c>
    </row>
    <row r="392" spans="2:39" ht="16">
      <c r="B392" s="348" t="s">
        <v>283</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Y382*Y384</f>
        <v>0</v>
      </c>
      <c r="Z392" s="346">
        <f t="shared" ref="Z392:AE392" si="570">Z382*Z384</f>
        <v>0</v>
      </c>
      <c r="AA392" s="346">
        <f t="shared" si="570"/>
        <v>0</v>
      </c>
      <c r="AB392" s="346">
        <f t="shared" si="570"/>
        <v>0</v>
      </c>
      <c r="AC392" s="346">
        <f t="shared" si="570"/>
        <v>0</v>
      </c>
      <c r="AD392" s="346">
        <f t="shared" si="570"/>
        <v>0</v>
      </c>
      <c r="AE392" s="346">
        <f t="shared" si="570"/>
        <v>0</v>
      </c>
      <c r="AF392" s="346">
        <f>AF382*AF384</f>
        <v>0</v>
      </c>
      <c r="AG392" s="346">
        <f t="shared" ref="AG392:AL392" si="571">AG382*AG384</f>
        <v>0</v>
      </c>
      <c r="AH392" s="346">
        <f t="shared" si="571"/>
        <v>0</v>
      </c>
      <c r="AI392" s="346">
        <f t="shared" si="571"/>
        <v>0</v>
      </c>
      <c r="AJ392" s="346">
        <f t="shared" si="571"/>
        <v>0</v>
      </c>
      <c r="AK392" s="346">
        <f t="shared" si="571"/>
        <v>0</v>
      </c>
      <c r="AL392" s="346">
        <f t="shared" si="571"/>
        <v>0</v>
      </c>
      <c r="AM392" s="406">
        <f>SUM(Y392:AL392)</f>
        <v>0</v>
      </c>
    </row>
    <row r="393" spans="2:39" ht="16">
      <c r="B393" s="348" t="s">
        <v>284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350"/>
      <c r="Z393" s="350"/>
      <c r="AA393" s="350"/>
      <c r="AB393" s="350"/>
      <c r="AC393" s="350"/>
      <c r="AD393" s="350"/>
      <c r="AE393" s="350"/>
      <c r="AF393" s="350"/>
      <c r="AG393" s="350"/>
      <c r="AH393" s="350"/>
      <c r="AI393" s="350"/>
      <c r="AJ393" s="350"/>
      <c r="AK393" s="350"/>
      <c r="AL393" s="350"/>
      <c r="AM393" s="406">
        <f>AM391-AM392</f>
        <v>0</v>
      </c>
    </row>
    <row r="394" spans="2:39" ht="16">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351"/>
      <c r="Z394" s="351"/>
      <c r="AA394" s="351"/>
      <c r="AB394" s="351"/>
      <c r="AC394" s="351"/>
      <c r="AD394" s="351"/>
      <c r="AE394" s="351"/>
      <c r="AF394" s="351"/>
      <c r="AG394" s="351"/>
      <c r="AH394" s="351"/>
      <c r="AI394" s="351"/>
      <c r="AJ394" s="351"/>
      <c r="AK394" s="351"/>
      <c r="AL394" s="351"/>
      <c r="AM394" s="347"/>
    </row>
    <row r="395" spans="2:39" ht="16">
      <c r="B395" s="438" t="s">
        <v>285</v>
      </c>
      <c r="C395" s="303"/>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SUMPRODUCT(E223:E379,Y223:Y379)</f>
        <v>2669541</v>
      </c>
      <c r="Z395" s="290">
        <f>SUMPRODUCT(E223:E379,Z223:Z379)</f>
        <v>1042339.3357891843</v>
      </c>
      <c r="AA395" s="290">
        <f t="shared" ref="AA395:AL395" si="572">IF(AA221="kw",SUMPRODUCT($N$223:$N$379,$P$223:$P$379,AA223:AA379),SUMPRODUCT($E$223:$E$379,AA223:AA379))</f>
        <v>605.62920123332469</v>
      </c>
      <c r="AB395" s="290">
        <f t="shared" si="572"/>
        <v>0</v>
      </c>
      <c r="AC395" s="290">
        <f t="shared" si="572"/>
        <v>0</v>
      </c>
      <c r="AD395" s="290">
        <f t="shared" si="572"/>
        <v>0</v>
      </c>
      <c r="AE395" s="290">
        <f t="shared" si="572"/>
        <v>0</v>
      </c>
      <c r="AF395" s="290">
        <f t="shared" si="572"/>
        <v>0</v>
      </c>
      <c r="AG395" s="290">
        <f t="shared" si="572"/>
        <v>0</v>
      </c>
      <c r="AH395" s="290">
        <f t="shared" si="572"/>
        <v>0</v>
      </c>
      <c r="AI395" s="290">
        <f t="shared" si="572"/>
        <v>0</v>
      </c>
      <c r="AJ395" s="290">
        <f t="shared" si="572"/>
        <v>0</v>
      </c>
      <c r="AK395" s="290">
        <f t="shared" si="572"/>
        <v>0</v>
      </c>
      <c r="AL395" s="290">
        <f t="shared" si="572"/>
        <v>0</v>
      </c>
      <c r="AM395" s="347"/>
    </row>
    <row r="396" spans="2:39" ht="16">
      <c r="B396" s="438" t="s">
        <v>286</v>
      </c>
      <c r="C396" s="303"/>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SUMPRODUCT(F223:F379,Y223:Y379)</f>
        <v>2669541</v>
      </c>
      <c r="Z396" s="290">
        <f>SUMPRODUCT(F223:F379,Z223:Z379)</f>
        <v>1042339.3357891843</v>
      </c>
      <c r="AA396" s="290">
        <f t="shared" ref="AA396:AL396" si="573">IF(AA221="kw",SUMPRODUCT($N$223:$N$379,$Q$223:$Q$379,AA223:AA379),SUMPRODUCT($F$223:$F$379,AA223:AA379))</f>
        <v>605.62920123332469</v>
      </c>
      <c r="AB396" s="290">
        <f t="shared" si="573"/>
        <v>0</v>
      </c>
      <c r="AC396" s="290">
        <f t="shared" si="573"/>
        <v>0</v>
      </c>
      <c r="AD396" s="290">
        <f t="shared" si="573"/>
        <v>0</v>
      </c>
      <c r="AE396" s="290">
        <f t="shared" si="573"/>
        <v>0</v>
      </c>
      <c r="AF396" s="290">
        <f t="shared" si="573"/>
        <v>0</v>
      </c>
      <c r="AG396" s="290">
        <f t="shared" si="573"/>
        <v>0</v>
      </c>
      <c r="AH396" s="290">
        <f t="shared" si="573"/>
        <v>0</v>
      </c>
      <c r="AI396" s="290">
        <f t="shared" si="573"/>
        <v>0</v>
      </c>
      <c r="AJ396" s="290">
        <f t="shared" si="573"/>
        <v>0</v>
      </c>
      <c r="AK396" s="290">
        <f t="shared" si="573"/>
        <v>0</v>
      </c>
      <c r="AL396" s="290">
        <f t="shared" si="573"/>
        <v>0</v>
      </c>
      <c r="AM396" s="336"/>
    </row>
    <row r="397" spans="2:39" ht="16">
      <c r="B397" s="438" t="s">
        <v>287</v>
      </c>
      <c r="C397" s="303"/>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SUMPRODUCT(G223:G379,Y223:Y379)</f>
        <v>2669541</v>
      </c>
      <c r="Z397" s="290">
        <f>SUMPRODUCT(G223:G379,Z223:Z379)</f>
        <v>1042339.3357891843</v>
      </c>
      <c r="AA397" s="290">
        <f t="shared" ref="AA397:AL397" si="574">IF(AA221="kw",SUMPRODUCT($N$223:$N$379,$R$223:$R$379,AA223:AA379),SUMPRODUCT($G$223:$G$379,AA223:AA379))</f>
        <v>605.62920123332469</v>
      </c>
      <c r="AB397" s="290">
        <f t="shared" si="574"/>
        <v>0</v>
      </c>
      <c r="AC397" s="290">
        <f t="shared" si="574"/>
        <v>0</v>
      </c>
      <c r="AD397" s="290">
        <f t="shared" si="574"/>
        <v>0</v>
      </c>
      <c r="AE397" s="290">
        <f t="shared" si="574"/>
        <v>0</v>
      </c>
      <c r="AF397" s="290">
        <f t="shared" si="574"/>
        <v>0</v>
      </c>
      <c r="AG397" s="290">
        <f t="shared" si="574"/>
        <v>0</v>
      </c>
      <c r="AH397" s="290">
        <f t="shared" si="574"/>
        <v>0</v>
      </c>
      <c r="AI397" s="290">
        <f t="shared" si="574"/>
        <v>0</v>
      </c>
      <c r="AJ397" s="290">
        <f t="shared" si="574"/>
        <v>0</v>
      </c>
      <c r="AK397" s="290">
        <f t="shared" si="574"/>
        <v>0</v>
      </c>
      <c r="AL397" s="290">
        <f t="shared" si="574"/>
        <v>0</v>
      </c>
      <c r="AM397" s="336"/>
    </row>
    <row r="398" spans="2:39" ht="16">
      <c r="B398" s="438" t="s">
        <v>288</v>
      </c>
      <c r="C398" s="303"/>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SUMPRODUCT(H223:H379,Y223:Y379)</f>
        <v>2669541</v>
      </c>
      <c r="Z398" s="290">
        <f>SUMPRODUCT(H223:H379,Z223:Z379)</f>
        <v>1042339.3357891843</v>
      </c>
      <c r="AA398" s="290">
        <f t="shared" ref="AA398:AL398" si="575">IF(AA221="kw",SUMPRODUCT($N223:$N379,$S223:$S379,AA223:AA379),SUMPRODUCT($H223:$H379,AA223:AA379))</f>
        <v>605.62920123332469</v>
      </c>
      <c r="AB398" s="290">
        <f t="shared" si="575"/>
        <v>0</v>
      </c>
      <c r="AC398" s="290">
        <f t="shared" si="575"/>
        <v>0</v>
      </c>
      <c r="AD398" s="290">
        <f t="shared" si="575"/>
        <v>0</v>
      </c>
      <c r="AE398" s="290">
        <f t="shared" si="575"/>
        <v>0</v>
      </c>
      <c r="AF398" s="290">
        <f t="shared" si="575"/>
        <v>0</v>
      </c>
      <c r="AG398" s="290">
        <f t="shared" si="575"/>
        <v>0</v>
      </c>
      <c r="AH398" s="290">
        <f t="shared" si="575"/>
        <v>0</v>
      </c>
      <c r="AI398" s="290">
        <f t="shared" si="575"/>
        <v>0</v>
      </c>
      <c r="AJ398" s="290">
        <f t="shared" si="575"/>
        <v>0</v>
      </c>
      <c r="AK398" s="290">
        <f t="shared" si="575"/>
        <v>0</v>
      </c>
      <c r="AL398" s="290">
        <f t="shared" si="575"/>
        <v>0</v>
      </c>
      <c r="AM398" s="336"/>
    </row>
    <row r="399" spans="2:39" ht="16">
      <c r="B399" s="748" t="s">
        <v>781</v>
      </c>
      <c r="C399" s="363"/>
      <c r="D399" s="383"/>
      <c r="E399" s="383"/>
      <c r="F399" s="383"/>
      <c r="G399" s="383"/>
      <c r="H399" s="383"/>
      <c r="I399" s="383"/>
      <c r="J399" s="383"/>
      <c r="K399" s="383"/>
      <c r="L399" s="383"/>
      <c r="M399" s="383"/>
      <c r="N399" s="383"/>
      <c r="O399" s="382"/>
      <c r="P399" s="383"/>
      <c r="Q399" s="383"/>
      <c r="R399" s="383"/>
      <c r="S399" s="363"/>
      <c r="T399" s="384"/>
      <c r="U399" s="384"/>
      <c r="V399" s="383"/>
      <c r="W399" s="383"/>
      <c r="X399" s="384"/>
      <c r="Y399" s="325">
        <f>SUMPRODUCT(I223:I379,Y223:Y379)</f>
        <v>2669541</v>
      </c>
      <c r="Z399" s="325">
        <f>SUMPRODUCT(I223:I379,Z223:Z379)</f>
        <v>1042339.3357891843</v>
      </c>
      <c r="AA399" s="325">
        <f t="shared" ref="AA399:AL399" si="576">IF(AA221="kw",SUMPRODUCT($N223:$N379,$T$223:$T$379,AA223:AA379),SUMPRODUCT($I$223:$I$379,AA223:AA379))</f>
        <v>605.62920123332469</v>
      </c>
      <c r="AB399" s="325">
        <f t="shared" si="576"/>
        <v>0</v>
      </c>
      <c r="AC399" s="325">
        <f t="shared" si="576"/>
        <v>0</v>
      </c>
      <c r="AD399" s="325">
        <f t="shared" si="576"/>
        <v>0</v>
      </c>
      <c r="AE399" s="325">
        <f t="shared" si="576"/>
        <v>0</v>
      </c>
      <c r="AF399" s="325">
        <f t="shared" si="576"/>
        <v>0</v>
      </c>
      <c r="AG399" s="325">
        <f t="shared" si="576"/>
        <v>0</v>
      </c>
      <c r="AH399" s="325">
        <f t="shared" si="576"/>
        <v>0</v>
      </c>
      <c r="AI399" s="325">
        <f t="shared" si="576"/>
        <v>0</v>
      </c>
      <c r="AJ399" s="325">
        <f t="shared" si="576"/>
        <v>0</v>
      </c>
      <c r="AK399" s="325">
        <f t="shared" si="576"/>
        <v>0</v>
      </c>
      <c r="AL399" s="325">
        <f t="shared" si="576"/>
        <v>0</v>
      </c>
      <c r="AM399" s="385"/>
    </row>
    <row r="400" spans="2:39" ht="64" customHeight="1">
      <c r="B400" s="887" t="s">
        <v>731</v>
      </c>
      <c r="C400" s="887"/>
      <c r="D400" s="887"/>
      <c r="E400" s="887"/>
      <c r="F400" s="887"/>
      <c r="G400" s="887"/>
      <c r="H400" s="887"/>
      <c r="I400" s="887"/>
      <c r="J400" s="887"/>
      <c r="K400" s="387"/>
      <c r="L400" s="387"/>
      <c r="M400" s="387"/>
      <c r="N400" s="387"/>
      <c r="O400" s="387"/>
      <c r="P400" s="387"/>
      <c r="Q400" s="387"/>
      <c r="R400" s="387"/>
      <c r="S400" s="370"/>
      <c r="T400" s="371"/>
      <c r="U400" s="387"/>
      <c r="V400" s="387"/>
      <c r="W400" s="387"/>
      <c r="X400" s="387"/>
      <c r="Y400" s="408"/>
      <c r="Z400" s="408"/>
      <c r="AA400" s="408"/>
      <c r="AB400" s="408"/>
      <c r="AC400" s="408"/>
      <c r="AD400" s="408"/>
      <c r="AE400" s="408"/>
      <c r="AF400" s="408"/>
      <c r="AG400" s="408"/>
      <c r="AH400" s="408"/>
      <c r="AI400" s="408"/>
      <c r="AJ400" s="408"/>
      <c r="AK400" s="408"/>
      <c r="AL400" s="408"/>
      <c r="AM400" s="388"/>
    </row>
    <row r="403" spans="1:39" ht="16">
      <c r="B403" s="279" t="s">
        <v>291</v>
      </c>
      <c r="C403" s="280"/>
      <c r="D403" s="586" t="s">
        <v>526</v>
      </c>
      <c r="E403" s="252"/>
      <c r="F403" s="588"/>
      <c r="G403" s="252"/>
      <c r="H403" s="252"/>
      <c r="I403" s="252"/>
      <c r="J403" s="252"/>
      <c r="K403" s="252"/>
      <c r="L403" s="252"/>
      <c r="M403" s="252"/>
      <c r="N403" s="252"/>
      <c r="O403" s="280"/>
      <c r="P403" s="252"/>
      <c r="Q403" s="252"/>
      <c r="R403" s="252"/>
      <c r="S403" s="252"/>
      <c r="T403" s="252"/>
      <c r="U403" s="252"/>
      <c r="V403" s="252"/>
      <c r="W403" s="252"/>
      <c r="X403" s="252"/>
      <c r="Y403" s="269"/>
      <c r="Z403" s="266"/>
      <c r="AA403" s="266"/>
      <c r="AB403" s="266"/>
      <c r="AC403" s="266"/>
      <c r="AD403" s="266"/>
      <c r="AE403" s="266"/>
      <c r="AF403" s="266"/>
      <c r="AG403" s="266"/>
      <c r="AH403" s="266"/>
      <c r="AI403" s="266"/>
      <c r="AJ403" s="266"/>
      <c r="AK403" s="266"/>
      <c r="AL403" s="266"/>
      <c r="AM403" s="281"/>
    </row>
    <row r="404" spans="1:39" ht="33.75" customHeight="1">
      <c r="B404" s="875" t="s">
        <v>211</v>
      </c>
      <c r="C404" s="877" t="s">
        <v>33</v>
      </c>
      <c r="D404" s="283" t="s">
        <v>422</v>
      </c>
      <c r="E404" s="879" t="s">
        <v>209</v>
      </c>
      <c r="F404" s="880"/>
      <c r="G404" s="880"/>
      <c r="H404" s="880"/>
      <c r="I404" s="880"/>
      <c r="J404" s="880"/>
      <c r="K404" s="880"/>
      <c r="L404" s="880"/>
      <c r="M404" s="881"/>
      <c r="N404" s="885" t="s">
        <v>213</v>
      </c>
      <c r="O404" s="283" t="s">
        <v>423</v>
      </c>
      <c r="P404" s="879" t="s">
        <v>212</v>
      </c>
      <c r="Q404" s="880"/>
      <c r="R404" s="880"/>
      <c r="S404" s="880"/>
      <c r="T404" s="880"/>
      <c r="U404" s="880"/>
      <c r="V404" s="880"/>
      <c r="W404" s="880"/>
      <c r="X404" s="881"/>
      <c r="Y404" s="882" t="s">
        <v>243</v>
      </c>
      <c r="Z404" s="883"/>
      <c r="AA404" s="883"/>
      <c r="AB404" s="883"/>
      <c r="AC404" s="883"/>
      <c r="AD404" s="883"/>
      <c r="AE404" s="883"/>
      <c r="AF404" s="883"/>
      <c r="AG404" s="883"/>
      <c r="AH404" s="883"/>
      <c r="AI404" s="883"/>
      <c r="AJ404" s="883"/>
      <c r="AK404" s="883"/>
      <c r="AL404" s="883"/>
      <c r="AM404" s="884"/>
    </row>
    <row r="405" spans="1:39" ht="61.5" customHeight="1">
      <c r="B405" s="876"/>
      <c r="C405" s="878"/>
      <c r="D405" s="284">
        <v>2017</v>
      </c>
      <c r="E405" s="284">
        <v>2018</v>
      </c>
      <c r="F405" s="284">
        <v>2019</v>
      </c>
      <c r="G405" s="284">
        <v>2020</v>
      </c>
      <c r="H405" s="284">
        <v>2021</v>
      </c>
      <c r="I405" s="284">
        <v>2022</v>
      </c>
      <c r="J405" s="284">
        <v>2023</v>
      </c>
      <c r="K405" s="284">
        <v>2024</v>
      </c>
      <c r="L405" s="284">
        <v>2025</v>
      </c>
      <c r="M405" s="284">
        <v>2026</v>
      </c>
      <c r="N405" s="886"/>
      <c r="O405" s="284">
        <v>2017</v>
      </c>
      <c r="P405" s="284">
        <v>2018</v>
      </c>
      <c r="Q405" s="284">
        <v>2019</v>
      </c>
      <c r="R405" s="284">
        <v>2020</v>
      </c>
      <c r="S405" s="284">
        <v>2021</v>
      </c>
      <c r="T405" s="284">
        <v>2022</v>
      </c>
      <c r="U405" s="284">
        <v>2023</v>
      </c>
      <c r="V405" s="284">
        <v>2024</v>
      </c>
      <c r="W405" s="284">
        <v>2025</v>
      </c>
      <c r="X405" s="284">
        <v>2026</v>
      </c>
      <c r="Y405" s="284" t="str">
        <f>'1.  LRAMVA Summary'!D52</f>
        <v>Residential</v>
      </c>
      <c r="Z405" s="284" t="str">
        <f>'1.  LRAMVA Summary'!E52</f>
        <v>GS &lt; 50 kW</v>
      </c>
      <c r="AA405" s="284" t="str">
        <f>'1.  LRAMVA Summary'!F52</f>
        <v>GS 50 to 2,999 kW</v>
      </c>
      <c r="AB405" s="284" t="str">
        <f>'1.  LRAMVA Summary'!G52</f>
        <v>GS 3,000 to 4,999 kW</v>
      </c>
      <c r="AC405" s="284" t="str">
        <f>'1.  LRAMVA Summary'!H52</f>
        <v>Unmetered Scattered Load</v>
      </c>
      <c r="AD405" s="284" t="str">
        <f>'1.  LRAMVA Summary'!I52</f>
        <v>Sentinel Lighting</v>
      </c>
      <c r="AE405" s="284" t="str">
        <f>'1.  LRAMVA Summary'!J52</f>
        <v>Street Lighting</v>
      </c>
      <c r="AF405" s="284">
        <f>'1.  LRAMVA Summary'!K52</f>
        <v>0</v>
      </c>
      <c r="AG405" s="284">
        <f>'1.  LRAMVA Summary'!L52</f>
        <v>0</v>
      </c>
      <c r="AH405" s="284">
        <f>'1.  LRAMVA Summary'!M52</f>
        <v>0</v>
      </c>
      <c r="AI405" s="284">
        <f>'1.  LRAMVA Summary'!N52</f>
        <v>0</v>
      </c>
      <c r="AJ405" s="284">
        <f>'1.  LRAMVA Summary'!O52</f>
        <v>0</v>
      </c>
      <c r="AK405" s="284">
        <f>'1.  LRAMVA Summary'!P52</f>
        <v>0</v>
      </c>
      <c r="AL405" s="284">
        <f>'1.  LRAMVA Summary'!Q52</f>
        <v>0</v>
      </c>
      <c r="AM405" s="286" t="str">
        <f>'1.  LRAMVA Summary'!R52</f>
        <v>Total</v>
      </c>
    </row>
    <row r="406" spans="1:39" ht="15.75" hidden="1" customHeight="1">
      <c r="A406" s="528"/>
      <c r="B406" s="520" t="s">
        <v>504</v>
      </c>
      <c r="C406" s="288"/>
      <c r="D406" s="288"/>
      <c r="E406" s="288"/>
      <c r="F406" s="288"/>
      <c r="G406" s="288"/>
      <c r="H406" s="288"/>
      <c r="I406" s="288"/>
      <c r="J406" s="288"/>
      <c r="K406" s="288"/>
      <c r="L406" s="288"/>
      <c r="M406" s="288"/>
      <c r="N406" s="289"/>
      <c r="O406" s="288"/>
      <c r="P406" s="288"/>
      <c r="Q406" s="288"/>
      <c r="R406" s="288"/>
      <c r="S406" s="288"/>
      <c r="T406" s="288"/>
      <c r="U406" s="288"/>
      <c r="V406" s="288"/>
      <c r="W406" s="288"/>
      <c r="X406" s="288"/>
      <c r="Y406" s="290" t="str">
        <f>'1.  LRAMVA Summary'!D53</f>
        <v>kWh</v>
      </c>
      <c r="Z406" s="290" t="str">
        <f>'1.  LRAMVA Summary'!E53</f>
        <v>kWh</v>
      </c>
      <c r="AA406" s="290" t="str">
        <f>'1.  LRAMVA Summary'!F53</f>
        <v>kW</v>
      </c>
      <c r="AB406" s="290" t="str">
        <f>'1.  LRAMVA Summary'!G53</f>
        <v>kW</v>
      </c>
      <c r="AC406" s="290" t="str">
        <f>'1.  LRAMVA Summary'!H53</f>
        <v>kWh</v>
      </c>
      <c r="AD406" s="290" t="str">
        <f>'1.  LRAMVA Summary'!I53</f>
        <v>kW</v>
      </c>
      <c r="AE406" s="290" t="str">
        <f>'1.  LRAMVA Summary'!J53</f>
        <v>kW</v>
      </c>
      <c r="AF406" s="290">
        <f>'1.  LRAMVA Summary'!K53</f>
        <v>0</v>
      </c>
      <c r="AG406" s="290">
        <f>'1.  LRAMVA Summary'!L53</f>
        <v>0</v>
      </c>
      <c r="AH406" s="290">
        <f>'1.  LRAMVA Summary'!M53</f>
        <v>0</v>
      </c>
      <c r="AI406" s="290">
        <f>'1.  LRAMVA Summary'!N53</f>
        <v>0</v>
      </c>
      <c r="AJ406" s="290">
        <f>'1.  LRAMVA Summary'!O53</f>
        <v>0</v>
      </c>
      <c r="AK406" s="290">
        <f>'1.  LRAMVA Summary'!P53</f>
        <v>0</v>
      </c>
      <c r="AL406" s="290">
        <f>'1.  LRAMVA Summary'!Q53</f>
        <v>0</v>
      </c>
      <c r="AM406" s="291"/>
    </row>
    <row r="407" spans="1:39" ht="16" hidden="1" outlineLevel="1">
      <c r="A407" s="528"/>
      <c r="B407" s="500" t="s">
        <v>497</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c r="Z407" s="290"/>
      <c r="AA407" s="290"/>
      <c r="AB407" s="290"/>
      <c r="AC407" s="290"/>
      <c r="AD407" s="290"/>
      <c r="AE407" s="290"/>
      <c r="AF407" s="290"/>
      <c r="AG407" s="290"/>
      <c r="AH407" s="290"/>
      <c r="AI407" s="290"/>
      <c r="AJ407" s="290"/>
      <c r="AK407" s="290"/>
      <c r="AL407" s="290"/>
      <c r="AM407" s="291"/>
    </row>
    <row r="408" spans="1:39" ht="17" hidden="1" outlineLevel="1">
      <c r="A408" s="528">
        <v>1</v>
      </c>
      <c r="B408" s="427" t="s">
        <v>95</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409"/>
      <c r="Z408" s="409"/>
      <c r="AA408" s="409"/>
      <c r="AB408" s="409"/>
      <c r="AC408" s="409"/>
      <c r="AD408" s="409"/>
      <c r="AE408" s="409"/>
      <c r="AF408" s="409"/>
      <c r="AG408" s="409"/>
      <c r="AH408" s="409"/>
      <c r="AI408" s="409"/>
      <c r="AJ408" s="409"/>
      <c r="AK408" s="409"/>
      <c r="AL408" s="409"/>
      <c r="AM408" s="295">
        <f>SUM(Y408:AL408)</f>
        <v>0</v>
      </c>
    </row>
    <row r="409" spans="1:39" ht="16" hidden="1" outlineLevel="1">
      <c r="A409" s="528"/>
      <c r="B409" s="430" t="s">
        <v>308</v>
      </c>
      <c r="C409" s="290" t="s">
        <v>163</v>
      </c>
      <c r="D409" s="294"/>
      <c r="E409" s="294"/>
      <c r="F409" s="294"/>
      <c r="G409" s="294"/>
      <c r="H409" s="294"/>
      <c r="I409" s="294"/>
      <c r="J409" s="294"/>
      <c r="K409" s="294"/>
      <c r="L409" s="294"/>
      <c r="M409" s="294"/>
      <c r="N409" s="464"/>
      <c r="O409" s="294"/>
      <c r="P409" s="294"/>
      <c r="Q409" s="294"/>
      <c r="R409" s="294"/>
      <c r="S409" s="294"/>
      <c r="T409" s="294"/>
      <c r="U409" s="294"/>
      <c r="V409" s="294"/>
      <c r="W409" s="294"/>
      <c r="X409" s="294"/>
      <c r="Y409" s="410">
        <f>Y408</f>
        <v>0</v>
      </c>
      <c r="Z409" s="410">
        <f t="shared" ref="Z409" si="577">Z408</f>
        <v>0</v>
      </c>
      <c r="AA409" s="410">
        <f t="shared" ref="AA409" si="578">AA408</f>
        <v>0</v>
      </c>
      <c r="AB409" s="410">
        <f t="shared" ref="AB409" si="579">AB408</f>
        <v>0</v>
      </c>
      <c r="AC409" s="410">
        <f t="shared" ref="AC409" si="580">AC408</f>
        <v>0</v>
      </c>
      <c r="AD409" s="410">
        <f t="shared" ref="AD409" si="581">AD408</f>
        <v>0</v>
      </c>
      <c r="AE409" s="410">
        <f t="shared" ref="AE409" si="582">AE408</f>
        <v>0</v>
      </c>
      <c r="AF409" s="410">
        <f t="shared" ref="AF409" si="583">AF408</f>
        <v>0</v>
      </c>
      <c r="AG409" s="410">
        <f t="shared" ref="AG409" si="584">AG408</f>
        <v>0</v>
      </c>
      <c r="AH409" s="410">
        <f t="shared" ref="AH409" si="585">AH408</f>
        <v>0</v>
      </c>
      <c r="AI409" s="410">
        <f t="shared" ref="AI409" si="586">AI408</f>
        <v>0</v>
      </c>
      <c r="AJ409" s="410">
        <f t="shared" ref="AJ409" si="587">AJ408</f>
        <v>0</v>
      </c>
      <c r="AK409" s="410">
        <f t="shared" ref="AK409" si="588">AK408</f>
        <v>0</v>
      </c>
      <c r="AL409" s="410">
        <f t="shared" ref="AL409" si="589">AL408</f>
        <v>0</v>
      </c>
      <c r="AM409" s="296"/>
    </row>
    <row r="410" spans="1:39" ht="16" hidden="1" outlineLevel="1">
      <c r="A410" s="528"/>
      <c r="B410" s="521"/>
      <c r="C410" s="298"/>
      <c r="D410" s="298"/>
      <c r="E410" s="298"/>
      <c r="F410" s="298"/>
      <c r="G410" s="298"/>
      <c r="H410" s="298"/>
      <c r="I410" s="298"/>
      <c r="J410" s="298"/>
      <c r="K410" s="298"/>
      <c r="L410" s="298"/>
      <c r="M410" s="298"/>
      <c r="N410" s="299"/>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39" ht="17" hidden="1" outlineLevel="1">
      <c r="A411" s="528">
        <v>2</v>
      </c>
      <c r="B411" s="427" t="s">
        <v>96</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409"/>
      <c r="Z411" s="409"/>
      <c r="AA411" s="409"/>
      <c r="AB411" s="409"/>
      <c r="AC411" s="409"/>
      <c r="AD411" s="409"/>
      <c r="AE411" s="409"/>
      <c r="AF411" s="409"/>
      <c r="AG411" s="409"/>
      <c r="AH411" s="409"/>
      <c r="AI411" s="409"/>
      <c r="AJ411" s="409"/>
      <c r="AK411" s="409"/>
      <c r="AL411" s="409"/>
      <c r="AM411" s="295">
        <f>SUM(Y411:AL411)</f>
        <v>0</v>
      </c>
    </row>
    <row r="412" spans="1:39" ht="16" hidden="1" outlineLevel="1">
      <c r="A412" s="528"/>
      <c r="B412" s="430" t="s">
        <v>308</v>
      </c>
      <c r="C412" s="290" t="s">
        <v>163</v>
      </c>
      <c r="D412" s="294"/>
      <c r="E412" s="294"/>
      <c r="F412" s="294"/>
      <c r="G412" s="294"/>
      <c r="H412" s="294"/>
      <c r="I412" s="294"/>
      <c r="J412" s="294"/>
      <c r="K412" s="294"/>
      <c r="L412" s="294"/>
      <c r="M412" s="294"/>
      <c r="N412" s="464"/>
      <c r="O412" s="294"/>
      <c r="P412" s="294"/>
      <c r="Q412" s="294"/>
      <c r="R412" s="294"/>
      <c r="S412" s="294"/>
      <c r="T412" s="294"/>
      <c r="U412" s="294"/>
      <c r="V412" s="294"/>
      <c r="W412" s="294"/>
      <c r="X412" s="294"/>
      <c r="Y412" s="410">
        <f>Y411</f>
        <v>0</v>
      </c>
      <c r="Z412" s="410">
        <f t="shared" ref="Z412" si="590">Z411</f>
        <v>0</v>
      </c>
      <c r="AA412" s="410">
        <f t="shared" ref="AA412" si="591">AA411</f>
        <v>0</v>
      </c>
      <c r="AB412" s="410">
        <f t="shared" ref="AB412" si="592">AB411</f>
        <v>0</v>
      </c>
      <c r="AC412" s="410">
        <f t="shared" ref="AC412" si="593">AC411</f>
        <v>0</v>
      </c>
      <c r="AD412" s="410">
        <f t="shared" ref="AD412" si="594">AD411</f>
        <v>0</v>
      </c>
      <c r="AE412" s="410">
        <f t="shared" ref="AE412" si="595">AE411</f>
        <v>0</v>
      </c>
      <c r="AF412" s="410">
        <f t="shared" ref="AF412" si="596">AF411</f>
        <v>0</v>
      </c>
      <c r="AG412" s="410">
        <f t="shared" ref="AG412" si="597">AG411</f>
        <v>0</v>
      </c>
      <c r="AH412" s="410">
        <f t="shared" ref="AH412" si="598">AH411</f>
        <v>0</v>
      </c>
      <c r="AI412" s="410">
        <f t="shared" ref="AI412" si="599">AI411</f>
        <v>0</v>
      </c>
      <c r="AJ412" s="410">
        <f t="shared" ref="AJ412" si="600">AJ411</f>
        <v>0</v>
      </c>
      <c r="AK412" s="410">
        <f t="shared" ref="AK412" si="601">AK411</f>
        <v>0</v>
      </c>
      <c r="AL412" s="410">
        <f t="shared" ref="AL412" si="602">AL411</f>
        <v>0</v>
      </c>
      <c r="AM412" s="296"/>
    </row>
    <row r="413" spans="1:39" ht="16" hidden="1" outlineLevel="1">
      <c r="A413" s="528"/>
      <c r="B413" s="521"/>
      <c r="C413" s="298"/>
      <c r="D413" s="303"/>
      <c r="E413" s="303"/>
      <c r="F413" s="303"/>
      <c r="G413" s="303"/>
      <c r="H413" s="303"/>
      <c r="I413" s="303"/>
      <c r="J413" s="303"/>
      <c r="K413" s="303"/>
      <c r="L413" s="303"/>
      <c r="M413" s="303"/>
      <c r="N413" s="299"/>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39" ht="17" hidden="1" outlineLevel="1">
      <c r="A414" s="528">
        <v>3</v>
      </c>
      <c r="B414" s="427" t="s">
        <v>97</v>
      </c>
      <c r="C414" s="290" t="s">
        <v>25</v>
      </c>
      <c r="D414" s="294"/>
      <c r="E414" s="294"/>
      <c r="F414" s="294"/>
      <c r="G414" s="294"/>
      <c r="H414" s="294"/>
      <c r="I414" s="294"/>
      <c r="J414" s="294"/>
      <c r="K414" s="294"/>
      <c r="L414" s="294"/>
      <c r="M414" s="294"/>
      <c r="N414" s="290"/>
      <c r="O414" s="294"/>
      <c r="P414" s="294"/>
      <c r="Q414" s="294"/>
      <c r="R414" s="294"/>
      <c r="S414" s="294"/>
      <c r="T414" s="294"/>
      <c r="U414" s="294"/>
      <c r="V414" s="294"/>
      <c r="W414" s="294"/>
      <c r="X414" s="294"/>
      <c r="Y414" s="409"/>
      <c r="Z414" s="409"/>
      <c r="AA414" s="409"/>
      <c r="AB414" s="409"/>
      <c r="AC414" s="409"/>
      <c r="AD414" s="409"/>
      <c r="AE414" s="409"/>
      <c r="AF414" s="409"/>
      <c r="AG414" s="409"/>
      <c r="AH414" s="409"/>
      <c r="AI414" s="409"/>
      <c r="AJ414" s="409"/>
      <c r="AK414" s="409"/>
      <c r="AL414" s="409"/>
      <c r="AM414" s="295">
        <f>SUM(Y414:AL414)</f>
        <v>0</v>
      </c>
    </row>
    <row r="415" spans="1:39" ht="16" hidden="1" outlineLevel="1">
      <c r="A415" s="528"/>
      <c r="B415" s="430" t="s">
        <v>308</v>
      </c>
      <c r="C415" s="290" t="s">
        <v>163</v>
      </c>
      <c r="D415" s="294"/>
      <c r="E415" s="294"/>
      <c r="F415" s="294"/>
      <c r="G415" s="294"/>
      <c r="H415" s="294"/>
      <c r="I415" s="294"/>
      <c r="J415" s="294"/>
      <c r="K415" s="294"/>
      <c r="L415" s="294"/>
      <c r="M415" s="294"/>
      <c r="N415" s="464"/>
      <c r="O415" s="294"/>
      <c r="P415" s="294"/>
      <c r="Q415" s="294"/>
      <c r="R415" s="294"/>
      <c r="S415" s="294"/>
      <c r="T415" s="294"/>
      <c r="U415" s="294"/>
      <c r="V415" s="294"/>
      <c r="W415" s="294"/>
      <c r="X415" s="294"/>
      <c r="Y415" s="410">
        <f>Y414</f>
        <v>0</v>
      </c>
      <c r="Z415" s="410">
        <f t="shared" ref="Z415" si="603">Z414</f>
        <v>0</v>
      </c>
      <c r="AA415" s="410">
        <f t="shared" ref="AA415" si="604">AA414</f>
        <v>0</v>
      </c>
      <c r="AB415" s="410">
        <f t="shared" ref="AB415" si="605">AB414</f>
        <v>0</v>
      </c>
      <c r="AC415" s="410">
        <f t="shared" ref="AC415" si="606">AC414</f>
        <v>0</v>
      </c>
      <c r="AD415" s="410">
        <f t="shared" ref="AD415" si="607">AD414</f>
        <v>0</v>
      </c>
      <c r="AE415" s="410">
        <f t="shared" ref="AE415" si="608">AE414</f>
        <v>0</v>
      </c>
      <c r="AF415" s="410">
        <f t="shared" ref="AF415" si="609">AF414</f>
        <v>0</v>
      </c>
      <c r="AG415" s="410">
        <f t="shared" ref="AG415" si="610">AG414</f>
        <v>0</v>
      </c>
      <c r="AH415" s="410">
        <f t="shared" ref="AH415" si="611">AH414</f>
        <v>0</v>
      </c>
      <c r="AI415" s="410">
        <f t="shared" ref="AI415" si="612">AI414</f>
        <v>0</v>
      </c>
      <c r="AJ415" s="410">
        <f t="shared" ref="AJ415" si="613">AJ414</f>
        <v>0</v>
      </c>
      <c r="AK415" s="410">
        <f t="shared" ref="AK415" si="614">AK414</f>
        <v>0</v>
      </c>
      <c r="AL415" s="410">
        <f t="shared" ref="AL415" si="615">AL414</f>
        <v>0</v>
      </c>
      <c r="AM415" s="296"/>
    </row>
    <row r="416" spans="1:39" ht="16" hidden="1" outlineLevel="1">
      <c r="A416" s="528"/>
      <c r="B416" s="430"/>
      <c r="C416" s="304"/>
      <c r="D416" s="290"/>
      <c r="E416" s="290"/>
      <c r="F416" s="290"/>
      <c r="G416" s="290"/>
      <c r="H416" s="290"/>
      <c r="I416" s="290"/>
      <c r="J416" s="290"/>
      <c r="K416" s="290"/>
      <c r="L416" s="290"/>
      <c r="M416" s="290"/>
      <c r="N416" s="290"/>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7" hidden="1" outlineLevel="1">
      <c r="A417" s="528">
        <v>4</v>
      </c>
      <c r="B417" s="516" t="s">
        <v>674</v>
      </c>
      <c r="C417" s="290" t="s">
        <v>25</v>
      </c>
      <c r="D417" s="294"/>
      <c r="E417" s="294"/>
      <c r="F417" s="294"/>
      <c r="G417" s="294"/>
      <c r="H417" s="294"/>
      <c r="I417" s="294"/>
      <c r="J417" s="294"/>
      <c r="K417" s="294"/>
      <c r="L417" s="294"/>
      <c r="M417" s="294"/>
      <c r="N417" s="290"/>
      <c r="O417" s="294"/>
      <c r="P417" s="294"/>
      <c r="Q417" s="294"/>
      <c r="R417" s="294"/>
      <c r="S417" s="294"/>
      <c r="T417" s="294"/>
      <c r="U417" s="294"/>
      <c r="V417" s="294"/>
      <c r="W417" s="294"/>
      <c r="X417" s="294"/>
      <c r="Y417" s="409"/>
      <c r="Z417" s="409"/>
      <c r="AA417" s="409"/>
      <c r="AB417" s="409"/>
      <c r="AC417" s="409"/>
      <c r="AD417" s="409"/>
      <c r="AE417" s="409"/>
      <c r="AF417" s="409"/>
      <c r="AG417" s="409"/>
      <c r="AH417" s="409"/>
      <c r="AI417" s="409"/>
      <c r="AJ417" s="409"/>
      <c r="AK417" s="409"/>
      <c r="AL417" s="409"/>
      <c r="AM417" s="295">
        <f>SUM(Y417:AL417)</f>
        <v>0</v>
      </c>
    </row>
    <row r="418" spans="1:39" ht="16" hidden="1" outlineLevel="1">
      <c r="A418" s="528"/>
      <c r="B418" s="430" t="s">
        <v>308</v>
      </c>
      <c r="C418" s="290" t="s">
        <v>163</v>
      </c>
      <c r="D418" s="294"/>
      <c r="E418" s="294"/>
      <c r="F418" s="294"/>
      <c r="G418" s="294"/>
      <c r="H418" s="294"/>
      <c r="I418" s="294"/>
      <c r="J418" s="294"/>
      <c r="K418" s="294"/>
      <c r="L418" s="294"/>
      <c r="M418" s="294"/>
      <c r="N418" s="464"/>
      <c r="O418" s="294"/>
      <c r="P418" s="294"/>
      <c r="Q418" s="294"/>
      <c r="R418" s="294"/>
      <c r="S418" s="294"/>
      <c r="T418" s="294"/>
      <c r="U418" s="294"/>
      <c r="V418" s="294"/>
      <c r="W418" s="294"/>
      <c r="X418" s="294"/>
      <c r="Y418" s="410">
        <f>Y417</f>
        <v>0</v>
      </c>
      <c r="Z418" s="410">
        <f t="shared" ref="Z418" si="616">Z417</f>
        <v>0</v>
      </c>
      <c r="AA418" s="410">
        <f t="shared" ref="AA418" si="617">AA417</f>
        <v>0</v>
      </c>
      <c r="AB418" s="410">
        <f t="shared" ref="AB418" si="618">AB417</f>
        <v>0</v>
      </c>
      <c r="AC418" s="410">
        <f t="shared" ref="AC418" si="619">AC417</f>
        <v>0</v>
      </c>
      <c r="AD418" s="410">
        <f t="shared" ref="AD418" si="620">AD417</f>
        <v>0</v>
      </c>
      <c r="AE418" s="410">
        <f t="shared" ref="AE418" si="621">AE417</f>
        <v>0</v>
      </c>
      <c r="AF418" s="410">
        <f t="shared" ref="AF418" si="622">AF417</f>
        <v>0</v>
      </c>
      <c r="AG418" s="410">
        <f t="shared" ref="AG418" si="623">AG417</f>
        <v>0</v>
      </c>
      <c r="AH418" s="410">
        <f t="shared" ref="AH418" si="624">AH417</f>
        <v>0</v>
      </c>
      <c r="AI418" s="410">
        <f t="shared" ref="AI418" si="625">AI417</f>
        <v>0</v>
      </c>
      <c r="AJ418" s="410">
        <f t="shared" ref="AJ418" si="626">AJ417</f>
        <v>0</v>
      </c>
      <c r="AK418" s="410">
        <f t="shared" ref="AK418" si="627">AK417</f>
        <v>0</v>
      </c>
      <c r="AL418" s="410">
        <f t="shared" ref="AL418" si="628">AL417</f>
        <v>0</v>
      </c>
      <c r="AM418" s="296"/>
    </row>
    <row r="419" spans="1:39" ht="16" hidden="1" outlineLevel="1">
      <c r="A419" s="528"/>
      <c r="B419" s="430"/>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34" hidden="1" outlineLevel="1">
      <c r="A420" s="528">
        <v>5</v>
      </c>
      <c r="B420" s="427" t="s">
        <v>98</v>
      </c>
      <c r="C420" s="290" t="s">
        <v>25</v>
      </c>
      <c r="D420" s="294"/>
      <c r="E420" s="294"/>
      <c r="F420" s="294"/>
      <c r="G420" s="294"/>
      <c r="H420" s="294"/>
      <c r="I420" s="294"/>
      <c r="J420" s="294"/>
      <c r="K420" s="294"/>
      <c r="L420" s="294"/>
      <c r="M420" s="294"/>
      <c r="N420" s="290"/>
      <c r="O420" s="294"/>
      <c r="P420" s="294"/>
      <c r="Q420" s="294"/>
      <c r="R420" s="294"/>
      <c r="S420" s="294"/>
      <c r="T420" s="294"/>
      <c r="U420" s="294"/>
      <c r="V420" s="294"/>
      <c r="W420" s="294"/>
      <c r="X420" s="294"/>
      <c r="Y420" s="409"/>
      <c r="Z420" s="409"/>
      <c r="AA420" s="409"/>
      <c r="AB420" s="409"/>
      <c r="AC420" s="409"/>
      <c r="AD420" s="409"/>
      <c r="AE420" s="409"/>
      <c r="AF420" s="409"/>
      <c r="AG420" s="409"/>
      <c r="AH420" s="409"/>
      <c r="AI420" s="409"/>
      <c r="AJ420" s="409"/>
      <c r="AK420" s="409"/>
      <c r="AL420" s="409"/>
      <c r="AM420" s="295">
        <f>SUM(Y420:AL420)</f>
        <v>0</v>
      </c>
    </row>
    <row r="421" spans="1:39" ht="16" hidden="1" outlineLevel="1">
      <c r="A421" s="528"/>
      <c r="B421" s="430" t="s">
        <v>308</v>
      </c>
      <c r="C421" s="290" t="s">
        <v>163</v>
      </c>
      <c r="D421" s="294"/>
      <c r="E421" s="294"/>
      <c r="F421" s="294"/>
      <c r="G421" s="294"/>
      <c r="H421" s="294"/>
      <c r="I421" s="294"/>
      <c r="J421" s="294"/>
      <c r="K421" s="294"/>
      <c r="L421" s="294"/>
      <c r="M421" s="294"/>
      <c r="N421" s="464"/>
      <c r="O421" s="294"/>
      <c r="P421" s="294"/>
      <c r="Q421" s="294"/>
      <c r="R421" s="294"/>
      <c r="S421" s="294"/>
      <c r="T421" s="294"/>
      <c r="U421" s="294"/>
      <c r="V421" s="294"/>
      <c r="W421" s="294"/>
      <c r="X421" s="294"/>
      <c r="Y421" s="410">
        <f>Y420</f>
        <v>0</v>
      </c>
      <c r="Z421" s="410">
        <f t="shared" ref="Z421" si="629">Z420</f>
        <v>0</v>
      </c>
      <c r="AA421" s="410">
        <f t="shared" ref="AA421" si="630">AA420</f>
        <v>0</v>
      </c>
      <c r="AB421" s="410">
        <f t="shared" ref="AB421" si="631">AB420</f>
        <v>0</v>
      </c>
      <c r="AC421" s="410">
        <f t="shared" ref="AC421" si="632">AC420</f>
        <v>0</v>
      </c>
      <c r="AD421" s="410">
        <f t="shared" ref="AD421" si="633">AD420</f>
        <v>0</v>
      </c>
      <c r="AE421" s="410">
        <f t="shared" ref="AE421" si="634">AE420</f>
        <v>0</v>
      </c>
      <c r="AF421" s="410">
        <f t="shared" ref="AF421" si="635">AF420</f>
        <v>0</v>
      </c>
      <c r="AG421" s="410">
        <f t="shared" ref="AG421" si="636">AG420</f>
        <v>0</v>
      </c>
      <c r="AH421" s="410">
        <f t="shared" ref="AH421" si="637">AH420</f>
        <v>0</v>
      </c>
      <c r="AI421" s="410">
        <f t="shared" ref="AI421" si="638">AI420</f>
        <v>0</v>
      </c>
      <c r="AJ421" s="410">
        <f t="shared" ref="AJ421" si="639">AJ420</f>
        <v>0</v>
      </c>
      <c r="AK421" s="410">
        <f t="shared" ref="AK421" si="640">AK420</f>
        <v>0</v>
      </c>
      <c r="AL421" s="410">
        <f t="shared" ref="AL421" si="641">AL420</f>
        <v>0</v>
      </c>
      <c r="AM421" s="296"/>
    </row>
    <row r="422" spans="1:39" ht="16" hidden="1" outlineLevel="1">
      <c r="A422" s="528"/>
      <c r="B422" s="430"/>
      <c r="C422" s="290"/>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21"/>
      <c r="Z422" s="422"/>
      <c r="AA422" s="422"/>
      <c r="AB422" s="422"/>
      <c r="AC422" s="422"/>
      <c r="AD422" s="422"/>
      <c r="AE422" s="422"/>
      <c r="AF422" s="422"/>
      <c r="AG422" s="422"/>
      <c r="AH422" s="422"/>
      <c r="AI422" s="422"/>
      <c r="AJ422" s="422"/>
      <c r="AK422" s="422"/>
      <c r="AL422" s="422"/>
      <c r="AM422" s="296"/>
    </row>
    <row r="423" spans="1:39" ht="17" hidden="1" outlineLevel="1">
      <c r="A423" s="528"/>
      <c r="B423" s="510" t="s">
        <v>498</v>
      </c>
      <c r="C423" s="288"/>
      <c r="D423" s="288"/>
      <c r="E423" s="288"/>
      <c r="F423" s="288"/>
      <c r="G423" s="288"/>
      <c r="H423" s="288"/>
      <c r="I423" s="288"/>
      <c r="J423" s="288"/>
      <c r="K423" s="288"/>
      <c r="L423" s="288"/>
      <c r="M423" s="288"/>
      <c r="N423" s="289"/>
      <c r="O423" s="288"/>
      <c r="P423" s="288"/>
      <c r="Q423" s="288"/>
      <c r="R423" s="288"/>
      <c r="S423" s="288"/>
      <c r="T423" s="288"/>
      <c r="U423" s="288"/>
      <c r="V423" s="288"/>
      <c r="W423" s="288"/>
      <c r="X423" s="288"/>
      <c r="Y423" s="413"/>
      <c r="Z423" s="413"/>
      <c r="AA423" s="413"/>
      <c r="AB423" s="413"/>
      <c r="AC423" s="413"/>
      <c r="AD423" s="413"/>
      <c r="AE423" s="413"/>
      <c r="AF423" s="413"/>
      <c r="AG423" s="413"/>
      <c r="AH423" s="413"/>
      <c r="AI423" s="413"/>
      <c r="AJ423" s="413"/>
      <c r="AK423" s="413"/>
      <c r="AL423" s="413"/>
      <c r="AM423" s="291"/>
    </row>
    <row r="424" spans="1:39" ht="17" hidden="1" outlineLevel="1">
      <c r="A424" s="528">
        <v>6</v>
      </c>
      <c r="B424" s="427" t="s">
        <v>99</v>
      </c>
      <c r="C424" s="290" t="s">
        <v>25</v>
      </c>
      <c r="D424" s="294"/>
      <c r="E424" s="294"/>
      <c r="F424" s="294"/>
      <c r="G424" s="294"/>
      <c r="H424" s="294"/>
      <c r="I424" s="294"/>
      <c r="J424" s="294"/>
      <c r="K424" s="294"/>
      <c r="L424" s="294"/>
      <c r="M424" s="294"/>
      <c r="N424" s="294">
        <v>12</v>
      </c>
      <c r="O424" s="294"/>
      <c r="P424" s="294"/>
      <c r="Q424" s="294"/>
      <c r="R424" s="294"/>
      <c r="S424" s="294"/>
      <c r="T424" s="294"/>
      <c r="U424" s="294"/>
      <c r="V424" s="294"/>
      <c r="W424" s="294"/>
      <c r="X424" s="294"/>
      <c r="Y424" s="414"/>
      <c r="Z424" s="409"/>
      <c r="AA424" s="409"/>
      <c r="AB424" s="409"/>
      <c r="AC424" s="409"/>
      <c r="AD424" s="409"/>
      <c r="AE424" s="409"/>
      <c r="AF424" s="414"/>
      <c r="AG424" s="414"/>
      <c r="AH424" s="414"/>
      <c r="AI424" s="414"/>
      <c r="AJ424" s="414"/>
      <c r="AK424" s="414"/>
      <c r="AL424" s="414"/>
      <c r="AM424" s="295">
        <f>SUM(Y424:AL424)</f>
        <v>0</v>
      </c>
    </row>
    <row r="425" spans="1:39" ht="16" hidden="1" outlineLevel="1">
      <c r="A425" s="528"/>
      <c r="B425" s="430" t="s">
        <v>308</v>
      </c>
      <c r="C425" s="290" t="s">
        <v>163</v>
      </c>
      <c r="D425" s="294"/>
      <c r="E425" s="294"/>
      <c r="F425" s="294"/>
      <c r="G425" s="294"/>
      <c r="H425" s="294"/>
      <c r="I425" s="294"/>
      <c r="J425" s="294"/>
      <c r="K425" s="294"/>
      <c r="L425" s="294"/>
      <c r="M425" s="294"/>
      <c r="N425" s="294">
        <f>N424</f>
        <v>12</v>
      </c>
      <c r="O425" s="294"/>
      <c r="P425" s="294"/>
      <c r="Q425" s="294"/>
      <c r="R425" s="294"/>
      <c r="S425" s="294"/>
      <c r="T425" s="294"/>
      <c r="U425" s="294"/>
      <c r="V425" s="294"/>
      <c r="W425" s="294"/>
      <c r="X425" s="294"/>
      <c r="Y425" s="410">
        <f>Y424</f>
        <v>0</v>
      </c>
      <c r="Z425" s="410">
        <f t="shared" ref="Z425" si="642">Z424</f>
        <v>0</v>
      </c>
      <c r="AA425" s="410">
        <f t="shared" ref="AA425" si="643">AA424</f>
        <v>0</v>
      </c>
      <c r="AB425" s="410">
        <f t="shared" ref="AB425" si="644">AB424</f>
        <v>0</v>
      </c>
      <c r="AC425" s="410">
        <f t="shared" ref="AC425" si="645">AC424</f>
        <v>0</v>
      </c>
      <c r="AD425" s="410">
        <f t="shared" ref="AD425" si="646">AD424</f>
        <v>0</v>
      </c>
      <c r="AE425" s="410">
        <f t="shared" ref="AE425" si="647">AE424</f>
        <v>0</v>
      </c>
      <c r="AF425" s="410">
        <f t="shared" ref="AF425" si="648">AF424</f>
        <v>0</v>
      </c>
      <c r="AG425" s="410">
        <f t="shared" ref="AG425" si="649">AG424</f>
        <v>0</v>
      </c>
      <c r="AH425" s="410">
        <f t="shared" ref="AH425" si="650">AH424</f>
        <v>0</v>
      </c>
      <c r="AI425" s="410">
        <f t="shared" ref="AI425" si="651">AI424</f>
        <v>0</v>
      </c>
      <c r="AJ425" s="410">
        <f t="shared" ref="AJ425" si="652">AJ424</f>
        <v>0</v>
      </c>
      <c r="AK425" s="410">
        <f t="shared" ref="AK425" si="653">AK424</f>
        <v>0</v>
      </c>
      <c r="AL425" s="410">
        <f t="shared" ref="AL425" si="654">AL424</f>
        <v>0</v>
      </c>
      <c r="AM425" s="310"/>
    </row>
    <row r="426" spans="1:39" ht="16" hidden="1" outlineLevel="1">
      <c r="A426" s="528"/>
      <c r="B426" s="522"/>
      <c r="C426" s="311"/>
      <c r="D426" s="290"/>
      <c r="E426" s="290"/>
      <c r="F426" s="290"/>
      <c r="G426" s="290"/>
      <c r="H426" s="290"/>
      <c r="I426" s="290"/>
      <c r="J426" s="290"/>
      <c r="K426" s="290"/>
      <c r="L426" s="290"/>
      <c r="M426" s="290"/>
      <c r="N426" s="290"/>
      <c r="O426" s="290"/>
      <c r="P426" s="290"/>
      <c r="Q426" s="290"/>
      <c r="R426" s="290"/>
      <c r="S426" s="290"/>
      <c r="T426" s="290"/>
      <c r="U426" s="290"/>
      <c r="V426" s="290"/>
      <c r="W426" s="290"/>
      <c r="X426" s="290"/>
      <c r="Y426" s="415"/>
      <c r="Z426" s="415"/>
      <c r="AA426" s="415"/>
      <c r="AB426" s="415"/>
      <c r="AC426" s="415"/>
      <c r="AD426" s="415"/>
      <c r="AE426" s="415"/>
      <c r="AF426" s="415"/>
      <c r="AG426" s="415"/>
      <c r="AH426" s="415"/>
      <c r="AI426" s="415"/>
      <c r="AJ426" s="415"/>
      <c r="AK426" s="415"/>
      <c r="AL426" s="415"/>
      <c r="AM426" s="312"/>
    </row>
    <row r="427" spans="1:39" ht="34" hidden="1" outlineLevel="1">
      <c r="A427" s="528">
        <v>7</v>
      </c>
      <c r="B427" s="427" t="s">
        <v>100</v>
      </c>
      <c r="C427" s="290" t="s">
        <v>25</v>
      </c>
      <c r="D427" s="294"/>
      <c r="E427" s="294"/>
      <c r="F427" s="294"/>
      <c r="G427" s="294"/>
      <c r="H427" s="294"/>
      <c r="I427" s="294"/>
      <c r="J427" s="294"/>
      <c r="K427" s="294"/>
      <c r="L427" s="294"/>
      <c r="M427" s="294"/>
      <c r="N427" s="294">
        <v>12</v>
      </c>
      <c r="O427" s="294"/>
      <c r="P427" s="294"/>
      <c r="Q427" s="294"/>
      <c r="R427" s="294"/>
      <c r="S427" s="294"/>
      <c r="T427" s="294"/>
      <c r="U427" s="294"/>
      <c r="V427" s="294"/>
      <c r="W427" s="294"/>
      <c r="X427" s="294"/>
      <c r="Y427" s="414"/>
      <c r="Z427" s="409"/>
      <c r="AA427" s="409"/>
      <c r="AB427" s="409"/>
      <c r="AC427" s="409"/>
      <c r="AD427" s="409"/>
      <c r="AE427" s="409"/>
      <c r="AF427" s="414"/>
      <c r="AG427" s="414"/>
      <c r="AH427" s="414"/>
      <c r="AI427" s="414"/>
      <c r="AJ427" s="414"/>
      <c r="AK427" s="414"/>
      <c r="AL427" s="414"/>
      <c r="AM427" s="295">
        <f>SUM(Y427:AL427)</f>
        <v>0</v>
      </c>
    </row>
    <row r="428" spans="1:39" ht="16" hidden="1" outlineLevel="1">
      <c r="A428" s="528"/>
      <c r="B428" s="430" t="s">
        <v>308</v>
      </c>
      <c r="C428" s="290" t="s">
        <v>163</v>
      </c>
      <c r="D428" s="294"/>
      <c r="E428" s="294"/>
      <c r="F428" s="294"/>
      <c r="G428" s="294"/>
      <c r="H428" s="294"/>
      <c r="I428" s="294"/>
      <c r="J428" s="294"/>
      <c r="K428" s="294"/>
      <c r="L428" s="294"/>
      <c r="M428" s="294"/>
      <c r="N428" s="294">
        <f>N427</f>
        <v>12</v>
      </c>
      <c r="O428" s="294"/>
      <c r="P428" s="294"/>
      <c r="Q428" s="294"/>
      <c r="R428" s="294"/>
      <c r="S428" s="294"/>
      <c r="T428" s="294"/>
      <c r="U428" s="294"/>
      <c r="V428" s="294"/>
      <c r="W428" s="294"/>
      <c r="X428" s="294"/>
      <c r="Y428" s="410">
        <f>Y427</f>
        <v>0</v>
      </c>
      <c r="Z428" s="410">
        <f t="shared" ref="Z428" si="655">Z427</f>
        <v>0</v>
      </c>
      <c r="AA428" s="410">
        <f t="shared" ref="AA428" si="656">AA427</f>
        <v>0</v>
      </c>
      <c r="AB428" s="410">
        <f t="shared" ref="AB428" si="657">AB427</f>
        <v>0</v>
      </c>
      <c r="AC428" s="410">
        <f t="shared" ref="AC428" si="658">AC427</f>
        <v>0</v>
      </c>
      <c r="AD428" s="410">
        <f t="shared" ref="AD428" si="659">AD427</f>
        <v>0</v>
      </c>
      <c r="AE428" s="410">
        <f t="shared" ref="AE428" si="660">AE427</f>
        <v>0</v>
      </c>
      <c r="AF428" s="410">
        <f t="shared" ref="AF428" si="661">AF427</f>
        <v>0</v>
      </c>
      <c r="AG428" s="410">
        <f t="shared" ref="AG428" si="662">AG427</f>
        <v>0</v>
      </c>
      <c r="AH428" s="410">
        <f t="shared" ref="AH428" si="663">AH427</f>
        <v>0</v>
      </c>
      <c r="AI428" s="410">
        <f t="shared" ref="AI428" si="664">AI427</f>
        <v>0</v>
      </c>
      <c r="AJ428" s="410">
        <f t="shared" ref="AJ428" si="665">AJ427</f>
        <v>0</v>
      </c>
      <c r="AK428" s="410">
        <f t="shared" ref="AK428" si="666">AK427</f>
        <v>0</v>
      </c>
      <c r="AL428" s="410">
        <f t="shared" ref="AL428" si="667">AL427</f>
        <v>0</v>
      </c>
      <c r="AM428" s="310"/>
    </row>
    <row r="429" spans="1:39" ht="16" hidden="1" outlineLevel="1">
      <c r="A429" s="528"/>
      <c r="B429" s="523"/>
      <c r="C429" s="311"/>
      <c r="D429" s="290"/>
      <c r="E429" s="290"/>
      <c r="F429" s="290"/>
      <c r="G429" s="290"/>
      <c r="H429" s="290"/>
      <c r="I429" s="290"/>
      <c r="J429" s="290"/>
      <c r="K429" s="290"/>
      <c r="L429" s="290"/>
      <c r="M429" s="290"/>
      <c r="N429" s="290"/>
      <c r="O429" s="290"/>
      <c r="P429" s="290"/>
      <c r="Q429" s="290"/>
      <c r="R429" s="290"/>
      <c r="S429" s="290"/>
      <c r="T429" s="290"/>
      <c r="U429" s="290"/>
      <c r="V429" s="290"/>
      <c r="W429" s="290"/>
      <c r="X429" s="290"/>
      <c r="Y429" s="415"/>
      <c r="Z429" s="416"/>
      <c r="AA429" s="415"/>
      <c r="AB429" s="415"/>
      <c r="AC429" s="415"/>
      <c r="AD429" s="415"/>
      <c r="AE429" s="415"/>
      <c r="AF429" s="415"/>
      <c r="AG429" s="415"/>
      <c r="AH429" s="415"/>
      <c r="AI429" s="415"/>
      <c r="AJ429" s="415"/>
      <c r="AK429" s="415"/>
      <c r="AL429" s="415"/>
      <c r="AM429" s="312"/>
    </row>
    <row r="430" spans="1:39" ht="34" hidden="1" outlineLevel="1">
      <c r="A430" s="528">
        <v>8</v>
      </c>
      <c r="B430" s="427" t="s">
        <v>101</v>
      </c>
      <c r="C430" s="290" t="s">
        <v>25</v>
      </c>
      <c r="D430" s="294"/>
      <c r="E430" s="294"/>
      <c r="F430" s="294"/>
      <c r="G430" s="294"/>
      <c r="H430" s="294"/>
      <c r="I430" s="294"/>
      <c r="J430" s="294"/>
      <c r="K430" s="294"/>
      <c r="L430" s="294"/>
      <c r="M430" s="294"/>
      <c r="N430" s="294">
        <v>12</v>
      </c>
      <c r="O430" s="294"/>
      <c r="P430" s="294"/>
      <c r="Q430" s="294"/>
      <c r="R430" s="294"/>
      <c r="S430" s="294"/>
      <c r="T430" s="294"/>
      <c r="U430" s="294"/>
      <c r="V430" s="294"/>
      <c r="W430" s="294"/>
      <c r="X430" s="294"/>
      <c r="Y430" s="414"/>
      <c r="Z430" s="409"/>
      <c r="AA430" s="409"/>
      <c r="AB430" s="409"/>
      <c r="AC430" s="409"/>
      <c r="AD430" s="409"/>
      <c r="AE430" s="409"/>
      <c r="AF430" s="414"/>
      <c r="AG430" s="414"/>
      <c r="AH430" s="414"/>
      <c r="AI430" s="414"/>
      <c r="AJ430" s="414"/>
      <c r="AK430" s="414"/>
      <c r="AL430" s="414"/>
      <c r="AM430" s="295">
        <f>SUM(Y430:AL430)</f>
        <v>0</v>
      </c>
    </row>
    <row r="431" spans="1:39" ht="16" hidden="1" outlineLevel="1">
      <c r="A431" s="528"/>
      <c r="B431" s="430" t="s">
        <v>308</v>
      </c>
      <c r="C431" s="290" t="s">
        <v>163</v>
      </c>
      <c r="D431" s="294"/>
      <c r="E431" s="294"/>
      <c r="F431" s="294"/>
      <c r="G431" s="294"/>
      <c r="H431" s="294"/>
      <c r="I431" s="294"/>
      <c r="J431" s="294"/>
      <c r="K431" s="294"/>
      <c r="L431" s="294"/>
      <c r="M431" s="294"/>
      <c r="N431" s="294">
        <f>N430</f>
        <v>12</v>
      </c>
      <c r="O431" s="294"/>
      <c r="P431" s="294"/>
      <c r="Q431" s="294"/>
      <c r="R431" s="294"/>
      <c r="S431" s="294"/>
      <c r="T431" s="294"/>
      <c r="U431" s="294"/>
      <c r="V431" s="294"/>
      <c r="W431" s="294"/>
      <c r="X431" s="294"/>
      <c r="Y431" s="410">
        <f>Y430</f>
        <v>0</v>
      </c>
      <c r="Z431" s="410">
        <f t="shared" ref="Z431" si="668">Z430</f>
        <v>0</v>
      </c>
      <c r="AA431" s="410">
        <f t="shared" ref="AA431" si="669">AA430</f>
        <v>0</v>
      </c>
      <c r="AB431" s="410">
        <f t="shared" ref="AB431" si="670">AB430</f>
        <v>0</v>
      </c>
      <c r="AC431" s="410">
        <f t="shared" ref="AC431" si="671">AC430</f>
        <v>0</v>
      </c>
      <c r="AD431" s="410">
        <f t="shared" ref="AD431" si="672">AD430</f>
        <v>0</v>
      </c>
      <c r="AE431" s="410">
        <f t="shared" ref="AE431" si="673">AE430</f>
        <v>0</v>
      </c>
      <c r="AF431" s="410">
        <f t="shared" ref="AF431" si="674">AF430</f>
        <v>0</v>
      </c>
      <c r="AG431" s="410">
        <f t="shared" ref="AG431" si="675">AG430</f>
        <v>0</v>
      </c>
      <c r="AH431" s="410">
        <f t="shared" ref="AH431" si="676">AH430</f>
        <v>0</v>
      </c>
      <c r="AI431" s="410">
        <f t="shared" ref="AI431" si="677">AI430</f>
        <v>0</v>
      </c>
      <c r="AJ431" s="410">
        <f t="shared" ref="AJ431" si="678">AJ430</f>
        <v>0</v>
      </c>
      <c r="AK431" s="410">
        <f t="shared" ref="AK431" si="679">AK430</f>
        <v>0</v>
      </c>
      <c r="AL431" s="410">
        <f t="shared" ref="AL431" si="680">AL430</f>
        <v>0</v>
      </c>
      <c r="AM431" s="310"/>
    </row>
    <row r="432" spans="1:39" ht="16" hidden="1" outlineLevel="1">
      <c r="A432" s="528"/>
      <c r="B432" s="523"/>
      <c r="C432" s="311"/>
      <c r="D432" s="315"/>
      <c r="E432" s="315"/>
      <c r="F432" s="315"/>
      <c r="G432" s="315"/>
      <c r="H432" s="315"/>
      <c r="I432" s="315"/>
      <c r="J432" s="315"/>
      <c r="K432" s="315"/>
      <c r="L432" s="315"/>
      <c r="M432" s="315"/>
      <c r="N432" s="290"/>
      <c r="O432" s="315"/>
      <c r="P432" s="315"/>
      <c r="Q432" s="315"/>
      <c r="R432" s="315"/>
      <c r="S432" s="315"/>
      <c r="T432" s="315"/>
      <c r="U432" s="315"/>
      <c r="V432" s="315"/>
      <c r="W432" s="315"/>
      <c r="X432" s="315"/>
      <c r="Y432" s="415"/>
      <c r="Z432" s="416"/>
      <c r="AA432" s="415"/>
      <c r="AB432" s="415"/>
      <c r="AC432" s="415"/>
      <c r="AD432" s="415"/>
      <c r="AE432" s="415"/>
      <c r="AF432" s="415"/>
      <c r="AG432" s="415"/>
      <c r="AH432" s="415"/>
      <c r="AI432" s="415"/>
      <c r="AJ432" s="415"/>
      <c r="AK432" s="415"/>
      <c r="AL432" s="415"/>
      <c r="AM432" s="312"/>
    </row>
    <row r="433" spans="1:39" ht="34" hidden="1" outlineLevel="1">
      <c r="A433" s="528">
        <v>9</v>
      </c>
      <c r="B433" s="427" t="s">
        <v>102</v>
      </c>
      <c r="C433" s="290" t="s">
        <v>25</v>
      </c>
      <c r="D433" s="294"/>
      <c r="E433" s="294"/>
      <c r="F433" s="294"/>
      <c r="G433" s="294"/>
      <c r="H433" s="294"/>
      <c r="I433" s="294"/>
      <c r="J433" s="294"/>
      <c r="K433" s="294"/>
      <c r="L433" s="294"/>
      <c r="M433" s="294"/>
      <c r="N433" s="294">
        <v>12</v>
      </c>
      <c r="O433" s="294"/>
      <c r="P433" s="294"/>
      <c r="Q433" s="294"/>
      <c r="R433" s="294"/>
      <c r="S433" s="294"/>
      <c r="T433" s="294"/>
      <c r="U433" s="294"/>
      <c r="V433" s="294"/>
      <c r="W433" s="294"/>
      <c r="X433" s="294"/>
      <c r="Y433" s="414"/>
      <c r="Z433" s="409"/>
      <c r="AA433" s="409"/>
      <c r="AB433" s="409"/>
      <c r="AC433" s="409"/>
      <c r="AD433" s="409"/>
      <c r="AE433" s="409"/>
      <c r="AF433" s="414"/>
      <c r="AG433" s="414"/>
      <c r="AH433" s="414"/>
      <c r="AI433" s="414"/>
      <c r="AJ433" s="414"/>
      <c r="AK433" s="414"/>
      <c r="AL433" s="414"/>
      <c r="AM433" s="295">
        <f>SUM(Y433:AL433)</f>
        <v>0</v>
      </c>
    </row>
    <row r="434" spans="1:39" ht="16" hidden="1" outlineLevel="1">
      <c r="A434" s="528"/>
      <c r="B434" s="430" t="s">
        <v>308</v>
      </c>
      <c r="C434" s="290" t="s">
        <v>163</v>
      </c>
      <c r="D434" s="294"/>
      <c r="E434" s="294"/>
      <c r="F434" s="294"/>
      <c r="G434" s="294"/>
      <c r="H434" s="294"/>
      <c r="I434" s="294"/>
      <c r="J434" s="294"/>
      <c r="K434" s="294"/>
      <c r="L434" s="294"/>
      <c r="M434" s="294"/>
      <c r="N434" s="294">
        <f>N433</f>
        <v>12</v>
      </c>
      <c r="O434" s="294"/>
      <c r="P434" s="294"/>
      <c r="Q434" s="294"/>
      <c r="R434" s="294"/>
      <c r="S434" s="294"/>
      <c r="T434" s="294"/>
      <c r="U434" s="294"/>
      <c r="V434" s="294"/>
      <c r="W434" s="294"/>
      <c r="X434" s="294"/>
      <c r="Y434" s="410">
        <f>Y433</f>
        <v>0</v>
      </c>
      <c r="Z434" s="410">
        <f t="shared" ref="Z434" si="681">Z433</f>
        <v>0</v>
      </c>
      <c r="AA434" s="410">
        <f t="shared" ref="AA434" si="682">AA433</f>
        <v>0</v>
      </c>
      <c r="AB434" s="410">
        <f t="shared" ref="AB434" si="683">AB433</f>
        <v>0</v>
      </c>
      <c r="AC434" s="410">
        <f t="shared" ref="AC434" si="684">AC433</f>
        <v>0</v>
      </c>
      <c r="AD434" s="410">
        <f t="shared" ref="AD434" si="685">AD433</f>
        <v>0</v>
      </c>
      <c r="AE434" s="410">
        <f t="shared" ref="AE434" si="686">AE433</f>
        <v>0</v>
      </c>
      <c r="AF434" s="410">
        <f t="shared" ref="AF434" si="687">AF433</f>
        <v>0</v>
      </c>
      <c r="AG434" s="410">
        <f t="shared" ref="AG434" si="688">AG433</f>
        <v>0</v>
      </c>
      <c r="AH434" s="410">
        <f t="shared" ref="AH434" si="689">AH433</f>
        <v>0</v>
      </c>
      <c r="AI434" s="410">
        <f t="shared" ref="AI434" si="690">AI433</f>
        <v>0</v>
      </c>
      <c r="AJ434" s="410">
        <f t="shared" ref="AJ434" si="691">AJ433</f>
        <v>0</v>
      </c>
      <c r="AK434" s="410">
        <f t="shared" ref="AK434" si="692">AK433</f>
        <v>0</v>
      </c>
      <c r="AL434" s="410">
        <f t="shared" ref="AL434" si="693">AL433</f>
        <v>0</v>
      </c>
      <c r="AM434" s="310"/>
    </row>
    <row r="435" spans="1:39" ht="16" hidden="1" outlineLevel="1">
      <c r="A435" s="528"/>
      <c r="B435" s="523"/>
      <c r="C435" s="311"/>
      <c r="D435" s="315"/>
      <c r="E435" s="315"/>
      <c r="F435" s="315"/>
      <c r="G435" s="315"/>
      <c r="H435" s="315"/>
      <c r="I435" s="315"/>
      <c r="J435" s="315"/>
      <c r="K435" s="315"/>
      <c r="L435" s="315"/>
      <c r="M435" s="315"/>
      <c r="N435" s="290"/>
      <c r="O435" s="315"/>
      <c r="P435" s="315"/>
      <c r="Q435" s="315"/>
      <c r="R435" s="315"/>
      <c r="S435" s="315"/>
      <c r="T435" s="315"/>
      <c r="U435" s="315"/>
      <c r="V435" s="315"/>
      <c r="W435" s="315"/>
      <c r="X435" s="315"/>
      <c r="Y435" s="415"/>
      <c r="Z435" s="415"/>
      <c r="AA435" s="415"/>
      <c r="AB435" s="415"/>
      <c r="AC435" s="415"/>
      <c r="AD435" s="415"/>
      <c r="AE435" s="415"/>
      <c r="AF435" s="415"/>
      <c r="AG435" s="415"/>
      <c r="AH435" s="415"/>
      <c r="AI435" s="415"/>
      <c r="AJ435" s="415"/>
      <c r="AK435" s="415"/>
      <c r="AL435" s="415"/>
      <c r="AM435" s="312"/>
    </row>
    <row r="436" spans="1:39" ht="34" hidden="1" outlineLevel="1">
      <c r="A436" s="528">
        <v>10</v>
      </c>
      <c r="B436" s="427" t="s">
        <v>103</v>
      </c>
      <c r="C436" s="290" t="s">
        <v>25</v>
      </c>
      <c r="D436" s="294"/>
      <c r="E436" s="294"/>
      <c r="F436" s="294"/>
      <c r="G436" s="294"/>
      <c r="H436" s="294"/>
      <c r="I436" s="294"/>
      <c r="J436" s="294"/>
      <c r="K436" s="294"/>
      <c r="L436" s="294"/>
      <c r="M436" s="294"/>
      <c r="N436" s="294">
        <v>3</v>
      </c>
      <c r="O436" s="294"/>
      <c r="P436" s="294"/>
      <c r="Q436" s="294"/>
      <c r="R436" s="294"/>
      <c r="S436" s="294"/>
      <c r="T436" s="294"/>
      <c r="U436" s="294"/>
      <c r="V436" s="294"/>
      <c r="W436" s="294"/>
      <c r="X436" s="294"/>
      <c r="Y436" s="414"/>
      <c r="Z436" s="409"/>
      <c r="AA436" s="409"/>
      <c r="AB436" s="409"/>
      <c r="AC436" s="409"/>
      <c r="AD436" s="409"/>
      <c r="AE436" s="409"/>
      <c r="AF436" s="414"/>
      <c r="AG436" s="414"/>
      <c r="AH436" s="414"/>
      <c r="AI436" s="414"/>
      <c r="AJ436" s="414"/>
      <c r="AK436" s="414"/>
      <c r="AL436" s="414"/>
      <c r="AM436" s="295">
        <f>SUM(Y436:AL436)</f>
        <v>0</v>
      </c>
    </row>
    <row r="437" spans="1:39" ht="16" hidden="1" outlineLevel="1">
      <c r="A437" s="528"/>
      <c r="B437" s="430" t="s">
        <v>308</v>
      </c>
      <c r="C437" s="290" t="s">
        <v>163</v>
      </c>
      <c r="D437" s="294"/>
      <c r="E437" s="294"/>
      <c r="F437" s="294"/>
      <c r="G437" s="294"/>
      <c r="H437" s="294"/>
      <c r="I437" s="294"/>
      <c r="J437" s="294"/>
      <c r="K437" s="294"/>
      <c r="L437" s="294"/>
      <c r="M437" s="294"/>
      <c r="N437" s="294">
        <f>N436</f>
        <v>3</v>
      </c>
      <c r="O437" s="294"/>
      <c r="P437" s="294"/>
      <c r="Q437" s="294"/>
      <c r="R437" s="294"/>
      <c r="S437" s="294"/>
      <c r="T437" s="294"/>
      <c r="U437" s="294"/>
      <c r="V437" s="294"/>
      <c r="W437" s="294"/>
      <c r="X437" s="294"/>
      <c r="Y437" s="410">
        <f>Y436</f>
        <v>0</v>
      </c>
      <c r="Z437" s="410">
        <f t="shared" ref="Z437" si="694">Z436</f>
        <v>0</v>
      </c>
      <c r="AA437" s="410">
        <f t="shared" ref="AA437" si="695">AA436</f>
        <v>0</v>
      </c>
      <c r="AB437" s="410">
        <f t="shared" ref="AB437" si="696">AB436</f>
        <v>0</v>
      </c>
      <c r="AC437" s="410">
        <f t="shared" ref="AC437" si="697">AC436</f>
        <v>0</v>
      </c>
      <c r="AD437" s="410">
        <f t="shared" ref="AD437" si="698">AD436</f>
        <v>0</v>
      </c>
      <c r="AE437" s="410">
        <f t="shared" ref="AE437" si="699">AE436</f>
        <v>0</v>
      </c>
      <c r="AF437" s="410">
        <f t="shared" ref="AF437" si="700">AF436</f>
        <v>0</v>
      </c>
      <c r="AG437" s="410">
        <f t="shared" ref="AG437" si="701">AG436</f>
        <v>0</v>
      </c>
      <c r="AH437" s="410">
        <f t="shared" ref="AH437" si="702">AH436</f>
        <v>0</v>
      </c>
      <c r="AI437" s="410">
        <f t="shared" ref="AI437" si="703">AI436</f>
        <v>0</v>
      </c>
      <c r="AJ437" s="410">
        <f t="shared" ref="AJ437" si="704">AJ436</f>
        <v>0</v>
      </c>
      <c r="AK437" s="410">
        <f t="shared" ref="AK437" si="705">AK436</f>
        <v>0</v>
      </c>
      <c r="AL437" s="410">
        <f t="shared" ref="AL437" si="706">AL436</f>
        <v>0</v>
      </c>
      <c r="AM437" s="310"/>
    </row>
    <row r="438" spans="1:39" ht="16" hidden="1" outlineLevel="1">
      <c r="A438" s="528"/>
      <c r="B438" s="523"/>
      <c r="C438" s="311"/>
      <c r="D438" s="315"/>
      <c r="E438" s="315"/>
      <c r="F438" s="315"/>
      <c r="G438" s="315"/>
      <c r="H438" s="315"/>
      <c r="I438" s="315"/>
      <c r="J438" s="315"/>
      <c r="K438" s="315"/>
      <c r="L438" s="315"/>
      <c r="M438" s="315"/>
      <c r="N438" s="290"/>
      <c r="O438" s="315"/>
      <c r="P438" s="315"/>
      <c r="Q438" s="315"/>
      <c r="R438" s="315"/>
      <c r="S438" s="315"/>
      <c r="T438" s="315"/>
      <c r="U438" s="315"/>
      <c r="V438" s="315"/>
      <c r="W438" s="315"/>
      <c r="X438" s="315"/>
      <c r="Y438" s="415"/>
      <c r="Z438" s="416"/>
      <c r="AA438" s="415"/>
      <c r="AB438" s="415"/>
      <c r="AC438" s="415"/>
      <c r="AD438" s="415"/>
      <c r="AE438" s="415"/>
      <c r="AF438" s="415"/>
      <c r="AG438" s="415"/>
      <c r="AH438" s="415"/>
      <c r="AI438" s="415"/>
      <c r="AJ438" s="415"/>
      <c r="AK438" s="415"/>
      <c r="AL438" s="415"/>
      <c r="AM438" s="312"/>
    </row>
    <row r="439" spans="1:39" ht="16" hidden="1" outlineLevel="1">
      <c r="A439" s="528"/>
      <c r="B439" s="500" t="s">
        <v>10</v>
      </c>
      <c r="C439" s="288"/>
      <c r="D439" s="288"/>
      <c r="E439" s="288"/>
      <c r="F439" s="288"/>
      <c r="G439" s="288"/>
      <c r="H439" s="288"/>
      <c r="I439" s="288"/>
      <c r="J439" s="288"/>
      <c r="K439" s="288"/>
      <c r="L439" s="288"/>
      <c r="M439" s="288"/>
      <c r="N439" s="289"/>
      <c r="O439" s="288"/>
      <c r="P439" s="288"/>
      <c r="Q439" s="288"/>
      <c r="R439" s="288"/>
      <c r="S439" s="288"/>
      <c r="T439" s="288"/>
      <c r="U439" s="288"/>
      <c r="V439" s="288"/>
      <c r="W439" s="288"/>
      <c r="X439" s="288"/>
      <c r="Y439" s="413"/>
      <c r="Z439" s="413"/>
      <c r="AA439" s="413"/>
      <c r="AB439" s="413"/>
      <c r="AC439" s="413"/>
      <c r="AD439" s="413"/>
      <c r="AE439" s="413"/>
      <c r="AF439" s="413"/>
      <c r="AG439" s="413"/>
      <c r="AH439" s="413"/>
      <c r="AI439" s="413"/>
      <c r="AJ439" s="413"/>
      <c r="AK439" s="413"/>
      <c r="AL439" s="413"/>
      <c r="AM439" s="291"/>
    </row>
    <row r="440" spans="1:39" ht="34" hidden="1" outlineLevel="1">
      <c r="A440" s="528">
        <v>11</v>
      </c>
      <c r="B440" s="427" t="s">
        <v>104</v>
      </c>
      <c r="C440" s="290" t="s">
        <v>25</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25"/>
      <c r="Z440" s="409"/>
      <c r="AA440" s="409"/>
      <c r="AB440" s="409"/>
      <c r="AC440" s="409"/>
      <c r="AD440" s="409"/>
      <c r="AE440" s="409"/>
      <c r="AF440" s="414"/>
      <c r="AG440" s="414"/>
      <c r="AH440" s="414"/>
      <c r="AI440" s="414"/>
      <c r="AJ440" s="414"/>
      <c r="AK440" s="414"/>
      <c r="AL440" s="414"/>
      <c r="AM440" s="295">
        <f>SUM(Y440:AL440)</f>
        <v>0</v>
      </c>
    </row>
    <row r="441" spans="1:39" ht="16" hidden="1" outlineLevel="1">
      <c r="A441" s="528"/>
      <c r="B441" s="430" t="s">
        <v>308</v>
      </c>
      <c r="C441" s="290" t="s">
        <v>163</v>
      </c>
      <c r="D441" s="294"/>
      <c r="E441" s="294"/>
      <c r="F441" s="294"/>
      <c r="G441" s="294"/>
      <c r="H441" s="294"/>
      <c r="I441" s="294"/>
      <c r="J441" s="294"/>
      <c r="K441" s="294"/>
      <c r="L441" s="294"/>
      <c r="M441" s="294"/>
      <c r="N441" s="294">
        <f>N440</f>
        <v>12</v>
      </c>
      <c r="O441" s="294"/>
      <c r="P441" s="294"/>
      <c r="Q441" s="294"/>
      <c r="R441" s="294"/>
      <c r="S441" s="294"/>
      <c r="T441" s="294"/>
      <c r="U441" s="294"/>
      <c r="V441" s="294"/>
      <c r="W441" s="294"/>
      <c r="X441" s="294"/>
      <c r="Y441" s="410">
        <f>Y440</f>
        <v>0</v>
      </c>
      <c r="Z441" s="410">
        <f t="shared" ref="Z441" si="707">Z440</f>
        <v>0</v>
      </c>
      <c r="AA441" s="410">
        <f t="shared" ref="AA441" si="708">AA440</f>
        <v>0</v>
      </c>
      <c r="AB441" s="410">
        <f t="shared" ref="AB441" si="709">AB440</f>
        <v>0</v>
      </c>
      <c r="AC441" s="410">
        <f t="shared" ref="AC441" si="710">AC440</f>
        <v>0</v>
      </c>
      <c r="AD441" s="410">
        <f t="shared" ref="AD441" si="711">AD440</f>
        <v>0</v>
      </c>
      <c r="AE441" s="410">
        <f t="shared" ref="AE441" si="712">AE440</f>
        <v>0</v>
      </c>
      <c r="AF441" s="410">
        <f t="shared" ref="AF441" si="713">AF440</f>
        <v>0</v>
      </c>
      <c r="AG441" s="410">
        <f t="shared" ref="AG441" si="714">AG440</f>
        <v>0</v>
      </c>
      <c r="AH441" s="410">
        <f t="shared" ref="AH441" si="715">AH440</f>
        <v>0</v>
      </c>
      <c r="AI441" s="410">
        <f t="shared" ref="AI441" si="716">AI440</f>
        <v>0</v>
      </c>
      <c r="AJ441" s="410">
        <f t="shared" ref="AJ441" si="717">AJ440</f>
        <v>0</v>
      </c>
      <c r="AK441" s="410">
        <f t="shared" ref="AK441" si="718">AK440</f>
        <v>0</v>
      </c>
      <c r="AL441" s="410">
        <f t="shared" ref="AL441" si="719">AL440</f>
        <v>0</v>
      </c>
      <c r="AM441" s="296"/>
    </row>
    <row r="442" spans="1:39" ht="16" hidden="1" outlineLevel="1">
      <c r="A442" s="528"/>
      <c r="B442" s="524"/>
      <c r="C442" s="304"/>
      <c r="D442" s="290"/>
      <c r="E442" s="290"/>
      <c r="F442" s="290"/>
      <c r="G442" s="290"/>
      <c r="H442" s="290"/>
      <c r="I442" s="290"/>
      <c r="J442" s="290"/>
      <c r="K442" s="290"/>
      <c r="L442" s="290"/>
      <c r="M442" s="290"/>
      <c r="N442" s="290"/>
      <c r="O442" s="290"/>
      <c r="P442" s="290"/>
      <c r="Q442" s="290"/>
      <c r="R442" s="290"/>
      <c r="S442" s="290"/>
      <c r="T442" s="290"/>
      <c r="U442" s="290"/>
      <c r="V442" s="290"/>
      <c r="W442" s="290"/>
      <c r="X442" s="290"/>
      <c r="Y442" s="411"/>
      <c r="Z442" s="420"/>
      <c r="AA442" s="420"/>
      <c r="AB442" s="420"/>
      <c r="AC442" s="420"/>
      <c r="AD442" s="420"/>
      <c r="AE442" s="420"/>
      <c r="AF442" s="420"/>
      <c r="AG442" s="420"/>
      <c r="AH442" s="420"/>
      <c r="AI442" s="420"/>
      <c r="AJ442" s="420"/>
      <c r="AK442" s="420"/>
      <c r="AL442" s="420"/>
      <c r="AM442" s="305"/>
    </row>
    <row r="443" spans="1:39" ht="34" hidden="1" outlineLevel="1">
      <c r="A443" s="528">
        <v>12</v>
      </c>
      <c r="B443" s="427" t="s">
        <v>105</v>
      </c>
      <c r="C443" s="290" t="s">
        <v>25</v>
      </c>
      <c r="D443" s="294"/>
      <c r="E443" s="294"/>
      <c r="F443" s="294"/>
      <c r="G443" s="294"/>
      <c r="H443" s="294"/>
      <c r="I443" s="294"/>
      <c r="J443" s="294"/>
      <c r="K443" s="294"/>
      <c r="L443" s="294"/>
      <c r="M443" s="294"/>
      <c r="N443" s="294">
        <v>12</v>
      </c>
      <c r="O443" s="294"/>
      <c r="P443" s="294"/>
      <c r="Q443" s="294"/>
      <c r="R443" s="294"/>
      <c r="S443" s="294"/>
      <c r="T443" s="294"/>
      <c r="U443" s="294"/>
      <c r="V443" s="294"/>
      <c r="W443" s="294"/>
      <c r="X443" s="294"/>
      <c r="Y443" s="409"/>
      <c r="Z443" s="409"/>
      <c r="AA443" s="409"/>
      <c r="AB443" s="409"/>
      <c r="AC443" s="409"/>
      <c r="AD443" s="409"/>
      <c r="AE443" s="409"/>
      <c r="AF443" s="414"/>
      <c r="AG443" s="414"/>
      <c r="AH443" s="414"/>
      <c r="AI443" s="414"/>
      <c r="AJ443" s="414"/>
      <c r="AK443" s="414"/>
      <c r="AL443" s="414"/>
      <c r="AM443" s="295">
        <f>SUM(Y443:AL443)</f>
        <v>0</v>
      </c>
    </row>
    <row r="444" spans="1:39" ht="16" hidden="1" outlineLevel="1">
      <c r="A444" s="528"/>
      <c r="B444" s="430" t="s">
        <v>308</v>
      </c>
      <c r="C444" s="290" t="s">
        <v>163</v>
      </c>
      <c r="D444" s="294"/>
      <c r="E444" s="294"/>
      <c r="F444" s="294"/>
      <c r="G444" s="294"/>
      <c r="H444" s="294"/>
      <c r="I444" s="294"/>
      <c r="J444" s="294"/>
      <c r="K444" s="294"/>
      <c r="L444" s="294"/>
      <c r="M444" s="294"/>
      <c r="N444" s="294">
        <f>N443</f>
        <v>12</v>
      </c>
      <c r="O444" s="294"/>
      <c r="P444" s="294"/>
      <c r="Q444" s="294"/>
      <c r="R444" s="294"/>
      <c r="S444" s="294"/>
      <c r="T444" s="294"/>
      <c r="U444" s="294"/>
      <c r="V444" s="294"/>
      <c r="W444" s="294"/>
      <c r="X444" s="294"/>
      <c r="Y444" s="410">
        <f>Y443</f>
        <v>0</v>
      </c>
      <c r="Z444" s="410">
        <f t="shared" ref="Z444" si="720">Z443</f>
        <v>0</v>
      </c>
      <c r="AA444" s="410">
        <f t="shared" ref="AA444" si="721">AA443</f>
        <v>0</v>
      </c>
      <c r="AB444" s="410">
        <f t="shared" ref="AB444" si="722">AB443</f>
        <v>0</v>
      </c>
      <c r="AC444" s="410">
        <f t="shared" ref="AC444" si="723">AC443</f>
        <v>0</v>
      </c>
      <c r="AD444" s="410">
        <f t="shared" ref="AD444" si="724">AD443</f>
        <v>0</v>
      </c>
      <c r="AE444" s="410">
        <f t="shared" ref="AE444" si="725">AE443</f>
        <v>0</v>
      </c>
      <c r="AF444" s="410">
        <f t="shared" ref="AF444" si="726">AF443</f>
        <v>0</v>
      </c>
      <c r="AG444" s="410">
        <f t="shared" ref="AG444" si="727">AG443</f>
        <v>0</v>
      </c>
      <c r="AH444" s="410">
        <f t="shared" ref="AH444" si="728">AH443</f>
        <v>0</v>
      </c>
      <c r="AI444" s="410">
        <f t="shared" ref="AI444" si="729">AI443</f>
        <v>0</v>
      </c>
      <c r="AJ444" s="410">
        <f t="shared" ref="AJ444" si="730">AJ443</f>
        <v>0</v>
      </c>
      <c r="AK444" s="410">
        <f t="shared" ref="AK444" si="731">AK443</f>
        <v>0</v>
      </c>
      <c r="AL444" s="410">
        <f t="shared" ref="AL444" si="732">AL443</f>
        <v>0</v>
      </c>
      <c r="AM444" s="296"/>
    </row>
    <row r="445" spans="1:39" ht="16" hidden="1" outlineLevel="1">
      <c r="A445" s="528"/>
      <c r="B445" s="524"/>
      <c r="C445" s="304"/>
      <c r="D445" s="290"/>
      <c r="E445" s="290"/>
      <c r="F445" s="290"/>
      <c r="G445" s="290"/>
      <c r="H445" s="290"/>
      <c r="I445" s="290"/>
      <c r="J445" s="290"/>
      <c r="K445" s="290"/>
      <c r="L445" s="290"/>
      <c r="M445" s="290"/>
      <c r="N445" s="290"/>
      <c r="O445" s="290"/>
      <c r="P445" s="290"/>
      <c r="Q445" s="290"/>
      <c r="R445" s="290"/>
      <c r="S445" s="290"/>
      <c r="T445" s="290"/>
      <c r="U445" s="290"/>
      <c r="V445" s="290"/>
      <c r="W445" s="290"/>
      <c r="X445" s="290"/>
      <c r="Y445" s="421"/>
      <c r="Z445" s="421"/>
      <c r="AA445" s="411"/>
      <c r="AB445" s="411"/>
      <c r="AC445" s="411"/>
      <c r="AD445" s="411"/>
      <c r="AE445" s="411"/>
      <c r="AF445" s="411"/>
      <c r="AG445" s="411"/>
      <c r="AH445" s="411"/>
      <c r="AI445" s="411"/>
      <c r="AJ445" s="411"/>
      <c r="AK445" s="411"/>
      <c r="AL445" s="411"/>
      <c r="AM445" s="305"/>
    </row>
    <row r="446" spans="1:39" ht="34" hidden="1" outlineLevel="1">
      <c r="A446" s="528">
        <v>13</v>
      </c>
      <c r="B446" s="427" t="s">
        <v>106</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14"/>
      <c r="AG446" s="414"/>
      <c r="AH446" s="414"/>
      <c r="AI446" s="414"/>
      <c r="AJ446" s="414"/>
      <c r="AK446" s="414"/>
      <c r="AL446" s="414"/>
      <c r="AM446" s="295">
        <f>SUM(Y446:AL446)</f>
        <v>0</v>
      </c>
    </row>
    <row r="447" spans="1:39" ht="16" hidden="1" outlineLevel="1">
      <c r="A447" s="528"/>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733">Z446</f>
        <v>0</v>
      </c>
      <c r="AA447" s="410">
        <f t="shared" ref="AA447" si="734">AA446</f>
        <v>0</v>
      </c>
      <c r="AB447" s="410">
        <f t="shared" ref="AB447" si="735">AB446</f>
        <v>0</v>
      </c>
      <c r="AC447" s="410">
        <f t="shared" ref="AC447" si="736">AC446</f>
        <v>0</v>
      </c>
      <c r="AD447" s="410">
        <f t="shared" ref="AD447" si="737">AD446</f>
        <v>0</v>
      </c>
      <c r="AE447" s="410">
        <f t="shared" ref="AE447" si="738">AE446</f>
        <v>0</v>
      </c>
      <c r="AF447" s="410">
        <f t="shared" ref="AF447" si="739">AF446</f>
        <v>0</v>
      </c>
      <c r="AG447" s="410">
        <f t="shared" ref="AG447" si="740">AG446</f>
        <v>0</v>
      </c>
      <c r="AH447" s="410">
        <f t="shared" ref="AH447" si="741">AH446</f>
        <v>0</v>
      </c>
      <c r="AI447" s="410">
        <f t="shared" ref="AI447" si="742">AI446</f>
        <v>0</v>
      </c>
      <c r="AJ447" s="410">
        <f t="shared" ref="AJ447" si="743">AJ446</f>
        <v>0</v>
      </c>
      <c r="AK447" s="410">
        <f t="shared" ref="AK447" si="744">AK446</f>
        <v>0</v>
      </c>
      <c r="AL447" s="410">
        <f t="shared" ref="AL447" si="745">AL446</f>
        <v>0</v>
      </c>
      <c r="AM447" s="305"/>
    </row>
    <row r="448" spans="1:39" ht="16" hidden="1" outlineLevel="1">
      <c r="A448" s="528"/>
      <c r="B448" s="524"/>
      <c r="C448" s="304"/>
      <c r="D448" s="290"/>
      <c r="E448" s="290"/>
      <c r="F448" s="290"/>
      <c r="G448" s="290"/>
      <c r="H448" s="290"/>
      <c r="I448" s="290"/>
      <c r="J448" s="290"/>
      <c r="K448" s="290"/>
      <c r="L448" s="290"/>
      <c r="M448" s="290"/>
      <c r="N448" s="290"/>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5"/>
    </row>
    <row r="449" spans="1:40" ht="16" hidden="1" outlineLevel="1">
      <c r="A449" s="528"/>
      <c r="B449" s="500" t="s">
        <v>107</v>
      </c>
      <c r="C449" s="288"/>
      <c r="D449" s="289"/>
      <c r="E449" s="289"/>
      <c r="F449" s="289"/>
      <c r="G449" s="289"/>
      <c r="H449" s="289"/>
      <c r="I449" s="289"/>
      <c r="J449" s="289"/>
      <c r="K449" s="289"/>
      <c r="L449" s="289"/>
      <c r="M449" s="289"/>
      <c r="N449" s="289"/>
      <c r="O449" s="289"/>
      <c r="P449" s="288"/>
      <c r="Q449" s="288"/>
      <c r="R449" s="288"/>
      <c r="S449" s="288"/>
      <c r="T449" s="288"/>
      <c r="U449" s="288"/>
      <c r="V449" s="288"/>
      <c r="W449" s="288"/>
      <c r="X449" s="288"/>
      <c r="Y449" s="413"/>
      <c r="Z449" s="413"/>
      <c r="AA449" s="413"/>
      <c r="AB449" s="413"/>
      <c r="AC449" s="413"/>
      <c r="AD449" s="413"/>
      <c r="AE449" s="413"/>
      <c r="AF449" s="413"/>
      <c r="AG449" s="413"/>
      <c r="AH449" s="413"/>
      <c r="AI449" s="413"/>
      <c r="AJ449" s="413"/>
      <c r="AK449" s="413"/>
      <c r="AL449" s="413"/>
      <c r="AM449" s="291"/>
    </row>
    <row r="450" spans="1:40" ht="17" hidden="1" outlineLevel="1">
      <c r="A450" s="528">
        <v>14</v>
      </c>
      <c r="B450" s="524" t="s">
        <v>108</v>
      </c>
      <c r="C450" s="290" t="s">
        <v>25</v>
      </c>
      <c r="D450" s="294"/>
      <c r="E450" s="294"/>
      <c r="F450" s="294"/>
      <c r="G450" s="294"/>
      <c r="H450" s="294"/>
      <c r="I450" s="294"/>
      <c r="J450" s="294"/>
      <c r="K450" s="294"/>
      <c r="L450" s="294"/>
      <c r="M450" s="294"/>
      <c r="N450" s="294">
        <v>12</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ht="16" hidden="1" outlineLevel="1">
      <c r="A451" s="528"/>
      <c r="B451" s="430" t="s">
        <v>308</v>
      </c>
      <c r="C451" s="290" t="s">
        <v>163</v>
      </c>
      <c r="D451" s="294"/>
      <c r="E451" s="294"/>
      <c r="F451" s="294"/>
      <c r="G451" s="294"/>
      <c r="H451" s="294"/>
      <c r="I451" s="294"/>
      <c r="J451" s="294"/>
      <c r="K451" s="294"/>
      <c r="L451" s="294"/>
      <c r="M451" s="294"/>
      <c r="N451" s="294">
        <f>N450</f>
        <v>12</v>
      </c>
      <c r="O451" s="294"/>
      <c r="P451" s="294"/>
      <c r="Q451" s="294"/>
      <c r="R451" s="294"/>
      <c r="S451" s="294"/>
      <c r="T451" s="294"/>
      <c r="U451" s="294"/>
      <c r="V451" s="294"/>
      <c r="W451" s="294"/>
      <c r="X451" s="294"/>
      <c r="Y451" s="410">
        <f>Y450</f>
        <v>0</v>
      </c>
      <c r="Z451" s="410">
        <f t="shared" ref="Z451" si="746">Z450</f>
        <v>0</v>
      </c>
      <c r="AA451" s="410">
        <f t="shared" ref="AA451" si="747">AA450</f>
        <v>0</v>
      </c>
      <c r="AB451" s="410">
        <f t="shared" ref="AB451" si="748">AB450</f>
        <v>0</v>
      </c>
      <c r="AC451" s="410">
        <f t="shared" ref="AC451" si="749">AC450</f>
        <v>0</v>
      </c>
      <c r="AD451" s="410">
        <f t="shared" ref="AD451" si="750">AD450</f>
        <v>0</v>
      </c>
      <c r="AE451" s="410">
        <f t="shared" ref="AE451" si="751">AE450</f>
        <v>0</v>
      </c>
      <c r="AF451" s="410">
        <f t="shared" ref="AF451" si="752">AF450</f>
        <v>0</v>
      </c>
      <c r="AG451" s="410">
        <f t="shared" ref="AG451" si="753">AG450</f>
        <v>0</v>
      </c>
      <c r="AH451" s="410">
        <f t="shared" ref="AH451" si="754">AH450</f>
        <v>0</v>
      </c>
      <c r="AI451" s="410">
        <f t="shared" ref="AI451" si="755">AI450</f>
        <v>0</v>
      </c>
      <c r="AJ451" s="410">
        <f t="shared" ref="AJ451" si="756">AJ450</f>
        <v>0</v>
      </c>
      <c r="AK451" s="410">
        <f t="shared" ref="AK451" si="757">AK450</f>
        <v>0</v>
      </c>
      <c r="AL451" s="410">
        <f t="shared" ref="AL451" si="758">AL450</f>
        <v>0</v>
      </c>
      <c r="AM451" s="296"/>
    </row>
    <row r="452" spans="1:40" ht="16" hidden="1" outlineLevel="1">
      <c r="A452" s="528"/>
      <c r="B452" s="524"/>
      <c r="C452" s="304"/>
      <c r="D452" s="290"/>
      <c r="E452" s="290"/>
      <c r="F452" s="290"/>
      <c r="G452" s="290"/>
      <c r="H452" s="290"/>
      <c r="I452" s="290"/>
      <c r="J452" s="290"/>
      <c r="K452" s="290"/>
      <c r="L452" s="290"/>
      <c r="M452" s="290"/>
      <c r="N452" s="464"/>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0"/>
      <c r="AN452" s="626"/>
    </row>
    <row r="453" spans="1:40" s="308" customFormat="1" ht="16" hidden="1" outlineLevel="1">
      <c r="A453" s="528"/>
      <c r="B453" s="500" t="s">
        <v>490</v>
      </c>
      <c r="C453" s="290"/>
      <c r="D453" s="290"/>
      <c r="E453" s="290"/>
      <c r="F453" s="290"/>
      <c r="G453" s="290"/>
      <c r="H453" s="290"/>
      <c r="I453" s="290"/>
      <c r="J453" s="290"/>
      <c r="K453" s="290"/>
      <c r="L453" s="290"/>
      <c r="M453" s="290"/>
      <c r="N453" s="290"/>
      <c r="O453" s="290"/>
      <c r="P453" s="290"/>
      <c r="Q453" s="290"/>
      <c r="R453" s="290"/>
      <c r="S453" s="290"/>
      <c r="T453" s="290"/>
      <c r="U453" s="290"/>
      <c r="V453" s="290"/>
      <c r="W453" s="290"/>
      <c r="X453" s="290"/>
      <c r="Y453" s="411"/>
      <c r="Z453" s="411"/>
      <c r="AA453" s="411"/>
      <c r="AB453" s="411"/>
      <c r="AC453" s="411"/>
      <c r="AD453" s="411"/>
      <c r="AE453" s="415"/>
      <c r="AF453" s="415"/>
      <c r="AG453" s="415"/>
      <c r="AH453" s="415"/>
      <c r="AI453" s="415"/>
      <c r="AJ453" s="415"/>
      <c r="AK453" s="415"/>
      <c r="AL453" s="415"/>
      <c r="AM453" s="513"/>
      <c r="AN453" s="627"/>
    </row>
    <row r="454" spans="1:40" ht="16" hidden="1" outlineLevel="1">
      <c r="A454" s="528">
        <v>15</v>
      </c>
      <c r="B454" s="430" t="s">
        <v>495</v>
      </c>
      <c r="C454" s="290" t="s">
        <v>25</v>
      </c>
      <c r="D454" s="294"/>
      <c r="E454" s="294"/>
      <c r="F454" s="294"/>
      <c r="G454" s="294"/>
      <c r="H454" s="294"/>
      <c r="I454" s="294"/>
      <c r="J454" s="294"/>
      <c r="K454" s="294"/>
      <c r="L454" s="294"/>
      <c r="M454" s="294"/>
      <c r="N454" s="294">
        <v>0</v>
      </c>
      <c r="O454" s="294"/>
      <c r="P454" s="294"/>
      <c r="Q454" s="294"/>
      <c r="R454" s="294"/>
      <c r="S454" s="294"/>
      <c r="T454" s="294"/>
      <c r="U454" s="294"/>
      <c r="V454" s="294"/>
      <c r="W454" s="294"/>
      <c r="X454" s="294"/>
      <c r="Y454" s="409"/>
      <c r="Z454" s="409"/>
      <c r="AA454" s="409"/>
      <c r="AB454" s="409"/>
      <c r="AC454" s="409"/>
      <c r="AD454" s="409"/>
      <c r="AE454" s="409"/>
      <c r="AF454" s="409"/>
      <c r="AG454" s="409"/>
      <c r="AH454" s="409"/>
      <c r="AI454" s="409"/>
      <c r="AJ454" s="409"/>
      <c r="AK454" s="409"/>
      <c r="AL454" s="409"/>
      <c r="AM454" s="295">
        <f>SUM(Y454:AL454)</f>
        <v>0</v>
      </c>
    </row>
    <row r="455" spans="1:40" ht="16" hidden="1" outlineLevel="1">
      <c r="A455" s="528"/>
      <c r="B455" s="430" t="s">
        <v>308</v>
      </c>
      <c r="C455" s="290" t="s">
        <v>163</v>
      </c>
      <c r="D455" s="294"/>
      <c r="E455" s="294"/>
      <c r="F455" s="294"/>
      <c r="G455" s="294"/>
      <c r="H455" s="294"/>
      <c r="I455" s="294"/>
      <c r="J455" s="294"/>
      <c r="K455" s="294"/>
      <c r="L455" s="294"/>
      <c r="M455" s="294"/>
      <c r="N455" s="294">
        <f>N454</f>
        <v>0</v>
      </c>
      <c r="O455" s="294"/>
      <c r="P455" s="294"/>
      <c r="Q455" s="294"/>
      <c r="R455" s="294"/>
      <c r="S455" s="294"/>
      <c r="T455" s="294"/>
      <c r="U455" s="294"/>
      <c r="V455" s="294"/>
      <c r="W455" s="294"/>
      <c r="X455" s="294"/>
      <c r="Y455" s="410">
        <f>Y454</f>
        <v>0</v>
      </c>
      <c r="Z455" s="410">
        <f t="shared" ref="Z455:AL455" si="759">Z454</f>
        <v>0</v>
      </c>
      <c r="AA455" s="410">
        <f t="shared" si="759"/>
        <v>0</v>
      </c>
      <c r="AB455" s="410">
        <f t="shared" si="759"/>
        <v>0</v>
      </c>
      <c r="AC455" s="410">
        <f t="shared" si="759"/>
        <v>0</v>
      </c>
      <c r="AD455" s="410">
        <f t="shared" si="759"/>
        <v>0</v>
      </c>
      <c r="AE455" s="410">
        <f t="shared" si="759"/>
        <v>0</v>
      </c>
      <c r="AF455" s="410">
        <f t="shared" si="759"/>
        <v>0</v>
      </c>
      <c r="AG455" s="410">
        <f t="shared" si="759"/>
        <v>0</v>
      </c>
      <c r="AH455" s="410">
        <f t="shared" si="759"/>
        <v>0</v>
      </c>
      <c r="AI455" s="410">
        <f t="shared" si="759"/>
        <v>0</v>
      </c>
      <c r="AJ455" s="410">
        <f t="shared" si="759"/>
        <v>0</v>
      </c>
      <c r="AK455" s="410">
        <f t="shared" si="759"/>
        <v>0</v>
      </c>
      <c r="AL455" s="410">
        <f t="shared" si="759"/>
        <v>0</v>
      </c>
      <c r="AM455" s="296"/>
    </row>
    <row r="456" spans="1:40" ht="16" hidden="1" outlineLevel="1">
      <c r="A456" s="528"/>
      <c r="B456" s="524"/>
      <c r="C456" s="304"/>
      <c r="D456" s="290"/>
      <c r="E456" s="290"/>
      <c r="F456" s="290"/>
      <c r="G456" s="290"/>
      <c r="H456" s="290"/>
      <c r="I456" s="290"/>
      <c r="J456" s="290"/>
      <c r="K456" s="290"/>
      <c r="L456" s="290"/>
      <c r="M456" s="290"/>
      <c r="N456" s="290"/>
      <c r="O456" s="290"/>
      <c r="P456" s="290"/>
      <c r="Q456" s="290"/>
      <c r="R456" s="290"/>
      <c r="S456" s="290"/>
      <c r="T456" s="290"/>
      <c r="U456" s="290"/>
      <c r="V456" s="290"/>
      <c r="W456" s="290"/>
      <c r="X456" s="290"/>
      <c r="Y456" s="411"/>
      <c r="Z456" s="411"/>
      <c r="AA456" s="411"/>
      <c r="AB456" s="411"/>
      <c r="AC456" s="411"/>
      <c r="AD456" s="411"/>
      <c r="AE456" s="411"/>
      <c r="AF456" s="411"/>
      <c r="AG456" s="411"/>
      <c r="AH456" s="411"/>
      <c r="AI456" s="411"/>
      <c r="AJ456" s="411"/>
      <c r="AK456" s="411"/>
      <c r="AL456" s="411"/>
      <c r="AM456" s="305"/>
    </row>
    <row r="457" spans="1:40" s="282" customFormat="1" ht="16" hidden="1" outlineLevel="1">
      <c r="A457" s="528">
        <v>16</v>
      </c>
      <c r="B457" s="525" t="s">
        <v>491</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09"/>
      <c r="Z457" s="409"/>
      <c r="AA457" s="409"/>
      <c r="AB457" s="409"/>
      <c r="AC457" s="409"/>
      <c r="AD457" s="409"/>
      <c r="AE457" s="409"/>
      <c r="AF457" s="409"/>
      <c r="AG457" s="409"/>
      <c r="AH457" s="409"/>
      <c r="AI457" s="409"/>
      <c r="AJ457" s="409"/>
      <c r="AK457" s="409"/>
      <c r="AL457" s="409"/>
      <c r="AM457" s="295">
        <f>SUM(Y457:AL457)</f>
        <v>0</v>
      </c>
    </row>
    <row r="458" spans="1:40" s="282" customFormat="1" ht="16" hidden="1" outlineLevel="1">
      <c r="A458" s="528"/>
      <c r="B458" s="525" t="s">
        <v>308</v>
      </c>
      <c r="C458" s="290" t="s">
        <v>163</v>
      </c>
      <c r="D458" s="294"/>
      <c r="E458" s="294"/>
      <c r="F458" s="294"/>
      <c r="G458" s="294"/>
      <c r="H458" s="294"/>
      <c r="I458" s="294"/>
      <c r="J458" s="294"/>
      <c r="K458" s="294"/>
      <c r="L458" s="294"/>
      <c r="M458" s="294"/>
      <c r="N458" s="294">
        <f>N457</f>
        <v>0</v>
      </c>
      <c r="O458" s="294"/>
      <c r="P458" s="294"/>
      <c r="Q458" s="294"/>
      <c r="R458" s="294"/>
      <c r="S458" s="294"/>
      <c r="T458" s="294"/>
      <c r="U458" s="294"/>
      <c r="V458" s="294"/>
      <c r="W458" s="294"/>
      <c r="X458" s="294"/>
      <c r="Y458" s="410">
        <f>Y457</f>
        <v>0</v>
      </c>
      <c r="Z458" s="410">
        <f t="shared" ref="Z458:AL458" si="760">Z457</f>
        <v>0</v>
      </c>
      <c r="AA458" s="410">
        <f t="shared" si="760"/>
        <v>0</v>
      </c>
      <c r="AB458" s="410">
        <f t="shared" si="760"/>
        <v>0</v>
      </c>
      <c r="AC458" s="410">
        <f t="shared" si="760"/>
        <v>0</v>
      </c>
      <c r="AD458" s="410">
        <f t="shared" si="760"/>
        <v>0</v>
      </c>
      <c r="AE458" s="410">
        <f t="shared" si="760"/>
        <v>0</v>
      </c>
      <c r="AF458" s="410">
        <f t="shared" si="760"/>
        <v>0</v>
      </c>
      <c r="AG458" s="410">
        <f t="shared" si="760"/>
        <v>0</v>
      </c>
      <c r="AH458" s="410">
        <f t="shared" si="760"/>
        <v>0</v>
      </c>
      <c r="AI458" s="410">
        <f t="shared" si="760"/>
        <v>0</v>
      </c>
      <c r="AJ458" s="410">
        <f t="shared" si="760"/>
        <v>0</v>
      </c>
      <c r="AK458" s="410">
        <f t="shared" si="760"/>
        <v>0</v>
      </c>
      <c r="AL458" s="410">
        <f t="shared" si="760"/>
        <v>0</v>
      </c>
      <c r="AM458" s="296"/>
    </row>
    <row r="459" spans="1:40" s="282" customFormat="1" ht="16" hidden="1" outlineLevel="1">
      <c r="A459" s="528"/>
      <c r="B459" s="525"/>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1"/>
      <c r="Z459" s="411"/>
      <c r="AA459" s="411"/>
      <c r="AB459" s="411"/>
      <c r="AC459" s="411"/>
      <c r="AD459" s="411"/>
      <c r="AE459" s="415"/>
      <c r="AF459" s="415"/>
      <c r="AG459" s="415"/>
      <c r="AH459" s="415"/>
      <c r="AI459" s="415"/>
      <c r="AJ459" s="415"/>
      <c r="AK459" s="415"/>
      <c r="AL459" s="415"/>
      <c r="AM459" s="312"/>
    </row>
    <row r="460" spans="1:40" ht="17" hidden="1" outlineLevel="1">
      <c r="A460" s="528"/>
      <c r="B460" s="526" t="s">
        <v>496</v>
      </c>
      <c r="C460" s="319"/>
      <c r="D460" s="289"/>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40" ht="17" hidden="1" outlineLevel="1">
      <c r="A461" s="528">
        <v>17</v>
      </c>
      <c r="B461" s="427" t="s">
        <v>112</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09"/>
      <c r="AA461" s="409"/>
      <c r="AB461" s="409"/>
      <c r="AC461" s="409"/>
      <c r="AD461" s="409"/>
      <c r="AE461" s="409"/>
      <c r="AF461" s="414"/>
      <c r="AG461" s="414"/>
      <c r="AH461" s="414"/>
      <c r="AI461" s="414"/>
      <c r="AJ461" s="414"/>
      <c r="AK461" s="414"/>
      <c r="AL461" s="414"/>
      <c r="AM461" s="295">
        <f>SUM(Y461:AL461)</f>
        <v>0</v>
      </c>
    </row>
    <row r="462" spans="1:40" ht="16" hidden="1" outlineLevel="1">
      <c r="A462" s="528"/>
      <c r="B462" s="430" t="s">
        <v>308</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 t="shared" ref="Z462:AL462" si="761">Z461</f>
        <v>0</v>
      </c>
      <c r="AA462" s="410">
        <f t="shared" si="761"/>
        <v>0</v>
      </c>
      <c r="AB462" s="410">
        <f t="shared" si="761"/>
        <v>0</v>
      </c>
      <c r="AC462" s="410">
        <f t="shared" si="761"/>
        <v>0</v>
      </c>
      <c r="AD462" s="410">
        <f t="shared" si="761"/>
        <v>0</v>
      </c>
      <c r="AE462" s="410">
        <f t="shared" si="761"/>
        <v>0</v>
      </c>
      <c r="AF462" s="410">
        <f t="shared" si="761"/>
        <v>0</v>
      </c>
      <c r="AG462" s="410">
        <f t="shared" si="761"/>
        <v>0</v>
      </c>
      <c r="AH462" s="410">
        <f t="shared" si="761"/>
        <v>0</v>
      </c>
      <c r="AI462" s="410">
        <f t="shared" si="761"/>
        <v>0</v>
      </c>
      <c r="AJ462" s="410">
        <f t="shared" si="761"/>
        <v>0</v>
      </c>
      <c r="AK462" s="410">
        <f t="shared" si="761"/>
        <v>0</v>
      </c>
      <c r="AL462" s="410">
        <f t="shared" si="761"/>
        <v>0</v>
      </c>
      <c r="AM462" s="305"/>
    </row>
    <row r="463" spans="1:40" ht="16" hidden="1" outlineLevel="1">
      <c r="A463" s="528"/>
      <c r="B463" s="430"/>
      <c r="C463" s="290"/>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21"/>
      <c r="Z463" s="424"/>
      <c r="AA463" s="424"/>
      <c r="AB463" s="424"/>
      <c r="AC463" s="424"/>
      <c r="AD463" s="424"/>
      <c r="AE463" s="424"/>
      <c r="AF463" s="424"/>
      <c r="AG463" s="424"/>
      <c r="AH463" s="424"/>
      <c r="AI463" s="424"/>
      <c r="AJ463" s="424"/>
      <c r="AK463" s="424"/>
      <c r="AL463" s="424"/>
      <c r="AM463" s="305"/>
    </row>
    <row r="464" spans="1:40" ht="17" hidden="1" outlineLevel="1">
      <c r="A464" s="528">
        <v>18</v>
      </c>
      <c r="B464" s="427" t="s">
        <v>109</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25"/>
      <c r="Z464" s="409"/>
      <c r="AA464" s="409"/>
      <c r="AB464" s="409"/>
      <c r="AC464" s="409"/>
      <c r="AD464" s="409"/>
      <c r="AE464" s="409"/>
      <c r="AF464" s="414"/>
      <c r="AG464" s="414"/>
      <c r="AH464" s="414"/>
      <c r="AI464" s="414"/>
      <c r="AJ464" s="414"/>
      <c r="AK464" s="414"/>
      <c r="AL464" s="414"/>
      <c r="AM464" s="295">
        <f>SUM(Y464:AL464)</f>
        <v>0</v>
      </c>
    </row>
    <row r="465" spans="1:39" ht="16" hidden="1" outlineLevel="1">
      <c r="A465" s="528"/>
      <c r="B465" s="430" t="s">
        <v>308</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 t="shared" ref="Z465:AL465" si="762">Z464</f>
        <v>0</v>
      </c>
      <c r="AA465" s="410">
        <f t="shared" si="762"/>
        <v>0</v>
      </c>
      <c r="AB465" s="410">
        <f t="shared" si="762"/>
        <v>0</v>
      </c>
      <c r="AC465" s="410">
        <f t="shared" si="762"/>
        <v>0</v>
      </c>
      <c r="AD465" s="410">
        <f t="shared" si="762"/>
        <v>0</v>
      </c>
      <c r="AE465" s="410">
        <f t="shared" si="762"/>
        <v>0</v>
      </c>
      <c r="AF465" s="410">
        <f t="shared" si="762"/>
        <v>0</v>
      </c>
      <c r="AG465" s="410">
        <f t="shared" si="762"/>
        <v>0</v>
      </c>
      <c r="AH465" s="410">
        <f t="shared" si="762"/>
        <v>0</v>
      </c>
      <c r="AI465" s="410">
        <f t="shared" si="762"/>
        <v>0</v>
      </c>
      <c r="AJ465" s="410">
        <f t="shared" si="762"/>
        <v>0</v>
      </c>
      <c r="AK465" s="410">
        <f t="shared" si="762"/>
        <v>0</v>
      </c>
      <c r="AL465" s="410">
        <f t="shared" si="762"/>
        <v>0</v>
      </c>
      <c r="AM465" s="305"/>
    </row>
    <row r="466" spans="1:39" ht="16" hidden="1" outlineLevel="1">
      <c r="A466" s="528"/>
      <c r="B466" s="429"/>
      <c r="C466" s="290"/>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2"/>
      <c r="Z466" s="423"/>
      <c r="AA466" s="423"/>
      <c r="AB466" s="423"/>
      <c r="AC466" s="423"/>
      <c r="AD466" s="423"/>
      <c r="AE466" s="423"/>
      <c r="AF466" s="423"/>
      <c r="AG466" s="423"/>
      <c r="AH466" s="423"/>
      <c r="AI466" s="423"/>
      <c r="AJ466" s="423"/>
      <c r="AK466" s="423"/>
      <c r="AL466" s="423"/>
      <c r="AM466" s="296"/>
    </row>
    <row r="467" spans="1:39" ht="17" hidden="1" outlineLevel="1">
      <c r="A467" s="528">
        <v>19</v>
      </c>
      <c r="B467" s="427" t="s">
        <v>111</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25"/>
      <c r="Z467" s="409"/>
      <c r="AA467" s="409"/>
      <c r="AB467" s="409"/>
      <c r="AC467" s="409"/>
      <c r="AD467" s="409"/>
      <c r="AE467" s="409"/>
      <c r="AF467" s="414"/>
      <c r="AG467" s="414"/>
      <c r="AH467" s="414"/>
      <c r="AI467" s="414"/>
      <c r="AJ467" s="414"/>
      <c r="AK467" s="414"/>
      <c r="AL467" s="414"/>
      <c r="AM467" s="295">
        <f>SUM(Y467:AL467)</f>
        <v>0</v>
      </c>
    </row>
    <row r="468" spans="1:39" ht="16" hidden="1" outlineLevel="1">
      <c r="A468" s="528"/>
      <c r="B468" s="430" t="s">
        <v>308</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 t="shared" ref="Z468:AL468" si="763">Z467</f>
        <v>0</v>
      </c>
      <c r="AA468" s="410">
        <f t="shared" si="763"/>
        <v>0</v>
      </c>
      <c r="AB468" s="410">
        <f t="shared" si="763"/>
        <v>0</v>
      </c>
      <c r="AC468" s="410">
        <f t="shared" si="763"/>
        <v>0</v>
      </c>
      <c r="AD468" s="410">
        <f t="shared" si="763"/>
        <v>0</v>
      </c>
      <c r="AE468" s="410">
        <f t="shared" si="763"/>
        <v>0</v>
      </c>
      <c r="AF468" s="410">
        <f t="shared" si="763"/>
        <v>0</v>
      </c>
      <c r="AG468" s="410">
        <f t="shared" si="763"/>
        <v>0</v>
      </c>
      <c r="AH468" s="410">
        <f t="shared" si="763"/>
        <v>0</v>
      </c>
      <c r="AI468" s="410">
        <f t="shared" si="763"/>
        <v>0</v>
      </c>
      <c r="AJ468" s="410">
        <f t="shared" si="763"/>
        <v>0</v>
      </c>
      <c r="AK468" s="410">
        <f t="shared" si="763"/>
        <v>0</v>
      </c>
      <c r="AL468" s="410">
        <f t="shared" si="763"/>
        <v>0</v>
      </c>
      <c r="AM468" s="296"/>
    </row>
    <row r="469" spans="1:39" ht="16" hidden="1" outlineLevel="1">
      <c r="A469" s="528"/>
      <c r="B469" s="429"/>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7" hidden="1" outlineLevel="1">
      <c r="A470" s="528">
        <v>20</v>
      </c>
      <c r="B470" s="427" t="s">
        <v>110</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25"/>
      <c r="Z470" s="409"/>
      <c r="AA470" s="409"/>
      <c r="AB470" s="409"/>
      <c r="AC470" s="409"/>
      <c r="AD470" s="409"/>
      <c r="AE470" s="409"/>
      <c r="AF470" s="414"/>
      <c r="AG470" s="414"/>
      <c r="AH470" s="414"/>
      <c r="AI470" s="414"/>
      <c r="AJ470" s="414"/>
      <c r="AK470" s="414"/>
      <c r="AL470" s="414"/>
      <c r="AM470" s="295">
        <f>SUM(Y470:AL470)</f>
        <v>0</v>
      </c>
    </row>
    <row r="471" spans="1:39" ht="16" hidden="1" outlineLevel="1">
      <c r="A471" s="528"/>
      <c r="B471" s="430" t="s">
        <v>308</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 t="shared" ref="Y471:AL471" si="764">Y470</f>
        <v>0</v>
      </c>
      <c r="Z471" s="410">
        <f t="shared" si="764"/>
        <v>0</v>
      </c>
      <c r="AA471" s="410">
        <f t="shared" si="764"/>
        <v>0</v>
      </c>
      <c r="AB471" s="410">
        <f t="shared" si="764"/>
        <v>0</v>
      </c>
      <c r="AC471" s="410">
        <f t="shared" si="764"/>
        <v>0</v>
      </c>
      <c r="AD471" s="410">
        <f t="shared" si="764"/>
        <v>0</v>
      </c>
      <c r="AE471" s="410">
        <f t="shared" si="764"/>
        <v>0</v>
      </c>
      <c r="AF471" s="410">
        <f t="shared" si="764"/>
        <v>0</v>
      </c>
      <c r="AG471" s="410">
        <f t="shared" si="764"/>
        <v>0</v>
      </c>
      <c r="AH471" s="410">
        <f t="shared" si="764"/>
        <v>0</v>
      </c>
      <c r="AI471" s="410">
        <f t="shared" si="764"/>
        <v>0</v>
      </c>
      <c r="AJ471" s="410">
        <f t="shared" si="764"/>
        <v>0</v>
      </c>
      <c r="AK471" s="410">
        <f t="shared" si="764"/>
        <v>0</v>
      </c>
      <c r="AL471" s="410">
        <f t="shared" si="764"/>
        <v>0</v>
      </c>
      <c r="AM471" s="305"/>
    </row>
    <row r="472" spans="1:39" ht="16" outlineLevel="1">
      <c r="A472" s="528"/>
      <c r="B472" s="527"/>
      <c r="C472" s="299"/>
      <c r="D472" s="290"/>
      <c r="E472" s="290"/>
      <c r="F472" s="290"/>
      <c r="G472" s="290"/>
      <c r="H472" s="290"/>
      <c r="I472" s="290"/>
      <c r="J472" s="290"/>
      <c r="K472" s="290"/>
      <c r="L472" s="290"/>
      <c r="M472" s="290"/>
      <c r="N472" s="299"/>
      <c r="O472" s="290"/>
      <c r="P472" s="290"/>
      <c r="Q472" s="290"/>
      <c r="R472" s="290"/>
      <c r="S472" s="290"/>
      <c r="T472" s="290"/>
      <c r="U472" s="290"/>
      <c r="V472" s="290"/>
      <c r="W472" s="290"/>
      <c r="X472" s="290"/>
      <c r="Y472" s="411"/>
      <c r="Z472" s="411"/>
      <c r="AA472" s="411"/>
      <c r="AB472" s="411"/>
      <c r="AC472" s="411"/>
      <c r="AD472" s="411"/>
      <c r="AE472" s="411"/>
      <c r="AF472" s="411"/>
      <c r="AG472" s="411"/>
      <c r="AH472" s="411"/>
      <c r="AI472" s="411"/>
      <c r="AJ472" s="411"/>
      <c r="AK472" s="411"/>
      <c r="AL472" s="411"/>
      <c r="AM472" s="305"/>
    </row>
    <row r="473" spans="1:39" ht="16" outlineLevel="1">
      <c r="A473" s="528"/>
      <c r="B473" s="520" t="s">
        <v>503</v>
      </c>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16" outlineLevel="1">
      <c r="A474" s="528"/>
      <c r="B474" s="500" t="s">
        <v>499</v>
      </c>
      <c r="C474" s="290"/>
      <c r="D474" s="290"/>
      <c r="E474" s="290"/>
      <c r="F474" s="290"/>
      <c r="G474" s="290"/>
      <c r="H474" s="290"/>
      <c r="I474" s="290"/>
      <c r="J474" s="290"/>
      <c r="K474" s="290"/>
      <c r="L474" s="290"/>
      <c r="M474" s="290"/>
      <c r="N474" s="290"/>
      <c r="O474" s="290"/>
      <c r="P474" s="290"/>
      <c r="Q474" s="290"/>
      <c r="R474" s="290"/>
      <c r="S474" s="290"/>
      <c r="T474" s="290"/>
      <c r="U474" s="290"/>
      <c r="V474" s="290"/>
      <c r="W474" s="290"/>
      <c r="X474" s="290"/>
      <c r="Y474" s="421"/>
      <c r="Z474" s="424"/>
      <c r="AA474" s="424"/>
      <c r="AB474" s="424"/>
      <c r="AC474" s="424"/>
      <c r="AD474" s="424"/>
      <c r="AE474" s="424"/>
      <c r="AF474" s="424"/>
      <c r="AG474" s="424"/>
      <c r="AH474" s="424"/>
      <c r="AI474" s="424"/>
      <c r="AJ474" s="424"/>
      <c r="AK474" s="424"/>
      <c r="AL474" s="424"/>
      <c r="AM474" s="305"/>
    </row>
    <row r="475" spans="1:39" ht="17" outlineLevel="1">
      <c r="A475" s="528">
        <v>21</v>
      </c>
      <c r="B475" s="427" t="s">
        <v>113</v>
      </c>
      <c r="C475" s="290" t="s">
        <v>25</v>
      </c>
      <c r="D475" s="294">
        <v>2180483</v>
      </c>
      <c r="E475" s="294">
        <v>1755084</v>
      </c>
      <c r="F475" s="294">
        <v>1755084</v>
      </c>
      <c r="G475" s="294">
        <v>1755084</v>
      </c>
      <c r="H475" s="294">
        <v>1755084</v>
      </c>
      <c r="I475" s="294">
        <v>1755084</v>
      </c>
      <c r="J475" s="294">
        <v>1755084</v>
      </c>
      <c r="K475" s="294">
        <v>1755068</v>
      </c>
      <c r="L475" s="294">
        <v>1755068</v>
      </c>
      <c r="M475" s="294">
        <v>1751174</v>
      </c>
      <c r="N475" s="290"/>
      <c r="O475" s="294">
        <v>151</v>
      </c>
      <c r="P475" s="294">
        <v>122</v>
      </c>
      <c r="Q475" s="294">
        <v>122</v>
      </c>
      <c r="R475" s="294">
        <v>122</v>
      </c>
      <c r="S475" s="294">
        <v>122</v>
      </c>
      <c r="T475" s="294">
        <v>122</v>
      </c>
      <c r="U475" s="294">
        <v>122</v>
      </c>
      <c r="V475" s="294">
        <v>122</v>
      </c>
      <c r="W475" s="294">
        <v>122</v>
      </c>
      <c r="X475" s="294">
        <v>122</v>
      </c>
      <c r="Y475" s="409">
        <v>1</v>
      </c>
      <c r="Z475" s="409"/>
      <c r="AA475" s="409"/>
      <c r="AB475" s="409"/>
      <c r="AC475" s="409"/>
      <c r="AD475" s="409"/>
      <c r="AE475" s="409"/>
      <c r="AF475" s="409"/>
      <c r="AG475" s="409"/>
      <c r="AH475" s="409"/>
      <c r="AI475" s="409"/>
      <c r="AJ475" s="409"/>
      <c r="AK475" s="409"/>
      <c r="AL475" s="409"/>
      <c r="AM475" s="295">
        <f>SUM(Y475:AL475)</f>
        <v>1</v>
      </c>
    </row>
    <row r="476" spans="1:39" ht="16" outlineLevel="1">
      <c r="A476" s="528"/>
      <c r="B476" s="430" t="s">
        <v>732</v>
      </c>
      <c r="C476" s="290" t="s">
        <v>726</v>
      </c>
      <c r="D476" s="294">
        <v>3055.4423042169342</v>
      </c>
      <c r="E476" s="294">
        <f>D476+($G476-$D476)/($G$405-$D$405)</f>
        <v>3047.0697402648011</v>
      </c>
      <c r="F476" s="294">
        <f>E476+($G476-$D476)/($G$405-$D$405)</f>
        <v>3038.697176312668</v>
      </c>
      <c r="G476" s="294">
        <v>3030.3246123605345</v>
      </c>
      <c r="H476" s="294">
        <f>H475/G475*G476</f>
        <v>3030.3246123605345</v>
      </c>
      <c r="I476" s="294"/>
      <c r="J476" s="294"/>
      <c r="K476" s="294"/>
      <c r="L476" s="294"/>
      <c r="M476" s="294"/>
      <c r="N476" s="290"/>
      <c r="O476" s="294"/>
      <c r="P476" s="294"/>
      <c r="Q476" s="294"/>
      <c r="R476" s="294"/>
      <c r="S476" s="294"/>
      <c r="T476" s="294"/>
      <c r="U476" s="294"/>
      <c r="V476" s="294"/>
      <c r="W476" s="294"/>
      <c r="X476" s="294"/>
      <c r="Y476" s="410">
        <v>1</v>
      </c>
      <c r="Z476" s="410">
        <f t="shared" ref="Z476:AL476" si="765">Z475</f>
        <v>0</v>
      </c>
      <c r="AA476" s="410">
        <f t="shared" si="765"/>
        <v>0</v>
      </c>
      <c r="AB476" s="410">
        <f t="shared" si="765"/>
        <v>0</v>
      </c>
      <c r="AC476" s="410">
        <f t="shared" si="765"/>
        <v>0</v>
      </c>
      <c r="AD476" s="410">
        <f t="shared" si="765"/>
        <v>0</v>
      </c>
      <c r="AE476" s="410">
        <f t="shared" si="765"/>
        <v>0</v>
      </c>
      <c r="AF476" s="410">
        <f t="shared" si="765"/>
        <v>0</v>
      </c>
      <c r="AG476" s="410">
        <f t="shared" si="765"/>
        <v>0</v>
      </c>
      <c r="AH476" s="410">
        <f t="shared" si="765"/>
        <v>0</v>
      </c>
      <c r="AI476" s="410">
        <f t="shared" si="765"/>
        <v>0</v>
      </c>
      <c r="AJ476" s="410">
        <f t="shared" si="765"/>
        <v>0</v>
      </c>
      <c r="AK476" s="410">
        <f t="shared" si="765"/>
        <v>0</v>
      </c>
      <c r="AL476" s="410">
        <f t="shared" si="765"/>
        <v>0</v>
      </c>
      <c r="AM476" s="305"/>
    </row>
    <row r="477" spans="1:39" ht="16" outlineLevel="1">
      <c r="A477" s="528"/>
      <c r="B477" s="430"/>
      <c r="C477" s="290"/>
      <c r="D477" s="290"/>
      <c r="E477" s="290"/>
      <c r="F477" s="290"/>
      <c r="G477" s="290"/>
      <c r="H477" s="290"/>
      <c r="I477" s="290"/>
      <c r="J477" s="290"/>
      <c r="K477" s="290"/>
      <c r="L477" s="290"/>
      <c r="M477" s="290"/>
      <c r="N477" s="290"/>
      <c r="O477" s="290"/>
      <c r="P477" s="290"/>
      <c r="Q477" s="290"/>
      <c r="R477" s="290"/>
      <c r="S477" s="290"/>
      <c r="T477" s="290"/>
      <c r="U477" s="290"/>
      <c r="V477" s="290"/>
      <c r="W477" s="290"/>
      <c r="X477" s="290"/>
      <c r="Y477" s="421"/>
      <c r="Z477" s="424"/>
      <c r="AA477" s="424"/>
      <c r="AB477" s="424"/>
      <c r="AC477" s="424"/>
      <c r="AD477" s="424"/>
      <c r="AE477" s="424"/>
      <c r="AF477" s="424"/>
      <c r="AG477" s="424"/>
      <c r="AH477" s="424"/>
      <c r="AI477" s="424"/>
      <c r="AJ477" s="424"/>
      <c r="AK477" s="424"/>
      <c r="AL477" s="424"/>
      <c r="AM477" s="305"/>
    </row>
    <row r="478" spans="1:39" ht="34" outlineLevel="1">
      <c r="A478" s="528">
        <v>22</v>
      </c>
      <c r="B478" s="427" t="s">
        <v>114</v>
      </c>
      <c r="C478" s="290" t="s">
        <v>25</v>
      </c>
      <c r="D478" s="294">
        <v>214358</v>
      </c>
      <c r="E478" s="294">
        <v>214358</v>
      </c>
      <c r="F478" s="294">
        <v>214358</v>
      </c>
      <c r="G478" s="294">
        <v>214358</v>
      </c>
      <c r="H478" s="294">
        <v>214358</v>
      </c>
      <c r="I478" s="294">
        <v>214358</v>
      </c>
      <c r="J478" s="294">
        <v>214358</v>
      </c>
      <c r="K478" s="294">
        <v>214358</v>
      </c>
      <c r="L478" s="294">
        <v>214358</v>
      </c>
      <c r="M478" s="294">
        <v>214358</v>
      </c>
      <c r="N478" s="290"/>
      <c r="O478" s="294">
        <v>52</v>
      </c>
      <c r="P478" s="294">
        <v>52</v>
      </c>
      <c r="Q478" s="294">
        <v>52</v>
      </c>
      <c r="R478" s="294">
        <v>52</v>
      </c>
      <c r="S478" s="294">
        <v>52</v>
      </c>
      <c r="T478" s="294">
        <v>52</v>
      </c>
      <c r="U478" s="294">
        <v>52</v>
      </c>
      <c r="V478" s="294">
        <v>52</v>
      </c>
      <c r="W478" s="294">
        <v>52</v>
      </c>
      <c r="X478" s="294">
        <v>52</v>
      </c>
      <c r="Y478" s="409">
        <v>1</v>
      </c>
      <c r="Z478" s="409"/>
      <c r="AA478" s="409"/>
      <c r="AB478" s="409"/>
      <c r="AC478" s="409"/>
      <c r="AD478" s="409"/>
      <c r="AE478" s="409"/>
      <c r="AF478" s="409"/>
      <c r="AG478" s="409"/>
      <c r="AH478" s="409"/>
      <c r="AI478" s="409"/>
      <c r="AJ478" s="409"/>
      <c r="AK478" s="409"/>
      <c r="AL478" s="409"/>
      <c r="AM478" s="295">
        <f>SUM(Y478:AL478)</f>
        <v>1</v>
      </c>
    </row>
    <row r="479" spans="1:39" ht="16" outlineLevel="1">
      <c r="A479" s="528"/>
      <c r="B479" s="430" t="s">
        <v>308</v>
      </c>
      <c r="C479" s="290" t="s">
        <v>163</v>
      </c>
      <c r="D479" s="294">
        <v>36249.145406746495</v>
      </c>
      <c r="E479" s="294">
        <v>36249.145406746495</v>
      </c>
      <c r="F479" s="294">
        <v>36249.145406746495</v>
      </c>
      <c r="G479" s="294">
        <v>36249.145406746495</v>
      </c>
      <c r="H479" s="294">
        <v>36249.145406746495</v>
      </c>
      <c r="I479" s="294"/>
      <c r="J479" s="294"/>
      <c r="K479" s="294"/>
      <c r="L479" s="294"/>
      <c r="M479" s="294"/>
      <c r="N479" s="290"/>
      <c r="O479" s="294"/>
      <c r="P479" s="294"/>
      <c r="Q479" s="294"/>
      <c r="R479" s="294"/>
      <c r="S479" s="294"/>
      <c r="T479" s="294"/>
      <c r="U479" s="294"/>
      <c r="V479" s="294"/>
      <c r="W479" s="294"/>
      <c r="X479" s="294"/>
      <c r="Y479" s="410">
        <v>1</v>
      </c>
      <c r="Z479" s="410">
        <f t="shared" ref="Z479:AL479" si="766">Z478</f>
        <v>0</v>
      </c>
      <c r="AA479" s="410">
        <f t="shared" si="766"/>
        <v>0</v>
      </c>
      <c r="AB479" s="410">
        <f t="shared" si="766"/>
        <v>0</v>
      </c>
      <c r="AC479" s="410">
        <f t="shared" si="766"/>
        <v>0</v>
      </c>
      <c r="AD479" s="410">
        <f t="shared" si="766"/>
        <v>0</v>
      </c>
      <c r="AE479" s="410">
        <f t="shared" si="766"/>
        <v>0</v>
      </c>
      <c r="AF479" s="410">
        <f t="shared" si="766"/>
        <v>0</v>
      </c>
      <c r="AG479" s="410">
        <f t="shared" si="766"/>
        <v>0</v>
      </c>
      <c r="AH479" s="410">
        <f t="shared" si="766"/>
        <v>0</v>
      </c>
      <c r="AI479" s="410">
        <f t="shared" si="766"/>
        <v>0</v>
      </c>
      <c r="AJ479" s="410">
        <f t="shared" si="766"/>
        <v>0</v>
      </c>
      <c r="AK479" s="410">
        <f t="shared" si="766"/>
        <v>0</v>
      </c>
      <c r="AL479" s="410">
        <f t="shared" si="766"/>
        <v>0</v>
      </c>
      <c r="AM479" s="305"/>
    </row>
    <row r="480" spans="1:39" ht="16" outlineLevel="1">
      <c r="A480" s="528"/>
      <c r="B480" s="430"/>
      <c r="C480" s="290"/>
      <c r="D480" s="290"/>
      <c r="E480" s="290"/>
      <c r="F480" s="290"/>
      <c r="G480" s="290"/>
      <c r="H480" s="290"/>
      <c r="I480" s="290"/>
      <c r="J480" s="290"/>
      <c r="K480" s="290"/>
      <c r="L480" s="290"/>
      <c r="M480" s="290"/>
      <c r="N480" s="290"/>
      <c r="O480" s="290"/>
      <c r="P480" s="290"/>
      <c r="Q480" s="290"/>
      <c r="R480" s="290"/>
      <c r="S480" s="290"/>
      <c r="T480" s="290"/>
      <c r="U480" s="290"/>
      <c r="V480" s="290"/>
      <c r="W480" s="290"/>
      <c r="X480" s="290"/>
      <c r="Y480" s="421"/>
      <c r="Z480" s="424"/>
      <c r="AA480" s="424"/>
      <c r="AB480" s="424"/>
      <c r="AC480" s="424"/>
      <c r="AD480" s="424"/>
      <c r="AE480" s="424"/>
      <c r="AF480" s="424"/>
      <c r="AG480" s="424"/>
      <c r="AH480" s="424"/>
      <c r="AI480" s="424"/>
      <c r="AJ480" s="424"/>
      <c r="AK480" s="424"/>
      <c r="AL480" s="424"/>
      <c r="AM480" s="305"/>
    </row>
    <row r="481" spans="1:39" ht="17" outlineLevel="1">
      <c r="A481" s="528">
        <v>23</v>
      </c>
      <c r="B481" s="427" t="s">
        <v>115</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ht="16" outlineLevel="1">
      <c r="A482" s="528"/>
      <c r="B482" s="430" t="s">
        <v>308</v>
      </c>
      <c r="C482" s="290" t="s">
        <v>163</v>
      </c>
      <c r="D482" s="294"/>
      <c r="E482" s="294"/>
      <c r="F482" s="294"/>
      <c r="G482" s="294"/>
      <c r="H482" s="294"/>
      <c r="I482" s="294"/>
      <c r="J482" s="294"/>
      <c r="K482" s="294"/>
      <c r="L482" s="294"/>
      <c r="M482" s="294"/>
      <c r="N482" s="290"/>
      <c r="O482" s="294"/>
      <c r="P482" s="294"/>
      <c r="Q482" s="294"/>
      <c r="R482" s="294"/>
      <c r="S482" s="294"/>
      <c r="T482" s="294"/>
      <c r="U482" s="294"/>
      <c r="V482" s="294"/>
      <c r="W482" s="294"/>
      <c r="X482" s="294"/>
      <c r="Y482" s="410">
        <v>0</v>
      </c>
      <c r="Z482" s="410">
        <f t="shared" ref="Z482:AL482" si="767">Z481</f>
        <v>0</v>
      </c>
      <c r="AA482" s="410">
        <f t="shared" si="767"/>
        <v>0</v>
      </c>
      <c r="AB482" s="410">
        <f t="shared" si="767"/>
        <v>0</v>
      </c>
      <c r="AC482" s="410">
        <f t="shared" si="767"/>
        <v>0</v>
      </c>
      <c r="AD482" s="410">
        <f t="shared" si="767"/>
        <v>0</v>
      </c>
      <c r="AE482" s="410">
        <f t="shared" si="767"/>
        <v>0</v>
      </c>
      <c r="AF482" s="410">
        <f t="shared" si="767"/>
        <v>0</v>
      </c>
      <c r="AG482" s="410">
        <f t="shared" si="767"/>
        <v>0</v>
      </c>
      <c r="AH482" s="410">
        <f t="shared" si="767"/>
        <v>0</v>
      </c>
      <c r="AI482" s="410">
        <f t="shared" si="767"/>
        <v>0</v>
      </c>
      <c r="AJ482" s="410">
        <f t="shared" si="767"/>
        <v>0</v>
      </c>
      <c r="AK482" s="410">
        <f t="shared" si="767"/>
        <v>0</v>
      </c>
      <c r="AL482" s="410">
        <f t="shared" si="767"/>
        <v>0</v>
      </c>
      <c r="AM482" s="305"/>
    </row>
    <row r="483" spans="1:39" ht="16" outlineLevel="1">
      <c r="A483" s="528"/>
      <c r="B483" s="429"/>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21"/>
      <c r="Z483" s="424"/>
      <c r="AA483" s="424"/>
      <c r="AB483" s="424"/>
      <c r="AC483" s="424"/>
      <c r="AD483" s="424"/>
      <c r="AE483" s="424"/>
      <c r="AF483" s="424"/>
      <c r="AG483" s="424"/>
      <c r="AH483" s="424"/>
      <c r="AI483" s="424"/>
      <c r="AJ483" s="424"/>
      <c r="AK483" s="424"/>
      <c r="AL483" s="424"/>
      <c r="AM483" s="305"/>
    </row>
    <row r="484" spans="1:39" ht="17" outlineLevel="1">
      <c r="A484" s="528">
        <v>24</v>
      </c>
      <c r="B484" s="427" t="s">
        <v>116</v>
      </c>
      <c r="C484" s="290" t="s">
        <v>25</v>
      </c>
      <c r="D484" s="294"/>
      <c r="E484" s="294"/>
      <c r="F484" s="294"/>
      <c r="G484" s="294"/>
      <c r="H484" s="294"/>
      <c r="I484" s="294"/>
      <c r="J484" s="294"/>
      <c r="K484" s="294"/>
      <c r="L484" s="294"/>
      <c r="M484" s="294"/>
      <c r="N484" s="290"/>
      <c r="O484" s="294"/>
      <c r="P484" s="294"/>
      <c r="Q484" s="294"/>
      <c r="R484" s="294"/>
      <c r="S484" s="294"/>
      <c r="T484" s="294"/>
      <c r="U484" s="294"/>
      <c r="V484" s="294"/>
      <c r="W484" s="294"/>
      <c r="X484" s="294"/>
      <c r="Y484" s="409">
        <v>1</v>
      </c>
      <c r="Z484" s="409"/>
      <c r="AA484" s="409"/>
      <c r="AB484" s="409"/>
      <c r="AC484" s="409"/>
      <c r="AD484" s="409"/>
      <c r="AE484" s="409"/>
      <c r="AF484" s="409"/>
      <c r="AG484" s="409"/>
      <c r="AH484" s="409"/>
      <c r="AI484" s="409"/>
      <c r="AJ484" s="409"/>
      <c r="AK484" s="409"/>
      <c r="AL484" s="409"/>
      <c r="AM484" s="295">
        <f>SUM(Y484:AL484)</f>
        <v>1</v>
      </c>
    </row>
    <row r="485" spans="1:39" ht="16" outlineLevel="1">
      <c r="A485" s="528"/>
      <c r="B485" s="430" t="s">
        <v>308</v>
      </c>
      <c r="C485" s="290" t="s">
        <v>163</v>
      </c>
      <c r="D485" s="294"/>
      <c r="E485" s="294"/>
      <c r="F485" s="294"/>
      <c r="G485" s="294"/>
      <c r="H485" s="294"/>
      <c r="I485" s="294"/>
      <c r="J485" s="294"/>
      <c r="K485" s="294"/>
      <c r="L485" s="294"/>
      <c r="M485" s="294"/>
      <c r="N485" s="290"/>
      <c r="O485" s="294"/>
      <c r="P485" s="294"/>
      <c r="Q485" s="294"/>
      <c r="R485" s="294"/>
      <c r="S485" s="294"/>
      <c r="T485" s="294"/>
      <c r="U485" s="294"/>
      <c r="V485" s="294"/>
      <c r="W485" s="294"/>
      <c r="X485" s="294"/>
      <c r="Y485" s="410">
        <v>1</v>
      </c>
      <c r="Z485" s="410">
        <f t="shared" ref="Z485:AL485" si="768">Z484</f>
        <v>0</v>
      </c>
      <c r="AA485" s="410">
        <f t="shared" si="768"/>
        <v>0</v>
      </c>
      <c r="AB485" s="410">
        <f t="shared" si="768"/>
        <v>0</v>
      </c>
      <c r="AC485" s="410">
        <f t="shared" si="768"/>
        <v>0</v>
      </c>
      <c r="AD485" s="410">
        <f t="shared" si="768"/>
        <v>0</v>
      </c>
      <c r="AE485" s="410">
        <f t="shared" si="768"/>
        <v>0</v>
      </c>
      <c r="AF485" s="410">
        <f t="shared" si="768"/>
        <v>0</v>
      </c>
      <c r="AG485" s="410">
        <f t="shared" si="768"/>
        <v>0</v>
      </c>
      <c r="AH485" s="410">
        <f t="shared" si="768"/>
        <v>0</v>
      </c>
      <c r="AI485" s="410">
        <f t="shared" si="768"/>
        <v>0</v>
      </c>
      <c r="AJ485" s="410">
        <f t="shared" si="768"/>
        <v>0</v>
      </c>
      <c r="AK485" s="410">
        <f t="shared" si="768"/>
        <v>0</v>
      </c>
      <c r="AL485" s="410">
        <f t="shared" si="768"/>
        <v>0</v>
      </c>
      <c r="AM485" s="305"/>
    </row>
    <row r="486" spans="1:39" ht="16" outlineLevel="1">
      <c r="A486" s="528"/>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ht="17" outlineLevel="1">
      <c r="A487" s="528">
        <v>25</v>
      </c>
      <c r="B487" s="427" t="s">
        <v>733</v>
      </c>
      <c r="C487" s="290" t="s">
        <v>25</v>
      </c>
      <c r="D487" s="294">
        <v>1839072</v>
      </c>
      <c r="E487" s="294">
        <v>1331835</v>
      </c>
      <c r="F487" s="294">
        <v>1331835</v>
      </c>
      <c r="G487" s="294">
        <v>1331835</v>
      </c>
      <c r="H487" s="294">
        <v>1331835</v>
      </c>
      <c r="I487" s="294">
        <v>1331835</v>
      </c>
      <c r="J487" s="294">
        <v>1331835</v>
      </c>
      <c r="K487" s="294">
        <v>1331809</v>
      </c>
      <c r="L487" s="294">
        <v>1331809</v>
      </c>
      <c r="M487" s="294">
        <v>1331809</v>
      </c>
      <c r="N487" s="294"/>
      <c r="O487" s="294">
        <v>126</v>
      </c>
      <c r="P487" s="294">
        <v>92</v>
      </c>
      <c r="Q487" s="294">
        <v>92</v>
      </c>
      <c r="R487" s="294">
        <v>92</v>
      </c>
      <c r="S487" s="294">
        <v>92</v>
      </c>
      <c r="T487" s="294">
        <v>92</v>
      </c>
      <c r="U487" s="294">
        <v>92</v>
      </c>
      <c r="V487" s="294">
        <v>92</v>
      </c>
      <c r="W487" s="294">
        <v>92</v>
      </c>
      <c r="X487" s="294">
        <v>92</v>
      </c>
      <c r="Y487" s="425">
        <v>1</v>
      </c>
      <c r="Z487" s="409"/>
      <c r="AA487" s="409"/>
      <c r="AB487" s="409"/>
      <c r="AC487" s="409"/>
      <c r="AD487" s="409"/>
      <c r="AE487" s="409"/>
      <c r="AF487" s="414"/>
      <c r="AG487" s="414"/>
      <c r="AH487" s="414"/>
      <c r="AI487" s="414"/>
      <c r="AJ487" s="414"/>
      <c r="AK487" s="414"/>
      <c r="AL487" s="414"/>
      <c r="AM487" s="295">
        <f>SUM(Y487:AL487)</f>
        <v>1</v>
      </c>
    </row>
    <row r="488" spans="1:39" ht="16" outlineLevel="1">
      <c r="A488" s="528"/>
      <c r="B488" s="430" t="s">
        <v>308</v>
      </c>
      <c r="C488" s="290" t="s">
        <v>163</v>
      </c>
      <c r="D488" s="294"/>
      <c r="E488" s="294"/>
      <c r="F488" s="294"/>
      <c r="G488" s="294"/>
      <c r="H488" s="294"/>
      <c r="I488" s="294"/>
      <c r="J488" s="294"/>
      <c r="K488" s="294"/>
      <c r="L488" s="294"/>
      <c r="M488" s="294"/>
      <c r="N488" s="294"/>
      <c r="O488" s="294"/>
      <c r="P488" s="294"/>
      <c r="Q488" s="294"/>
      <c r="R488" s="294"/>
      <c r="S488" s="294"/>
      <c r="T488" s="294"/>
      <c r="U488" s="294"/>
      <c r="V488" s="294"/>
      <c r="W488" s="294"/>
      <c r="X488" s="294"/>
      <c r="Y488" s="410">
        <f t="shared" ref="Y488:AL488" si="769">Y487</f>
        <v>1</v>
      </c>
      <c r="Z488" s="410">
        <f t="shared" si="769"/>
        <v>0</v>
      </c>
      <c r="AA488" s="410">
        <f t="shared" si="769"/>
        <v>0</v>
      </c>
      <c r="AB488" s="410">
        <f t="shared" si="769"/>
        <v>0</v>
      </c>
      <c r="AC488" s="410">
        <f t="shared" si="769"/>
        <v>0</v>
      </c>
      <c r="AD488" s="410">
        <f t="shared" si="769"/>
        <v>0</v>
      </c>
      <c r="AE488" s="410">
        <f t="shared" si="769"/>
        <v>0</v>
      </c>
      <c r="AF488" s="410">
        <f t="shared" si="769"/>
        <v>0</v>
      </c>
      <c r="AG488" s="410">
        <f t="shared" si="769"/>
        <v>0</v>
      </c>
      <c r="AH488" s="410">
        <f t="shared" si="769"/>
        <v>0</v>
      </c>
      <c r="AI488" s="410">
        <f t="shared" si="769"/>
        <v>0</v>
      </c>
      <c r="AJ488" s="410">
        <f t="shared" si="769"/>
        <v>0</v>
      </c>
      <c r="AK488" s="410">
        <f t="shared" si="769"/>
        <v>0</v>
      </c>
      <c r="AL488" s="410">
        <f t="shared" si="769"/>
        <v>0</v>
      </c>
      <c r="AM488" s="305"/>
    </row>
    <row r="489" spans="1:39" ht="16" outlineLevel="1">
      <c r="A489" s="528"/>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17" outlineLevel="1">
      <c r="A490" s="528">
        <v>26</v>
      </c>
      <c r="B490" s="427" t="s">
        <v>734</v>
      </c>
      <c r="C490" s="290" t="s">
        <v>25</v>
      </c>
      <c r="D490" s="294"/>
      <c r="E490" s="294"/>
      <c r="F490" s="294"/>
      <c r="G490" s="294"/>
      <c r="H490" s="294"/>
      <c r="I490" s="294"/>
      <c r="J490" s="294"/>
      <c r="K490" s="294"/>
      <c r="L490" s="294"/>
      <c r="M490" s="294"/>
      <c r="N490" s="294"/>
      <c r="O490" s="294"/>
      <c r="P490" s="294"/>
      <c r="Q490" s="294"/>
      <c r="R490" s="294"/>
      <c r="S490" s="294"/>
      <c r="T490" s="294"/>
      <c r="U490" s="294"/>
      <c r="V490" s="294"/>
      <c r="W490" s="294"/>
      <c r="X490" s="294"/>
      <c r="Y490" s="425">
        <v>1</v>
      </c>
      <c r="Z490" s="409"/>
      <c r="AA490" s="409"/>
      <c r="AB490" s="409"/>
      <c r="AC490" s="409"/>
      <c r="AD490" s="409"/>
      <c r="AE490" s="409"/>
      <c r="AF490" s="414"/>
      <c r="AG490" s="414"/>
      <c r="AH490" s="414"/>
      <c r="AI490" s="414"/>
      <c r="AJ490" s="414"/>
      <c r="AK490" s="414"/>
      <c r="AL490" s="414"/>
      <c r="AM490" s="295">
        <f>SUM(Y490:AL490)</f>
        <v>1</v>
      </c>
    </row>
    <row r="491" spans="1:39" ht="16" outlineLevel="1">
      <c r="A491" s="528"/>
      <c r="B491" s="430" t="s">
        <v>308</v>
      </c>
      <c r="C491" s="290" t="s">
        <v>726</v>
      </c>
      <c r="D491" s="294"/>
      <c r="E491" s="294"/>
      <c r="F491" s="294"/>
      <c r="G491" s="294"/>
      <c r="H491" s="294"/>
      <c r="I491" s="294"/>
      <c r="J491" s="294"/>
      <c r="K491" s="294"/>
      <c r="L491" s="294"/>
      <c r="M491" s="294"/>
      <c r="N491" s="294"/>
      <c r="O491" s="294"/>
      <c r="P491" s="294"/>
      <c r="Q491" s="294"/>
      <c r="R491" s="294"/>
      <c r="S491" s="294"/>
      <c r="T491" s="294"/>
      <c r="U491" s="294"/>
      <c r="V491" s="294"/>
      <c r="W491" s="294"/>
      <c r="X491" s="294"/>
      <c r="Y491" s="410">
        <f t="shared" ref="Y491:AL491" si="770">Y490</f>
        <v>1</v>
      </c>
      <c r="Z491" s="410">
        <f t="shared" si="770"/>
        <v>0</v>
      </c>
      <c r="AA491" s="410">
        <f t="shared" si="770"/>
        <v>0</v>
      </c>
      <c r="AB491" s="410">
        <f t="shared" si="770"/>
        <v>0</v>
      </c>
      <c r="AC491" s="410">
        <f t="shared" si="770"/>
        <v>0</v>
      </c>
      <c r="AD491" s="410">
        <f t="shared" si="770"/>
        <v>0</v>
      </c>
      <c r="AE491" s="410">
        <f t="shared" si="770"/>
        <v>0</v>
      </c>
      <c r="AF491" s="410">
        <f t="shared" si="770"/>
        <v>0</v>
      </c>
      <c r="AG491" s="410">
        <f t="shared" si="770"/>
        <v>0</v>
      </c>
      <c r="AH491" s="410">
        <f t="shared" si="770"/>
        <v>0</v>
      </c>
      <c r="AI491" s="410">
        <f t="shared" si="770"/>
        <v>0</v>
      </c>
      <c r="AJ491" s="410">
        <f t="shared" si="770"/>
        <v>0</v>
      </c>
      <c r="AK491" s="410">
        <f t="shared" si="770"/>
        <v>0</v>
      </c>
      <c r="AL491" s="410">
        <f t="shared" si="770"/>
        <v>0</v>
      </c>
      <c r="AM491" s="305"/>
    </row>
    <row r="492" spans="1:39" ht="16" outlineLevel="1">
      <c r="A492" s="528"/>
      <c r="B492" s="430"/>
      <c r="C492" s="290"/>
      <c r="D492" s="740"/>
      <c r="E492" s="740"/>
      <c r="F492" s="740"/>
      <c r="G492" s="740"/>
      <c r="H492" s="740"/>
      <c r="I492" s="740"/>
      <c r="J492" s="740"/>
      <c r="K492" s="740"/>
      <c r="L492" s="740"/>
      <c r="M492" s="740"/>
      <c r="N492" s="740"/>
      <c r="O492" s="740"/>
      <c r="P492" s="740"/>
      <c r="Q492" s="740"/>
      <c r="R492" s="740"/>
      <c r="S492" s="740"/>
      <c r="T492" s="740"/>
      <c r="U492" s="740"/>
      <c r="V492" s="740"/>
      <c r="W492" s="740"/>
      <c r="X492" s="290"/>
      <c r="Y492" s="410"/>
      <c r="Z492" s="410"/>
      <c r="AA492" s="410"/>
      <c r="AB492" s="410"/>
      <c r="AC492" s="410"/>
      <c r="AD492" s="410"/>
      <c r="AE492" s="410"/>
      <c r="AF492" s="410"/>
      <c r="AG492" s="410"/>
      <c r="AH492" s="410"/>
      <c r="AI492" s="410"/>
      <c r="AJ492" s="410"/>
      <c r="AK492" s="410"/>
      <c r="AL492" s="410"/>
      <c r="AM492" s="305"/>
    </row>
    <row r="493" spans="1:39" ht="16" outlineLevel="1">
      <c r="A493" s="528"/>
      <c r="B493" s="500" t="s">
        <v>500</v>
      </c>
      <c r="C493" s="290"/>
      <c r="D493" s="290"/>
      <c r="E493" s="290"/>
      <c r="F493" s="290"/>
      <c r="G493" s="290"/>
      <c r="H493" s="290"/>
      <c r="I493" s="290"/>
      <c r="J493" s="290"/>
      <c r="K493" s="290"/>
      <c r="L493" s="290"/>
      <c r="M493" s="290"/>
      <c r="N493" s="290"/>
      <c r="O493" s="290"/>
      <c r="P493" s="290"/>
      <c r="Q493" s="290"/>
      <c r="R493" s="290"/>
      <c r="S493" s="290"/>
      <c r="T493" s="290"/>
      <c r="U493" s="290"/>
      <c r="V493" s="290"/>
      <c r="W493" s="290"/>
      <c r="X493" s="290"/>
      <c r="Y493" s="411"/>
      <c r="Z493" s="424"/>
      <c r="AA493" s="424"/>
      <c r="AB493" s="424"/>
      <c r="AC493" s="424"/>
      <c r="AD493" s="424"/>
      <c r="AE493" s="424"/>
      <c r="AF493" s="424"/>
      <c r="AG493" s="424"/>
      <c r="AH493" s="424"/>
      <c r="AI493" s="424"/>
      <c r="AJ493" s="424"/>
      <c r="AK493" s="424"/>
      <c r="AL493" s="424"/>
      <c r="AM493" s="305"/>
    </row>
    <row r="494" spans="1:39" ht="17" outlineLevel="1">
      <c r="A494" s="528">
        <v>27</v>
      </c>
      <c r="B494" s="427" t="s">
        <v>117</v>
      </c>
      <c r="C494" s="290" t="s">
        <v>25</v>
      </c>
      <c r="D494" s="294">
        <v>65334</v>
      </c>
      <c r="E494" s="294">
        <v>65334</v>
      </c>
      <c r="F494" s="294">
        <v>65334</v>
      </c>
      <c r="G494" s="294">
        <v>65334</v>
      </c>
      <c r="H494" s="294">
        <v>65334</v>
      </c>
      <c r="I494" s="294">
        <v>65334</v>
      </c>
      <c r="J494" s="294">
        <v>65334</v>
      </c>
      <c r="K494" s="294">
        <v>65334</v>
      </c>
      <c r="L494" s="294">
        <v>65334</v>
      </c>
      <c r="M494" s="294">
        <v>56427</v>
      </c>
      <c r="N494" s="294">
        <v>12</v>
      </c>
      <c r="O494" s="294">
        <v>3</v>
      </c>
      <c r="P494" s="294">
        <v>3</v>
      </c>
      <c r="Q494" s="294">
        <v>3</v>
      </c>
      <c r="R494" s="294">
        <v>3</v>
      </c>
      <c r="S494" s="294">
        <v>3</v>
      </c>
      <c r="T494" s="294">
        <v>3</v>
      </c>
      <c r="U494" s="294">
        <v>3</v>
      </c>
      <c r="V494" s="294">
        <v>3</v>
      </c>
      <c r="W494" s="294">
        <v>3</v>
      </c>
      <c r="X494" s="294">
        <v>3</v>
      </c>
      <c r="Y494" s="425"/>
      <c r="Z494" s="409">
        <v>0</v>
      </c>
      <c r="AA494" s="409">
        <v>1</v>
      </c>
      <c r="AB494" s="409">
        <v>0</v>
      </c>
      <c r="AC494" s="409"/>
      <c r="AD494" s="409"/>
      <c r="AE494" s="409"/>
      <c r="AF494" s="414"/>
      <c r="AG494" s="414"/>
      <c r="AH494" s="414"/>
      <c r="AI494" s="414"/>
      <c r="AJ494" s="414"/>
      <c r="AK494" s="414"/>
      <c r="AL494" s="414"/>
      <c r="AM494" s="295">
        <f>SUM(Y494:AL494)</f>
        <v>1</v>
      </c>
    </row>
    <row r="495" spans="1:39" ht="16" outlineLevel="1">
      <c r="A495" s="528"/>
      <c r="B495" s="430" t="s">
        <v>308</v>
      </c>
      <c r="C495" s="290" t="s">
        <v>163</v>
      </c>
      <c r="D495" s="294"/>
      <c r="E495" s="294"/>
      <c r="F495" s="294"/>
      <c r="G495" s="294"/>
      <c r="H495" s="294"/>
      <c r="I495" s="294"/>
      <c r="J495" s="294"/>
      <c r="K495" s="294"/>
      <c r="L495" s="294"/>
      <c r="M495" s="294"/>
      <c r="N495" s="294">
        <f>N494</f>
        <v>12</v>
      </c>
      <c r="O495" s="294"/>
      <c r="P495" s="294"/>
      <c r="Q495" s="294"/>
      <c r="R495" s="294"/>
      <c r="S495" s="294"/>
      <c r="T495" s="294"/>
      <c r="U495" s="294"/>
      <c r="V495" s="294"/>
      <c r="W495" s="294"/>
      <c r="X495" s="294"/>
      <c r="Y495" s="410">
        <f>Y494</f>
        <v>0</v>
      </c>
      <c r="Z495" s="410">
        <f t="shared" ref="Z495:AL495" si="771">Z494</f>
        <v>0</v>
      </c>
      <c r="AA495" s="410">
        <f t="shared" si="771"/>
        <v>1</v>
      </c>
      <c r="AB495" s="410">
        <f t="shared" si="771"/>
        <v>0</v>
      </c>
      <c r="AC495" s="410">
        <f t="shared" si="771"/>
        <v>0</v>
      </c>
      <c r="AD495" s="410">
        <f t="shared" si="771"/>
        <v>0</v>
      </c>
      <c r="AE495" s="410">
        <f t="shared" si="771"/>
        <v>0</v>
      </c>
      <c r="AF495" s="410">
        <f t="shared" si="771"/>
        <v>0</v>
      </c>
      <c r="AG495" s="410">
        <f t="shared" si="771"/>
        <v>0</v>
      </c>
      <c r="AH495" s="410">
        <f t="shared" si="771"/>
        <v>0</v>
      </c>
      <c r="AI495" s="410">
        <f t="shared" si="771"/>
        <v>0</v>
      </c>
      <c r="AJ495" s="410">
        <f t="shared" si="771"/>
        <v>0</v>
      </c>
      <c r="AK495" s="410">
        <f t="shared" si="771"/>
        <v>0</v>
      </c>
      <c r="AL495" s="410">
        <f t="shared" si="771"/>
        <v>0</v>
      </c>
      <c r="AM495" s="305"/>
    </row>
    <row r="496" spans="1:39" ht="16" outlineLevel="1">
      <c r="A496" s="528"/>
      <c r="B496" s="430"/>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24"/>
      <c r="AA496" s="424"/>
      <c r="AB496" s="424"/>
      <c r="AC496" s="424"/>
      <c r="AD496" s="424"/>
      <c r="AE496" s="424"/>
      <c r="AF496" s="424"/>
      <c r="AG496" s="424"/>
      <c r="AH496" s="424"/>
      <c r="AI496" s="424"/>
      <c r="AJ496" s="424"/>
      <c r="AK496" s="424"/>
      <c r="AL496" s="424"/>
      <c r="AM496" s="305"/>
    </row>
    <row r="497" spans="1:39" ht="17" outlineLevel="1">
      <c r="A497" s="528">
        <v>28</v>
      </c>
      <c r="B497" s="427" t="s">
        <v>118</v>
      </c>
      <c r="C497" s="290" t="s">
        <v>25</v>
      </c>
      <c r="D497" s="294">
        <v>1378032</v>
      </c>
      <c r="E497" s="294">
        <v>1413479</v>
      </c>
      <c r="F497" s="294">
        <v>1413479</v>
      </c>
      <c r="G497" s="294">
        <v>1413479</v>
      </c>
      <c r="H497" s="294">
        <v>1413479</v>
      </c>
      <c r="I497" s="294">
        <v>1187181</v>
      </c>
      <c r="J497" s="294">
        <v>1187181</v>
      </c>
      <c r="K497" s="294">
        <v>1187181</v>
      </c>
      <c r="L497" s="294">
        <v>1187181</v>
      </c>
      <c r="M497" s="294">
        <v>1187181</v>
      </c>
      <c r="N497" s="294">
        <v>12</v>
      </c>
      <c r="O497" s="294">
        <v>267</v>
      </c>
      <c r="P497" s="294">
        <v>280</v>
      </c>
      <c r="Q497" s="294">
        <v>280</v>
      </c>
      <c r="R497" s="294">
        <v>280</v>
      </c>
      <c r="S497" s="294">
        <v>280</v>
      </c>
      <c r="T497" s="294">
        <v>234</v>
      </c>
      <c r="U497" s="294">
        <v>234</v>
      </c>
      <c r="V497" s="294">
        <v>234</v>
      </c>
      <c r="W497" s="294">
        <v>234</v>
      </c>
      <c r="X497" s="294">
        <v>234</v>
      </c>
      <c r="Y497" s="425"/>
      <c r="Z497" s="409">
        <f>'3-a.  Rate Class Allocations'!L93</f>
        <v>0.25407090672031168</v>
      </c>
      <c r="AA497" s="409">
        <f>'3-a.  Rate Class Allocations'!M93</f>
        <v>0.62419733832917645</v>
      </c>
      <c r="AB497" s="409">
        <v>0</v>
      </c>
      <c r="AC497" s="409"/>
      <c r="AD497" s="409"/>
      <c r="AE497" s="409"/>
      <c r="AF497" s="414"/>
      <c r="AG497" s="414"/>
      <c r="AH497" s="414"/>
      <c r="AI497" s="414"/>
      <c r="AJ497" s="414"/>
      <c r="AK497" s="414"/>
      <c r="AL497" s="414"/>
      <c r="AM497" s="295">
        <f>SUM(Y497:AL497)</f>
        <v>0.87826824504948808</v>
      </c>
    </row>
    <row r="498" spans="1:39" ht="16" outlineLevel="1">
      <c r="A498" s="528"/>
      <c r="B498" s="430" t="s">
        <v>732</v>
      </c>
      <c r="C498" s="290" t="s">
        <v>726</v>
      </c>
      <c r="D498" s="294">
        <v>512954.88122727867</v>
      </c>
      <c r="E498" s="294">
        <f>D498+($G498-$D498)/($G$405-$D$405)</f>
        <v>512109.34279199952</v>
      </c>
      <c r="F498" s="294">
        <f>E498+($G498-$D498)/($G$405-$D$405)</f>
        <v>511263.80435672036</v>
      </c>
      <c r="G498" s="294">
        <v>510418.26592144126</v>
      </c>
      <c r="H498" s="294">
        <f>H497/G497*G498</f>
        <v>510418.26592144126</v>
      </c>
      <c r="I498" s="294"/>
      <c r="J498" s="294"/>
      <c r="K498" s="294"/>
      <c r="L498" s="294"/>
      <c r="M498" s="294"/>
      <c r="N498" s="294">
        <f>N497</f>
        <v>12</v>
      </c>
      <c r="O498" s="294">
        <v>100.60353394223647</v>
      </c>
      <c r="P498" s="294">
        <f>E498/E497*P497</f>
        <v>101.4451689637836</v>
      </c>
      <c r="Q498" s="294">
        <f>F498/F497*Q497</f>
        <v>101.27767389531907</v>
      </c>
      <c r="R498" s="294">
        <f>G498/G497*R497</f>
        <v>101.11017882685456</v>
      </c>
      <c r="S498" s="294">
        <f>H498/H497*S497</f>
        <v>101.11017882685456</v>
      </c>
      <c r="T498" s="294"/>
      <c r="U498" s="294"/>
      <c r="V498" s="294"/>
      <c r="W498" s="294"/>
      <c r="X498" s="294"/>
      <c r="Y498" s="410">
        <f>Y497</f>
        <v>0</v>
      </c>
      <c r="Z498" s="410">
        <f>'3-a.  Rate Class Allocations'!L94</f>
        <v>3.2243091987044087E-2</v>
      </c>
      <c r="AA498" s="410">
        <f>'3-a.  Rate Class Allocations'!M94</f>
        <v>0.97048728303914222</v>
      </c>
      <c r="AB498" s="410">
        <f t="shared" ref="AB498:AL498" si="772">AB497</f>
        <v>0</v>
      </c>
      <c r="AC498" s="410">
        <f t="shared" si="772"/>
        <v>0</v>
      </c>
      <c r="AD498" s="410">
        <f t="shared" si="772"/>
        <v>0</v>
      </c>
      <c r="AE498" s="410">
        <f t="shared" si="772"/>
        <v>0</v>
      </c>
      <c r="AF498" s="410">
        <f t="shared" si="772"/>
        <v>0</v>
      </c>
      <c r="AG498" s="410">
        <f t="shared" si="772"/>
        <v>0</v>
      </c>
      <c r="AH498" s="410">
        <f t="shared" si="772"/>
        <v>0</v>
      </c>
      <c r="AI498" s="410">
        <f t="shared" si="772"/>
        <v>0</v>
      </c>
      <c r="AJ498" s="410">
        <f t="shared" si="772"/>
        <v>0</v>
      </c>
      <c r="AK498" s="410">
        <f t="shared" si="772"/>
        <v>0</v>
      </c>
      <c r="AL498" s="410">
        <f t="shared" si="772"/>
        <v>0</v>
      </c>
      <c r="AM498" s="305"/>
    </row>
    <row r="499" spans="1:39" ht="16" outlineLevel="1">
      <c r="A499" s="528"/>
      <c r="B499" s="430"/>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11"/>
      <c r="Z499" s="424"/>
      <c r="AA499" s="424"/>
      <c r="AB499" s="424"/>
      <c r="AC499" s="424"/>
      <c r="AD499" s="424"/>
      <c r="AE499" s="424"/>
      <c r="AF499" s="424"/>
      <c r="AG499" s="424"/>
      <c r="AH499" s="424"/>
      <c r="AI499" s="424"/>
      <c r="AJ499" s="424"/>
      <c r="AK499" s="424"/>
      <c r="AL499" s="424"/>
      <c r="AM499" s="305"/>
    </row>
    <row r="500" spans="1:39" ht="34" outlineLevel="1">
      <c r="A500" s="528">
        <v>29</v>
      </c>
      <c r="B500" s="427" t="s">
        <v>119</v>
      </c>
      <c r="C500" s="290" t="s">
        <v>25</v>
      </c>
      <c r="D500" s="294">
        <v>109785</v>
      </c>
      <c r="E500" s="294">
        <v>109785</v>
      </c>
      <c r="F500" s="294">
        <v>109785</v>
      </c>
      <c r="G500" s="294">
        <v>109785</v>
      </c>
      <c r="H500" s="294">
        <v>109785</v>
      </c>
      <c r="I500" s="294">
        <v>78466</v>
      </c>
      <c r="J500" s="294">
        <v>75052</v>
      </c>
      <c r="K500" s="294">
        <v>60144</v>
      </c>
      <c r="L500" s="294">
        <v>42366</v>
      </c>
      <c r="M500" s="294">
        <v>13297</v>
      </c>
      <c r="N500" s="294">
        <v>12</v>
      </c>
      <c r="O500" s="294">
        <v>25</v>
      </c>
      <c r="P500" s="294">
        <v>25</v>
      </c>
      <c r="Q500" s="294">
        <v>25</v>
      </c>
      <c r="R500" s="294">
        <v>25</v>
      </c>
      <c r="S500" s="294">
        <v>25</v>
      </c>
      <c r="T500" s="294">
        <v>20</v>
      </c>
      <c r="U500" s="294">
        <v>20</v>
      </c>
      <c r="V500" s="294">
        <v>16</v>
      </c>
      <c r="W500" s="294">
        <v>12</v>
      </c>
      <c r="X500" s="294">
        <v>4</v>
      </c>
      <c r="Y500" s="425"/>
      <c r="Z500" s="409">
        <v>1</v>
      </c>
      <c r="AA500" s="409"/>
      <c r="AB500" s="409"/>
      <c r="AC500" s="409"/>
      <c r="AD500" s="409"/>
      <c r="AE500" s="409"/>
      <c r="AF500" s="414"/>
      <c r="AG500" s="414"/>
      <c r="AH500" s="414"/>
      <c r="AI500" s="414"/>
      <c r="AJ500" s="414"/>
      <c r="AK500" s="414"/>
      <c r="AL500" s="414"/>
      <c r="AM500" s="295">
        <f>SUM(Y500:AL500)</f>
        <v>1</v>
      </c>
    </row>
    <row r="501" spans="1:39" ht="16" outlineLevel="1">
      <c r="A501" s="528"/>
      <c r="B501" s="430" t="s">
        <v>308</v>
      </c>
      <c r="C501" s="290" t="s">
        <v>163</v>
      </c>
      <c r="D501" s="294"/>
      <c r="E501" s="294"/>
      <c r="F501" s="294"/>
      <c r="G501" s="294"/>
      <c r="H501" s="294"/>
      <c r="I501" s="294"/>
      <c r="J501" s="294"/>
      <c r="K501" s="294"/>
      <c r="L501" s="294"/>
      <c r="M501" s="294"/>
      <c r="N501" s="294">
        <f>N500</f>
        <v>12</v>
      </c>
      <c r="O501" s="294"/>
      <c r="P501" s="294"/>
      <c r="Q501" s="294"/>
      <c r="R501" s="294"/>
      <c r="S501" s="294"/>
      <c r="T501" s="294"/>
      <c r="U501" s="294"/>
      <c r="V501" s="294"/>
      <c r="W501" s="294"/>
      <c r="X501" s="294"/>
      <c r="Y501" s="410">
        <v>0</v>
      </c>
      <c r="Z501" s="410">
        <v>0.65562370601510134</v>
      </c>
      <c r="AA501" s="410">
        <v>0.33884176659842058</v>
      </c>
      <c r="AB501" s="410">
        <f t="shared" ref="AB501:AL501" si="773">AB500</f>
        <v>0</v>
      </c>
      <c r="AC501" s="410">
        <f t="shared" si="773"/>
        <v>0</v>
      </c>
      <c r="AD501" s="410">
        <f t="shared" si="773"/>
        <v>0</v>
      </c>
      <c r="AE501" s="410">
        <f t="shared" si="773"/>
        <v>0</v>
      </c>
      <c r="AF501" s="410">
        <f t="shared" si="773"/>
        <v>0</v>
      </c>
      <c r="AG501" s="410">
        <f t="shared" si="773"/>
        <v>0</v>
      </c>
      <c r="AH501" s="410">
        <f t="shared" si="773"/>
        <v>0</v>
      </c>
      <c r="AI501" s="410">
        <f t="shared" si="773"/>
        <v>0</v>
      </c>
      <c r="AJ501" s="410">
        <f t="shared" si="773"/>
        <v>0</v>
      </c>
      <c r="AK501" s="410">
        <f t="shared" si="773"/>
        <v>0</v>
      </c>
      <c r="AL501" s="410">
        <f t="shared" si="773"/>
        <v>0</v>
      </c>
      <c r="AM501" s="305"/>
    </row>
    <row r="502" spans="1:39" ht="16" outlineLevel="1">
      <c r="A502" s="528"/>
      <c r="B502" s="430"/>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24"/>
      <c r="AA502" s="424"/>
      <c r="AB502" s="424"/>
      <c r="AC502" s="424"/>
      <c r="AD502" s="424"/>
      <c r="AE502" s="424"/>
      <c r="AF502" s="424"/>
      <c r="AG502" s="424"/>
      <c r="AH502" s="424"/>
      <c r="AI502" s="424"/>
      <c r="AJ502" s="424"/>
      <c r="AK502" s="424"/>
      <c r="AL502" s="424"/>
      <c r="AM502" s="305"/>
    </row>
    <row r="503" spans="1:39" ht="34" hidden="1" outlineLevel="1">
      <c r="A503" s="528">
        <v>30</v>
      </c>
      <c r="B503" s="427" t="s">
        <v>120</v>
      </c>
      <c r="C503" s="290" t="s">
        <v>25</v>
      </c>
      <c r="D503" s="294"/>
      <c r="E503" s="294"/>
      <c r="F503" s="294"/>
      <c r="G503" s="294"/>
      <c r="H503" s="294"/>
      <c r="I503" s="294"/>
      <c r="J503" s="294"/>
      <c r="K503" s="294"/>
      <c r="L503" s="294"/>
      <c r="M503" s="294"/>
      <c r="N503" s="294">
        <v>12</v>
      </c>
      <c r="O503" s="294"/>
      <c r="P503" s="294"/>
      <c r="Q503" s="294"/>
      <c r="R503" s="294"/>
      <c r="S503" s="294"/>
      <c r="T503" s="294"/>
      <c r="U503" s="294"/>
      <c r="V503" s="294"/>
      <c r="W503" s="294"/>
      <c r="X503" s="294"/>
      <c r="Y503" s="425"/>
      <c r="Z503" s="409">
        <v>0.11463758113475134</v>
      </c>
      <c r="AA503" s="409">
        <v>0.58638535614184017</v>
      </c>
      <c r="AB503" s="409"/>
      <c r="AC503" s="409"/>
      <c r="AD503" s="409"/>
      <c r="AE503" s="409"/>
      <c r="AF503" s="414"/>
      <c r="AG503" s="414"/>
      <c r="AH503" s="414"/>
      <c r="AI503" s="414"/>
      <c r="AJ503" s="414"/>
      <c r="AK503" s="414"/>
      <c r="AL503" s="414"/>
      <c r="AM503" s="295">
        <f>SUM(Y503:AL503)</f>
        <v>0.70102293727659148</v>
      </c>
    </row>
    <row r="504" spans="1:39" ht="16" hidden="1" outlineLevel="1">
      <c r="A504" s="528"/>
      <c r="B504" s="430" t="s">
        <v>308</v>
      </c>
      <c r="C504" s="290" t="s">
        <v>163</v>
      </c>
      <c r="D504" s="294"/>
      <c r="E504" s="294"/>
      <c r="F504" s="294"/>
      <c r="G504" s="294"/>
      <c r="H504" s="294"/>
      <c r="I504" s="294"/>
      <c r="J504" s="294"/>
      <c r="K504" s="294"/>
      <c r="L504" s="294"/>
      <c r="M504" s="294"/>
      <c r="N504" s="294">
        <f>N503</f>
        <v>12</v>
      </c>
      <c r="O504" s="294"/>
      <c r="P504" s="294"/>
      <c r="Q504" s="294"/>
      <c r="R504" s="294"/>
      <c r="S504" s="294"/>
      <c r="T504" s="294"/>
      <c r="U504" s="294"/>
      <c r="V504" s="294"/>
      <c r="W504" s="294"/>
      <c r="X504" s="294"/>
      <c r="Y504" s="410">
        <v>0</v>
      </c>
      <c r="Z504" s="410">
        <v>0.11463758113475134</v>
      </c>
      <c r="AA504" s="410">
        <v>0.58638535614184017</v>
      </c>
      <c r="AB504" s="410">
        <f t="shared" ref="AB504:AL504" si="774">AB503</f>
        <v>0</v>
      </c>
      <c r="AC504" s="410">
        <f t="shared" si="774"/>
        <v>0</v>
      </c>
      <c r="AD504" s="410">
        <f t="shared" si="774"/>
        <v>0</v>
      </c>
      <c r="AE504" s="410">
        <f t="shared" si="774"/>
        <v>0</v>
      </c>
      <c r="AF504" s="410">
        <f t="shared" si="774"/>
        <v>0</v>
      </c>
      <c r="AG504" s="410">
        <f t="shared" si="774"/>
        <v>0</v>
      </c>
      <c r="AH504" s="410">
        <f t="shared" si="774"/>
        <v>0</v>
      </c>
      <c r="AI504" s="410">
        <f t="shared" si="774"/>
        <v>0</v>
      </c>
      <c r="AJ504" s="410">
        <f t="shared" si="774"/>
        <v>0</v>
      </c>
      <c r="AK504" s="410">
        <f t="shared" si="774"/>
        <v>0</v>
      </c>
      <c r="AL504" s="410">
        <f t="shared" si="774"/>
        <v>0</v>
      </c>
      <c r="AM504" s="305"/>
    </row>
    <row r="505" spans="1:39" ht="16" hidden="1" outlineLevel="1">
      <c r="A505" s="528"/>
      <c r="B505" s="430"/>
      <c r="C505" s="290"/>
      <c r="D505" s="290"/>
      <c r="E505" s="290"/>
      <c r="F505" s="290"/>
      <c r="G505" s="290"/>
      <c r="H505" s="290"/>
      <c r="I505" s="290"/>
      <c r="J505" s="290"/>
      <c r="K505" s="290"/>
      <c r="L505" s="290"/>
      <c r="M505" s="290"/>
      <c r="N505" s="290"/>
      <c r="O505" s="290"/>
      <c r="P505" s="290"/>
      <c r="Q505" s="290"/>
      <c r="R505" s="290"/>
      <c r="S505" s="290"/>
      <c r="T505" s="290"/>
      <c r="U505" s="290"/>
      <c r="V505" s="290"/>
      <c r="W505" s="290"/>
      <c r="X505" s="290"/>
      <c r="Y505" s="411"/>
      <c r="Z505" s="424"/>
      <c r="AA505" s="424"/>
      <c r="AB505" s="424"/>
      <c r="AC505" s="424"/>
      <c r="AD505" s="424"/>
      <c r="AE505" s="424"/>
      <c r="AF505" s="424"/>
      <c r="AG505" s="424"/>
      <c r="AH505" s="424"/>
      <c r="AI505" s="424"/>
      <c r="AJ505" s="424"/>
      <c r="AK505" s="424"/>
      <c r="AL505" s="424"/>
      <c r="AM505" s="305"/>
    </row>
    <row r="506" spans="1:39" ht="34" hidden="1" outlineLevel="1">
      <c r="A506" s="528">
        <v>31</v>
      </c>
      <c r="B506" s="427" t="s">
        <v>121</v>
      </c>
      <c r="C506" s="290" t="s">
        <v>25</v>
      </c>
      <c r="D506" s="294"/>
      <c r="E506" s="294"/>
      <c r="F506" s="294"/>
      <c r="G506" s="294"/>
      <c r="H506" s="294"/>
      <c r="I506" s="294"/>
      <c r="J506" s="294"/>
      <c r="K506" s="294"/>
      <c r="L506" s="294"/>
      <c r="M506" s="294"/>
      <c r="N506" s="294">
        <v>3</v>
      </c>
      <c r="O506" s="294"/>
      <c r="P506" s="294"/>
      <c r="Q506" s="294"/>
      <c r="R506" s="294"/>
      <c r="S506" s="294"/>
      <c r="T506" s="294"/>
      <c r="U506" s="294"/>
      <c r="V506" s="294"/>
      <c r="W506" s="294"/>
      <c r="X506" s="294"/>
      <c r="Y506" s="425"/>
      <c r="Z506" s="409"/>
      <c r="AA506" s="409"/>
      <c r="AB506" s="409"/>
      <c r="AC506" s="409"/>
      <c r="AD506" s="409"/>
      <c r="AE506" s="409"/>
      <c r="AF506" s="414"/>
      <c r="AG506" s="414"/>
      <c r="AH506" s="414"/>
      <c r="AI506" s="414"/>
      <c r="AJ506" s="414"/>
      <c r="AK506" s="414"/>
      <c r="AL506" s="414"/>
      <c r="AM506" s="295">
        <f>SUM(Y506:AL506)</f>
        <v>0</v>
      </c>
    </row>
    <row r="507" spans="1:39" ht="16" hidden="1" outlineLevel="1">
      <c r="A507" s="528"/>
      <c r="B507" s="430" t="s">
        <v>308</v>
      </c>
      <c r="C507" s="290" t="s">
        <v>163</v>
      </c>
      <c r="D507" s="294"/>
      <c r="E507" s="294"/>
      <c r="F507" s="294"/>
      <c r="G507" s="294"/>
      <c r="H507" s="294"/>
      <c r="I507" s="294"/>
      <c r="J507" s="294"/>
      <c r="K507" s="294"/>
      <c r="L507" s="294"/>
      <c r="M507" s="294"/>
      <c r="N507" s="294">
        <f>N506</f>
        <v>3</v>
      </c>
      <c r="O507" s="294"/>
      <c r="P507" s="294"/>
      <c r="Q507" s="294"/>
      <c r="R507" s="294"/>
      <c r="S507" s="294"/>
      <c r="T507" s="294"/>
      <c r="U507" s="294"/>
      <c r="V507" s="294"/>
      <c r="W507" s="294"/>
      <c r="X507" s="294"/>
      <c r="Y507" s="410">
        <f>Y506</f>
        <v>0</v>
      </c>
      <c r="Z507" s="410">
        <f t="shared" ref="Z507:AL507" si="775">Z506</f>
        <v>0</v>
      </c>
      <c r="AA507" s="410">
        <f t="shared" si="775"/>
        <v>0</v>
      </c>
      <c r="AB507" s="410">
        <f t="shared" si="775"/>
        <v>0</v>
      </c>
      <c r="AC507" s="410">
        <f t="shared" si="775"/>
        <v>0</v>
      </c>
      <c r="AD507" s="410">
        <f t="shared" si="775"/>
        <v>0</v>
      </c>
      <c r="AE507" s="410">
        <f t="shared" si="775"/>
        <v>0</v>
      </c>
      <c r="AF507" s="410">
        <f t="shared" si="775"/>
        <v>0</v>
      </c>
      <c r="AG507" s="410">
        <f t="shared" si="775"/>
        <v>0</v>
      </c>
      <c r="AH507" s="410">
        <f t="shared" si="775"/>
        <v>0</v>
      </c>
      <c r="AI507" s="410">
        <f t="shared" si="775"/>
        <v>0</v>
      </c>
      <c r="AJ507" s="410">
        <f t="shared" si="775"/>
        <v>0</v>
      </c>
      <c r="AK507" s="410">
        <f t="shared" si="775"/>
        <v>0</v>
      </c>
      <c r="AL507" s="410">
        <f t="shared" si="775"/>
        <v>0</v>
      </c>
      <c r="AM507" s="305"/>
    </row>
    <row r="508" spans="1:39" ht="16" hidden="1" outlineLevel="1">
      <c r="A508" s="528"/>
      <c r="B508" s="427"/>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ht="34" hidden="1" outlineLevel="1">
      <c r="A509" s="528">
        <v>32</v>
      </c>
      <c r="B509" s="427" t="s">
        <v>122</v>
      </c>
      <c r="C509" s="290" t="s">
        <v>25</v>
      </c>
      <c r="D509" s="294"/>
      <c r="E509" s="294"/>
      <c r="F509" s="294"/>
      <c r="G509" s="294"/>
      <c r="H509" s="294"/>
      <c r="I509" s="294"/>
      <c r="J509" s="294"/>
      <c r="K509" s="294"/>
      <c r="L509" s="294"/>
      <c r="M509" s="294"/>
      <c r="N509" s="294">
        <v>12</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ht="16" hidden="1" outlineLevel="1">
      <c r="A510" s="528"/>
      <c r="B510" s="430" t="s">
        <v>308</v>
      </c>
      <c r="C510" s="290" t="s">
        <v>163</v>
      </c>
      <c r="D510" s="294"/>
      <c r="E510" s="294"/>
      <c r="F510" s="294"/>
      <c r="G510" s="294"/>
      <c r="H510" s="294"/>
      <c r="I510" s="294"/>
      <c r="J510" s="294"/>
      <c r="K510" s="294"/>
      <c r="L510" s="294"/>
      <c r="M510" s="294"/>
      <c r="N510" s="294">
        <f>N509</f>
        <v>12</v>
      </c>
      <c r="O510" s="294"/>
      <c r="P510" s="294"/>
      <c r="Q510" s="294"/>
      <c r="R510" s="294"/>
      <c r="S510" s="294"/>
      <c r="T510" s="294"/>
      <c r="U510" s="294"/>
      <c r="V510" s="294"/>
      <c r="W510" s="294"/>
      <c r="X510" s="294"/>
      <c r="Y510" s="410">
        <f>Y509</f>
        <v>0</v>
      </c>
      <c r="Z510" s="410">
        <f t="shared" ref="Z510:AL510" si="776">Z509</f>
        <v>0</v>
      </c>
      <c r="AA510" s="410">
        <f t="shared" si="776"/>
        <v>0</v>
      </c>
      <c r="AB510" s="410">
        <f t="shared" si="776"/>
        <v>0</v>
      </c>
      <c r="AC510" s="410">
        <f t="shared" si="776"/>
        <v>0</v>
      </c>
      <c r="AD510" s="410">
        <f t="shared" si="776"/>
        <v>0</v>
      </c>
      <c r="AE510" s="410">
        <f t="shared" si="776"/>
        <v>0</v>
      </c>
      <c r="AF510" s="410">
        <f t="shared" si="776"/>
        <v>0</v>
      </c>
      <c r="AG510" s="410">
        <f t="shared" si="776"/>
        <v>0</v>
      </c>
      <c r="AH510" s="410">
        <f t="shared" si="776"/>
        <v>0</v>
      </c>
      <c r="AI510" s="410">
        <f t="shared" si="776"/>
        <v>0</v>
      </c>
      <c r="AJ510" s="410">
        <f t="shared" si="776"/>
        <v>0</v>
      </c>
      <c r="AK510" s="410">
        <f t="shared" si="776"/>
        <v>0</v>
      </c>
      <c r="AL510" s="410">
        <f t="shared" si="776"/>
        <v>0</v>
      </c>
      <c r="AM510" s="305"/>
    </row>
    <row r="511" spans="1:39" ht="16" hidden="1" outlineLevel="1">
      <c r="A511" s="528"/>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ht="34" outlineLevel="1">
      <c r="A512" s="528">
        <v>33</v>
      </c>
      <c r="B512" s="427" t="s">
        <v>123</v>
      </c>
      <c r="C512" s="290" t="s">
        <v>25</v>
      </c>
      <c r="D512" s="294"/>
      <c r="E512" s="294"/>
      <c r="F512" s="294"/>
      <c r="G512" s="294"/>
      <c r="H512" s="294"/>
      <c r="I512" s="294"/>
      <c r="J512" s="294"/>
      <c r="K512" s="294"/>
      <c r="L512" s="294"/>
      <c r="M512" s="294"/>
      <c r="N512" s="294">
        <v>12</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row>
    <row r="513" spans="1:39" ht="17" outlineLevel="1">
      <c r="A513" s="528"/>
      <c r="B513" s="427" t="s">
        <v>308</v>
      </c>
      <c r="C513" s="290" t="s">
        <v>163</v>
      </c>
      <c r="D513" s="294"/>
      <c r="E513" s="294"/>
      <c r="F513" s="294"/>
      <c r="G513" s="294"/>
      <c r="H513" s="294"/>
      <c r="I513" s="294"/>
      <c r="J513" s="294"/>
      <c r="K513" s="294"/>
      <c r="L513" s="294"/>
      <c r="M513" s="294"/>
      <c r="N513" s="294"/>
      <c r="O513" s="294"/>
      <c r="P513" s="294"/>
      <c r="Q513" s="294"/>
      <c r="R513" s="294"/>
      <c r="S513" s="294"/>
      <c r="T513" s="294"/>
      <c r="U513" s="294"/>
      <c r="V513" s="294"/>
      <c r="W513" s="294"/>
      <c r="X513" s="294"/>
      <c r="Y513" s="410">
        <f t="shared" ref="Y513:AL513" si="777">Y512</f>
        <v>0</v>
      </c>
      <c r="Z513" s="410">
        <f t="shared" si="777"/>
        <v>0</v>
      </c>
      <c r="AA513" s="410">
        <f t="shared" si="777"/>
        <v>0</v>
      </c>
      <c r="AB513" s="410">
        <f t="shared" si="777"/>
        <v>0</v>
      </c>
      <c r="AC513" s="410">
        <f t="shared" si="777"/>
        <v>0</v>
      </c>
      <c r="AD513" s="410">
        <f t="shared" si="777"/>
        <v>0</v>
      </c>
      <c r="AE513" s="410">
        <f t="shared" si="777"/>
        <v>0</v>
      </c>
      <c r="AF513" s="410">
        <f t="shared" si="777"/>
        <v>0</v>
      </c>
      <c r="AG513" s="410">
        <f t="shared" si="777"/>
        <v>0</v>
      </c>
      <c r="AH513" s="410">
        <f t="shared" si="777"/>
        <v>0</v>
      </c>
      <c r="AI513" s="410">
        <f t="shared" si="777"/>
        <v>0</v>
      </c>
      <c r="AJ513" s="410">
        <f t="shared" si="777"/>
        <v>0</v>
      </c>
      <c r="AK513" s="410">
        <f t="shared" si="777"/>
        <v>0</v>
      </c>
      <c r="AL513" s="410">
        <f t="shared" si="777"/>
        <v>0</v>
      </c>
      <c r="AM513" s="305"/>
    </row>
    <row r="514" spans="1:39" ht="16" outlineLevel="1">
      <c r="A514" s="528"/>
      <c r="B514" s="430"/>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ht="17" outlineLevel="1">
      <c r="A515" s="528">
        <v>34</v>
      </c>
      <c r="B515" s="427" t="s">
        <v>124</v>
      </c>
      <c r="C515" s="290" t="s">
        <v>25</v>
      </c>
      <c r="D515" s="294">
        <v>1305</v>
      </c>
      <c r="E515" s="294">
        <v>1305</v>
      </c>
      <c r="F515" s="294">
        <v>1305</v>
      </c>
      <c r="G515" s="294">
        <v>1305</v>
      </c>
      <c r="H515" s="294">
        <v>1305</v>
      </c>
      <c r="I515" s="294">
        <v>1305</v>
      </c>
      <c r="J515" s="294">
        <v>1305</v>
      </c>
      <c r="K515" s="294">
        <v>1305</v>
      </c>
      <c r="L515" s="294">
        <v>1305</v>
      </c>
      <c r="M515" s="294">
        <v>1305</v>
      </c>
      <c r="N515" s="294">
        <v>12</v>
      </c>
      <c r="O515" s="294">
        <v>0</v>
      </c>
      <c r="P515" s="294">
        <v>0</v>
      </c>
      <c r="Q515" s="294">
        <v>0</v>
      </c>
      <c r="R515" s="294">
        <v>0</v>
      </c>
      <c r="S515" s="294">
        <v>0</v>
      </c>
      <c r="T515" s="294">
        <v>0</v>
      </c>
      <c r="U515" s="294">
        <v>0</v>
      </c>
      <c r="V515" s="294">
        <v>0</v>
      </c>
      <c r="W515" s="294">
        <v>0</v>
      </c>
      <c r="X515" s="294">
        <v>0</v>
      </c>
      <c r="Y515" s="425"/>
      <c r="Z515" s="409">
        <v>0</v>
      </c>
      <c r="AA515" s="409">
        <v>1</v>
      </c>
      <c r="AB515" s="409">
        <v>0</v>
      </c>
      <c r="AC515" s="409"/>
      <c r="AD515" s="409"/>
      <c r="AE515" s="409"/>
      <c r="AF515" s="414"/>
      <c r="AG515" s="414"/>
      <c r="AH515" s="414"/>
      <c r="AI515" s="414"/>
      <c r="AJ515" s="414"/>
      <c r="AK515" s="414"/>
      <c r="AL515" s="414"/>
      <c r="AM515" s="295">
        <v>1</v>
      </c>
    </row>
    <row r="516" spans="1:39" ht="17" outlineLevel="1">
      <c r="A516" s="528"/>
      <c r="B516" s="427" t="s">
        <v>308</v>
      </c>
      <c r="C516" s="290" t="s">
        <v>163</v>
      </c>
      <c r="D516" s="294"/>
      <c r="E516" s="294"/>
      <c r="F516" s="294"/>
      <c r="G516" s="294"/>
      <c r="H516" s="294"/>
      <c r="I516" s="294"/>
      <c r="J516" s="294"/>
      <c r="K516" s="294"/>
      <c r="L516" s="294"/>
      <c r="M516" s="294"/>
      <c r="N516" s="294">
        <v>12</v>
      </c>
      <c r="O516" s="294"/>
      <c r="P516" s="294"/>
      <c r="Q516" s="294"/>
      <c r="R516" s="294"/>
      <c r="S516" s="294"/>
      <c r="T516" s="294"/>
      <c r="U516" s="294"/>
      <c r="V516" s="294"/>
      <c r="W516" s="294"/>
      <c r="X516" s="294"/>
      <c r="Y516" s="410">
        <v>0</v>
      </c>
      <c r="Z516" s="410">
        <v>0</v>
      </c>
      <c r="AA516" s="410">
        <v>1</v>
      </c>
      <c r="AB516" s="410">
        <v>0</v>
      </c>
      <c r="AC516" s="410">
        <v>0</v>
      </c>
      <c r="AD516" s="410">
        <v>0</v>
      </c>
      <c r="AE516" s="410">
        <v>0</v>
      </c>
      <c r="AF516" s="410">
        <v>0</v>
      </c>
      <c r="AG516" s="410">
        <v>0</v>
      </c>
      <c r="AH516" s="410">
        <v>0</v>
      </c>
      <c r="AI516" s="410">
        <v>0</v>
      </c>
      <c r="AJ516" s="410">
        <v>0</v>
      </c>
      <c r="AK516" s="410">
        <v>0</v>
      </c>
      <c r="AL516" s="410">
        <v>0</v>
      </c>
      <c r="AM516" s="305"/>
    </row>
    <row r="517" spans="1:39" ht="16" outlineLevel="1">
      <c r="A517" s="528"/>
      <c r="B517" s="427"/>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0"/>
      <c r="Z517" s="410"/>
      <c r="AA517" s="410"/>
      <c r="AB517" s="410"/>
      <c r="AC517" s="410"/>
      <c r="AD517" s="410"/>
      <c r="AE517" s="410"/>
      <c r="AF517" s="410"/>
      <c r="AG517" s="410"/>
      <c r="AH517" s="410"/>
      <c r="AI517" s="410"/>
      <c r="AJ517" s="410"/>
      <c r="AK517" s="410"/>
      <c r="AL517" s="410"/>
      <c r="AM517" s="750"/>
    </row>
    <row r="518" spans="1:39" ht="16" outlineLevel="1">
      <c r="A518" s="528"/>
      <c r="B518" s="500" t="s">
        <v>501</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17" outlineLevel="1">
      <c r="A519" s="528">
        <v>35</v>
      </c>
      <c r="B519" s="427" t="s">
        <v>125</v>
      </c>
      <c r="C519" s="290" t="s">
        <v>25</v>
      </c>
      <c r="D519" s="294"/>
      <c r="E519" s="294"/>
      <c r="F519" s="294"/>
      <c r="G519" s="294"/>
      <c r="H519" s="294"/>
      <c r="I519" s="294"/>
      <c r="J519" s="294"/>
      <c r="K519" s="294"/>
      <c r="L519" s="294"/>
      <c r="M519" s="294"/>
      <c r="N519" s="294">
        <v>0</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ht="16" outlineLevel="1">
      <c r="A520" s="528"/>
      <c r="B520" s="430" t="s">
        <v>308</v>
      </c>
      <c r="C520" s="290" t="s">
        <v>163</v>
      </c>
      <c r="D520" s="294"/>
      <c r="E520" s="294"/>
      <c r="F520" s="294"/>
      <c r="G520" s="294"/>
      <c r="H520" s="294"/>
      <c r="I520" s="294"/>
      <c r="J520" s="294"/>
      <c r="K520" s="294"/>
      <c r="L520" s="294"/>
      <c r="M520" s="294"/>
      <c r="N520" s="294">
        <f>N519</f>
        <v>0</v>
      </c>
      <c r="O520" s="294"/>
      <c r="P520" s="294"/>
      <c r="Q520" s="294"/>
      <c r="R520" s="294"/>
      <c r="S520" s="294"/>
      <c r="T520" s="294"/>
      <c r="U520" s="294"/>
      <c r="V520" s="294"/>
      <c r="W520" s="294"/>
      <c r="X520" s="294"/>
      <c r="Y520" s="410">
        <f>Y519</f>
        <v>0</v>
      </c>
      <c r="Z520" s="410">
        <f t="shared" ref="Z520:AL520" si="778">Z519</f>
        <v>0</v>
      </c>
      <c r="AA520" s="410">
        <f t="shared" si="778"/>
        <v>0</v>
      </c>
      <c r="AB520" s="410">
        <f t="shared" si="778"/>
        <v>0</v>
      </c>
      <c r="AC520" s="410">
        <f t="shared" si="778"/>
        <v>0</v>
      </c>
      <c r="AD520" s="410">
        <f t="shared" si="778"/>
        <v>0</v>
      </c>
      <c r="AE520" s="410">
        <f t="shared" si="778"/>
        <v>0</v>
      </c>
      <c r="AF520" s="410">
        <f t="shared" si="778"/>
        <v>0</v>
      </c>
      <c r="AG520" s="410">
        <f t="shared" si="778"/>
        <v>0</v>
      </c>
      <c r="AH520" s="410">
        <f t="shared" si="778"/>
        <v>0</v>
      </c>
      <c r="AI520" s="410">
        <f t="shared" si="778"/>
        <v>0</v>
      </c>
      <c r="AJ520" s="410">
        <f t="shared" si="778"/>
        <v>0</v>
      </c>
      <c r="AK520" s="410">
        <f t="shared" si="778"/>
        <v>0</v>
      </c>
      <c r="AL520" s="410">
        <f t="shared" si="778"/>
        <v>0</v>
      </c>
      <c r="AM520" s="305"/>
    </row>
    <row r="521" spans="1:39" ht="16" outlineLevel="1">
      <c r="A521" s="528"/>
      <c r="B521" s="430"/>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16" outlineLevel="1">
      <c r="A522" s="528"/>
      <c r="B522" s="500" t="s">
        <v>126</v>
      </c>
      <c r="C522" s="290" t="s">
        <v>25</v>
      </c>
      <c r="D522" s="290"/>
      <c r="E522" s="290"/>
      <c r="F522" s="290"/>
      <c r="G522" s="290"/>
      <c r="H522" s="290"/>
      <c r="I522" s="290"/>
      <c r="J522" s="290"/>
      <c r="K522" s="290"/>
      <c r="L522" s="290"/>
      <c r="M522" s="290"/>
      <c r="N522" s="290">
        <v>0</v>
      </c>
      <c r="O522" s="290"/>
      <c r="P522" s="290"/>
      <c r="Q522" s="290"/>
      <c r="R522" s="290"/>
      <c r="S522" s="290"/>
      <c r="T522" s="290"/>
      <c r="U522" s="290"/>
      <c r="V522" s="290"/>
      <c r="W522" s="290"/>
      <c r="X522" s="290"/>
      <c r="Y522" s="411"/>
      <c r="Z522" s="424"/>
      <c r="AA522" s="424"/>
      <c r="AB522" s="424"/>
      <c r="AC522" s="424"/>
      <c r="AD522" s="424"/>
      <c r="AE522" s="424"/>
      <c r="AF522" s="424"/>
      <c r="AG522" s="424"/>
      <c r="AH522" s="424"/>
      <c r="AI522" s="424"/>
      <c r="AJ522" s="424"/>
      <c r="AK522" s="424"/>
      <c r="AL522" s="424"/>
      <c r="AM522" s="305">
        <f>SUM(Y522:AL522)</f>
        <v>0</v>
      </c>
    </row>
    <row r="523" spans="1:39" ht="17" outlineLevel="1">
      <c r="A523" s="528">
        <v>36</v>
      </c>
      <c r="B523" s="427" t="s">
        <v>308</v>
      </c>
      <c r="C523" s="290" t="s">
        <v>163</v>
      </c>
      <c r="D523" s="294"/>
      <c r="E523" s="294"/>
      <c r="F523" s="294"/>
      <c r="G523" s="294"/>
      <c r="H523" s="294"/>
      <c r="I523" s="294"/>
      <c r="J523" s="294"/>
      <c r="K523" s="294"/>
      <c r="L523" s="294"/>
      <c r="M523" s="294"/>
      <c r="N523" s="294">
        <f>N522</f>
        <v>0</v>
      </c>
      <c r="O523" s="294"/>
      <c r="P523" s="294"/>
      <c r="Q523" s="294"/>
      <c r="R523" s="294"/>
      <c r="S523" s="294"/>
      <c r="T523" s="294"/>
      <c r="U523" s="294"/>
      <c r="V523" s="294"/>
      <c r="W523" s="294"/>
      <c r="X523" s="294"/>
      <c r="Y523" s="425">
        <f>Y522</f>
        <v>0</v>
      </c>
      <c r="Z523" s="409">
        <f t="shared" ref="Z523:AL523" si="779">Z522</f>
        <v>0</v>
      </c>
      <c r="AA523" s="409">
        <f t="shared" si="779"/>
        <v>0</v>
      </c>
      <c r="AB523" s="409">
        <f t="shared" si="779"/>
        <v>0</v>
      </c>
      <c r="AC523" s="409">
        <f t="shared" si="779"/>
        <v>0</v>
      </c>
      <c r="AD523" s="409">
        <f t="shared" si="779"/>
        <v>0</v>
      </c>
      <c r="AE523" s="409">
        <f t="shared" si="779"/>
        <v>0</v>
      </c>
      <c r="AF523" s="414">
        <f t="shared" si="779"/>
        <v>0</v>
      </c>
      <c r="AG523" s="414">
        <f t="shared" si="779"/>
        <v>0</v>
      </c>
      <c r="AH523" s="414">
        <f t="shared" si="779"/>
        <v>0</v>
      </c>
      <c r="AI523" s="414">
        <f t="shared" si="779"/>
        <v>0</v>
      </c>
      <c r="AJ523" s="414">
        <f t="shared" si="779"/>
        <v>0</v>
      </c>
      <c r="AK523" s="414">
        <f t="shared" si="779"/>
        <v>0</v>
      </c>
      <c r="AL523" s="414">
        <f t="shared" si="779"/>
        <v>0</v>
      </c>
      <c r="AM523" s="295"/>
    </row>
    <row r="524" spans="1:39" ht="16" outlineLevel="1">
      <c r="A524" s="528"/>
      <c r="B524" s="430"/>
      <c r="C524" s="290"/>
      <c r="D524" s="294"/>
      <c r="E524" s="294"/>
      <c r="F524" s="294"/>
      <c r="G524" s="294"/>
      <c r="H524" s="294"/>
      <c r="I524" s="294"/>
      <c r="J524" s="294"/>
      <c r="K524" s="294"/>
      <c r="L524" s="294"/>
      <c r="M524" s="294"/>
      <c r="N524" s="294"/>
      <c r="O524" s="294"/>
      <c r="P524" s="294"/>
      <c r="Q524" s="294"/>
      <c r="R524" s="294"/>
      <c r="S524" s="294"/>
      <c r="T524" s="294"/>
      <c r="U524" s="294"/>
      <c r="V524" s="294"/>
      <c r="W524" s="294"/>
      <c r="X524" s="294"/>
      <c r="Y524" s="410"/>
      <c r="Z524" s="410"/>
      <c r="AA524" s="410"/>
      <c r="AB524" s="410"/>
      <c r="AC524" s="410"/>
      <c r="AD524" s="410"/>
      <c r="AE524" s="410"/>
      <c r="AF524" s="410"/>
      <c r="AG524" s="410"/>
      <c r="AH524" s="410"/>
      <c r="AI524" s="410"/>
      <c r="AJ524" s="410"/>
      <c r="AK524" s="410"/>
      <c r="AL524" s="410"/>
      <c r="AM524" s="305"/>
    </row>
    <row r="525" spans="1:39" ht="17" outlineLevel="1">
      <c r="A525" s="528"/>
      <c r="B525" s="427" t="s">
        <v>735</v>
      </c>
      <c r="C525" s="290" t="s">
        <v>25</v>
      </c>
      <c r="D525" s="290"/>
      <c r="E525" s="290"/>
      <c r="F525" s="290"/>
      <c r="G525" s="290"/>
      <c r="H525" s="290"/>
      <c r="I525" s="290"/>
      <c r="J525" s="290"/>
      <c r="K525" s="290"/>
      <c r="L525" s="290"/>
      <c r="M525" s="290"/>
      <c r="N525" s="290"/>
      <c r="O525" s="290"/>
      <c r="P525" s="290"/>
      <c r="Q525" s="290"/>
      <c r="R525" s="290"/>
      <c r="S525" s="290"/>
      <c r="T525" s="290"/>
      <c r="U525" s="290"/>
      <c r="V525" s="290"/>
      <c r="W525" s="290"/>
      <c r="X525" s="290"/>
      <c r="Y525" s="411">
        <v>1</v>
      </c>
      <c r="Z525" s="424"/>
      <c r="AA525" s="424"/>
      <c r="AB525" s="424"/>
      <c r="AC525" s="424"/>
      <c r="AD525" s="424"/>
      <c r="AE525" s="424"/>
      <c r="AF525" s="424"/>
      <c r="AG525" s="424"/>
      <c r="AH525" s="424"/>
      <c r="AI525" s="424"/>
      <c r="AJ525" s="424"/>
      <c r="AK525" s="424"/>
      <c r="AL525" s="424"/>
      <c r="AM525" s="305">
        <f>SUM(Y525:AL525)</f>
        <v>1</v>
      </c>
    </row>
    <row r="526" spans="1:39" ht="17" outlineLevel="1">
      <c r="A526" s="528">
        <v>37</v>
      </c>
      <c r="B526" s="427" t="s">
        <v>308</v>
      </c>
      <c r="C526" s="290" t="s">
        <v>163</v>
      </c>
      <c r="D526" s="294"/>
      <c r="E526" s="294"/>
      <c r="F526" s="294"/>
      <c r="G526" s="294"/>
      <c r="H526" s="294"/>
      <c r="I526" s="294"/>
      <c r="J526" s="294"/>
      <c r="K526" s="294"/>
      <c r="L526" s="294"/>
      <c r="M526" s="294"/>
      <c r="N526" s="294"/>
      <c r="O526" s="294"/>
      <c r="P526" s="294"/>
      <c r="Q526" s="294"/>
      <c r="R526" s="294"/>
      <c r="S526" s="294"/>
      <c r="T526" s="294"/>
      <c r="U526" s="294"/>
      <c r="V526" s="294"/>
      <c r="W526" s="294"/>
      <c r="X526" s="294"/>
      <c r="Y526" s="425">
        <v>1</v>
      </c>
      <c r="Z526" s="409">
        <f t="shared" ref="Z526:AL526" si="780">Z525</f>
        <v>0</v>
      </c>
      <c r="AA526" s="409">
        <f t="shared" si="780"/>
        <v>0</v>
      </c>
      <c r="AB526" s="409">
        <f t="shared" si="780"/>
        <v>0</v>
      </c>
      <c r="AC526" s="409">
        <f t="shared" si="780"/>
        <v>0</v>
      </c>
      <c r="AD526" s="409">
        <f t="shared" si="780"/>
        <v>0</v>
      </c>
      <c r="AE526" s="409">
        <f t="shared" si="780"/>
        <v>0</v>
      </c>
      <c r="AF526" s="414">
        <f t="shared" si="780"/>
        <v>0</v>
      </c>
      <c r="AG526" s="414">
        <f t="shared" si="780"/>
        <v>0</v>
      </c>
      <c r="AH526" s="414">
        <f t="shared" si="780"/>
        <v>0</v>
      </c>
      <c r="AI526" s="414">
        <f t="shared" si="780"/>
        <v>0</v>
      </c>
      <c r="AJ526" s="414">
        <f t="shared" si="780"/>
        <v>0</v>
      </c>
      <c r="AK526" s="414">
        <f t="shared" si="780"/>
        <v>0</v>
      </c>
      <c r="AL526" s="414">
        <f t="shared" si="780"/>
        <v>0</v>
      </c>
      <c r="AM526" s="295"/>
    </row>
    <row r="527" spans="1:39" ht="16" outlineLevel="1">
      <c r="A527" s="528"/>
      <c r="B527" s="430"/>
      <c r="C527" s="290"/>
      <c r="D527" s="294"/>
      <c r="E527" s="294"/>
      <c r="F527" s="294"/>
      <c r="G527" s="294"/>
      <c r="H527" s="294"/>
      <c r="I527" s="294"/>
      <c r="J527" s="294"/>
      <c r="K527" s="294"/>
      <c r="L527" s="294"/>
      <c r="M527" s="294"/>
      <c r="N527" s="294"/>
      <c r="O527" s="294"/>
      <c r="P527" s="294"/>
      <c r="Q527" s="294"/>
      <c r="R527" s="294"/>
      <c r="S527" s="294"/>
      <c r="T527" s="294"/>
      <c r="U527" s="294"/>
      <c r="V527" s="294"/>
      <c r="W527" s="294"/>
      <c r="X527" s="294"/>
      <c r="Y527" s="410"/>
      <c r="Z527" s="410"/>
      <c r="AA527" s="410"/>
      <c r="AB527" s="410"/>
      <c r="AC527" s="410"/>
      <c r="AD527" s="410"/>
      <c r="AE527" s="410"/>
      <c r="AF527" s="410"/>
      <c r="AG527" s="410"/>
      <c r="AH527" s="410"/>
      <c r="AI527" s="410"/>
      <c r="AJ527" s="410"/>
      <c r="AK527" s="410"/>
      <c r="AL527" s="410"/>
      <c r="AM527" s="305"/>
    </row>
    <row r="528" spans="1:39" ht="17" outlineLevel="1">
      <c r="A528" s="528"/>
      <c r="B528" s="427" t="s">
        <v>502</v>
      </c>
      <c r="C528" s="290"/>
      <c r="D528" s="290"/>
      <c r="E528" s="290"/>
      <c r="F528" s="290"/>
      <c r="G528" s="290"/>
      <c r="H528" s="290"/>
      <c r="I528" s="290"/>
      <c r="J528" s="290"/>
      <c r="K528" s="290"/>
      <c r="L528" s="290"/>
      <c r="M528" s="290"/>
      <c r="N528" s="290"/>
      <c r="O528" s="290"/>
      <c r="P528" s="290"/>
      <c r="Q528" s="290"/>
      <c r="R528" s="290"/>
      <c r="S528" s="290"/>
      <c r="T528" s="290"/>
      <c r="U528" s="290"/>
      <c r="V528" s="290"/>
      <c r="W528" s="290"/>
      <c r="X528" s="290"/>
      <c r="Y528" s="411"/>
      <c r="Z528" s="424"/>
      <c r="AA528" s="424"/>
      <c r="AB528" s="424"/>
      <c r="AC528" s="424"/>
      <c r="AD528" s="424"/>
      <c r="AE528" s="424"/>
      <c r="AF528" s="424"/>
      <c r="AG528" s="424"/>
      <c r="AH528" s="424"/>
      <c r="AI528" s="424"/>
      <c r="AJ528" s="424"/>
      <c r="AK528" s="424"/>
      <c r="AL528" s="424"/>
      <c r="AM528" s="305"/>
    </row>
    <row r="529" spans="1:39" ht="17" outlineLevel="1">
      <c r="A529" s="528">
        <v>38</v>
      </c>
      <c r="B529" s="427" t="s">
        <v>736</v>
      </c>
      <c r="C529" s="290" t="s">
        <v>25</v>
      </c>
      <c r="D529" s="294">
        <v>13306</v>
      </c>
      <c r="E529" s="294">
        <v>13306</v>
      </c>
      <c r="F529" s="294">
        <v>13306</v>
      </c>
      <c r="G529" s="294">
        <v>13306</v>
      </c>
      <c r="H529" s="294">
        <v>13163</v>
      </c>
      <c r="I529" s="294">
        <v>13163</v>
      </c>
      <c r="J529" s="294">
        <v>13163</v>
      </c>
      <c r="K529" s="294">
        <v>13163</v>
      </c>
      <c r="L529" s="294">
        <v>13163</v>
      </c>
      <c r="M529" s="294">
        <v>13163</v>
      </c>
      <c r="N529" s="294">
        <v>12</v>
      </c>
      <c r="O529" s="294">
        <v>1</v>
      </c>
      <c r="P529" s="294">
        <v>1</v>
      </c>
      <c r="Q529" s="294">
        <v>1</v>
      </c>
      <c r="R529" s="294">
        <v>1</v>
      </c>
      <c r="S529" s="294">
        <v>1</v>
      </c>
      <c r="T529" s="294">
        <v>1</v>
      </c>
      <c r="U529" s="294">
        <v>1</v>
      </c>
      <c r="V529" s="294">
        <v>1</v>
      </c>
      <c r="W529" s="294">
        <v>1</v>
      </c>
      <c r="X529" s="294">
        <v>1</v>
      </c>
      <c r="Y529" s="425">
        <v>1</v>
      </c>
      <c r="Z529" s="409"/>
      <c r="AA529" s="409"/>
      <c r="AB529" s="409"/>
      <c r="AC529" s="409"/>
      <c r="AD529" s="409"/>
      <c r="AE529" s="409"/>
      <c r="AF529" s="414"/>
      <c r="AG529" s="414"/>
      <c r="AH529" s="414"/>
      <c r="AI529" s="414"/>
      <c r="AJ529" s="414"/>
      <c r="AK529" s="414"/>
      <c r="AL529" s="414"/>
      <c r="AM529" s="295">
        <f>SUM(Y529:AL529)</f>
        <v>1</v>
      </c>
    </row>
    <row r="530" spans="1:39" ht="16" outlineLevel="1">
      <c r="A530" s="528"/>
      <c r="B530" s="430" t="s">
        <v>308</v>
      </c>
      <c r="C530" s="290" t="s">
        <v>163</v>
      </c>
      <c r="D530" s="294"/>
      <c r="E530" s="294"/>
      <c r="F530" s="294"/>
      <c r="G530" s="294"/>
      <c r="H530" s="294"/>
      <c r="I530" s="294"/>
      <c r="J530" s="294"/>
      <c r="K530" s="294"/>
      <c r="L530" s="294"/>
      <c r="M530" s="294"/>
      <c r="N530" s="294"/>
      <c r="O530" s="294"/>
      <c r="P530" s="294"/>
      <c r="Q530" s="294"/>
      <c r="R530" s="294"/>
      <c r="S530" s="294"/>
      <c r="T530" s="294"/>
      <c r="U530" s="294"/>
      <c r="V530" s="294"/>
      <c r="W530" s="294"/>
      <c r="X530" s="294"/>
      <c r="Y530" s="410">
        <v>1</v>
      </c>
      <c r="Z530" s="410">
        <f t="shared" ref="Z530:AL530" si="781">Z529</f>
        <v>0</v>
      </c>
      <c r="AA530" s="410">
        <f t="shared" si="781"/>
        <v>0</v>
      </c>
      <c r="AB530" s="410">
        <f t="shared" si="781"/>
        <v>0</v>
      </c>
      <c r="AC530" s="410">
        <f t="shared" si="781"/>
        <v>0</v>
      </c>
      <c r="AD530" s="410">
        <f t="shared" si="781"/>
        <v>0</v>
      </c>
      <c r="AE530" s="410">
        <f t="shared" si="781"/>
        <v>0</v>
      </c>
      <c r="AF530" s="410">
        <f t="shared" si="781"/>
        <v>0</v>
      </c>
      <c r="AG530" s="410">
        <f t="shared" si="781"/>
        <v>0</v>
      </c>
      <c r="AH530" s="410">
        <f t="shared" si="781"/>
        <v>0</v>
      </c>
      <c r="AI530" s="410">
        <f t="shared" si="781"/>
        <v>0</v>
      </c>
      <c r="AJ530" s="410">
        <f t="shared" si="781"/>
        <v>0</v>
      </c>
      <c r="AK530" s="410">
        <f t="shared" si="781"/>
        <v>0</v>
      </c>
      <c r="AL530" s="410">
        <f t="shared" si="781"/>
        <v>0</v>
      </c>
      <c r="AM530" s="305"/>
    </row>
    <row r="531" spans="1:39" ht="16" outlineLevel="1">
      <c r="A531" s="528"/>
      <c r="B531" s="427"/>
      <c r="C531" s="290"/>
      <c r="D531" s="290"/>
      <c r="E531" s="290"/>
      <c r="F531" s="290"/>
      <c r="G531" s="290"/>
      <c r="H531" s="290"/>
      <c r="I531" s="290"/>
      <c r="J531" s="290"/>
      <c r="K531" s="290"/>
      <c r="L531" s="290"/>
      <c r="M531" s="290"/>
      <c r="N531" s="290"/>
      <c r="O531" s="290"/>
      <c r="P531" s="290"/>
      <c r="Q531" s="290"/>
      <c r="R531" s="290"/>
      <c r="S531" s="290"/>
      <c r="T531" s="290"/>
      <c r="U531" s="290"/>
      <c r="V531" s="290"/>
      <c r="W531" s="290"/>
      <c r="X531" s="290"/>
      <c r="Y531" s="411"/>
      <c r="Z531" s="424"/>
      <c r="AA531" s="424"/>
      <c r="AB531" s="424"/>
      <c r="AC531" s="424"/>
      <c r="AD531" s="424"/>
      <c r="AE531" s="424"/>
      <c r="AF531" s="424"/>
      <c r="AG531" s="424"/>
      <c r="AH531" s="424"/>
      <c r="AI531" s="424"/>
      <c r="AJ531" s="424"/>
      <c r="AK531" s="424"/>
      <c r="AL531" s="424"/>
      <c r="AM531" s="305"/>
    </row>
    <row r="532" spans="1:39" ht="34" outlineLevel="1">
      <c r="A532" s="528">
        <v>39</v>
      </c>
      <c r="B532" s="427" t="s">
        <v>737</v>
      </c>
      <c r="C532" s="290" t="s">
        <v>25</v>
      </c>
      <c r="D532" s="294">
        <v>47791</v>
      </c>
      <c r="E532" s="294">
        <v>47791</v>
      </c>
      <c r="F532" s="294">
        <v>47791</v>
      </c>
      <c r="G532" s="294">
        <v>47791</v>
      </c>
      <c r="H532" s="294">
        <v>47791</v>
      </c>
      <c r="I532" s="294">
        <v>47791</v>
      </c>
      <c r="J532" s="294">
        <v>47791</v>
      </c>
      <c r="K532" s="294">
        <v>34699</v>
      </c>
      <c r="L532" s="294">
        <v>34699</v>
      </c>
      <c r="M532" s="294">
        <v>34699</v>
      </c>
      <c r="N532" s="294">
        <v>12</v>
      </c>
      <c r="O532" s="294">
        <v>3</v>
      </c>
      <c r="P532" s="294">
        <v>3</v>
      </c>
      <c r="Q532" s="294">
        <v>3</v>
      </c>
      <c r="R532" s="294">
        <v>3</v>
      </c>
      <c r="S532" s="294">
        <v>3</v>
      </c>
      <c r="T532" s="294">
        <v>3</v>
      </c>
      <c r="U532" s="294">
        <v>3</v>
      </c>
      <c r="V532" s="294">
        <v>1</v>
      </c>
      <c r="W532" s="294">
        <v>1</v>
      </c>
      <c r="X532" s="294">
        <v>1</v>
      </c>
      <c r="Y532" s="425">
        <v>1</v>
      </c>
      <c r="Z532" s="409"/>
      <c r="AA532" s="409"/>
      <c r="AB532" s="409"/>
      <c r="AC532" s="409"/>
      <c r="AD532" s="409"/>
      <c r="AE532" s="409"/>
      <c r="AF532" s="414"/>
      <c r="AG532" s="414"/>
      <c r="AH532" s="414"/>
      <c r="AI532" s="414"/>
      <c r="AJ532" s="414"/>
      <c r="AK532" s="414"/>
      <c r="AL532" s="414"/>
      <c r="AM532" s="295">
        <f>SUM(Y532:AL532)</f>
        <v>1</v>
      </c>
    </row>
    <row r="533" spans="1:39" ht="16" outlineLevel="1">
      <c r="A533" s="528"/>
      <c r="B533" s="430" t="s">
        <v>308</v>
      </c>
      <c r="C533" s="290" t="s">
        <v>163</v>
      </c>
      <c r="D533" s="294"/>
      <c r="E533" s="294"/>
      <c r="F533" s="294"/>
      <c r="G533" s="294"/>
      <c r="H533" s="294"/>
      <c r="I533" s="294"/>
      <c r="J533" s="294"/>
      <c r="K533" s="294"/>
      <c r="L533" s="294"/>
      <c r="M533" s="294"/>
      <c r="N533" s="294">
        <f>N532</f>
        <v>12</v>
      </c>
      <c r="O533" s="294"/>
      <c r="P533" s="294"/>
      <c r="Q533" s="294"/>
      <c r="R533" s="294"/>
      <c r="S533" s="294"/>
      <c r="T533" s="294"/>
      <c r="U533" s="294"/>
      <c r="V533" s="294"/>
      <c r="W533" s="294"/>
      <c r="X533" s="294"/>
      <c r="Y533" s="410">
        <f>Y532</f>
        <v>1</v>
      </c>
      <c r="Z533" s="410">
        <f t="shared" ref="Z533:AL533" si="782">Z532</f>
        <v>0</v>
      </c>
      <c r="AA533" s="410">
        <f t="shared" si="782"/>
        <v>0</v>
      </c>
      <c r="AB533" s="410">
        <f t="shared" si="782"/>
        <v>0</v>
      </c>
      <c r="AC533" s="410">
        <f t="shared" si="782"/>
        <v>0</v>
      </c>
      <c r="AD533" s="410">
        <f t="shared" si="782"/>
        <v>0</v>
      </c>
      <c r="AE533" s="410">
        <f t="shared" si="782"/>
        <v>0</v>
      </c>
      <c r="AF533" s="410">
        <f t="shared" si="782"/>
        <v>0</v>
      </c>
      <c r="AG533" s="410">
        <f t="shared" si="782"/>
        <v>0</v>
      </c>
      <c r="AH533" s="410">
        <f t="shared" si="782"/>
        <v>0</v>
      </c>
      <c r="AI533" s="410">
        <f t="shared" si="782"/>
        <v>0</v>
      </c>
      <c r="AJ533" s="410">
        <f t="shared" si="782"/>
        <v>0</v>
      </c>
      <c r="AK533" s="410">
        <f t="shared" si="782"/>
        <v>0</v>
      </c>
      <c r="AL533" s="410">
        <f t="shared" si="782"/>
        <v>0</v>
      </c>
      <c r="AM533" s="305"/>
    </row>
    <row r="534" spans="1:39" ht="16" outlineLevel="1">
      <c r="A534" s="528"/>
      <c r="B534" s="427"/>
      <c r="C534" s="290"/>
      <c r="D534" s="290"/>
      <c r="E534" s="290"/>
      <c r="F534" s="290"/>
      <c r="G534" s="290"/>
      <c r="H534" s="290"/>
      <c r="I534" s="290"/>
      <c r="J534" s="290"/>
      <c r="K534" s="290"/>
      <c r="L534" s="290"/>
      <c r="M534" s="290"/>
      <c r="N534" s="290"/>
      <c r="O534" s="290"/>
      <c r="P534" s="290"/>
      <c r="Q534" s="290"/>
      <c r="R534" s="290"/>
      <c r="S534" s="290"/>
      <c r="T534" s="290"/>
      <c r="U534" s="290"/>
      <c r="V534" s="290"/>
      <c r="W534" s="290"/>
      <c r="X534" s="290"/>
      <c r="Y534" s="411"/>
      <c r="Z534" s="424"/>
      <c r="AA534" s="424"/>
      <c r="AB534" s="424"/>
      <c r="AC534" s="424"/>
      <c r="AD534" s="424"/>
      <c r="AE534" s="424"/>
      <c r="AF534" s="424"/>
      <c r="AG534" s="424"/>
      <c r="AH534" s="424"/>
      <c r="AI534" s="424"/>
      <c r="AJ534" s="424"/>
      <c r="AK534" s="424"/>
      <c r="AL534" s="424"/>
      <c r="AM534" s="305"/>
    </row>
    <row r="535" spans="1:39" ht="34" hidden="1" outlineLevel="1">
      <c r="A535" s="528">
        <v>40</v>
      </c>
      <c r="B535" s="427" t="s">
        <v>132</v>
      </c>
      <c r="C535" s="290" t="s">
        <v>25</v>
      </c>
      <c r="D535" s="294"/>
      <c r="E535" s="294"/>
      <c r="F535" s="294"/>
      <c r="G535" s="294"/>
      <c r="H535" s="294"/>
      <c r="I535" s="294"/>
      <c r="J535" s="294"/>
      <c r="K535" s="294"/>
      <c r="L535" s="294"/>
      <c r="M535" s="294"/>
      <c r="N535" s="294">
        <v>12</v>
      </c>
      <c r="O535" s="294"/>
      <c r="P535" s="294"/>
      <c r="Q535" s="294"/>
      <c r="R535" s="294"/>
      <c r="S535" s="294"/>
      <c r="T535" s="294"/>
      <c r="U535" s="294"/>
      <c r="V535" s="294"/>
      <c r="W535" s="294"/>
      <c r="X535" s="294"/>
      <c r="Y535" s="425"/>
      <c r="Z535" s="409"/>
      <c r="AA535" s="409"/>
      <c r="AB535" s="409"/>
      <c r="AC535" s="409"/>
      <c r="AD535" s="409"/>
      <c r="AE535" s="409"/>
      <c r="AF535" s="414"/>
      <c r="AG535" s="414"/>
      <c r="AH535" s="414"/>
      <c r="AI535" s="414"/>
      <c r="AJ535" s="414"/>
      <c r="AK535" s="414"/>
      <c r="AL535" s="414"/>
      <c r="AM535" s="295">
        <f>SUM(Y535:AL535)</f>
        <v>0</v>
      </c>
    </row>
    <row r="536" spans="1:39" ht="16" hidden="1" outlineLevel="1">
      <c r="A536" s="528"/>
      <c r="B536" s="430" t="s">
        <v>308</v>
      </c>
      <c r="C536" s="290" t="s">
        <v>163</v>
      </c>
      <c r="D536" s="294"/>
      <c r="E536" s="294"/>
      <c r="F536" s="294"/>
      <c r="G536" s="294"/>
      <c r="H536" s="294"/>
      <c r="I536" s="294"/>
      <c r="J536" s="294"/>
      <c r="K536" s="294"/>
      <c r="L536" s="294"/>
      <c r="M536" s="294"/>
      <c r="N536" s="294">
        <f>N535</f>
        <v>12</v>
      </c>
      <c r="O536" s="294"/>
      <c r="P536" s="294"/>
      <c r="Q536" s="294"/>
      <c r="R536" s="294"/>
      <c r="S536" s="294"/>
      <c r="T536" s="294"/>
      <c r="U536" s="294"/>
      <c r="V536" s="294"/>
      <c r="W536" s="294"/>
      <c r="X536" s="294"/>
      <c r="Y536" s="410">
        <f>Y535</f>
        <v>0</v>
      </c>
      <c r="Z536" s="410">
        <f t="shared" ref="Z536" si="783">Z535</f>
        <v>0</v>
      </c>
      <c r="AA536" s="410">
        <f t="shared" ref="AA536" si="784">AA535</f>
        <v>0</v>
      </c>
      <c r="AB536" s="410">
        <f t="shared" ref="AB536" si="785">AB535</f>
        <v>0</v>
      </c>
      <c r="AC536" s="410">
        <f t="shared" ref="AC536" si="786">AC535</f>
        <v>0</v>
      </c>
      <c r="AD536" s="410">
        <f t="shared" ref="AD536" si="787">AD535</f>
        <v>0</v>
      </c>
      <c r="AE536" s="410">
        <f t="shared" ref="AE536" si="788">AE535</f>
        <v>0</v>
      </c>
      <c r="AF536" s="410">
        <f t="shared" ref="AF536" si="789">AF535</f>
        <v>0</v>
      </c>
      <c r="AG536" s="410">
        <f t="shared" ref="AG536" si="790">AG535</f>
        <v>0</v>
      </c>
      <c r="AH536" s="410">
        <f t="shared" ref="AH536" si="791">AH535</f>
        <v>0</v>
      </c>
      <c r="AI536" s="410">
        <f t="shared" ref="AI536" si="792">AI535</f>
        <v>0</v>
      </c>
      <c r="AJ536" s="410">
        <f t="shared" ref="AJ536" si="793">AJ535</f>
        <v>0</v>
      </c>
      <c r="AK536" s="410">
        <f t="shared" ref="AK536" si="794">AK535</f>
        <v>0</v>
      </c>
      <c r="AL536" s="410">
        <f t="shared" ref="AL536" si="795">AL535</f>
        <v>0</v>
      </c>
      <c r="AM536" s="305"/>
    </row>
    <row r="537" spans="1:39" ht="16" hidden="1" outlineLevel="1">
      <c r="A537" s="528"/>
      <c r="B537" s="427"/>
      <c r="C537" s="290"/>
      <c r="D537" s="290"/>
      <c r="E537" s="290"/>
      <c r="F537" s="290"/>
      <c r="G537" s="290"/>
      <c r="H537" s="290"/>
      <c r="I537" s="290"/>
      <c r="J537" s="290"/>
      <c r="K537" s="290"/>
      <c r="L537" s="290"/>
      <c r="M537" s="290"/>
      <c r="N537" s="290"/>
      <c r="O537" s="290"/>
      <c r="P537" s="290"/>
      <c r="Q537" s="290"/>
      <c r="R537" s="290"/>
      <c r="S537" s="290"/>
      <c r="T537" s="290"/>
      <c r="U537" s="290"/>
      <c r="V537" s="290"/>
      <c r="W537" s="290"/>
      <c r="X537" s="290"/>
      <c r="Y537" s="411"/>
      <c r="Z537" s="424"/>
      <c r="AA537" s="424"/>
      <c r="AB537" s="424"/>
      <c r="AC537" s="424"/>
      <c r="AD537" s="424"/>
      <c r="AE537" s="424"/>
      <c r="AF537" s="424"/>
      <c r="AG537" s="424"/>
      <c r="AH537" s="424"/>
      <c r="AI537" s="424"/>
      <c r="AJ537" s="424"/>
      <c r="AK537" s="424"/>
      <c r="AL537" s="424"/>
      <c r="AM537" s="305"/>
    </row>
    <row r="538" spans="1:39" ht="34" hidden="1" outlineLevel="1">
      <c r="A538" s="528">
        <v>41</v>
      </c>
      <c r="B538" s="427" t="s">
        <v>133</v>
      </c>
      <c r="C538" s="290" t="s">
        <v>25</v>
      </c>
      <c r="D538" s="294"/>
      <c r="E538" s="294"/>
      <c r="F538" s="294"/>
      <c r="G538" s="294"/>
      <c r="H538" s="294"/>
      <c r="I538" s="294"/>
      <c r="J538" s="294"/>
      <c r="K538" s="294"/>
      <c r="L538" s="294"/>
      <c r="M538" s="294"/>
      <c r="N538" s="294">
        <v>12</v>
      </c>
      <c r="O538" s="294"/>
      <c r="P538" s="294"/>
      <c r="Q538" s="294"/>
      <c r="R538" s="294"/>
      <c r="S538" s="294"/>
      <c r="T538" s="294"/>
      <c r="U538" s="294"/>
      <c r="V538" s="294"/>
      <c r="W538" s="294"/>
      <c r="X538" s="294"/>
      <c r="Y538" s="425"/>
      <c r="Z538" s="409"/>
      <c r="AA538" s="409"/>
      <c r="AB538" s="409"/>
      <c r="AC538" s="409"/>
      <c r="AD538" s="409"/>
      <c r="AE538" s="409"/>
      <c r="AF538" s="414"/>
      <c r="AG538" s="414"/>
      <c r="AH538" s="414"/>
      <c r="AI538" s="414"/>
      <c r="AJ538" s="414"/>
      <c r="AK538" s="414"/>
      <c r="AL538" s="414"/>
      <c r="AM538" s="295">
        <f>SUM(Y538:AL538)</f>
        <v>0</v>
      </c>
    </row>
    <row r="539" spans="1:39" ht="16" hidden="1" outlineLevel="1">
      <c r="A539" s="528"/>
      <c r="B539" s="430" t="s">
        <v>308</v>
      </c>
      <c r="C539" s="290" t="s">
        <v>163</v>
      </c>
      <c r="D539" s="294"/>
      <c r="E539" s="294"/>
      <c r="F539" s="294"/>
      <c r="G539" s="294"/>
      <c r="H539" s="294"/>
      <c r="I539" s="294"/>
      <c r="J539" s="294"/>
      <c r="K539" s="294"/>
      <c r="L539" s="294"/>
      <c r="M539" s="294"/>
      <c r="N539" s="294">
        <f>N538</f>
        <v>12</v>
      </c>
      <c r="O539" s="294"/>
      <c r="P539" s="294"/>
      <c r="Q539" s="294"/>
      <c r="R539" s="294"/>
      <c r="S539" s="294"/>
      <c r="T539" s="294"/>
      <c r="U539" s="294"/>
      <c r="V539" s="294"/>
      <c r="W539" s="294"/>
      <c r="X539" s="294"/>
      <c r="Y539" s="410">
        <f>Y538</f>
        <v>0</v>
      </c>
      <c r="Z539" s="410">
        <f t="shared" ref="Z539" si="796">Z538</f>
        <v>0</v>
      </c>
      <c r="AA539" s="410">
        <f t="shared" ref="AA539" si="797">AA538</f>
        <v>0</v>
      </c>
      <c r="AB539" s="410">
        <f t="shared" ref="AB539" si="798">AB538</f>
        <v>0</v>
      </c>
      <c r="AC539" s="410">
        <f t="shared" ref="AC539" si="799">AC538</f>
        <v>0</v>
      </c>
      <c r="AD539" s="410">
        <f t="shared" ref="AD539" si="800">AD538</f>
        <v>0</v>
      </c>
      <c r="AE539" s="410">
        <f t="shared" ref="AE539" si="801">AE538</f>
        <v>0</v>
      </c>
      <c r="AF539" s="410">
        <f t="shared" ref="AF539" si="802">AF538</f>
        <v>0</v>
      </c>
      <c r="AG539" s="410">
        <f t="shared" ref="AG539" si="803">AG538</f>
        <v>0</v>
      </c>
      <c r="AH539" s="410">
        <f t="shared" ref="AH539" si="804">AH538</f>
        <v>0</v>
      </c>
      <c r="AI539" s="410">
        <f t="shared" ref="AI539" si="805">AI538</f>
        <v>0</v>
      </c>
      <c r="AJ539" s="410">
        <f t="shared" ref="AJ539" si="806">AJ538</f>
        <v>0</v>
      </c>
      <c r="AK539" s="410">
        <f t="shared" ref="AK539" si="807">AK538</f>
        <v>0</v>
      </c>
      <c r="AL539" s="410">
        <f t="shared" ref="AL539" si="808">AL538</f>
        <v>0</v>
      </c>
      <c r="AM539" s="305"/>
    </row>
    <row r="540" spans="1:39" ht="16" hidden="1" outlineLevel="1">
      <c r="A540" s="528"/>
      <c r="B540" s="427"/>
      <c r="C540" s="290"/>
      <c r="D540" s="290"/>
      <c r="E540" s="290"/>
      <c r="F540" s="290"/>
      <c r="G540" s="290"/>
      <c r="H540" s="290"/>
      <c r="I540" s="290"/>
      <c r="J540" s="290"/>
      <c r="K540" s="290"/>
      <c r="L540" s="290"/>
      <c r="M540" s="290"/>
      <c r="N540" s="290"/>
      <c r="O540" s="290"/>
      <c r="P540" s="290"/>
      <c r="Q540" s="290"/>
      <c r="R540" s="290"/>
      <c r="S540" s="290"/>
      <c r="T540" s="290"/>
      <c r="U540" s="290"/>
      <c r="V540" s="290"/>
      <c r="W540" s="290"/>
      <c r="X540" s="290"/>
      <c r="Y540" s="411"/>
      <c r="Z540" s="424"/>
      <c r="AA540" s="424"/>
      <c r="AB540" s="424"/>
      <c r="AC540" s="424"/>
      <c r="AD540" s="424"/>
      <c r="AE540" s="424"/>
      <c r="AF540" s="424"/>
      <c r="AG540" s="424"/>
      <c r="AH540" s="424"/>
      <c r="AI540" s="424"/>
      <c r="AJ540" s="424"/>
      <c r="AK540" s="424"/>
      <c r="AL540" s="424"/>
      <c r="AM540" s="305"/>
    </row>
    <row r="541" spans="1:39" ht="34" hidden="1" outlineLevel="1">
      <c r="A541" s="528">
        <v>42</v>
      </c>
      <c r="B541" s="427" t="s">
        <v>134</v>
      </c>
      <c r="C541" s="290" t="s">
        <v>25</v>
      </c>
      <c r="D541" s="294"/>
      <c r="E541" s="294"/>
      <c r="F541" s="294"/>
      <c r="G541" s="294"/>
      <c r="H541" s="294"/>
      <c r="I541" s="294"/>
      <c r="J541" s="294"/>
      <c r="K541" s="294"/>
      <c r="L541" s="294"/>
      <c r="M541" s="294"/>
      <c r="N541" s="290"/>
      <c r="O541" s="294"/>
      <c r="P541" s="294"/>
      <c r="Q541" s="294"/>
      <c r="R541" s="294"/>
      <c r="S541" s="294"/>
      <c r="T541" s="294"/>
      <c r="U541" s="294"/>
      <c r="V541" s="294"/>
      <c r="W541" s="294"/>
      <c r="X541" s="294"/>
      <c r="Y541" s="425"/>
      <c r="Z541" s="409"/>
      <c r="AA541" s="409"/>
      <c r="AB541" s="409"/>
      <c r="AC541" s="409"/>
      <c r="AD541" s="409"/>
      <c r="AE541" s="409"/>
      <c r="AF541" s="414"/>
      <c r="AG541" s="414"/>
      <c r="AH541" s="414"/>
      <c r="AI541" s="414"/>
      <c r="AJ541" s="414"/>
      <c r="AK541" s="414"/>
      <c r="AL541" s="414"/>
      <c r="AM541" s="295">
        <f>SUM(Y541:AL541)</f>
        <v>0</v>
      </c>
    </row>
    <row r="542" spans="1:39" ht="16" hidden="1" outlineLevel="1">
      <c r="A542" s="528"/>
      <c r="B542" s="430" t="s">
        <v>308</v>
      </c>
      <c r="C542" s="290" t="s">
        <v>163</v>
      </c>
      <c r="D542" s="294"/>
      <c r="E542" s="294"/>
      <c r="F542" s="294"/>
      <c r="G542" s="294"/>
      <c r="H542" s="294"/>
      <c r="I542" s="294"/>
      <c r="J542" s="294"/>
      <c r="K542" s="294"/>
      <c r="L542" s="294"/>
      <c r="M542" s="294"/>
      <c r="N542" s="464"/>
      <c r="O542" s="294"/>
      <c r="P542" s="294"/>
      <c r="Q542" s="294"/>
      <c r="R542" s="294"/>
      <c r="S542" s="294"/>
      <c r="T542" s="294"/>
      <c r="U542" s="294"/>
      <c r="V542" s="294"/>
      <c r="W542" s="294"/>
      <c r="X542" s="294"/>
      <c r="Y542" s="410">
        <f>Y541</f>
        <v>0</v>
      </c>
      <c r="Z542" s="410">
        <f t="shared" ref="Z542" si="809">Z541</f>
        <v>0</v>
      </c>
      <c r="AA542" s="410">
        <f t="shared" ref="AA542" si="810">AA541</f>
        <v>0</v>
      </c>
      <c r="AB542" s="410">
        <f t="shared" ref="AB542" si="811">AB541</f>
        <v>0</v>
      </c>
      <c r="AC542" s="410">
        <f t="shared" ref="AC542" si="812">AC541</f>
        <v>0</v>
      </c>
      <c r="AD542" s="410">
        <f t="shared" ref="AD542" si="813">AD541</f>
        <v>0</v>
      </c>
      <c r="AE542" s="410">
        <f t="shared" ref="AE542" si="814">AE541</f>
        <v>0</v>
      </c>
      <c r="AF542" s="410">
        <f t="shared" ref="AF542" si="815">AF541</f>
        <v>0</v>
      </c>
      <c r="AG542" s="410">
        <f t="shared" ref="AG542" si="816">AG541</f>
        <v>0</v>
      </c>
      <c r="AH542" s="410">
        <f t="shared" ref="AH542" si="817">AH541</f>
        <v>0</v>
      </c>
      <c r="AI542" s="410">
        <f t="shared" ref="AI542" si="818">AI541</f>
        <v>0</v>
      </c>
      <c r="AJ542" s="410">
        <f t="shared" ref="AJ542" si="819">AJ541</f>
        <v>0</v>
      </c>
      <c r="AK542" s="410">
        <f t="shared" ref="AK542" si="820">AK541</f>
        <v>0</v>
      </c>
      <c r="AL542" s="410">
        <f t="shared" ref="AL542" si="821">AL541</f>
        <v>0</v>
      </c>
      <c r="AM542" s="305"/>
    </row>
    <row r="543" spans="1:39" ht="16" hidden="1" outlineLevel="1">
      <c r="A543" s="528"/>
      <c r="B543" s="427"/>
      <c r="C543" s="290"/>
      <c r="D543" s="290"/>
      <c r="E543" s="290"/>
      <c r="F543" s="290"/>
      <c r="G543" s="290"/>
      <c r="H543" s="290"/>
      <c r="I543" s="290"/>
      <c r="J543" s="290"/>
      <c r="K543" s="290"/>
      <c r="L543" s="290"/>
      <c r="M543" s="290"/>
      <c r="N543" s="290"/>
      <c r="O543" s="290"/>
      <c r="P543" s="290"/>
      <c r="Q543" s="290"/>
      <c r="R543" s="290"/>
      <c r="S543" s="290"/>
      <c r="T543" s="290"/>
      <c r="U543" s="290"/>
      <c r="V543" s="290"/>
      <c r="W543" s="290"/>
      <c r="X543" s="290"/>
      <c r="Y543" s="411"/>
      <c r="Z543" s="424"/>
      <c r="AA543" s="424"/>
      <c r="AB543" s="424"/>
      <c r="AC543" s="424"/>
      <c r="AD543" s="424"/>
      <c r="AE543" s="424"/>
      <c r="AF543" s="424"/>
      <c r="AG543" s="424"/>
      <c r="AH543" s="424"/>
      <c r="AI543" s="424"/>
      <c r="AJ543" s="424"/>
      <c r="AK543" s="424"/>
      <c r="AL543" s="424"/>
      <c r="AM543" s="305"/>
    </row>
    <row r="544" spans="1:39" ht="17" hidden="1" outlineLevel="1">
      <c r="A544" s="528">
        <v>43</v>
      </c>
      <c r="B544" s="427" t="s">
        <v>135</v>
      </c>
      <c r="C544" s="290" t="s">
        <v>25</v>
      </c>
      <c r="D544" s="294"/>
      <c r="E544" s="294"/>
      <c r="F544" s="294"/>
      <c r="G544" s="294"/>
      <c r="H544" s="294"/>
      <c r="I544" s="294"/>
      <c r="J544" s="294"/>
      <c r="K544" s="294"/>
      <c r="L544" s="294"/>
      <c r="M544" s="294"/>
      <c r="N544" s="294">
        <v>12</v>
      </c>
      <c r="O544" s="294"/>
      <c r="P544" s="294"/>
      <c r="Q544" s="294"/>
      <c r="R544" s="294"/>
      <c r="S544" s="294"/>
      <c r="T544" s="294"/>
      <c r="U544" s="294"/>
      <c r="V544" s="294"/>
      <c r="W544" s="294"/>
      <c r="X544" s="294"/>
      <c r="Y544" s="425"/>
      <c r="Z544" s="409"/>
      <c r="AA544" s="409"/>
      <c r="AB544" s="409"/>
      <c r="AC544" s="409"/>
      <c r="AD544" s="409"/>
      <c r="AE544" s="409"/>
      <c r="AF544" s="414"/>
      <c r="AG544" s="414"/>
      <c r="AH544" s="414"/>
      <c r="AI544" s="414"/>
      <c r="AJ544" s="414"/>
      <c r="AK544" s="414"/>
      <c r="AL544" s="414"/>
      <c r="AM544" s="295">
        <f>SUM(Y544:AL544)</f>
        <v>0</v>
      </c>
    </row>
    <row r="545" spans="1:39" ht="16" hidden="1" outlineLevel="1">
      <c r="A545" s="528"/>
      <c r="B545" s="430" t="s">
        <v>308</v>
      </c>
      <c r="C545" s="290" t="s">
        <v>163</v>
      </c>
      <c r="D545" s="294"/>
      <c r="E545" s="294"/>
      <c r="F545" s="294"/>
      <c r="G545" s="294"/>
      <c r="H545" s="294"/>
      <c r="I545" s="294"/>
      <c r="J545" s="294"/>
      <c r="K545" s="294"/>
      <c r="L545" s="294"/>
      <c r="M545" s="294"/>
      <c r="N545" s="294">
        <f>N544</f>
        <v>12</v>
      </c>
      <c r="O545" s="294"/>
      <c r="P545" s="294"/>
      <c r="Q545" s="294"/>
      <c r="R545" s="294"/>
      <c r="S545" s="294"/>
      <c r="T545" s="294"/>
      <c r="U545" s="294"/>
      <c r="V545" s="294"/>
      <c r="W545" s="294"/>
      <c r="X545" s="294"/>
      <c r="Y545" s="410">
        <f>Y544</f>
        <v>0</v>
      </c>
      <c r="Z545" s="410">
        <f t="shared" ref="Z545" si="822">Z544</f>
        <v>0</v>
      </c>
      <c r="AA545" s="410">
        <f t="shared" ref="AA545" si="823">AA544</f>
        <v>0</v>
      </c>
      <c r="AB545" s="410">
        <f t="shared" ref="AB545" si="824">AB544</f>
        <v>0</v>
      </c>
      <c r="AC545" s="410">
        <f t="shared" ref="AC545" si="825">AC544</f>
        <v>0</v>
      </c>
      <c r="AD545" s="410">
        <f t="shared" ref="AD545" si="826">AD544</f>
        <v>0</v>
      </c>
      <c r="AE545" s="410">
        <f t="shared" ref="AE545" si="827">AE544</f>
        <v>0</v>
      </c>
      <c r="AF545" s="410">
        <f t="shared" ref="AF545" si="828">AF544</f>
        <v>0</v>
      </c>
      <c r="AG545" s="410">
        <f t="shared" ref="AG545" si="829">AG544</f>
        <v>0</v>
      </c>
      <c r="AH545" s="410">
        <f t="shared" ref="AH545" si="830">AH544</f>
        <v>0</v>
      </c>
      <c r="AI545" s="410">
        <f t="shared" ref="AI545" si="831">AI544</f>
        <v>0</v>
      </c>
      <c r="AJ545" s="410">
        <f t="shared" ref="AJ545" si="832">AJ544</f>
        <v>0</v>
      </c>
      <c r="AK545" s="410">
        <f t="shared" ref="AK545" si="833">AK544</f>
        <v>0</v>
      </c>
      <c r="AL545" s="410">
        <f t="shared" ref="AL545" si="834">AL544</f>
        <v>0</v>
      </c>
      <c r="AM545" s="305"/>
    </row>
    <row r="546" spans="1:39" ht="16" hidden="1" outlineLevel="1">
      <c r="A546" s="528"/>
      <c r="B546" s="427"/>
      <c r="C546" s="290"/>
      <c r="D546" s="290"/>
      <c r="E546" s="290"/>
      <c r="F546" s="290"/>
      <c r="G546" s="290"/>
      <c r="H546" s="290"/>
      <c r="I546" s="290"/>
      <c r="J546" s="290"/>
      <c r="K546" s="290"/>
      <c r="L546" s="290"/>
      <c r="M546" s="290"/>
      <c r="N546" s="290"/>
      <c r="O546" s="290"/>
      <c r="P546" s="290"/>
      <c r="Q546" s="290"/>
      <c r="R546" s="290"/>
      <c r="S546" s="290"/>
      <c r="T546" s="290"/>
      <c r="U546" s="290"/>
      <c r="V546" s="290"/>
      <c r="W546" s="290"/>
      <c r="X546" s="290"/>
      <c r="Y546" s="411"/>
      <c r="Z546" s="424"/>
      <c r="AA546" s="424"/>
      <c r="AB546" s="424"/>
      <c r="AC546" s="424"/>
      <c r="AD546" s="424"/>
      <c r="AE546" s="424"/>
      <c r="AF546" s="424"/>
      <c r="AG546" s="424"/>
      <c r="AH546" s="424"/>
      <c r="AI546" s="424"/>
      <c r="AJ546" s="424"/>
      <c r="AK546" s="424"/>
      <c r="AL546" s="424"/>
      <c r="AM546" s="305"/>
    </row>
    <row r="547" spans="1:39" ht="51" hidden="1" outlineLevel="1">
      <c r="A547" s="528">
        <v>44</v>
      </c>
      <c r="B547" s="427" t="s">
        <v>136</v>
      </c>
      <c r="C547" s="290" t="s">
        <v>25</v>
      </c>
      <c r="D547" s="294"/>
      <c r="E547" s="294"/>
      <c r="F547" s="294"/>
      <c r="G547" s="294"/>
      <c r="H547" s="294"/>
      <c r="I547" s="294"/>
      <c r="J547" s="294"/>
      <c r="K547" s="294"/>
      <c r="L547" s="294"/>
      <c r="M547" s="294"/>
      <c r="N547" s="294">
        <v>12</v>
      </c>
      <c r="O547" s="294"/>
      <c r="P547" s="294"/>
      <c r="Q547" s="294"/>
      <c r="R547" s="294"/>
      <c r="S547" s="294"/>
      <c r="T547" s="294"/>
      <c r="U547" s="294"/>
      <c r="V547" s="294"/>
      <c r="W547" s="294"/>
      <c r="X547" s="294"/>
      <c r="Y547" s="425"/>
      <c r="Z547" s="409"/>
      <c r="AA547" s="409"/>
      <c r="AB547" s="409"/>
      <c r="AC547" s="409"/>
      <c r="AD547" s="409"/>
      <c r="AE547" s="409"/>
      <c r="AF547" s="414"/>
      <c r="AG547" s="414"/>
      <c r="AH547" s="414"/>
      <c r="AI547" s="414"/>
      <c r="AJ547" s="414"/>
      <c r="AK547" s="414"/>
      <c r="AL547" s="414"/>
      <c r="AM547" s="295">
        <f>SUM(Y547:AL547)</f>
        <v>0</v>
      </c>
    </row>
    <row r="548" spans="1:39" ht="16" hidden="1" outlineLevel="1">
      <c r="A548" s="528"/>
      <c r="B548" s="430" t="s">
        <v>308</v>
      </c>
      <c r="C548" s="290" t="s">
        <v>163</v>
      </c>
      <c r="D548" s="294"/>
      <c r="E548" s="294"/>
      <c r="F548" s="294"/>
      <c r="G548" s="294"/>
      <c r="H548" s="294"/>
      <c r="I548" s="294"/>
      <c r="J548" s="294"/>
      <c r="K548" s="294"/>
      <c r="L548" s="294"/>
      <c r="M548" s="294"/>
      <c r="N548" s="294">
        <f>N547</f>
        <v>12</v>
      </c>
      <c r="O548" s="294"/>
      <c r="P548" s="294"/>
      <c r="Q548" s="294"/>
      <c r="R548" s="294"/>
      <c r="S548" s="294"/>
      <c r="T548" s="294"/>
      <c r="U548" s="294"/>
      <c r="V548" s="294"/>
      <c r="W548" s="294"/>
      <c r="X548" s="294"/>
      <c r="Y548" s="410">
        <f>Y547</f>
        <v>0</v>
      </c>
      <c r="Z548" s="410">
        <f t="shared" ref="Z548" si="835">Z547</f>
        <v>0</v>
      </c>
      <c r="AA548" s="410">
        <f t="shared" ref="AA548" si="836">AA547</f>
        <v>0</v>
      </c>
      <c r="AB548" s="410">
        <f t="shared" ref="AB548" si="837">AB547</f>
        <v>0</v>
      </c>
      <c r="AC548" s="410">
        <f t="shared" ref="AC548" si="838">AC547</f>
        <v>0</v>
      </c>
      <c r="AD548" s="410">
        <f t="shared" ref="AD548" si="839">AD547</f>
        <v>0</v>
      </c>
      <c r="AE548" s="410">
        <f t="shared" ref="AE548" si="840">AE547</f>
        <v>0</v>
      </c>
      <c r="AF548" s="410">
        <f t="shared" ref="AF548" si="841">AF547</f>
        <v>0</v>
      </c>
      <c r="AG548" s="410">
        <f t="shared" ref="AG548" si="842">AG547</f>
        <v>0</v>
      </c>
      <c r="AH548" s="410">
        <f t="shared" ref="AH548" si="843">AH547</f>
        <v>0</v>
      </c>
      <c r="AI548" s="410">
        <f t="shared" ref="AI548" si="844">AI547</f>
        <v>0</v>
      </c>
      <c r="AJ548" s="410">
        <f t="shared" ref="AJ548" si="845">AJ547</f>
        <v>0</v>
      </c>
      <c r="AK548" s="410">
        <f t="shared" ref="AK548" si="846">AK547</f>
        <v>0</v>
      </c>
      <c r="AL548" s="410">
        <f t="shared" ref="AL548" si="847">AL547</f>
        <v>0</v>
      </c>
      <c r="AM548" s="305"/>
    </row>
    <row r="549" spans="1:39" ht="16" hidden="1" outlineLevel="1">
      <c r="A549" s="528"/>
      <c r="B549" s="427"/>
      <c r="C549" s="290"/>
      <c r="D549" s="290"/>
      <c r="E549" s="290"/>
      <c r="F549" s="290"/>
      <c r="G549" s="290"/>
      <c r="H549" s="290"/>
      <c r="I549" s="290"/>
      <c r="J549" s="290"/>
      <c r="K549" s="290"/>
      <c r="L549" s="290"/>
      <c r="M549" s="290"/>
      <c r="N549" s="290"/>
      <c r="O549" s="290"/>
      <c r="P549" s="290"/>
      <c r="Q549" s="290"/>
      <c r="R549" s="290"/>
      <c r="S549" s="290"/>
      <c r="T549" s="290"/>
      <c r="U549" s="290"/>
      <c r="V549" s="290"/>
      <c r="W549" s="290"/>
      <c r="X549" s="290"/>
      <c r="Y549" s="411"/>
      <c r="Z549" s="424"/>
      <c r="AA549" s="424"/>
      <c r="AB549" s="424"/>
      <c r="AC549" s="424"/>
      <c r="AD549" s="424"/>
      <c r="AE549" s="424"/>
      <c r="AF549" s="424"/>
      <c r="AG549" s="424"/>
      <c r="AH549" s="424"/>
      <c r="AI549" s="424"/>
      <c r="AJ549" s="424"/>
      <c r="AK549" s="424"/>
      <c r="AL549" s="424"/>
      <c r="AM549" s="305"/>
    </row>
    <row r="550" spans="1:39" ht="34" hidden="1" outlineLevel="1">
      <c r="A550" s="528">
        <v>45</v>
      </c>
      <c r="B550" s="427" t="s">
        <v>137</v>
      </c>
      <c r="C550" s="290" t="s">
        <v>25</v>
      </c>
      <c r="D550" s="294"/>
      <c r="E550" s="294"/>
      <c r="F550" s="294"/>
      <c r="G550" s="294"/>
      <c r="H550" s="294"/>
      <c r="I550" s="294"/>
      <c r="J550" s="294"/>
      <c r="K550" s="294"/>
      <c r="L550" s="294"/>
      <c r="M550" s="294"/>
      <c r="N550" s="294">
        <v>12</v>
      </c>
      <c r="O550" s="294"/>
      <c r="P550" s="294"/>
      <c r="Q550" s="294"/>
      <c r="R550" s="294"/>
      <c r="S550" s="294"/>
      <c r="T550" s="294"/>
      <c r="U550" s="294"/>
      <c r="V550" s="294"/>
      <c r="W550" s="294"/>
      <c r="X550" s="294"/>
      <c r="Y550" s="425"/>
      <c r="Z550" s="409"/>
      <c r="AA550" s="409"/>
      <c r="AB550" s="409"/>
      <c r="AC550" s="409"/>
      <c r="AD550" s="409"/>
      <c r="AE550" s="409"/>
      <c r="AF550" s="414"/>
      <c r="AG550" s="414"/>
      <c r="AH550" s="414"/>
      <c r="AI550" s="414"/>
      <c r="AJ550" s="414"/>
      <c r="AK550" s="414"/>
      <c r="AL550" s="414"/>
      <c r="AM550" s="295">
        <f>SUM(Y550:AL550)</f>
        <v>0</v>
      </c>
    </row>
    <row r="551" spans="1:39" ht="16" hidden="1" outlineLevel="1">
      <c r="A551" s="528"/>
      <c r="B551" s="430" t="s">
        <v>308</v>
      </c>
      <c r="C551" s="290" t="s">
        <v>163</v>
      </c>
      <c r="D551" s="294"/>
      <c r="E551" s="294"/>
      <c r="F551" s="294"/>
      <c r="G551" s="294"/>
      <c r="H551" s="294"/>
      <c r="I551" s="294"/>
      <c r="J551" s="294"/>
      <c r="K551" s="294"/>
      <c r="L551" s="294"/>
      <c r="M551" s="294"/>
      <c r="N551" s="294">
        <f>N550</f>
        <v>12</v>
      </c>
      <c r="O551" s="294"/>
      <c r="P551" s="294"/>
      <c r="Q551" s="294"/>
      <c r="R551" s="294"/>
      <c r="S551" s="294"/>
      <c r="T551" s="294"/>
      <c r="U551" s="294"/>
      <c r="V551" s="294"/>
      <c r="W551" s="294"/>
      <c r="X551" s="294"/>
      <c r="Y551" s="410">
        <f>Y550</f>
        <v>0</v>
      </c>
      <c r="Z551" s="410">
        <f t="shared" ref="Z551" si="848">Z550</f>
        <v>0</v>
      </c>
      <c r="AA551" s="410">
        <f t="shared" ref="AA551" si="849">AA550</f>
        <v>0</v>
      </c>
      <c r="AB551" s="410">
        <f t="shared" ref="AB551" si="850">AB550</f>
        <v>0</v>
      </c>
      <c r="AC551" s="410">
        <f t="shared" ref="AC551" si="851">AC550</f>
        <v>0</v>
      </c>
      <c r="AD551" s="410">
        <f t="shared" ref="AD551" si="852">AD550</f>
        <v>0</v>
      </c>
      <c r="AE551" s="410">
        <f t="shared" ref="AE551" si="853">AE550</f>
        <v>0</v>
      </c>
      <c r="AF551" s="410">
        <f t="shared" ref="AF551" si="854">AF550</f>
        <v>0</v>
      </c>
      <c r="AG551" s="410">
        <f t="shared" ref="AG551" si="855">AG550</f>
        <v>0</v>
      </c>
      <c r="AH551" s="410">
        <f t="shared" ref="AH551" si="856">AH550</f>
        <v>0</v>
      </c>
      <c r="AI551" s="410">
        <f t="shared" ref="AI551" si="857">AI550</f>
        <v>0</v>
      </c>
      <c r="AJ551" s="410">
        <f t="shared" ref="AJ551" si="858">AJ550</f>
        <v>0</v>
      </c>
      <c r="AK551" s="410">
        <f t="shared" ref="AK551" si="859">AK550</f>
        <v>0</v>
      </c>
      <c r="AL551" s="410">
        <f t="shared" ref="AL551" si="860">AL550</f>
        <v>0</v>
      </c>
      <c r="AM551" s="305"/>
    </row>
    <row r="552" spans="1:39" ht="16" hidden="1" outlineLevel="1">
      <c r="A552" s="528"/>
      <c r="B552" s="427"/>
      <c r="C552" s="290"/>
      <c r="D552" s="290"/>
      <c r="E552" s="290"/>
      <c r="F552" s="290"/>
      <c r="G552" s="290"/>
      <c r="H552" s="290"/>
      <c r="I552" s="290"/>
      <c r="J552" s="290"/>
      <c r="K552" s="290"/>
      <c r="L552" s="290"/>
      <c r="M552" s="290"/>
      <c r="N552" s="290"/>
      <c r="O552" s="290"/>
      <c r="P552" s="290"/>
      <c r="Q552" s="290"/>
      <c r="R552" s="290"/>
      <c r="S552" s="290"/>
      <c r="T552" s="290"/>
      <c r="U552" s="290"/>
      <c r="V552" s="290"/>
      <c r="W552" s="290"/>
      <c r="X552" s="290"/>
      <c r="Y552" s="411"/>
      <c r="Z552" s="424"/>
      <c r="AA552" s="424"/>
      <c r="AB552" s="424"/>
      <c r="AC552" s="424"/>
      <c r="AD552" s="424"/>
      <c r="AE552" s="424"/>
      <c r="AF552" s="424"/>
      <c r="AG552" s="424"/>
      <c r="AH552" s="424"/>
      <c r="AI552" s="424"/>
      <c r="AJ552" s="424"/>
      <c r="AK552" s="424"/>
      <c r="AL552" s="424"/>
      <c r="AM552" s="305"/>
    </row>
    <row r="553" spans="1:39" ht="34" hidden="1" outlineLevel="1">
      <c r="A553" s="528">
        <v>46</v>
      </c>
      <c r="B553" s="427" t="s">
        <v>138</v>
      </c>
      <c r="C553" s="290" t="s">
        <v>25</v>
      </c>
      <c r="D553" s="294"/>
      <c r="E553" s="294"/>
      <c r="F553" s="294"/>
      <c r="G553" s="294"/>
      <c r="H553" s="294"/>
      <c r="I553" s="294"/>
      <c r="J553" s="294"/>
      <c r="K553" s="294"/>
      <c r="L553" s="294"/>
      <c r="M553" s="294"/>
      <c r="N553" s="294">
        <v>12</v>
      </c>
      <c r="O553" s="294"/>
      <c r="P553" s="294"/>
      <c r="Q553" s="294"/>
      <c r="R553" s="294"/>
      <c r="S553" s="294"/>
      <c r="T553" s="294"/>
      <c r="U553" s="294"/>
      <c r="V553" s="294"/>
      <c r="W553" s="294"/>
      <c r="X553" s="294"/>
      <c r="Y553" s="425"/>
      <c r="Z553" s="409"/>
      <c r="AA553" s="409"/>
      <c r="AB553" s="409"/>
      <c r="AC553" s="409"/>
      <c r="AD553" s="409"/>
      <c r="AE553" s="409"/>
      <c r="AF553" s="414"/>
      <c r="AG553" s="414"/>
      <c r="AH553" s="414"/>
      <c r="AI553" s="414"/>
      <c r="AJ553" s="414"/>
      <c r="AK553" s="414"/>
      <c r="AL553" s="414"/>
      <c r="AM553" s="295">
        <f>SUM(Y553:AL553)</f>
        <v>0</v>
      </c>
    </row>
    <row r="554" spans="1:39" ht="16" hidden="1" outlineLevel="1">
      <c r="A554" s="528"/>
      <c r="B554" s="430" t="s">
        <v>308</v>
      </c>
      <c r="C554" s="290" t="s">
        <v>163</v>
      </c>
      <c r="D554" s="294"/>
      <c r="E554" s="294"/>
      <c r="F554" s="294"/>
      <c r="G554" s="294"/>
      <c r="H554" s="294"/>
      <c r="I554" s="294"/>
      <c r="J554" s="294"/>
      <c r="K554" s="294"/>
      <c r="L554" s="294"/>
      <c r="M554" s="294"/>
      <c r="N554" s="294">
        <f>N553</f>
        <v>12</v>
      </c>
      <c r="O554" s="294"/>
      <c r="P554" s="294"/>
      <c r="Q554" s="294"/>
      <c r="R554" s="294"/>
      <c r="S554" s="294"/>
      <c r="T554" s="294"/>
      <c r="U554" s="294"/>
      <c r="V554" s="294"/>
      <c r="W554" s="294"/>
      <c r="X554" s="294"/>
      <c r="Y554" s="410">
        <f>Y553</f>
        <v>0</v>
      </c>
      <c r="Z554" s="410">
        <f t="shared" ref="Z554" si="861">Z553</f>
        <v>0</v>
      </c>
      <c r="AA554" s="410">
        <f t="shared" ref="AA554" si="862">AA553</f>
        <v>0</v>
      </c>
      <c r="AB554" s="410">
        <f t="shared" ref="AB554" si="863">AB553</f>
        <v>0</v>
      </c>
      <c r="AC554" s="410">
        <f t="shared" ref="AC554" si="864">AC553</f>
        <v>0</v>
      </c>
      <c r="AD554" s="410">
        <f t="shared" ref="AD554" si="865">AD553</f>
        <v>0</v>
      </c>
      <c r="AE554" s="410">
        <f t="shared" ref="AE554" si="866">AE553</f>
        <v>0</v>
      </c>
      <c r="AF554" s="410">
        <f t="shared" ref="AF554" si="867">AF553</f>
        <v>0</v>
      </c>
      <c r="AG554" s="410">
        <f t="shared" ref="AG554" si="868">AG553</f>
        <v>0</v>
      </c>
      <c r="AH554" s="410">
        <f t="shared" ref="AH554" si="869">AH553</f>
        <v>0</v>
      </c>
      <c r="AI554" s="410">
        <f t="shared" ref="AI554" si="870">AI553</f>
        <v>0</v>
      </c>
      <c r="AJ554" s="410">
        <f t="shared" ref="AJ554" si="871">AJ553</f>
        <v>0</v>
      </c>
      <c r="AK554" s="410">
        <f t="shared" ref="AK554" si="872">AK553</f>
        <v>0</v>
      </c>
      <c r="AL554" s="410">
        <f t="shared" ref="AL554" si="873">AL553</f>
        <v>0</v>
      </c>
      <c r="AM554" s="305"/>
    </row>
    <row r="555" spans="1:39" ht="16" hidden="1" outlineLevel="1">
      <c r="A555" s="528"/>
      <c r="B555" s="427"/>
      <c r="C555" s="290"/>
      <c r="D555" s="290"/>
      <c r="E555" s="290"/>
      <c r="F555" s="290"/>
      <c r="G555" s="290"/>
      <c r="H555" s="290"/>
      <c r="I555" s="290"/>
      <c r="J555" s="290"/>
      <c r="K555" s="290"/>
      <c r="L555" s="290"/>
      <c r="M555" s="290"/>
      <c r="N555" s="290"/>
      <c r="O555" s="290"/>
      <c r="P555" s="290"/>
      <c r="Q555" s="290"/>
      <c r="R555" s="290"/>
      <c r="S555" s="290"/>
      <c r="T555" s="290"/>
      <c r="U555" s="290"/>
      <c r="V555" s="290"/>
      <c r="W555" s="290"/>
      <c r="X555" s="290"/>
      <c r="Y555" s="411"/>
      <c r="Z555" s="424"/>
      <c r="AA555" s="424"/>
      <c r="AB555" s="424"/>
      <c r="AC555" s="424"/>
      <c r="AD555" s="424"/>
      <c r="AE555" s="424"/>
      <c r="AF555" s="424"/>
      <c r="AG555" s="424"/>
      <c r="AH555" s="424"/>
      <c r="AI555" s="424"/>
      <c r="AJ555" s="424"/>
      <c r="AK555" s="424"/>
      <c r="AL555" s="424"/>
      <c r="AM555" s="305"/>
    </row>
    <row r="556" spans="1:39" ht="34" hidden="1" outlineLevel="1">
      <c r="A556" s="528">
        <v>47</v>
      </c>
      <c r="B556" s="427" t="s">
        <v>139</v>
      </c>
      <c r="C556" s="290" t="s">
        <v>25</v>
      </c>
      <c r="D556" s="294"/>
      <c r="E556" s="294"/>
      <c r="F556" s="294"/>
      <c r="G556" s="294"/>
      <c r="H556" s="294"/>
      <c r="I556" s="294"/>
      <c r="J556" s="294"/>
      <c r="K556" s="294"/>
      <c r="L556" s="294"/>
      <c r="M556" s="294"/>
      <c r="N556" s="294">
        <v>12</v>
      </c>
      <c r="O556" s="294"/>
      <c r="P556" s="294"/>
      <c r="Q556" s="294"/>
      <c r="R556" s="294"/>
      <c r="S556" s="294"/>
      <c r="T556" s="294"/>
      <c r="U556" s="294"/>
      <c r="V556" s="294"/>
      <c r="W556" s="294"/>
      <c r="X556" s="294"/>
      <c r="Y556" s="425"/>
      <c r="Z556" s="409"/>
      <c r="AA556" s="409"/>
      <c r="AB556" s="409"/>
      <c r="AC556" s="409"/>
      <c r="AD556" s="409"/>
      <c r="AE556" s="409"/>
      <c r="AF556" s="414"/>
      <c r="AG556" s="414"/>
      <c r="AH556" s="414"/>
      <c r="AI556" s="414"/>
      <c r="AJ556" s="414"/>
      <c r="AK556" s="414"/>
      <c r="AL556" s="414"/>
      <c r="AM556" s="295">
        <f>SUM(Y556:AL556)</f>
        <v>0</v>
      </c>
    </row>
    <row r="557" spans="1:39" ht="16" hidden="1" outlineLevel="1">
      <c r="A557" s="528"/>
      <c r="B557" s="430" t="s">
        <v>308</v>
      </c>
      <c r="C557" s="290" t="s">
        <v>163</v>
      </c>
      <c r="D557" s="294"/>
      <c r="E557" s="294"/>
      <c r="F557" s="294"/>
      <c r="G557" s="294"/>
      <c r="H557" s="294"/>
      <c r="I557" s="294"/>
      <c r="J557" s="294"/>
      <c r="K557" s="294"/>
      <c r="L557" s="294"/>
      <c r="M557" s="294"/>
      <c r="N557" s="294">
        <f>N556</f>
        <v>12</v>
      </c>
      <c r="O557" s="294"/>
      <c r="P557" s="294"/>
      <c r="Q557" s="294"/>
      <c r="R557" s="294"/>
      <c r="S557" s="294"/>
      <c r="T557" s="294"/>
      <c r="U557" s="294"/>
      <c r="V557" s="294"/>
      <c r="W557" s="294"/>
      <c r="X557" s="294"/>
      <c r="Y557" s="410">
        <f>Y556</f>
        <v>0</v>
      </c>
      <c r="Z557" s="410">
        <f t="shared" ref="Z557" si="874">Z556</f>
        <v>0</v>
      </c>
      <c r="AA557" s="410">
        <f t="shared" ref="AA557" si="875">AA556</f>
        <v>0</v>
      </c>
      <c r="AB557" s="410">
        <f t="shared" ref="AB557" si="876">AB556</f>
        <v>0</v>
      </c>
      <c r="AC557" s="410">
        <f t="shared" ref="AC557" si="877">AC556</f>
        <v>0</v>
      </c>
      <c r="AD557" s="410">
        <f t="shared" ref="AD557" si="878">AD556</f>
        <v>0</v>
      </c>
      <c r="AE557" s="410">
        <f t="shared" ref="AE557" si="879">AE556</f>
        <v>0</v>
      </c>
      <c r="AF557" s="410">
        <f t="shared" ref="AF557" si="880">AF556</f>
        <v>0</v>
      </c>
      <c r="AG557" s="410">
        <f t="shared" ref="AG557" si="881">AG556</f>
        <v>0</v>
      </c>
      <c r="AH557" s="410">
        <f t="shared" ref="AH557" si="882">AH556</f>
        <v>0</v>
      </c>
      <c r="AI557" s="410">
        <f t="shared" ref="AI557" si="883">AI556</f>
        <v>0</v>
      </c>
      <c r="AJ557" s="410">
        <f t="shared" ref="AJ557" si="884">AJ556</f>
        <v>0</v>
      </c>
      <c r="AK557" s="410">
        <f t="shared" ref="AK557" si="885">AK556</f>
        <v>0</v>
      </c>
      <c r="AL557" s="410">
        <f t="shared" ref="AL557" si="886">AL556</f>
        <v>0</v>
      </c>
      <c r="AM557" s="305"/>
    </row>
    <row r="558" spans="1:39" ht="16" hidden="1" outlineLevel="1">
      <c r="A558" s="528"/>
      <c r="B558" s="427"/>
      <c r="C558" s="290"/>
      <c r="D558" s="290"/>
      <c r="E558" s="290"/>
      <c r="F558" s="290"/>
      <c r="G558" s="290"/>
      <c r="H558" s="290"/>
      <c r="I558" s="290"/>
      <c r="J558" s="290"/>
      <c r="K558" s="290"/>
      <c r="L558" s="290"/>
      <c r="M558" s="290"/>
      <c r="N558" s="290"/>
      <c r="O558" s="290"/>
      <c r="P558" s="290"/>
      <c r="Q558" s="290"/>
      <c r="R558" s="290"/>
      <c r="S558" s="290"/>
      <c r="T558" s="290"/>
      <c r="U558" s="290"/>
      <c r="V558" s="290"/>
      <c r="W558" s="290"/>
      <c r="X558" s="290"/>
      <c r="Y558" s="411"/>
      <c r="Z558" s="424"/>
      <c r="AA558" s="424"/>
      <c r="AB558" s="424"/>
      <c r="AC558" s="424"/>
      <c r="AD558" s="424"/>
      <c r="AE558" s="424"/>
      <c r="AF558" s="424"/>
      <c r="AG558" s="424"/>
      <c r="AH558" s="424"/>
      <c r="AI558" s="424"/>
      <c r="AJ558" s="424"/>
      <c r="AK558" s="424"/>
      <c r="AL558" s="424"/>
      <c r="AM558" s="305"/>
    </row>
    <row r="559" spans="1:39" ht="34" hidden="1" outlineLevel="1">
      <c r="A559" s="528">
        <v>48</v>
      </c>
      <c r="B559" s="427" t="s">
        <v>140</v>
      </c>
      <c r="C559" s="290" t="s">
        <v>25</v>
      </c>
      <c r="D559" s="294"/>
      <c r="E559" s="294"/>
      <c r="F559" s="294"/>
      <c r="G559" s="294"/>
      <c r="H559" s="294"/>
      <c r="I559" s="294"/>
      <c r="J559" s="294"/>
      <c r="K559" s="294"/>
      <c r="L559" s="294"/>
      <c r="M559" s="294"/>
      <c r="N559" s="294">
        <v>12</v>
      </c>
      <c r="O559" s="294"/>
      <c r="P559" s="294"/>
      <c r="Q559" s="294"/>
      <c r="R559" s="294"/>
      <c r="S559" s="294"/>
      <c r="T559" s="294"/>
      <c r="U559" s="294"/>
      <c r="V559" s="294"/>
      <c r="W559" s="294"/>
      <c r="X559" s="294"/>
      <c r="Y559" s="425"/>
      <c r="Z559" s="409"/>
      <c r="AA559" s="409"/>
      <c r="AB559" s="409"/>
      <c r="AC559" s="409"/>
      <c r="AD559" s="409"/>
      <c r="AE559" s="409"/>
      <c r="AF559" s="414"/>
      <c r="AG559" s="414"/>
      <c r="AH559" s="414"/>
      <c r="AI559" s="414"/>
      <c r="AJ559" s="414"/>
      <c r="AK559" s="414"/>
      <c r="AL559" s="414"/>
      <c r="AM559" s="295">
        <f>SUM(Y559:AL559)</f>
        <v>0</v>
      </c>
    </row>
    <row r="560" spans="1:39" ht="16" hidden="1" outlineLevel="1">
      <c r="A560" s="528"/>
      <c r="B560" s="430" t="s">
        <v>308</v>
      </c>
      <c r="C560" s="290" t="s">
        <v>163</v>
      </c>
      <c r="D560" s="294"/>
      <c r="E560" s="294"/>
      <c r="F560" s="294"/>
      <c r="G560" s="294"/>
      <c r="H560" s="294"/>
      <c r="I560" s="294"/>
      <c r="J560" s="294"/>
      <c r="K560" s="294"/>
      <c r="L560" s="294"/>
      <c r="M560" s="294"/>
      <c r="N560" s="294">
        <f>N559</f>
        <v>12</v>
      </c>
      <c r="O560" s="294"/>
      <c r="P560" s="294"/>
      <c r="Q560" s="294"/>
      <c r="R560" s="294"/>
      <c r="S560" s="294"/>
      <c r="T560" s="294"/>
      <c r="U560" s="294"/>
      <c r="V560" s="294"/>
      <c r="W560" s="294"/>
      <c r="X560" s="294"/>
      <c r="Y560" s="410">
        <f>Y559</f>
        <v>0</v>
      </c>
      <c r="Z560" s="410">
        <f t="shared" ref="Z560" si="887">Z559</f>
        <v>0</v>
      </c>
      <c r="AA560" s="410">
        <f t="shared" ref="AA560" si="888">AA559</f>
        <v>0</v>
      </c>
      <c r="AB560" s="410">
        <f t="shared" ref="AB560" si="889">AB559</f>
        <v>0</v>
      </c>
      <c r="AC560" s="410">
        <f t="shared" ref="AC560" si="890">AC559</f>
        <v>0</v>
      </c>
      <c r="AD560" s="410">
        <f t="shared" ref="AD560" si="891">AD559</f>
        <v>0</v>
      </c>
      <c r="AE560" s="410">
        <f t="shared" ref="AE560" si="892">AE559</f>
        <v>0</v>
      </c>
      <c r="AF560" s="410">
        <f t="shared" ref="AF560" si="893">AF559</f>
        <v>0</v>
      </c>
      <c r="AG560" s="410">
        <f t="shared" ref="AG560" si="894">AG559</f>
        <v>0</v>
      </c>
      <c r="AH560" s="410">
        <f t="shared" ref="AH560" si="895">AH559</f>
        <v>0</v>
      </c>
      <c r="AI560" s="410">
        <f t="shared" ref="AI560" si="896">AI559</f>
        <v>0</v>
      </c>
      <c r="AJ560" s="410">
        <f t="shared" ref="AJ560" si="897">AJ559</f>
        <v>0</v>
      </c>
      <c r="AK560" s="410">
        <f t="shared" ref="AK560" si="898">AK559</f>
        <v>0</v>
      </c>
      <c r="AL560" s="410">
        <f t="shared" ref="AL560" si="899">AL559</f>
        <v>0</v>
      </c>
      <c r="AM560" s="305"/>
    </row>
    <row r="561" spans="1:39" ht="16" hidden="1" outlineLevel="1">
      <c r="A561" s="528"/>
      <c r="B561" s="427"/>
      <c r="C561" s="290"/>
      <c r="D561" s="290"/>
      <c r="E561" s="290"/>
      <c r="F561" s="290"/>
      <c r="G561" s="290"/>
      <c r="H561" s="290"/>
      <c r="I561" s="290"/>
      <c r="J561" s="290"/>
      <c r="K561" s="290"/>
      <c r="L561" s="290"/>
      <c r="M561" s="290"/>
      <c r="N561" s="290"/>
      <c r="O561" s="290"/>
      <c r="P561" s="290"/>
      <c r="Q561" s="290"/>
      <c r="R561" s="290"/>
      <c r="S561" s="290"/>
      <c r="T561" s="290"/>
      <c r="U561" s="290"/>
      <c r="V561" s="290"/>
      <c r="W561" s="290"/>
      <c r="X561" s="290"/>
      <c r="Y561" s="411"/>
      <c r="Z561" s="424"/>
      <c r="AA561" s="424"/>
      <c r="AB561" s="424"/>
      <c r="AC561" s="424"/>
      <c r="AD561" s="424"/>
      <c r="AE561" s="424"/>
      <c r="AF561" s="424"/>
      <c r="AG561" s="424"/>
      <c r="AH561" s="424"/>
      <c r="AI561" s="424"/>
      <c r="AJ561" s="424"/>
      <c r="AK561" s="424"/>
      <c r="AL561" s="424"/>
      <c r="AM561" s="305"/>
    </row>
    <row r="562" spans="1:39" ht="34" hidden="1" outlineLevel="1">
      <c r="A562" s="528">
        <v>49</v>
      </c>
      <c r="B562" s="427" t="s">
        <v>141</v>
      </c>
      <c r="C562" s="290" t="s">
        <v>25</v>
      </c>
      <c r="D562" s="294"/>
      <c r="E562" s="294"/>
      <c r="F562" s="294"/>
      <c r="G562" s="294"/>
      <c r="H562" s="294"/>
      <c r="I562" s="294"/>
      <c r="J562" s="294"/>
      <c r="K562" s="294"/>
      <c r="L562" s="294"/>
      <c r="M562" s="294"/>
      <c r="N562" s="294">
        <v>12</v>
      </c>
      <c r="O562" s="294"/>
      <c r="P562" s="294"/>
      <c r="Q562" s="294"/>
      <c r="R562" s="294"/>
      <c r="S562" s="294"/>
      <c r="T562" s="294"/>
      <c r="U562" s="294"/>
      <c r="V562" s="294"/>
      <c r="W562" s="294"/>
      <c r="X562" s="294"/>
      <c r="Y562" s="425"/>
      <c r="Z562" s="409"/>
      <c r="AA562" s="409"/>
      <c r="AB562" s="409"/>
      <c r="AC562" s="409"/>
      <c r="AD562" s="409"/>
      <c r="AE562" s="409"/>
      <c r="AF562" s="414"/>
      <c r="AG562" s="414"/>
      <c r="AH562" s="414"/>
      <c r="AI562" s="414"/>
      <c r="AJ562" s="414"/>
      <c r="AK562" s="414"/>
      <c r="AL562" s="414"/>
      <c r="AM562" s="295">
        <f>SUM(Y562:AL562)</f>
        <v>0</v>
      </c>
    </row>
    <row r="563" spans="1:39" ht="16" hidden="1" outlineLevel="1">
      <c r="A563" s="528"/>
      <c r="B563" s="430" t="s">
        <v>308</v>
      </c>
      <c r="C563" s="290" t="s">
        <v>163</v>
      </c>
      <c r="D563" s="294"/>
      <c r="E563" s="294"/>
      <c r="F563" s="294"/>
      <c r="G563" s="294"/>
      <c r="H563" s="294"/>
      <c r="I563" s="294"/>
      <c r="J563" s="294"/>
      <c r="K563" s="294"/>
      <c r="L563" s="294"/>
      <c r="M563" s="294"/>
      <c r="N563" s="294">
        <f>N562</f>
        <v>12</v>
      </c>
      <c r="O563" s="294"/>
      <c r="P563" s="294"/>
      <c r="Q563" s="294"/>
      <c r="R563" s="294"/>
      <c r="S563" s="294"/>
      <c r="T563" s="294"/>
      <c r="U563" s="294"/>
      <c r="V563" s="294"/>
      <c r="W563" s="294"/>
      <c r="X563" s="294"/>
      <c r="Y563" s="410">
        <f>Y562</f>
        <v>0</v>
      </c>
      <c r="Z563" s="410">
        <f t="shared" ref="Z563" si="900">Z562</f>
        <v>0</v>
      </c>
      <c r="AA563" s="410">
        <f t="shared" ref="AA563" si="901">AA562</f>
        <v>0</v>
      </c>
      <c r="AB563" s="410">
        <f t="shared" ref="AB563" si="902">AB562</f>
        <v>0</v>
      </c>
      <c r="AC563" s="410">
        <f t="shared" ref="AC563" si="903">AC562</f>
        <v>0</v>
      </c>
      <c r="AD563" s="410">
        <f t="shared" ref="AD563" si="904">AD562</f>
        <v>0</v>
      </c>
      <c r="AE563" s="410">
        <f t="shared" ref="AE563" si="905">AE562</f>
        <v>0</v>
      </c>
      <c r="AF563" s="410">
        <f t="shared" ref="AF563" si="906">AF562</f>
        <v>0</v>
      </c>
      <c r="AG563" s="410">
        <f t="shared" ref="AG563" si="907">AG562</f>
        <v>0</v>
      </c>
      <c r="AH563" s="410">
        <f t="shared" ref="AH563" si="908">AH562</f>
        <v>0</v>
      </c>
      <c r="AI563" s="410">
        <f t="shared" ref="AI563" si="909">AI562</f>
        <v>0</v>
      </c>
      <c r="AJ563" s="410">
        <f t="shared" ref="AJ563" si="910">AJ562</f>
        <v>0</v>
      </c>
      <c r="AK563" s="410">
        <f t="shared" ref="AK563" si="911">AK562</f>
        <v>0</v>
      </c>
      <c r="AL563" s="410">
        <f t="shared" ref="AL563" si="912">AL562</f>
        <v>0</v>
      </c>
      <c r="AM563" s="305"/>
    </row>
    <row r="564" spans="1:39" ht="16" hidden="1" outlineLevel="1">
      <c r="A564" s="528"/>
      <c r="B564" s="430"/>
      <c r="C564" s="304"/>
      <c r="D564" s="290"/>
      <c r="E564" s="290"/>
      <c r="F564" s="290"/>
      <c r="G564" s="290"/>
      <c r="H564" s="290"/>
      <c r="I564" s="290"/>
      <c r="J564" s="290"/>
      <c r="K564" s="290"/>
      <c r="L564" s="290"/>
      <c r="M564" s="290"/>
      <c r="N564" s="290"/>
      <c r="O564" s="290"/>
      <c r="P564" s="290"/>
      <c r="Q564" s="290"/>
      <c r="R564" s="290"/>
      <c r="S564" s="290"/>
      <c r="T564" s="290"/>
      <c r="U564" s="290"/>
      <c r="V564" s="290"/>
      <c r="W564" s="290"/>
      <c r="X564" s="290"/>
      <c r="Y564" s="300"/>
      <c r="Z564" s="300"/>
      <c r="AA564" s="300"/>
      <c r="AB564" s="300"/>
      <c r="AC564" s="300"/>
      <c r="AD564" s="300"/>
      <c r="AE564" s="300"/>
      <c r="AF564" s="300"/>
      <c r="AG564" s="300"/>
      <c r="AH564" s="300"/>
      <c r="AI564" s="300"/>
      <c r="AJ564" s="300"/>
      <c r="AK564" s="300"/>
      <c r="AL564" s="300"/>
      <c r="AM564" s="305"/>
    </row>
    <row r="565" spans="1:39" ht="16">
      <c r="B565" s="326" t="s">
        <v>292</v>
      </c>
      <c r="C565" s="328"/>
      <c r="D565" s="328">
        <f>SUM(D408:D563)</f>
        <v>6401725.4689382426</v>
      </c>
      <c r="E565" s="328"/>
      <c r="F565" s="328"/>
      <c r="G565" s="328"/>
      <c r="H565" s="328"/>
      <c r="I565" s="328"/>
      <c r="J565" s="328"/>
      <c r="K565" s="328"/>
      <c r="L565" s="328"/>
      <c r="M565" s="328"/>
      <c r="N565" s="328"/>
      <c r="O565" s="328">
        <f>SUM(O408:O563)</f>
        <v>728.60353394223648</v>
      </c>
      <c r="P565" s="328"/>
      <c r="Q565" s="328"/>
      <c r="R565" s="328"/>
      <c r="S565" s="328"/>
      <c r="T565" s="328"/>
      <c r="U565" s="328"/>
      <c r="V565" s="328"/>
      <c r="W565" s="328"/>
      <c r="X565" s="328"/>
      <c r="Y565" s="328">
        <f>IF(Y406="kWh",SUMPRODUCT(D408:D563,Y408:Y563))</f>
        <v>4334314.5877109636</v>
      </c>
      <c r="Z565" s="328">
        <f>IF(Z406="kWh",SUMPRODUCT(D408:D563,Z408:Z563))</f>
        <v>476442.09115021897</v>
      </c>
      <c r="AA565" s="328">
        <f>IF(AA406="kw",SUMPRODUCT(N408:N563,O408:O563,AA408:AA563),SUMPRODUCT(D408:D563,AA408:AA563))</f>
        <v>3207.5416758435276</v>
      </c>
      <c r="AB565" s="328">
        <f>IF(AB406="kw",SUMPRODUCT(N408:N563,O408:O563,AB408:AB563),SUMPRODUCT(D408:D563,AB408:AB563))</f>
        <v>0</v>
      </c>
      <c r="AC565" s="328">
        <f>IF(AC406="kw",SUMPRODUCT(N408:N563,O408:O563,AC408:AC563),SUMPRODUCT(D408:D563,AC408:AC563))</f>
        <v>0</v>
      </c>
      <c r="AD565" s="328">
        <f>IF(AD406="kw",SUMPRODUCT(N408:N563,O408:O563,AD408:AD563),SUMPRODUCT(D408:D563,AD408:AD563))</f>
        <v>0</v>
      </c>
      <c r="AE565" s="328">
        <f>IF(AE406="kw",SUMPRODUCT(N408:N563,O408:O563,AE408:AE563),SUMPRODUCT(D408:D563,AE408:AE563))</f>
        <v>0</v>
      </c>
      <c r="AF565" s="328">
        <f>IF(AF406="kw",SUMPRODUCT(N408:N563,O408:O563,AF408:AF563),SUMPRODUCT(D408:D563,AF408:AF563))</f>
        <v>0</v>
      </c>
      <c r="AG565" s="328">
        <f>IF(AG406="kw",SUMPRODUCT(N408:N563,O408:O563,AG408:AG563),SUMPRODUCT(D408:D563,AG408:AG563))</f>
        <v>0</v>
      </c>
      <c r="AH565" s="328">
        <f>IF(AH406="kw",SUMPRODUCT(N408:N563,O408:O563,AH408:AH563),SUMPRODUCT(D408:D563,AH408:AH563))</f>
        <v>0</v>
      </c>
      <c r="AI565" s="328">
        <f>IF(AI406="kw",SUMPRODUCT(N408:N563,O408:O563,AI408:AI563),SUMPRODUCT(D408:D563,AI408:AI563))</f>
        <v>0</v>
      </c>
      <c r="AJ565" s="328">
        <f>IF(AJ406="kw",SUMPRODUCT(N408:N563,O408:O563,AJ408:AJ563),SUMPRODUCT(D408:D563,AJ408:AJ563))</f>
        <v>0</v>
      </c>
      <c r="AK565" s="328">
        <f>IF(AK406="kw",SUMPRODUCT(N408:N563,O408:O563,AK408:AK563),SUMPRODUCT(D408:D563,AK408:AK563))</f>
        <v>0</v>
      </c>
      <c r="AL565" s="328">
        <f>IF(AL406="kw",SUMPRODUCT(N408:N563,O408:O563,AL408:AL563),SUMPRODUCT(D408:D563,AL408:AL563))</f>
        <v>0</v>
      </c>
      <c r="AM565" s="329"/>
    </row>
    <row r="566" spans="1:39" ht="16">
      <c r="B566" s="390" t="s">
        <v>293</v>
      </c>
      <c r="C566" s="391"/>
      <c r="D566" s="391"/>
      <c r="E566" s="391"/>
      <c r="F566" s="391"/>
      <c r="G566" s="391"/>
      <c r="H566" s="391"/>
      <c r="I566" s="391"/>
      <c r="J566" s="391"/>
      <c r="K566" s="391"/>
      <c r="L566" s="391"/>
      <c r="M566" s="391"/>
      <c r="N566" s="391"/>
      <c r="O566" s="391"/>
      <c r="P566" s="391"/>
      <c r="Q566" s="391"/>
      <c r="R566" s="391"/>
      <c r="S566" s="391"/>
      <c r="T566" s="391"/>
      <c r="U566" s="391"/>
      <c r="V566" s="391"/>
      <c r="W566" s="391"/>
      <c r="X566" s="391"/>
      <c r="Y566" s="391">
        <f>HLOOKUP(Y220,'2. LRAMVA Threshold'!$B$42:$Q$54,9,FALSE)</f>
        <v>0</v>
      </c>
      <c r="Z566" s="391">
        <f>HLOOKUP(Z220,'2. LRAMVA Threshold'!$B$42:$Q$54,9,FALSE)</f>
        <v>0</v>
      </c>
      <c r="AA566" s="391">
        <f>HLOOKUP(AA220,'2. LRAMVA Threshold'!$B$42:$Q$54,9,FALSE)</f>
        <v>0</v>
      </c>
      <c r="AB566" s="391">
        <f>HLOOKUP(AB220,'2. LRAMVA Threshold'!$B$42:$Q$54,9,FALSE)</f>
        <v>0</v>
      </c>
      <c r="AC566" s="391">
        <f>HLOOKUP(AC220,'2. LRAMVA Threshold'!$B$42:$Q$54,9,FALSE)</f>
        <v>0</v>
      </c>
      <c r="AD566" s="391">
        <f>HLOOKUP(AD220,'2. LRAMVA Threshold'!$B$42:$Q$54,9,FALSE)</f>
        <v>0</v>
      </c>
      <c r="AE566" s="391">
        <f>HLOOKUP(AE220,'2. LRAMVA Threshold'!$B$42:$Q$54,9,FALSE)</f>
        <v>0</v>
      </c>
      <c r="AF566" s="391">
        <f>HLOOKUP(AF220,'2. LRAMVA Threshold'!$B$42:$Q$54,9,FALSE)</f>
        <v>0</v>
      </c>
      <c r="AG566" s="391">
        <f>HLOOKUP(AG220,'2. LRAMVA Threshold'!$B$42:$Q$54,9,FALSE)</f>
        <v>0</v>
      </c>
      <c r="AH566" s="391">
        <f>HLOOKUP(AH220,'2. LRAMVA Threshold'!$B$42:$Q$54,9,FALSE)</f>
        <v>0</v>
      </c>
      <c r="AI566" s="391">
        <f>HLOOKUP(AI220,'2. LRAMVA Threshold'!$B$42:$Q$54,9,FALSE)</f>
        <v>0</v>
      </c>
      <c r="AJ566" s="391">
        <f>HLOOKUP(AJ220,'2. LRAMVA Threshold'!$B$42:$Q$54,9,FALSE)</f>
        <v>0</v>
      </c>
      <c r="AK566" s="391">
        <f>HLOOKUP(AK220,'2. LRAMVA Threshold'!$B$42:$Q$54,9,FALSE)</f>
        <v>0</v>
      </c>
      <c r="AL566" s="391">
        <f>HLOOKUP(AL220,'2. LRAMVA Threshold'!$B$42:$Q$54,9,FALSE)</f>
        <v>0</v>
      </c>
      <c r="AM566" s="392"/>
    </row>
    <row r="567" spans="1:39" ht="16">
      <c r="B567" s="393"/>
      <c r="C567" s="431"/>
      <c r="D567" s="432"/>
      <c r="E567" s="432"/>
      <c r="F567" s="432"/>
      <c r="G567" s="432"/>
      <c r="H567" s="432"/>
      <c r="I567" s="432"/>
      <c r="J567" s="432"/>
      <c r="K567" s="432"/>
      <c r="L567" s="432"/>
      <c r="M567" s="432"/>
      <c r="N567" s="432"/>
      <c r="O567" s="433"/>
      <c r="P567" s="432"/>
      <c r="Q567" s="432"/>
      <c r="R567" s="432"/>
      <c r="S567" s="434"/>
      <c r="T567" s="434"/>
      <c r="U567" s="434"/>
      <c r="V567" s="434"/>
      <c r="W567" s="432"/>
      <c r="X567" s="432"/>
      <c r="Y567" s="435"/>
      <c r="Z567" s="435"/>
      <c r="AA567" s="435"/>
      <c r="AB567" s="435"/>
      <c r="AC567" s="435"/>
      <c r="AD567" s="435"/>
      <c r="AE567" s="435"/>
      <c r="AF567" s="398"/>
      <c r="AG567" s="398"/>
      <c r="AH567" s="398"/>
      <c r="AI567" s="398"/>
      <c r="AJ567" s="398"/>
      <c r="AK567" s="398"/>
      <c r="AL567" s="398"/>
      <c r="AM567" s="399"/>
    </row>
    <row r="568" spans="1:39" ht="16">
      <c r="B568" s="323" t="s">
        <v>294</v>
      </c>
      <c r="C568" s="337"/>
      <c r="D568" s="337"/>
      <c r="E568" s="375"/>
      <c r="F568" s="375"/>
      <c r="G568" s="375"/>
      <c r="H568" s="375"/>
      <c r="I568" s="375"/>
      <c r="J568" s="375"/>
      <c r="K568" s="375"/>
      <c r="L568" s="375"/>
      <c r="M568" s="375"/>
      <c r="N568" s="375"/>
      <c r="O568" s="290"/>
      <c r="P568" s="339"/>
      <c r="Q568" s="339"/>
      <c r="R568" s="339"/>
      <c r="S568" s="338"/>
      <c r="T568" s="338"/>
      <c r="U568" s="338"/>
      <c r="V568" s="338"/>
      <c r="W568" s="339"/>
      <c r="X568" s="339"/>
      <c r="Y568" s="340">
        <f>HLOOKUP(Y$35,'3.  Distribution Rates'!$C$122:$P$134,9,FALSE)</f>
        <v>0</v>
      </c>
      <c r="Z568" s="340">
        <f>HLOOKUP(Z$35,'3.  Distribution Rates'!$C$122:$P$134,9,FALSE)</f>
        <v>0</v>
      </c>
      <c r="AA568" s="340">
        <f>HLOOKUP(AA$35,'3.  Distribution Rates'!$C$122:$P$134,9,FALSE)</f>
        <v>0</v>
      </c>
      <c r="AB568" s="340">
        <f>HLOOKUP(AB$35,'3.  Distribution Rates'!$C$122:$P$134,9,FALSE)</f>
        <v>0</v>
      </c>
      <c r="AC568" s="340">
        <f>HLOOKUP(AC$35,'3.  Distribution Rates'!$C$122:$P$134,9,FALSE)</f>
        <v>0</v>
      </c>
      <c r="AD568" s="340">
        <f>HLOOKUP(AD$35,'3.  Distribution Rates'!$C$122:$P$134,9,FALSE)</f>
        <v>0</v>
      </c>
      <c r="AE568" s="340">
        <f>HLOOKUP(AE$35,'3.  Distribution Rates'!$C$122:$P$134,9,FALSE)</f>
        <v>0</v>
      </c>
      <c r="AF568" s="340">
        <f>HLOOKUP(AF$35,'3.  Distribution Rates'!$C$122:$P$134,9,FALSE)</f>
        <v>0</v>
      </c>
      <c r="AG568" s="340">
        <f>HLOOKUP(AG$35,'3.  Distribution Rates'!$C$122:$P$134,9,FALSE)</f>
        <v>0</v>
      </c>
      <c r="AH568" s="340">
        <f>HLOOKUP(AH$35,'3.  Distribution Rates'!$C$122:$P$134,9,FALSE)</f>
        <v>0</v>
      </c>
      <c r="AI568" s="340">
        <f>HLOOKUP(AI$35,'3.  Distribution Rates'!$C$122:$P$134,9,FALSE)</f>
        <v>0</v>
      </c>
      <c r="AJ568" s="340">
        <f>HLOOKUP(AJ$35,'3.  Distribution Rates'!$C$122:$P$134,9,FALSE)</f>
        <v>0</v>
      </c>
      <c r="AK568" s="340">
        <f>HLOOKUP(AK$35,'3.  Distribution Rates'!$C$122:$P$134,9,FALSE)</f>
        <v>0</v>
      </c>
      <c r="AL568" s="340">
        <f>HLOOKUP(AL$35,'3.  Distribution Rates'!$C$122:$P$134,9,FALSE)</f>
        <v>0</v>
      </c>
      <c r="AM568" s="440"/>
    </row>
    <row r="569" spans="1:39" ht="16">
      <c r="B569" s="323" t="s">
        <v>295</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'4.  2011-2014 LRAM'!Y140*Y568</f>
        <v>0</v>
      </c>
      <c r="Z569" s="377">
        <f>'4.  2011-2014 LRAM'!Z140*Z568</f>
        <v>0</v>
      </c>
      <c r="AA569" s="377">
        <f>'4.  2011-2014 LRAM'!AA140*AA568</f>
        <v>0</v>
      </c>
      <c r="AB569" s="377">
        <f>'4.  2011-2014 LRAM'!AB140*AB568</f>
        <v>0</v>
      </c>
      <c r="AC569" s="377">
        <f>'4.  2011-2014 LRAM'!AC140*AC568</f>
        <v>0</v>
      </c>
      <c r="AD569" s="377">
        <f>'4.  2011-2014 LRAM'!AD140*AD568</f>
        <v>0</v>
      </c>
      <c r="AE569" s="377">
        <f>'4.  2011-2014 LRAM'!AE140*AE568</f>
        <v>0</v>
      </c>
      <c r="AF569" s="377">
        <f>'4.  2011-2014 LRAM'!AF140*AF568</f>
        <v>0</v>
      </c>
      <c r="AG569" s="377">
        <f>'4.  2011-2014 LRAM'!AG140*AG568</f>
        <v>0</v>
      </c>
      <c r="AH569" s="377">
        <f>'4.  2011-2014 LRAM'!AH140*AH568</f>
        <v>0</v>
      </c>
      <c r="AI569" s="377">
        <f>'4.  2011-2014 LRAM'!AI140*AI568</f>
        <v>0</v>
      </c>
      <c r="AJ569" s="377">
        <f>'4.  2011-2014 LRAM'!AJ140*AJ568</f>
        <v>0</v>
      </c>
      <c r="AK569" s="377">
        <f>'4.  2011-2014 LRAM'!AK140*AK568</f>
        <v>0</v>
      </c>
      <c r="AL569" s="377">
        <f>'4.  2011-2014 LRAM'!AL140*AL568</f>
        <v>0</v>
      </c>
      <c r="AM569" s="625">
        <f t="shared" ref="AM569:AM575" si="913">SUM(Y569:AL569)</f>
        <v>0</v>
      </c>
    </row>
    <row r="570" spans="1:39" ht="16">
      <c r="B570" s="323" t="s">
        <v>296</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'4.  2011-2014 LRAM'!Y269*Y568</f>
        <v>0</v>
      </c>
      <c r="Z570" s="377">
        <f>'4.  2011-2014 LRAM'!Z269*Z568</f>
        <v>0</v>
      </c>
      <c r="AA570" s="377">
        <f>'4.  2011-2014 LRAM'!AA269*AA568</f>
        <v>0</v>
      </c>
      <c r="AB570" s="377">
        <f>'4.  2011-2014 LRAM'!AB269*AB568</f>
        <v>0</v>
      </c>
      <c r="AC570" s="377">
        <f>'4.  2011-2014 LRAM'!AC269*AC568</f>
        <v>0</v>
      </c>
      <c r="AD570" s="377">
        <f>'4.  2011-2014 LRAM'!AD269*AD568</f>
        <v>0</v>
      </c>
      <c r="AE570" s="377">
        <f>'4.  2011-2014 LRAM'!AE269*AE568</f>
        <v>0</v>
      </c>
      <c r="AF570" s="377">
        <f>'4.  2011-2014 LRAM'!AF269*AF568</f>
        <v>0</v>
      </c>
      <c r="AG570" s="377">
        <f>'4.  2011-2014 LRAM'!AG269*AG568</f>
        <v>0</v>
      </c>
      <c r="AH570" s="377">
        <f>'4.  2011-2014 LRAM'!AH269*AH568</f>
        <v>0</v>
      </c>
      <c r="AI570" s="377">
        <f>'4.  2011-2014 LRAM'!AI269*AI568</f>
        <v>0</v>
      </c>
      <c r="AJ570" s="377">
        <f>'4.  2011-2014 LRAM'!AJ269*AJ568</f>
        <v>0</v>
      </c>
      <c r="AK570" s="377">
        <f>'4.  2011-2014 LRAM'!AK269*AK568</f>
        <v>0</v>
      </c>
      <c r="AL570" s="377">
        <f>'4.  2011-2014 LRAM'!AL269*AL568</f>
        <v>0</v>
      </c>
      <c r="AM570" s="625">
        <f t="shared" si="913"/>
        <v>0</v>
      </c>
    </row>
    <row r="571" spans="1:39" ht="16">
      <c r="B571" s="323" t="s">
        <v>297</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'4.  2011-2014 LRAM'!Y398*Y568</f>
        <v>0</v>
      </c>
      <c r="Z571" s="377">
        <f>'4.  2011-2014 LRAM'!Z398*Z568</f>
        <v>0</v>
      </c>
      <c r="AA571" s="377">
        <f>'4.  2011-2014 LRAM'!AA398*AA568</f>
        <v>0</v>
      </c>
      <c r="AB571" s="377">
        <f>'4.  2011-2014 LRAM'!AB398*AB568</f>
        <v>0</v>
      </c>
      <c r="AC571" s="377">
        <f>'4.  2011-2014 LRAM'!AC398*AC568</f>
        <v>0</v>
      </c>
      <c r="AD571" s="377">
        <f>'4.  2011-2014 LRAM'!AD398*AD568</f>
        <v>0</v>
      </c>
      <c r="AE571" s="377">
        <f>'4.  2011-2014 LRAM'!AE398*AE568</f>
        <v>0</v>
      </c>
      <c r="AF571" s="377">
        <f>'4.  2011-2014 LRAM'!AF398*AF568</f>
        <v>0</v>
      </c>
      <c r="AG571" s="377">
        <f>'4.  2011-2014 LRAM'!AG398*AG568</f>
        <v>0</v>
      </c>
      <c r="AH571" s="377">
        <f>'4.  2011-2014 LRAM'!AH398*AH568</f>
        <v>0</v>
      </c>
      <c r="AI571" s="377">
        <f>'4.  2011-2014 LRAM'!AI398*AI568</f>
        <v>0</v>
      </c>
      <c r="AJ571" s="377">
        <f>'4.  2011-2014 LRAM'!AJ398*AJ568</f>
        <v>0</v>
      </c>
      <c r="AK571" s="377">
        <f>'4.  2011-2014 LRAM'!AK398*AK568</f>
        <v>0</v>
      </c>
      <c r="AL571" s="377">
        <f>'4.  2011-2014 LRAM'!AL398*AL568</f>
        <v>0</v>
      </c>
      <c r="AM571" s="625">
        <f t="shared" si="913"/>
        <v>0</v>
      </c>
    </row>
    <row r="572" spans="1:39" ht="16">
      <c r="B572" s="323" t="s">
        <v>298</v>
      </c>
      <c r="C572" s="344"/>
      <c r="D572" s="308"/>
      <c r="E572" s="278"/>
      <c r="F572" s="278"/>
      <c r="G572" s="278"/>
      <c r="H572" s="278"/>
      <c r="I572" s="278"/>
      <c r="J572" s="278"/>
      <c r="K572" s="278"/>
      <c r="L572" s="278"/>
      <c r="M572" s="278"/>
      <c r="N572" s="278"/>
      <c r="O572" s="290"/>
      <c r="P572" s="278"/>
      <c r="Q572" s="278"/>
      <c r="R572" s="278"/>
      <c r="S572" s="308"/>
      <c r="T572" s="308"/>
      <c r="U572" s="308"/>
      <c r="V572" s="308"/>
      <c r="W572" s="278"/>
      <c r="X572" s="278"/>
      <c r="Y572" s="377">
        <f>'4.  2011-2014 LRAM'!Y528*Y568</f>
        <v>0</v>
      </c>
      <c r="Z572" s="377">
        <f>'4.  2011-2014 LRAM'!Z528*Z568</f>
        <v>0</v>
      </c>
      <c r="AA572" s="377">
        <f>'4.  2011-2014 LRAM'!AA528*AA568</f>
        <v>0</v>
      </c>
      <c r="AB572" s="377">
        <f>'4.  2011-2014 LRAM'!AB528*AB568</f>
        <v>0</v>
      </c>
      <c r="AC572" s="377">
        <f>'4.  2011-2014 LRAM'!AC528*AC568</f>
        <v>0</v>
      </c>
      <c r="AD572" s="377">
        <f>'4.  2011-2014 LRAM'!AD528*AD568</f>
        <v>0</v>
      </c>
      <c r="AE572" s="377">
        <f>'4.  2011-2014 LRAM'!AE528*AE568</f>
        <v>0</v>
      </c>
      <c r="AF572" s="377">
        <f>'4.  2011-2014 LRAM'!AF528*AF568</f>
        <v>0</v>
      </c>
      <c r="AG572" s="377">
        <f>'4.  2011-2014 LRAM'!AG528*AG568</f>
        <v>0</v>
      </c>
      <c r="AH572" s="377">
        <f>'4.  2011-2014 LRAM'!AH528*AH568</f>
        <v>0</v>
      </c>
      <c r="AI572" s="377">
        <f>'4.  2011-2014 LRAM'!AI528*AI568</f>
        <v>0</v>
      </c>
      <c r="AJ572" s="377">
        <f>'4.  2011-2014 LRAM'!AJ528*AJ568</f>
        <v>0</v>
      </c>
      <c r="AK572" s="377">
        <f>'4.  2011-2014 LRAM'!AK528*AK568</f>
        <v>0</v>
      </c>
      <c r="AL572" s="377">
        <f>'4.  2011-2014 LRAM'!AL528*AL568</f>
        <v>0</v>
      </c>
      <c r="AM572" s="625">
        <f t="shared" si="913"/>
        <v>0</v>
      </c>
    </row>
    <row r="573" spans="1:39" ht="16">
      <c r="B573" s="323" t="s">
        <v>299</v>
      </c>
      <c r="C573" s="344"/>
      <c r="D573" s="308"/>
      <c r="E573" s="278"/>
      <c r="F573" s="278"/>
      <c r="G573" s="278"/>
      <c r="H573" s="278"/>
      <c r="I573" s="278"/>
      <c r="J573" s="278"/>
      <c r="K573" s="278"/>
      <c r="L573" s="278"/>
      <c r="M573" s="278"/>
      <c r="N573" s="278"/>
      <c r="O573" s="290"/>
      <c r="P573" s="278"/>
      <c r="Q573" s="278"/>
      <c r="R573" s="278"/>
      <c r="S573" s="308"/>
      <c r="T573" s="308"/>
      <c r="U573" s="308"/>
      <c r="V573" s="308"/>
      <c r="W573" s="278"/>
      <c r="X573" s="278"/>
      <c r="Y573" s="377">
        <f t="shared" ref="Y573:AL573" si="914">Y210*Y568</f>
        <v>0</v>
      </c>
      <c r="Z573" s="377">
        <f t="shared" si="914"/>
        <v>0</v>
      </c>
      <c r="AA573" s="377">
        <f t="shared" si="914"/>
        <v>0</v>
      </c>
      <c r="AB573" s="377">
        <f t="shared" si="914"/>
        <v>0</v>
      </c>
      <c r="AC573" s="377">
        <f t="shared" si="914"/>
        <v>0</v>
      </c>
      <c r="AD573" s="377">
        <f t="shared" si="914"/>
        <v>0</v>
      </c>
      <c r="AE573" s="377">
        <f t="shared" si="914"/>
        <v>0</v>
      </c>
      <c r="AF573" s="377">
        <f t="shared" si="914"/>
        <v>0</v>
      </c>
      <c r="AG573" s="377">
        <f t="shared" si="914"/>
        <v>0</v>
      </c>
      <c r="AH573" s="377">
        <f t="shared" si="914"/>
        <v>0</v>
      </c>
      <c r="AI573" s="377">
        <f t="shared" si="914"/>
        <v>0</v>
      </c>
      <c r="AJ573" s="377">
        <f t="shared" si="914"/>
        <v>0</v>
      </c>
      <c r="AK573" s="377">
        <f t="shared" si="914"/>
        <v>0</v>
      </c>
      <c r="AL573" s="377">
        <f t="shared" si="914"/>
        <v>0</v>
      </c>
      <c r="AM573" s="625">
        <f t="shared" si="913"/>
        <v>0</v>
      </c>
    </row>
    <row r="574" spans="1:39" ht="16">
      <c r="B574" s="323" t="s">
        <v>300</v>
      </c>
      <c r="C574" s="344"/>
      <c r="D574" s="308"/>
      <c r="E574" s="278"/>
      <c r="F574" s="278"/>
      <c r="G574" s="278"/>
      <c r="H574" s="278"/>
      <c r="I574" s="278"/>
      <c r="J574" s="278"/>
      <c r="K574" s="278"/>
      <c r="L574" s="278"/>
      <c r="M574" s="278"/>
      <c r="N574" s="278"/>
      <c r="O574" s="290"/>
      <c r="P574" s="278"/>
      <c r="Q574" s="278"/>
      <c r="R574" s="278"/>
      <c r="S574" s="308"/>
      <c r="T574" s="308"/>
      <c r="U574" s="308"/>
      <c r="V574" s="308"/>
      <c r="W574" s="278"/>
      <c r="X574" s="278"/>
      <c r="Y574" s="377">
        <f t="shared" ref="Y574:AL574" si="915">Y395*Y568</f>
        <v>0</v>
      </c>
      <c r="Z574" s="377">
        <f t="shared" si="915"/>
        <v>0</v>
      </c>
      <c r="AA574" s="377">
        <f t="shared" si="915"/>
        <v>0</v>
      </c>
      <c r="AB574" s="377">
        <f t="shared" si="915"/>
        <v>0</v>
      </c>
      <c r="AC574" s="377">
        <f t="shared" si="915"/>
        <v>0</v>
      </c>
      <c r="AD574" s="377">
        <f t="shared" si="915"/>
        <v>0</v>
      </c>
      <c r="AE574" s="377">
        <f t="shared" si="915"/>
        <v>0</v>
      </c>
      <c r="AF574" s="377">
        <f t="shared" si="915"/>
        <v>0</v>
      </c>
      <c r="AG574" s="377">
        <f t="shared" si="915"/>
        <v>0</v>
      </c>
      <c r="AH574" s="377">
        <f t="shared" si="915"/>
        <v>0</v>
      </c>
      <c r="AI574" s="377">
        <f t="shared" si="915"/>
        <v>0</v>
      </c>
      <c r="AJ574" s="377">
        <f t="shared" si="915"/>
        <v>0</v>
      </c>
      <c r="AK574" s="377">
        <f t="shared" si="915"/>
        <v>0</v>
      </c>
      <c r="AL574" s="377">
        <f t="shared" si="915"/>
        <v>0</v>
      </c>
      <c r="AM574" s="625">
        <f t="shared" si="913"/>
        <v>0</v>
      </c>
    </row>
    <row r="575" spans="1:39" ht="16">
      <c r="B575" s="323" t="s">
        <v>301</v>
      </c>
      <c r="C575" s="344"/>
      <c r="D575" s="308"/>
      <c r="E575" s="278"/>
      <c r="F575" s="278"/>
      <c r="G575" s="278"/>
      <c r="H575" s="278"/>
      <c r="I575" s="278"/>
      <c r="J575" s="278"/>
      <c r="K575" s="278"/>
      <c r="L575" s="278"/>
      <c r="M575" s="278"/>
      <c r="N575" s="278"/>
      <c r="O575" s="290"/>
      <c r="P575" s="278"/>
      <c r="Q575" s="278"/>
      <c r="R575" s="278"/>
      <c r="S575" s="308"/>
      <c r="T575" s="308"/>
      <c r="U575" s="308"/>
      <c r="V575" s="308"/>
      <c r="W575" s="278"/>
      <c r="X575" s="278"/>
      <c r="Y575" s="377">
        <f>Y565*Y568</f>
        <v>0</v>
      </c>
      <c r="Z575" s="377">
        <f t="shared" ref="Z575:AL575" si="916">Z565*Z568</f>
        <v>0</v>
      </c>
      <c r="AA575" s="377">
        <f t="shared" si="916"/>
        <v>0</v>
      </c>
      <c r="AB575" s="377">
        <f t="shared" si="916"/>
        <v>0</v>
      </c>
      <c r="AC575" s="377">
        <f t="shared" si="916"/>
        <v>0</v>
      </c>
      <c r="AD575" s="377">
        <f t="shared" si="916"/>
        <v>0</v>
      </c>
      <c r="AE575" s="377">
        <f t="shared" si="916"/>
        <v>0</v>
      </c>
      <c r="AF575" s="377">
        <f t="shared" si="916"/>
        <v>0</v>
      </c>
      <c r="AG575" s="377">
        <f t="shared" si="916"/>
        <v>0</v>
      </c>
      <c r="AH575" s="377">
        <f t="shared" si="916"/>
        <v>0</v>
      </c>
      <c r="AI575" s="377">
        <f t="shared" si="916"/>
        <v>0</v>
      </c>
      <c r="AJ575" s="377">
        <f t="shared" si="916"/>
        <v>0</v>
      </c>
      <c r="AK575" s="377">
        <f t="shared" si="916"/>
        <v>0</v>
      </c>
      <c r="AL575" s="377">
        <f t="shared" si="916"/>
        <v>0</v>
      </c>
      <c r="AM575" s="625">
        <f t="shared" si="913"/>
        <v>0</v>
      </c>
    </row>
    <row r="576" spans="1:39" ht="16">
      <c r="B576" s="348" t="s">
        <v>302</v>
      </c>
      <c r="C576" s="344"/>
      <c r="D576" s="335"/>
      <c r="E576" s="333"/>
      <c r="F576" s="333"/>
      <c r="G576" s="333"/>
      <c r="H576" s="333"/>
      <c r="I576" s="333"/>
      <c r="J576" s="333"/>
      <c r="K576" s="333"/>
      <c r="L576" s="333"/>
      <c r="M576" s="333"/>
      <c r="N576" s="333"/>
      <c r="O576" s="299"/>
      <c r="P576" s="333"/>
      <c r="Q576" s="333"/>
      <c r="R576" s="333"/>
      <c r="S576" s="335"/>
      <c r="T576" s="335"/>
      <c r="U576" s="335"/>
      <c r="V576" s="335"/>
      <c r="W576" s="333"/>
      <c r="X576" s="333"/>
      <c r="Y576" s="345">
        <f>SUM(Y569:Y575)</f>
        <v>0</v>
      </c>
      <c r="Z576" s="345">
        <f>SUM(Z569:Z575)</f>
        <v>0</v>
      </c>
      <c r="AA576" s="345">
        <f t="shared" ref="AA576:AE576" si="917">SUM(AA569:AA575)</f>
        <v>0</v>
      </c>
      <c r="AB576" s="345">
        <f t="shared" si="917"/>
        <v>0</v>
      </c>
      <c r="AC576" s="345">
        <f t="shared" si="917"/>
        <v>0</v>
      </c>
      <c r="AD576" s="345">
        <f>SUM(AD569:AD575)</f>
        <v>0</v>
      </c>
      <c r="AE576" s="345">
        <f t="shared" si="917"/>
        <v>0</v>
      </c>
      <c r="AF576" s="345">
        <f>SUM(AF569:AF575)</f>
        <v>0</v>
      </c>
      <c r="AG576" s="345">
        <f>SUM(AG569:AG575)</f>
        <v>0</v>
      </c>
      <c r="AH576" s="345">
        <f t="shared" ref="AH576:AL576" si="918">SUM(AH569:AH575)</f>
        <v>0</v>
      </c>
      <c r="AI576" s="345">
        <f t="shared" si="918"/>
        <v>0</v>
      </c>
      <c r="AJ576" s="345">
        <f>SUM(AJ569:AJ575)</f>
        <v>0</v>
      </c>
      <c r="AK576" s="345">
        <f t="shared" si="918"/>
        <v>0</v>
      </c>
      <c r="AL576" s="345">
        <f t="shared" si="918"/>
        <v>0</v>
      </c>
      <c r="AM576" s="406">
        <f>SUM(AM569:AM575)</f>
        <v>0</v>
      </c>
    </row>
    <row r="577" spans="1:39" ht="16">
      <c r="B577" s="348" t="s">
        <v>303</v>
      </c>
      <c r="C577" s="344"/>
      <c r="D577" s="349"/>
      <c r="E577" s="333"/>
      <c r="F577" s="333"/>
      <c r="G577" s="333"/>
      <c r="H577" s="333"/>
      <c r="I577" s="333"/>
      <c r="J577" s="333"/>
      <c r="K577" s="333"/>
      <c r="L577" s="333"/>
      <c r="M577" s="333"/>
      <c r="N577" s="333"/>
      <c r="O577" s="299"/>
      <c r="P577" s="333"/>
      <c r="Q577" s="333"/>
      <c r="R577" s="333"/>
      <c r="S577" s="335"/>
      <c r="T577" s="335"/>
      <c r="U577" s="335"/>
      <c r="V577" s="335"/>
      <c r="W577" s="333"/>
      <c r="X577" s="333"/>
      <c r="Y577" s="346">
        <f>Y566*Y568</f>
        <v>0</v>
      </c>
      <c r="Z577" s="346">
        <f t="shared" ref="Z577:AE577" si="919">Z566*Z568</f>
        <v>0</v>
      </c>
      <c r="AA577" s="346">
        <f t="shared" si="919"/>
        <v>0</v>
      </c>
      <c r="AB577" s="346">
        <f t="shared" si="919"/>
        <v>0</v>
      </c>
      <c r="AC577" s="346">
        <f t="shared" si="919"/>
        <v>0</v>
      </c>
      <c r="AD577" s="346">
        <f>AD566*AD568</f>
        <v>0</v>
      </c>
      <c r="AE577" s="346">
        <f t="shared" si="919"/>
        <v>0</v>
      </c>
      <c r="AF577" s="346">
        <f>AF566*AF568</f>
        <v>0</v>
      </c>
      <c r="AG577" s="346">
        <f t="shared" ref="AG577:AL577" si="920">AG566*AG568</f>
        <v>0</v>
      </c>
      <c r="AH577" s="346">
        <f t="shared" si="920"/>
        <v>0</v>
      </c>
      <c r="AI577" s="346">
        <f t="shared" si="920"/>
        <v>0</v>
      </c>
      <c r="AJ577" s="346">
        <f>AJ566*AJ568</f>
        <v>0</v>
      </c>
      <c r="AK577" s="346">
        <f>AK566*AK568</f>
        <v>0</v>
      </c>
      <c r="AL577" s="346">
        <f t="shared" si="920"/>
        <v>0</v>
      </c>
      <c r="AM577" s="406">
        <f>SUM(Y577:AL577)</f>
        <v>0</v>
      </c>
    </row>
    <row r="578" spans="1:39" ht="16">
      <c r="B578" s="348" t="s">
        <v>304</v>
      </c>
      <c r="C578" s="344"/>
      <c r="D578" s="349"/>
      <c r="E578" s="333"/>
      <c r="F578" s="333"/>
      <c r="G578" s="333"/>
      <c r="H578" s="333"/>
      <c r="I578" s="333"/>
      <c r="J578" s="333"/>
      <c r="K578" s="333"/>
      <c r="L578" s="333"/>
      <c r="M578" s="333"/>
      <c r="N578" s="333"/>
      <c r="O578" s="299"/>
      <c r="P578" s="333"/>
      <c r="Q578" s="333"/>
      <c r="R578" s="333"/>
      <c r="S578" s="349"/>
      <c r="T578" s="349"/>
      <c r="U578" s="349"/>
      <c r="V578" s="349"/>
      <c r="W578" s="333"/>
      <c r="X578" s="333"/>
      <c r="Y578" s="350"/>
      <c r="Z578" s="350"/>
      <c r="AA578" s="350"/>
      <c r="AB578" s="350"/>
      <c r="AC578" s="350"/>
      <c r="AD578" s="350"/>
      <c r="AE578" s="350"/>
      <c r="AF578" s="350"/>
      <c r="AG578" s="350"/>
      <c r="AH578" s="350"/>
      <c r="AI578" s="350"/>
      <c r="AJ578" s="350"/>
      <c r="AK578" s="350"/>
      <c r="AL578" s="350"/>
      <c r="AM578" s="406">
        <f>AM576-AM577</f>
        <v>0</v>
      </c>
    </row>
    <row r="579" spans="1:39" ht="16">
      <c r="B579" s="323"/>
      <c r="C579" s="349"/>
      <c r="D579" s="349"/>
      <c r="E579" s="333"/>
      <c r="F579" s="333"/>
      <c r="G579" s="333"/>
      <c r="H579" s="333"/>
      <c r="I579" s="333"/>
      <c r="J579" s="333"/>
      <c r="K579" s="333"/>
      <c r="L579" s="333"/>
      <c r="M579" s="333"/>
      <c r="N579" s="333"/>
      <c r="O579" s="299"/>
      <c r="P579" s="333"/>
      <c r="Q579" s="333"/>
      <c r="R579" s="333"/>
      <c r="S579" s="349"/>
      <c r="T579" s="344"/>
      <c r="U579" s="349"/>
      <c r="V579" s="349"/>
      <c r="W579" s="333"/>
      <c r="X579" s="333"/>
      <c r="Y579" s="351"/>
      <c r="Z579" s="351"/>
      <c r="AA579" s="351"/>
      <c r="AB579" s="351"/>
      <c r="AC579" s="351"/>
      <c r="AD579" s="351"/>
      <c r="AE579" s="351"/>
      <c r="AF579" s="351"/>
      <c r="AG579" s="351"/>
      <c r="AH579" s="351"/>
      <c r="AI579" s="351"/>
      <c r="AJ579" s="351"/>
      <c r="AK579" s="351"/>
      <c r="AL579" s="351"/>
      <c r="AM579" s="347"/>
    </row>
    <row r="580" spans="1:39" ht="16">
      <c r="B580" s="438" t="s">
        <v>305</v>
      </c>
      <c r="C580" s="303"/>
      <c r="D580" s="278"/>
      <c r="E580" s="278"/>
      <c r="F580" s="278"/>
      <c r="G580" s="278"/>
      <c r="H580" s="278"/>
      <c r="I580" s="278"/>
      <c r="J580" s="278"/>
      <c r="K580" s="278"/>
      <c r="L580" s="278"/>
      <c r="M580" s="278"/>
      <c r="N580" s="278"/>
      <c r="O580" s="356"/>
      <c r="P580" s="278"/>
      <c r="Q580" s="278"/>
      <c r="R580" s="278"/>
      <c r="S580" s="303"/>
      <c r="T580" s="308"/>
      <c r="U580" s="308"/>
      <c r="V580" s="278"/>
      <c r="W580" s="278"/>
      <c r="X580" s="308"/>
      <c r="Y580" s="290">
        <f>SUMPRODUCT(E408:E563,Y408:Y563)</f>
        <v>3401670.2151470114</v>
      </c>
      <c r="Z580" s="290">
        <f>SUMPRODUCT(E408:E563,Z408:Z563)</f>
        <v>485420.87980718655</v>
      </c>
      <c r="AA580" s="290">
        <f t="shared" ref="AA580:AL580" si="921">IF(AA406="kw",SUMPRODUCT($N$408:$N$563,$P$408:$P$563,AA408:AA563),SUMPRODUCT($E$408:$E$563,AA408:AA563))</f>
        <v>3314.7180136473416</v>
      </c>
      <c r="AB580" s="290">
        <f t="shared" si="921"/>
        <v>0</v>
      </c>
      <c r="AC580" s="290">
        <f t="shared" si="921"/>
        <v>0</v>
      </c>
      <c r="AD580" s="290">
        <f t="shared" si="921"/>
        <v>0</v>
      </c>
      <c r="AE580" s="290">
        <f t="shared" si="921"/>
        <v>0</v>
      </c>
      <c r="AF580" s="290">
        <f t="shared" si="921"/>
        <v>0</v>
      </c>
      <c r="AG580" s="290">
        <f t="shared" si="921"/>
        <v>0</v>
      </c>
      <c r="AH580" s="290">
        <f t="shared" si="921"/>
        <v>0</v>
      </c>
      <c r="AI580" s="290">
        <f t="shared" si="921"/>
        <v>0</v>
      </c>
      <c r="AJ580" s="290">
        <f t="shared" si="921"/>
        <v>0</v>
      </c>
      <c r="AK580" s="290">
        <f t="shared" si="921"/>
        <v>0</v>
      </c>
      <c r="AL580" s="290">
        <f t="shared" si="921"/>
        <v>0</v>
      </c>
      <c r="AM580" s="336"/>
    </row>
    <row r="581" spans="1:39" ht="16">
      <c r="B581" s="438" t="s">
        <v>306</v>
      </c>
      <c r="C581" s="303"/>
      <c r="D581" s="278"/>
      <c r="E581" s="278"/>
      <c r="F581" s="278"/>
      <c r="G581" s="278"/>
      <c r="H581" s="278"/>
      <c r="I581" s="278"/>
      <c r="J581" s="278"/>
      <c r="K581" s="278"/>
      <c r="L581" s="278"/>
      <c r="M581" s="278"/>
      <c r="N581" s="278"/>
      <c r="O581" s="356"/>
      <c r="P581" s="278"/>
      <c r="Q581" s="278"/>
      <c r="R581" s="278"/>
      <c r="S581" s="303"/>
      <c r="T581" s="308"/>
      <c r="U581" s="308"/>
      <c r="V581" s="278"/>
      <c r="W581" s="278"/>
      <c r="X581" s="308"/>
      <c r="Y581" s="290">
        <f>SUMPRODUCT(F408:F563,Y408:Y563)</f>
        <v>3401661.8425830593</v>
      </c>
      <c r="Z581" s="290">
        <f>SUMPRODUCT(F408:F563,Z408:Z563)</f>
        <v>485393.61703363928</v>
      </c>
      <c r="AA581" s="290">
        <f t="shared" ref="AA581:AL581" si="922">IF(AA406="kw",SUMPRODUCT($N$408:$N$563,$Q$408:$Q$563,AA408:AA563),SUMPRODUCT($F$408:$F$563,AA408:AA563))</f>
        <v>3312.7673916403423</v>
      </c>
      <c r="AB581" s="290">
        <f t="shared" si="922"/>
        <v>0</v>
      </c>
      <c r="AC581" s="290">
        <f t="shared" si="922"/>
        <v>0</v>
      </c>
      <c r="AD581" s="290">
        <f t="shared" si="922"/>
        <v>0</v>
      </c>
      <c r="AE581" s="290">
        <f t="shared" si="922"/>
        <v>0</v>
      </c>
      <c r="AF581" s="290">
        <f t="shared" si="922"/>
        <v>0</v>
      </c>
      <c r="AG581" s="290">
        <f t="shared" si="922"/>
        <v>0</v>
      </c>
      <c r="AH581" s="290">
        <f t="shared" si="922"/>
        <v>0</v>
      </c>
      <c r="AI581" s="290">
        <f t="shared" si="922"/>
        <v>0</v>
      </c>
      <c r="AJ581" s="290">
        <f t="shared" si="922"/>
        <v>0</v>
      </c>
      <c r="AK581" s="290">
        <f t="shared" si="922"/>
        <v>0</v>
      </c>
      <c r="AL581" s="290">
        <f t="shared" si="922"/>
        <v>0</v>
      </c>
      <c r="AM581" s="336"/>
    </row>
    <row r="582" spans="1:39" ht="16">
      <c r="B582" s="438" t="s">
        <v>307</v>
      </c>
      <c r="C582" s="303"/>
      <c r="D582" s="278"/>
      <c r="E582" s="278"/>
      <c r="F582" s="278"/>
      <c r="G582" s="278"/>
      <c r="H582" s="278"/>
      <c r="I582" s="278"/>
      <c r="J582" s="278"/>
      <c r="K582" s="278"/>
      <c r="L582" s="278"/>
      <c r="M582" s="278"/>
      <c r="N582" s="278"/>
      <c r="O582" s="356"/>
      <c r="P582" s="278"/>
      <c r="Q582" s="278"/>
      <c r="R582" s="278"/>
      <c r="S582" s="303"/>
      <c r="T582" s="308"/>
      <c r="U582" s="308"/>
      <c r="V582" s="278"/>
      <c r="W582" s="278"/>
      <c r="X582" s="308"/>
      <c r="Y582" s="290">
        <f>SUMPRODUCT(G408:G563,Y408:Y563)</f>
        <v>3401653.4700191068</v>
      </c>
      <c r="Z582" s="290">
        <f>SUMPRODUCT(G408:G563,Z408:Z563)</f>
        <v>485366.35426009202</v>
      </c>
      <c r="AA582" s="290">
        <f t="shared" ref="AA582:AL582" si="923">IF(AA406="kw",SUMPRODUCT($N$408:$N$563,$R$408:$R$563,AA408:AA563),SUMPRODUCT($G$408:$G$563,AA408:AA563))</f>
        <v>3310.8167696333435</v>
      </c>
      <c r="AB582" s="290">
        <f t="shared" si="923"/>
        <v>0</v>
      </c>
      <c r="AC582" s="290">
        <f t="shared" si="923"/>
        <v>0</v>
      </c>
      <c r="AD582" s="290">
        <f t="shared" si="923"/>
        <v>0</v>
      </c>
      <c r="AE582" s="290">
        <f t="shared" si="923"/>
        <v>0</v>
      </c>
      <c r="AF582" s="290">
        <f t="shared" si="923"/>
        <v>0</v>
      </c>
      <c r="AG582" s="290">
        <f t="shared" si="923"/>
        <v>0</v>
      </c>
      <c r="AH582" s="290">
        <f t="shared" si="923"/>
        <v>0</v>
      </c>
      <c r="AI582" s="290">
        <f t="shared" si="923"/>
        <v>0</v>
      </c>
      <c r="AJ582" s="290">
        <f t="shared" si="923"/>
        <v>0</v>
      </c>
      <c r="AK582" s="290">
        <f t="shared" si="923"/>
        <v>0</v>
      </c>
      <c r="AL582" s="290">
        <f t="shared" si="923"/>
        <v>0</v>
      </c>
      <c r="AM582" s="336"/>
    </row>
    <row r="583" spans="1:39" ht="16">
      <c r="B583" s="748" t="s">
        <v>782</v>
      </c>
      <c r="C583" s="363"/>
      <c r="D583" s="383"/>
      <c r="E583" s="383"/>
      <c r="F583" s="383"/>
      <c r="G583" s="383"/>
      <c r="H583" s="383"/>
      <c r="I583" s="383"/>
      <c r="J583" s="383"/>
      <c r="K583" s="383"/>
      <c r="L583" s="383"/>
      <c r="M583" s="383"/>
      <c r="N583" s="383"/>
      <c r="O583" s="382"/>
      <c r="P583" s="383"/>
      <c r="Q583" s="383"/>
      <c r="R583" s="383"/>
      <c r="S583" s="363"/>
      <c r="T583" s="384"/>
      <c r="U583" s="384"/>
      <c r="V583" s="383"/>
      <c r="W583" s="383"/>
      <c r="X583" s="384"/>
      <c r="Y583" s="325">
        <f>SUMPRODUCT(H408:H563,Y408:Y563)</f>
        <v>3401510.4700191068</v>
      </c>
      <c r="Z583" s="325">
        <f>SUMPRODUCT(H408:H563,Z408:Z563)</f>
        <v>485366.35426009202</v>
      </c>
      <c r="AA583" s="325">
        <f t="shared" ref="AA583:AL583" si="924">IF(AA406="kw",SUMPRODUCT($N$408:$N$563,$S$408:$S$563,AA408:AA563),SUMPRODUCT($H$408:$H$563,AA408:AA563))</f>
        <v>3310.8167696333435</v>
      </c>
      <c r="AB583" s="325">
        <f t="shared" si="924"/>
        <v>0</v>
      </c>
      <c r="AC583" s="325">
        <f t="shared" si="924"/>
        <v>0</v>
      </c>
      <c r="AD583" s="325">
        <f t="shared" si="924"/>
        <v>0</v>
      </c>
      <c r="AE583" s="325">
        <f t="shared" si="924"/>
        <v>0</v>
      </c>
      <c r="AF583" s="325">
        <f t="shared" si="924"/>
        <v>0</v>
      </c>
      <c r="AG583" s="325">
        <f t="shared" si="924"/>
        <v>0</v>
      </c>
      <c r="AH583" s="325">
        <f t="shared" si="924"/>
        <v>0</v>
      </c>
      <c r="AI583" s="325">
        <f t="shared" si="924"/>
        <v>0</v>
      </c>
      <c r="AJ583" s="325">
        <f t="shared" si="924"/>
        <v>0</v>
      </c>
      <c r="AK583" s="325">
        <f t="shared" si="924"/>
        <v>0</v>
      </c>
      <c r="AL583" s="325">
        <f t="shared" si="924"/>
        <v>0</v>
      </c>
      <c r="AM583" s="385"/>
    </row>
    <row r="584" spans="1:39" ht="22.5" customHeight="1">
      <c r="B584" s="367" t="s">
        <v>586</v>
      </c>
      <c r="C584" s="386"/>
      <c r="D584" s="387"/>
      <c r="E584" s="387"/>
      <c r="F584" s="387"/>
      <c r="G584" s="387"/>
      <c r="H584" s="387"/>
      <c r="I584" s="387"/>
      <c r="J584" s="387"/>
      <c r="K584" s="387"/>
      <c r="L584" s="387"/>
      <c r="M584" s="387"/>
      <c r="N584" s="387"/>
      <c r="O584" s="387"/>
      <c r="P584" s="387"/>
      <c r="Q584" s="387"/>
      <c r="R584" s="387"/>
      <c r="S584" s="370"/>
      <c r="T584" s="371"/>
      <c r="U584" s="387"/>
      <c r="V584" s="387"/>
      <c r="W584" s="387"/>
      <c r="X584" s="387"/>
      <c r="Y584" s="408"/>
      <c r="Z584" s="408"/>
      <c r="AA584" s="408"/>
      <c r="AB584" s="408"/>
      <c r="AC584" s="408"/>
      <c r="AD584" s="408"/>
      <c r="AE584" s="408"/>
      <c r="AF584" s="408"/>
      <c r="AG584" s="408"/>
      <c r="AH584" s="408"/>
      <c r="AI584" s="408"/>
      <c r="AJ584" s="408"/>
      <c r="AK584" s="408"/>
      <c r="AL584" s="408"/>
      <c r="AM584" s="388"/>
    </row>
    <row r="587" spans="1:39" ht="16">
      <c r="B587" s="279" t="s">
        <v>309</v>
      </c>
      <c r="C587" s="280"/>
      <c r="D587" s="586" t="s">
        <v>526</v>
      </c>
      <c r="E587" s="252"/>
      <c r="F587" s="586"/>
      <c r="G587" s="252"/>
      <c r="H587" s="252"/>
      <c r="I587" s="252"/>
      <c r="J587" s="252"/>
      <c r="K587" s="252"/>
      <c r="L587" s="252"/>
      <c r="M587" s="252"/>
      <c r="N587" s="252"/>
      <c r="O587" s="280"/>
      <c r="P587" s="252"/>
      <c r="Q587" s="252"/>
      <c r="R587" s="252"/>
      <c r="S587" s="252"/>
      <c r="T587" s="252"/>
      <c r="U587" s="252"/>
      <c r="V587" s="252"/>
      <c r="W587" s="252"/>
      <c r="X587" s="252"/>
      <c r="Y587" s="269"/>
      <c r="Z587" s="266"/>
      <c r="AA587" s="266"/>
      <c r="AB587" s="266"/>
      <c r="AC587" s="266"/>
      <c r="AD587" s="266"/>
      <c r="AE587" s="266"/>
      <c r="AF587" s="266"/>
      <c r="AG587" s="266"/>
      <c r="AH587" s="266"/>
      <c r="AI587" s="266"/>
      <c r="AJ587" s="266"/>
      <c r="AK587" s="266"/>
      <c r="AL587" s="266"/>
    </row>
    <row r="588" spans="1:39" ht="33.75" customHeight="1">
      <c r="B588" s="875" t="s">
        <v>211</v>
      </c>
      <c r="C588" s="877" t="s">
        <v>33</v>
      </c>
      <c r="D588" s="283" t="s">
        <v>422</v>
      </c>
      <c r="E588" s="879" t="s">
        <v>209</v>
      </c>
      <c r="F588" s="880"/>
      <c r="G588" s="880"/>
      <c r="H588" s="880"/>
      <c r="I588" s="880"/>
      <c r="J588" s="880"/>
      <c r="K588" s="880"/>
      <c r="L588" s="880"/>
      <c r="M588" s="881"/>
      <c r="N588" s="885" t="s">
        <v>213</v>
      </c>
      <c r="O588" s="283" t="s">
        <v>423</v>
      </c>
      <c r="P588" s="879" t="s">
        <v>212</v>
      </c>
      <c r="Q588" s="880"/>
      <c r="R588" s="880"/>
      <c r="S588" s="880"/>
      <c r="T588" s="880"/>
      <c r="U588" s="880"/>
      <c r="V588" s="880"/>
      <c r="W588" s="880"/>
      <c r="X588" s="881"/>
      <c r="Y588" s="882" t="s">
        <v>243</v>
      </c>
      <c r="Z588" s="883"/>
      <c r="AA588" s="883"/>
      <c r="AB588" s="883"/>
      <c r="AC588" s="883"/>
      <c r="AD588" s="883"/>
      <c r="AE588" s="883"/>
      <c r="AF588" s="883"/>
      <c r="AG588" s="883"/>
      <c r="AH588" s="883"/>
      <c r="AI588" s="883"/>
      <c r="AJ588" s="883"/>
      <c r="AK588" s="883"/>
      <c r="AL588" s="883"/>
      <c r="AM588" s="884"/>
    </row>
    <row r="589" spans="1:39" ht="68.25" customHeight="1">
      <c r="B589" s="876"/>
      <c r="C589" s="878"/>
      <c r="D589" s="284">
        <v>2018</v>
      </c>
      <c r="E589" s="284">
        <v>2019</v>
      </c>
      <c r="F589" s="284">
        <v>2020</v>
      </c>
      <c r="G589" s="284">
        <v>2021</v>
      </c>
      <c r="H589" s="284">
        <v>2022</v>
      </c>
      <c r="I589" s="284">
        <v>2023</v>
      </c>
      <c r="J589" s="284">
        <v>2024</v>
      </c>
      <c r="K589" s="284">
        <v>2025</v>
      </c>
      <c r="L589" s="284">
        <v>2026</v>
      </c>
      <c r="M589" s="284">
        <v>2027</v>
      </c>
      <c r="N589" s="886"/>
      <c r="O589" s="284">
        <v>2018</v>
      </c>
      <c r="P589" s="284">
        <v>2019</v>
      </c>
      <c r="Q589" s="284">
        <v>2020</v>
      </c>
      <c r="R589" s="284">
        <v>2021</v>
      </c>
      <c r="S589" s="284">
        <v>2022</v>
      </c>
      <c r="T589" s="284">
        <v>2023</v>
      </c>
      <c r="U589" s="284">
        <v>2024</v>
      </c>
      <c r="V589" s="284">
        <v>2025</v>
      </c>
      <c r="W589" s="284">
        <v>2026</v>
      </c>
      <c r="X589" s="284">
        <v>2027</v>
      </c>
      <c r="Y589" s="284" t="str">
        <f>'1.  LRAMVA Summary'!D52</f>
        <v>Residential</v>
      </c>
      <c r="Z589" s="284" t="str">
        <f>'1.  LRAMVA Summary'!E52</f>
        <v>GS &lt; 50 kW</v>
      </c>
      <c r="AA589" s="284" t="str">
        <f>'1.  LRAMVA Summary'!F52</f>
        <v>GS 50 to 2,999 kW</v>
      </c>
      <c r="AB589" s="284" t="str">
        <f>'1.  LRAMVA Summary'!G52</f>
        <v>GS 3,000 to 4,999 kW</v>
      </c>
      <c r="AC589" s="284" t="str">
        <f>'1.  LRAMVA Summary'!H52</f>
        <v>Unmetered Scattered Load</v>
      </c>
      <c r="AD589" s="284" t="str">
        <f>'1.  LRAMVA Summary'!I52</f>
        <v>Sentinel Lighting</v>
      </c>
      <c r="AE589" s="284" t="str">
        <f>'1.  LRAMVA Summary'!J52</f>
        <v>Street Lighting</v>
      </c>
      <c r="AF589" s="284">
        <f>'1.  LRAMVA Summary'!K52</f>
        <v>0</v>
      </c>
      <c r="AG589" s="284">
        <f>'1.  LRAMVA Summary'!L52</f>
        <v>0</v>
      </c>
      <c r="AH589" s="284">
        <f>'1.  LRAMVA Summary'!M52</f>
        <v>0</v>
      </c>
      <c r="AI589" s="284">
        <f>'1.  LRAMVA Summary'!N52</f>
        <v>0</v>
      </c>
      <c r="AJ589" s="284">
        <f>'1.  LRAMVA Summary'!O52</f>
        <v>0</v>
      </c>
      <c r="AK589" s="284">
        <f>'1.  LRAMVA Summary'!P52</f>
        <v>0</v>
      </c>
      <c r="AL589" s="284">
        <f>'1.  LRAMVA Summary'!Q52</f>
        <v>0</v>
      </c>
      <c r="AM589" s="286" t="str">
        <f>'1.  LRAMVA Summary'!R52</f>
        <v>Total</v>
      </c>
    </row>
    <row r="590" spans="1:39" ht="15.75" hidden="1" customHeight="1">
      <c r="A590" s="528"/>
      <c r="B590" s="514" t="s">
        <v>504</v>
      </c>
      <c r="C590" s="288"/>
      <c r="D590" s="288"/>
      <c r="E590" s="288"/>
      <c r="F590" s="288"/>
      <c r="G590" s="288"/>
      <c r="H590" s="288"/>
      <c r="I590" s="288"/>
      <c r="J590" s="288"/>
      <c r="K590" s="288"/>
      <c r="L590" s="288"/>
      <c r="M590" s="288"/>
      <c r="N590" s="289"/>
      <c r="O590" s="288"/>
      <c r="P590" s="288"/>
      <c r="Q590" s="288"/>
      <c r="R590" s="288"/>
      <c r="S590" s="288"/>
      <c r="T590" s="288"/>
      <c r="U590" s="288"/>
      <c r="V590" s="288"/>
      <c r="W590" s="288"/>
      <c r="X590" s="288"/>
      <c r="Y590" s="290" t="str">
        <f>'1.  LRAMVA Summary'!D53</f>
        <v>kWh</v>
      </c>
      <c r="Z590" s="290" t="str">
        <f>'1.  LRAMVA Summary'!E53</f>
        <v>kWh</v>
      </c>
      <c r="AA590" s="290" t="str">
        <f>'1.  LRAMVA Summary'!F53</f>
        <v>kW</v>
      </c>
      <c r="AB590" s="290" t="str">
        <f>'1.  LRAMVA Summary'!G53</f>
        <v>kW</v>
      </c>
      <c r="AC590" s="290" t="str">
        <f>'1.  LRAMVA Summary'!H53</f>
        <v>kWh</v>
      </c>
      <c r="AD590" s="290" t="str">
        <f>'1.  LRAMVA Summary'!I53</f>
        <v>kW</v>
      </c>
      <c r="AE590" s="290" t="str">
        <f>'1.  LRAMVA Summary'!J53</f>
        <v>kW</v>
      </c>
      <c r="AF590" s="290">
        <f>'1.  LRAMVA Summary'!K53</f>
        <v>0</v>
      </c>
      <c r="AG590" s="290">
        <f>'1.  LRAMVA Summary'!L53</f>
        <v>0</v>
      </c>
      <c r="AH590" s="290">
        <f>'1.  LRAMVA Summary'!M53</f>
        <v>0</v>
      </c>
      <c r="AI590" s="290">
        <f>'1.  LRAMVA Summary'!N53</f>
        <v>0</v>
      </c>
      <c r="AJ590" s="290">
        <f>'1.  LRAMVA Summary'!O53</f>
        <v>0</v>
      </c>
      <c r="AK590" s="290">
        <f>'1.  LRAMVA Summary'!P53</f>
        <v>0</v>
      </c>
      <c r="AL590" s="290">
        <f>'1.  LRAMVA Summary'!Q53</f>
        <v>0</v>
      </c>
      <c r="AM590" s="291"/>
    </row>
    <row r="591" spans="1:39" ht="16" hidden="1" outlineLevel="1">
      <c r="A591" s="528"/>
      <c r="B591" s="500" t="s">
        <v>497</v>
      </c>
      <c r="C591" s="288"/>
      <c r="D591" s="288"/>
      <c r="E591" s="288"/>
      <c r="F591" s="288"/>
      <c r="G591" s="288"/>
      <c r="H591" s="288"/>
      <c r="I591" s="288"/>
      <c r="J591" s="288"/>
      <c r="K591" s="288"/>
      <c r="L591" s="288"/>
      <c r="M591" s="288"/>
      <c r="N591" s="289"/>
      <c r="O591" s="288"/>
      <c r="P591" s="288"/>
      <c r="Q591" s="288"/>
      <c r="R591" s="288"/>
      <c r="S591" s="288"/>
      <c r="T591" s="288"/>
      <c r="U591" s="288"/>
      <c r="V591" s="288"/>
      <c r="W591" s="288"/>
      <c r="X591" s="288"/>
      <c r="Y591" s="290"/>
      <c r="Z591" s="290"/>
      <c r="AA591" s="290"/>
      <c r="AB591" s="290"/>
      <c r="AC591" s="290"/>
      <c r="AD591" s="290"/>
      <c r="AE591" s="290"/>
      <c r="AF591" s="290"/>
      <c r="AG591" s="290"/>
      <c r="AH591" s="290"/>
      <c r="AI591" s="290"/>
      <c r="AJ591" s="290"/>
      <c r="AK591" s="290"/>
      <c r="AL591" s="290"/>
      <c r="AM591" s="291"/>
    </row>
    <row r="592" spans="1:39" ht="17" hidden="1" outlineLevel="1">
      <c r="A592" s="528">
        <v>1</v>
      </c>
      <c r="B592" s="427" t="s">
        <v>95</v>
      </c>
      <c r="C592" s="290" t="s">
        <v>25</v>
      </c>
      <c r="D592" s="294"/>
      <c r="E592" s="294"/>
      <c r="F592" s="294"/>
      <c r="G592" s="294"/>
      <c r="H592" s="294"/>
      <c r="I592" s="294"/>
      <c r="J592" s="294"/>
      <c r="K592" s="294"/>
      <c r="L592" s="294"/>
      <c r="M592" s="294"/>
      <c r="N592" s="290"/>
      <c r="O592" s="294"/>
      <c r="P592" s="294"/>
      <c r="Q592" s="294"/>
      <c r="R592" s="294"/>
      <c r="S592" s="294"/>
      <c r="T592" s="294"/>
      <c r="U592" s="294"/>
      <c r="V592" s="294"/>
      <c r="W592" s="294"/>
      <c r="X592" s="294"/>
      <c r="Y592" s="409"/>
      <c r="Z592" s="409"/>
      <c r="AA592" s="409"/>
      <c r="AB592" s="409"/>
      <c r="AC592" s="409"/>
      <c r="AD592" s="409"/>
      <c r="AE592" s="409"/>
      <c r="AF592" s="409"/>
      <c r="AG592" s="409"/>
      <c r="AH592" s="409"/>
      <c r="AI592" s="409"/>
      <c r="AJ592" s="409"/>
      <c r="AK592" s="409"/>
      <c r="AL592" s="409"/>
      <c r="AM592" s="295">
        <f>SUM(Y592:AL592)</f>
        <v>0</v>
      </c>
    </row>
    <row r="593" spans="1:39" ht="16" hidden="1" outlineLevel="1">
      <c r="A593" s="528"/>
      <c r="B593" s="293" t="s">
        <v>310</v>
      </c>
      <c r="C593" s="290" t="s">
        <v>163</v>
      </c>
      <c r="D593" s="294"/>
      <c r="E593" s="294"/>
      <c r="F593" s="294"/>
      <c r="G593" s="294"/>
      <c r="H593" s="294"/>
      <c r="I593" s="294"/>
      <c r="J593" s="294"/>
      <c r="K593" s="294"/>
      <c r="L593" s="294"/>
      <c r="M593" s="294"/>
      <c r="N593" s="464"/>
      <c r="O593" s="294"/>
      <c r="P593" s="294"/>
      <c r="Q593" s="294"/>
      <c r="R593" s="294"/>
      <c r="S593" s="294"/>
      <c r="T593" s="294"/>
      <c r="U593" s="294"/>
      <c r="V593" s="294"/>
      <c r="W593" s="294"/>
      <c r="X593" s="294"/>
      <c r="Y593" s="410">
        <f>Y592</f>
        <v>0</v>
      </c>
      <c r="Z593" s="410">
        <f t="shared" ref="Z593" si="925">Z592</f>
        <v>0</v>
      </c>
      <c r="AA593" s="410">
        <f t="shared" ref="AA593" si="926">AA592</f>
        <v>0</v>
      </c>
      <c r="AB593" s="410">
        <f t="shared" ref="AB593" si="927">AB592</f>
        <v>0</v>
      </c>
      <c r="AC593" s="410">
        <f t="shared" ref="AC593" si="928">AC592</f>
        <v>0</v>
      </c>
      <c r="AD593" s="410">
        <f t="shared" ref="AD593" si="929">AD592</f>
        <v>0</v>
      </c>
      <c r="AE593" s="410">
        <f t="shared" ref="AE593" si="930">AE592</f>
        <v>0</v>
      </c>
      <c r="AF593" s="410">
        <f t="shared" ref="AF593" si="931">AF592</f>
        <v>0</v>
      </c>
      <c r="AG593" s="410">
        <f t="shared" ref="AG593" si="932">AG592</f>
        <v>0</v>
      </c>
      <c r="AH593" s="410">
        <f t="shared" ref="AH593" si="933">AH592</f>
        <v>0</v>
      </c>
      <c r="AI593" s="410">
        <f t="shared" ref="AI593" si="934">AI592</f>
        <v>0</v>
      </c>
      <c r="AJ593" s="410">
        <f t="shared" ref="AJ593" si="935">AJ592</f>
        <v>0</v>
      </c>
      <c r="AK593" s="410">
        <f t="shared" ref="AK593" si="936">AK592</f>
        <v>0</v>
      </c>
      <c r="AL593" s="410">
        <f t="shared" ref="AL593" si="937">AL592</f>
        <v>0</v>
      </c>
      <c r="AM593" s="296"/>
    </row>
    <row r="594" spans="1:39" ht="16" hidden="1" outlineLevel="1">
      <c r="A594" s="528"/>
      <c r="B594" s="297"/>
      <c r="C594" s="298"/>
      <c r="D594" s="298"/>
      <c r="E594" s="298"/>
      <c r="F594" s="298"/>
      <c r="G594" s="298"/>
      <c r="H594" s="298"/>
      <c r="I594" s="298"/>
      <c r="J594" s="298"/>
      <c r="K594" s="298"/>
      <c r="L594" s="298"/>
      <c r="M594" s="298"/>
      <c r="N594" s="299"/>
      <c r="O594" s="298"/>
      <c r="P594" s="298"/>
      <c r="Q594" s="298"/>
      <c r="R594" s="298"/>
      <c r="S594" s="298"/>
      <c r="T594" s="298"/>
      <c r="U594" s="298"/>
      <c r="V594" s="298"/>
      <c r="W594" s="298"/>
      <c r="X594" s="298"/>
      <c r="Y594" s="411"/>
      <c r="Z594" s="412"/>
      <c r="AA594" s="412"/>
      <c r="AB594" s="412"/>
      <c r="AC594" s="412"/>
      <c r="AD594" s="412"/>
      <c r="AE594" s="412"/>
      <c r="AF594" s="412"/>
      <c r="AG594" s="412"/>
      <c r="AH594" s="412"/>
      <c r="AI594" s="412"/>
      <c r="AJ594" s="412"/>
      <c r="AK594" s="412"/>
      <c r="AL594" s="412"/>
      <c r="AM594" s="301"/>
    </row>
    <row r="595" spans="1:39" ht="17" hidden="1" outlineLevel="1">
      <c r="A595" s="528">
        <v>2</v>
      </c>
      <c r="B595" s="427" t="s">
        <v>96</v>
      </c>
      <c r="C595" s="290" t="s">
        <v>25</v>
      </c>
      <c r="D595" s="294"/>
      <c r="E595" s="294"/>
      <c r="F595" s="294"/>
      <c r="G595" s="294"/>
      <c r="H595" s="294"/>
      <c r="I595" s="294"/>
      <c r="J595" s="294"/>
      <c r="K595" s="294"/>
      <c r="L595" s="294"/>
      <c r="M595" s="294"/>
      <c r="N595" s="290"/>
      <c r="O595" s="294"/>
      <c r="P595" s="294"/>
      <c r="Q595" s="294"/>
      <c r="R595" s="294"/>
      <c r="S595" s="294"/>
      <c r="T595" s="294"/>
      <c r="U595" s="294"/>
      <c r="V595" s="294"/>
      <c r="W595" s="294"/>
      <c r="X595" s="294"/>
      <c r="Y595" s="409"/>
      <c r="Z595" s="409"/>
      <c r="AA595" s="409"/>
      <c r="AB595" s="409"/>
      <c r="AC595" s="409"/>
      <c r="AD595" s="409"/>
      <c r="AE595" s="409"/>
      <c r="AF595" s="409"/>
      <c r="AG595" s="409"/>
      <c r="AH595" s="409"/>
      <c r="AI595" s="409"/>
      <c r="AJ595" s="409"/>
      <c r="AK595" s="409"/>
      <c r="AL595" s="409"/>
      <c r="AM595" s="295">
        <f>SUM(Y595:AL595)</f>
        <v>0</v>
      </c>
    </row>
    <row r="596" spans="1:39" ht="16" hidden="1" outlineLevel="1">
      <c r="A596" s="528"/>
      <c r="B596" s="293" t="s">
        <v>310</v>
      </c>
      <c r="C596" s="290" t="s">
        <v>163</v>
      </c>
      <c r="D596" s="294"/>
      <c r="E596" s="294"/>
      <c r="F596" s="294"/>
      <c r="G596" s="294"/>
      <c r="H596" s="294"/>
      <c r="I596" s="294"/>
      <c r="J596" s="294"/>
      <c r="K596" s="294"/>
      <c r="L596" s="294"/>
      <c r="M596" s="294"/>
      <c r="N596" s="464"/>
      <c r="O596" s="294"/>
      <c r="P596" s="294"/>
      <c r="Q596" s="294"/>
      <c r="R596" s="294"/>
      <c r="S596" s="294"/>
      <c r="T596" s="294"/>
      <c r="U596" s="294"/>
      <c r="V596" s="294"/>
      <c r="W596" s="294"/>
      <c r="X596" s="294"/>
      <c r="Y596" s="410">
        <f>Y595</f>
        <v>0</v>
      </c>
      <c r="Z596" s="410">
        <f t="shared" ref="Z596" si="938">Z595</f>
        <v>0</v>
      </c>
      <c r="AA596" s="410">
        <f t="shared" ref="AA596" si="939">AA595</f>
        <v>0</v>
      </c>
      <c r="AB596" s="410">
        <f t="shared" ref="AB596" si="940">AB595</f>
        <v>0</v>
      </c>
      <c r="AC596" s="410">
        <f t="shared" ref="AC596" si="941">AC595</f>
        <v>0</v>
      </c>
      <c r="AD596" s="410">
        <f t="shared" ref="AD596" si="942">AD595</f>
        <v>0</v>
      </c>
      <c r="AE596" s="410">
        <f t="shared" ref="AE596" si="943">AE595</f>
        <v>0</v>
      </c>
      <c r="AF596" s="410">
        <f t="shared" ref="AF596" si="944">AF595</f>
        <v>0</v>
      </c>
      <c r="AG596" s="410">
        <f t="shared" ref="AG596" si="945">AG595</f>
        <v>0</v>
      </c>
      <c r="AH596" s="410">
        <f t="shared" ref="AH596" si="946">AH595</f>
        <v>0</v>
      </c>
      <c r="AI596" s="410">
        <f t="shared" ref="AI596" si="947">AI595</f>
        <v>0</v>
      </c>
      <c r="AJ596" s="410">
        <f t="shared" ref="AJ596" si="948">AJ595</f>
        <v>0</v>
      </c>
      <c r="AK596" s="410">
        <f t="shared" ref="AK596" si="949">AK595</f>
        <v>0</v>
      </c>
      <c r="AL596" s="410">
        <f t="shared" ref="AL596" si="950">AL595</f>
        <v>0</v>
      </c>
      <c r="AM596" s="296"/>
    </row>
    <row r="597" spans="1:39" ht="16" hidden="1" outlineLevel="1">
      <c r="A597" s="528"/>
      <c r="B597" s="297"/>
      <c r="C597" s="298"/>
      <c r="D597" s="303"/>
      <c r="E597" s="303"/>
      <c r="F597" s="303"/>
      <c r="G597" s="303"/>
      <c r="H597" s="303"/>
      <c r="I597" s="303"/>
      <c r="J597" s="303"/>
      <c r="K597" s="303"/>
      <c r="L597" s="303"/>
      <c r="M597" s="303"/>
      <c r="N597" s="299"/>
      <c r="O597" s="303"/>
      <c r="P597" s="303"/>
      <c r="Q597" s="303"/>
      <c r="R597" s="303"/>
      <c r="S597" s="303"/>
      <c r="T597" s="303"/>
      <c r="U597" s="303"/>
      <c r="V597" s="303"/>
      <c r="W597" s="303"/>
      <c r="X597" s="303"/>
      <c r="Y597" s="411"/>
      <c r="Z597" s="412"/>
      <c r="AA597" s="412"/>
      <c r="AB597" s="412"/>
      <c r="AC597" s="412"/>
      <c r="AD597" s="412"/>
      <c r="AE597" s="412"/>
      <c r="AF597" s="412"/>
      <c r="AG597" s="412"/>
      <c r="AH597" s="412"/>
      <c r="AI597" s="412"/>
      <c r="AJ597" s="412"/>
      <c r="AK597" s="412"/>
      <c r="AL597" s="412"/>
      <c r="AM597" s="301"/>
    </row>
    <row r="598" spans="1:39" ht="17" hidden="1" outlineLevel="1">
      <c r="A598" s="528">
        <v>3</v>
      </c>
      <c r="B598" s="427" t="s">
        <v>97</v>
      </c>
      <c r="C598" s="290" t="s">
        <v>25</v>
      </c>
      <c r="D598" s="294"/>
      <c r="E598" s="294"/>
      <c r="F598" s="294"/>
      <c r="G598" s="294"/>
      <c r="H598" s="294"/>
      <c r="I598" s="294"/>
      <c r="J598" s="294"/>
      <c r="K598" s="294"/>
      <c r="L598" s="294"/>
      <c r="M598" s="294"/>
      <c r="N598" s="290"/>
      <c r="O598" s="294"/>
      <c r="P598" s="294"/>
      <c r="Q598" s="294"/>
      <c r="R598" s="294"/>
      <c r="S598" s="294"/>
      <c r="T598" s="294"/>
      <c r="U598" s="294"/>
      <c r="V598" s="294"/>
      <c r="W598" s="294"/>
      <c r="X598" s="294"/>
      <c r="Y598" s="409"/>
      <c r="Z598" s="409"/>
      <c r="AA598" s="409"/>
      <c r="AB598" s="409"/>
      <c r="AC598" s="409"/>
      <c r="AD598" s="409"/>
      <c r="AE598" s="409"/>
      <c r="AF598" s="409"/>
      <c r="AG598" s="409"/>
      <c r="AH598" s="409"/>
      <c r="AI598" s="409"/>
      <c r="AJ598" s="409"/>
      <c r="AK598" s="409"/>
      <c r="AL598" s="409"/>
      <c r="AM598" s="295">
        <f>SUM(Y598:AL598)</f>
        <v>0</v>
      </c>
    </row>
    <row r="599" spans="1:39" ht="16" hidden="1" outlineLevel="1">
      <c r="A599" s="528"/>
      <c r="B599" s="293" t="s">
        <v>310</v>
      </c>
      <c r="C599" s="290" t="s">
        <v>163</v>
      </c>
      <c r="D599" s="294"/>
      <c r="E599" s="294"/>
      <c r="F599" s="294"/>
      <c r="G599" s="294"/>
      <c r="H599" s="294"/>
      <c r="I599" s="294"/>
      <c r="J599" s="294"/>
      <c r="K599" s="294"/>
      <c r="L599" s="294"/>
      <c r="M599" s="294"/>
      <c r="N599" s="464"/>
      <c r="O599" s="294"/>
      <c r="P599" s="294"/>
      <c r="Q599" s="294"/>
      <c r="R599" s="294"/>
      <c r="S599" s="294"/>
      <c r="T599" s="294"/>
      <c r="U599" s="294"/>
      <c r="V599" s="294"/>
      <c r="W599" s="294"/>
      <c r="X599" s="294"/>
      <c r="Y599" s="410">
        <f>Y598</f>
        <v>0</v>
      </c>
      <c r="Z599" s="410">
        <f t="shared" ref="Z599" si="951">Z598</f>
        <v>0</v>
      </c>
      <c r="AA599" s="410">
        <f t="shared" ref="AA599" si="952">AA598</f>
        <v>0</v>
      </c>
      <c r="AB599" s="410">
        <f t="shared" ref="AB599" si="953">AB598</f>
        <v>0</v>
      </c>
      <c r="AC599" s="410">
        <f t="shared" ref="AC599" si="954">AC598</f>
        <v>0</v>
      </c>
      <c r="AD599" s="410">
        <f t="shared" ref="AD599" si="955">AD598</f>
        <v>0</v>
      </c>
      <c r="AE599" s="410">
        <f t="shared" ref="AE599" si="956">AE598</f>
        <v>0</v>
      </c>
      <c r="AF599" s="410">
        <f t="shared" ref="AF599" si="957">AF598</f>
        <v>0</v>
      </c>
      <c r="AG599" s="410">
        <f t="shared" ref="AG599" si="958">AG598</f>
        <v>0</v>
      </c>
      <c r="AH599" s="410">
        <f t="shared" ref="AH599" si="959">AH598</f>
        <v>0</v>
      </c>
      <c r="AI599" s="410">
        <f t="shared" ref="AI599" si="960">AI598</f>
        <v>0</v>
      </c>
      <c r="AJ599" s="410">
        <f t="shared" ref="AJ599" si="961">AJ598</f>
        <v>0</v>
      </c>
      <c r="AK599" s="410">
        <f t="shared" ref="AK599" si="962">AK598</f>
        <v>0</v>
      </c>
      <c r="AL599" s="410">
        <f t="shared" ref="AL599" si="963">AL598</f>
        <v>0</v>
      </c>
      <c r="AM599" s="296"/>
    </row>
    <row r="600" spans="1:39" ht="16" hidden="1" outlineLevel="1">
      <c r="A600" s="528"/>
      <c r="B600" s="293"/>
      <c r="C600" s="304"/>
      <c r="D600" s="290"/>
      <c r="E600" s="290"/>
      <c r="F600" s="290"/>
      <c r="G600" s="290"/>
      <c r="H600" s="290"/>
      <c r="I600" s="290"/>
      <c r="J600" s="290"/>
      <c r="K600" s="290"/>
      <c r="L600" s="290"/>
      <c r="M600" s="290"/>
      <c r="N600" s="290"/>
      <c r="O600" s="290"/>
      <c r="P600" s="290"/>
      <c r="Q600" s="290"/>
      <c r="R600" s="290"/>
      <c r="S600" s="290"/>
      <c r="T600" s="290"/>
      <c r="U600" s="290"/>
      <c r="V600" s="290"/>
      <c r="W600" s="290"/>
      <c r="X600" s="290"/>
      <c r="Y600" s="411"/>
      <c r="Z600" s="411"/>
      <c r="AA600" s="411"/>
      <c r="AB600" s="411"/>
      <c r="AC600" s="411"/>
      <c r="AD600" s="411"/>
      <c r="AE600" s="411"/>
      <c r="AF600" s="411"/>
      <c r="AG600" s="411"/>
      <c r="AH600" s="411"/>
      <c r="AI600" s="411"/>
      <c r="AJ600" s="411"/>
      <c r="AK600" s="411"/>
      <c r="AL600" s="411"/>
      <c r="AM600" s="305"/>
    </row>
    <row r="601" spans="1:39" ht="17" hidden="1" outlineLevel="1">
      <c r="A601" s="528">
        <v>4</v>
      </c>
      <c r="B601" s="516" t="s">
        <v>674</v>
      </c>
      <c r="C601" s="290" t="s">
        <v>25</v>
      </c>
      <c r="D601" s="294"/>
      <c r="E601" s="294"/>
      <c r="F601" s="294"/>
      <c r="G601" s="294"/>
      <c r="H601" s="294"/>
      <c r="I601" s="294"/>
      <c r="J601" s="294"/>
      <c r="K601" s="294"/>
      <c r="L601" s="294"/>
      <c r="M601" s="294"/>
      <c r="N601" s="290"/>
      <c r="O601" s="294"/>
      <c r="P601" s="294"/>
      <c r="Q601" s="294"/>
      <c r="R601" s="294"/>
      <c r="S601" s="294"/>
      <c r="T601" s="294"/>
      <c r="U601" s="294"/>
      <c r="V601" s="294"/>
      <c r="W601" s="294"/>
      <c r="X601" s="294"/>
      <c r="Y601" s="409"/>
      <c r="Z601" s="409"/>
      <c r="AA601" s="409"/>
      <c r="AB601" s="409"/>
      <c r="AC601" s="409"/>
      <c r="AD601" s="409"/>
      <c r="AE601" s="409"/>
      <c r="AF601" s="409"/>
      <c r="AG601" s="409"/>
      <c r="AH601" s="409"/>
      <c r="AI601" s="409"/>
      <c r="AJ601" s="409"/>
      <c r="AK601" s="409"/>
      <c r="AL601" s="409"/>
      <c r="AM601" s="295">
        <f>SUM(Y601:AL601)</f>
        <v>0</v>
      </c>
    </row>
    <row r="602" spans="1:39" ht="16" hidden="1" outlineLevel="1">
      <c r="A602" s="528"/>
      <c r="B602" s="293" t="s">
        <v>310</v>
      </c>
      <c r="C602" s="290" t="s">
        <v>163</v>
      </c>
      <c r="D602" s="294"/>
      <c r="E602" s="294"/>
      <c r="F602" s="294"/>
      <c r="G602" s="294"/>
      <c r="H602" s="294"/>
      <c r="I602" s="294"/>
      <c r="J602" s="294"/>
      <c r="K602" s="294"/>
      <c r="L602" s="294"/>
      <c r="M602" s="294"/>
      <c r="N602" s="464"/>
      <c r="O602" s="294"/>
      <c r="P602" s="294"/>
      <c r="Q602" s="294"/>
      <c r="R602" s="294"/>
      <c r="S602" s="294"/>
      <c r="T602" s="294"/>
      <c r="U602" s="294"/>
      <c r="V602" s="294"/>
      <c r="W602" s="294"/>
      <c r="X602" s="294"/>
      <c r="Y602" s="410">
        <f>Y601</f>
        <v>0</v>
      </c>
      <c r="Z602" s="410">
        <f t="shared" ref="Z602" si="964">Z601</f>
        <v>0</v>
      </c>
      <c r="AA602" s="410">
        <f t="shared" ref="AA602" si="965">AA601</f>
        <v>0</v>
      </c>
      <c r="AB602" s="410">
        <f t="shared" ref="AB602" si="966">AB601</f>
        <v>0</v>
      </c>
      <c r="AC602" s="410">
        <f t="shared" ref="AC602" si="967">AC601</f>
        <v>0</v>
      </c>
      <c r="AD602" s="410">
        <f t="shared" ref="AD602" si="968">AD601</f>
        <v>0</v>
      </c>
      <c r="AE602" s="410">
        <f t="shared" ref="AE602" si="969">AE601</f>
        <v>0</v>
      </c>
      <c r="AF602" s="410">
        <f t="shared" ref="AF602" si="970">AF601</f>
        <v>0</v>
      </c>
      <c r="AG602" s="410">
        <f t="shared" ref="AG602" si="971">AG601</f>
        <v>0</v>
      </c>
      <c r="AH602" s="410">
        <f t="shared" ref="AH602" si="972">AH601</f>
        <v>0</v>
      </c>
      <c r="AI602" s="410">
        <f t="shared" ref="AI602" si="973">AI601</f>
        <v>0</v>
      </c>
      <c r="AJ602" s="410">
        <f t="shared" ref="AJ602" si="974">AJ601</f>
        <v>0</v>
      </c>
      <c r="AK602" s="410">
        <f t="shared" ref="AK602" si="975">AK601</f>
        <v>0</v>
      </c>
      <c r="AL602" s="410">
        <f t="shared" ref="AL602" si="976">AL601</f>
        <v>0</v>
      </c>
      <c r="AM602" s="296"/>
    </row>
    <row r="603" spans="1:39" ht="16" hidden="1" outlineLevel="1">
      <c r="A603" s="528"/>
      <c r="B603" s="293"/>
      <c r="C603" s="304"/>
      <c r="D603" s="303"/>
      <c r="E603" s="303"/>
      <c r="F603" s="303"/>
      <c r="G603" s="303"/>
      <c r="H603" s="303"/>
      <c r="I603" s="303"/>
      <c r="J603" s="303"/>
      <c r="K603" s="303"/>
      <c r="L603" s="303"/>
      <c r="M603" s="303"/>
      <c r="N603" s="290"/>
      <c r="O603" s="303"/>
      <c r="P603" s="303"/>
      <c r="Q603" s="303"/>
      <c r="R603" s="303"/>
      <c r="S603" s="303"/>
      <c r="T603" s="303"/>
      <c r="U603" s="303"/>
      <c r="V603" s="303"/>
      <c r="W603" s="303"/>
      <c r="X603" s="303"/>
      <c r="Y603" s="411"/>
      <c r="Z603" s="411"/>
      <c r="AA603" s="411"/>
      <c r="AB603" s="411"/>
      <c r="AC603" s="411"/>
      <c r="AD603" s="411"/>
      <c r="AE603" s="411"/>
      <c r="AF603" s="411"/>
      <c r="AG603" s="411"/>
      <c r="AH603" s="411"/>
      <c r="AI603" s="411"/>
      <c r="AJ603" s="411"/>
      <c r="AK603" s="411"/>
      <c r="AL603" s="411"/>
      <c r="AM603" s="305"/>
    </row>
    <row r="604" spans="1:39" ht="15.75" hidden="1" customHeight="1" outlineLevel="1">
      <c r="A604" s="528">
        <v>5</v>
      </c>
      <c r="B604" s="427" t="s">
        <v>98</v>
      </c>
      <c r="C604" s="290" t="s">
        <v>25</v>
      </c>
      <c r="D604" s="294"/>
      <c r="E604" s="294"/>
      <c r="F604" s="294"/>
      <c r="G604" s="294"/>
      <c r="H604" s="294"/>
      <c r="I604" s="294"/>
      <c r="J604" s="294"/>
      <c r="K604" s="294"/>
      <c r="L604" s="294"/>
      <c r="M604" s="294"/>
      <c r="N604" s="290"/>
      <c r="O604" s="294"/>
      <c r="P604" s="294"/>
      <c r="Q604" s="294"/>
      <c r="R604" s="294"/>
      <c r="S604" s="294"/>
      <c r="T604" s="294"/>
      <c r="U604" s="294"/>
      <c r="V604" s="294"/>
      <c r="W604" s="294"/>
      <c r="X604" s="294"/>
      <c r="Y604" s="409"/>
      <c r="Z604" s="409"/>
      <c r="AA604" s="409"/>
      <c r="AB604" s="409"/>
      <c r="AC604" s="409"/>
      <c r="AD604" s="409"/>
      <c r="AE604" s="409"/>
      <c r="AF604" s="409"/>
      <c r="AG604" s="409"/>
      <c r="AH604" s="409"/>
      <c r="AI604" s="409"/>
      <c r="AJ604" s="409"/>
      <c r="AK604" s="409"/>
      <c r="AL604" s="409"/>
      <c r="AM604" s="295">
        <f>SUM(Y604:AL604)</f>
        <v>0</v>
      </c>
    </row>
    <row r="605" spans="1:39" ht="16" hidden="1" outlineLevel="1">
      <c r="A605" s="528"/>
      <c r="B605" s="293" t="s">
        <v>310</v>
      </c>
      <c r="C605" s="290" t="s">
        <v>163</v>
      </c>
      <c r="D605" s="294"/>
      <c r="E605" s="294"/>
      <c r="F605" s="294"/>
      <c r="G605" s="294"/>
      <c r="H605" s="294"/>
      <c r="I605" s="294"/>
      <c r="J605" s="294"/>
      <c r="K605" s="294"/>
      <c r="L605" s="294"/>
      <c r="M605" s="294"/>
      <c r="N605" s="464"/>
      <c r="O605" s="294"/>
      <c r="P605" s="294"/>
      <c r="Q605" s="294"/>
      <c r="R605" s="294"/>
      <c r="S605" s="294"/>
      <c r="T605" s="294"/>
      <c r="U605" s="294"/>
      <c r="V605" s="294"/>
      <c r="W605" s="294"/>
      <c r="X605" s="294"/>
      <c r="Y605" s="410">
        <f>Y604</f>
        <v>0</v>
      </c>
      <c r="Z605" s="410">
        <f t="shared" ref="Z605" si="977">Z604</f>
        <v>0</v>
      </c>
      <c r="AA605" s="410">
        <f t="shared" ref="AA605" si="978">AA604</f>
        <v>0</v>
      </c>
      <c r="AB605" s="410">
        <f t="shared" ref="AB605" si="979">AB604</f>
        <v>0</v>
      </c>
      <c r="AC605" s="410">
        <f t="shared" ref="AC605" si="980">AC604</f>
        <v>0</v>
      </c>
      <c r="AD605" s="410">
        <f t="shared" ref="AD605" si="981">AD604</f>
        <v>0</v>
      </c>
      <c r="AE605" s="410">
        <f t="shared" ref="AE605" si="982">AE604</f>
        <v>0</v>
      </c>
      <c r="AF605" s="410">
        <f t="shared" ref="AF605" si="983">AF604</f>
        <v>0</v>
      </c>
      <c r="AG605" s="410">
        <f t="shared" ref="AG605" si="984">AG604</f>
        <v>0</v>
      </c>
      <c r="AH605" s="410">
        <f t="shared" ref="AH605" si="985">AH604</f>
        <v>0</v>
      </c>
      <c r="AI605" s="410">
        <f t="shared" ref="AI605" si="986">AI604</f>
        <v>0</v>
      </c>
      <c r="AJ605" s="410">
        <f t="shared" ref="AJ605" si="987">AJ604</f>
        <v>0</v>
      </c>
      <c r="AK605" s="410">
        <f t="shared" ref="AK605" si="988">AK604</f>
        <v>0</v>
      </c>
      <c r="AL605" s="410">
        <f t="shared" ref="AL605" si="989">AL604</f>
        <v>0</v>
      </c>
      <c r="AM605" s="296"/>
    </row>
    <row r="606" spans="1:39" ht="16" hidden="1" outlineLevel="1">
      <c r="A606" s="528"/>
      <c r="B606" s="293"/>
      <c r="C606" s="290"/>
      <c r="D606" s="290"/>
      <c r="E606" s="290"/>
      <c r="F606" s="290"/>
      <c r="G606" s="290"/>
      <c r="H606" s="290"/>
      <c r="I606" s="290"/>
      <c r="J606" s="290"/>
      <c r="K606" s="290"/>
      <c r="L606" s="290"/>
      <c r="M606" s="290"/>
      <c r="N606" s="290"/>
      <c r="O606" s="290"/>
      <c r="P606" s="290"/>
      <c r="Q606" s="290"/>
      <c r="R606" s="290"/>
      <c r="S606" s="290"/>
      <c r="T606" s="290"/>
      <c r="U606" s="290"/>
      <c r="V606" s="290"/>
      <c r="W606" s="290"/>
      <c r="X606" s="290"/>
      <c r="Y606" s="421"/>
      <c r="Z606" s="422"/>
      <c r="AA606" s="422"/>
      <c r="AB606" s="422"/>
      <c r="AC606" s="422"/>
      <c r="AD606" s="422"/>
      <c r="AE606" s="422"/>
      <c r="AF606" s="422"/>
      <c r="AG606" s="422"/>
      <c r="AH606" s="422"/>
      <c r="AI606" s="422"/>
      <c r="AJ606" s="422"/>
      <c r="AK606" s="422"/>
      <c r="AL606" s="422"/>
      <c r="AM606" s="296"/>
    </row>
    <row r="607" spans="1:39" ht="17" hidden="1" outlineLevel="1">
      <c r="A607" s="528"/>
      <c r="B607" s="318" t="s">
        <v>498</v>
      </c>
      <c r="C607" s="288"/>
      <c r="D607" s="288"/>
      <c r="E607" s="288"/>
      <c r="F607" s="288"/>
      <c r="G607" s="288"/>
      <c r="H607" s="288"/>
      <c r="I607" s="288"/>
      <c r="J607" s="288"/>
      <c r="K607" s="288"/>
      <c r="L607" s="288"/>
      <c r="M607" s="288"/>
      <c r="N607" s="289"/>
      <c r="O607" s="288"/>
      <c r="P607" s="288"/>
      <c r="Q607" s="288"/>
      <c r="R607" s="288"/>
      <c r="S607" s="288"/>
      <c r="T607" s="288"/>
      <c r="U607" s="288"/>
      <c r="V607" s="288"/>
      <c r="W607" s="288"/>
      <c r="X607" s="288"/>
      <c r="Y607" s="413"/>
      <c r="Z607" s="413"/>
      <c r="AA607" s="413"/>
      <c r="AB607" s="413"/>
      <c r="AC607" s="413"/>
      <c r="AD607" s="413"/>
      <c r="AE607" s="413"/>
      <c r="AF607" s="413"/>
      <c r="AG607" s="413"/>
      <c r="AH607" s="413"/>
      <c r="AI607" s="413"/>
      <c r="AJ607" s="413"/>
      <c r="AK607" s="413"/>
      <c r="AL607" s="413"/>
      <c r="AM607" s="291"/>
    </row>
    <row r="608" spans="1:39" ht="17" hidden="1" outlineLevel="1">
      <c r="A608" s="528">
        <v>6</v>
      </c>
      <c r="B608" s="427" t="s">
        <v>99</v>
      </c>
      <c r="C608" s="290" t="s">
        <v>25</v>
      </c>
      <c r="D608" s="294"/>
      <c r="E608" s="294"/>
      <c r="F608" s="294"/>
      <c r="G608" s="294"/>
      <c r="H608" s="294"/>
      <c r="I608" s="294"/>
      <c r="J608" s="294"/>
      <c r="K608" s="294"/>
      <c r="L608" s="294"/>
      <c r="M608" s="294"/>
      <c r="N608" s="294">
        <v>12</v>
      </c>
      <c r="O608" s="294"/>
      <c r="P608" s="294"/>
      <c r="Q608" s="294"/>
      <c r="R608" s="294"/>
      <c r="S608" s="294"/>
      <c r="T608" s="294"/>
      <c r="U608" s="294"/>
      <c r="V608" s="294"/>
      <c r="W608" s="294"/>
      <c r="X608" s="294"/>
      <c r="Y608" s="414"/>
      <c r="Z608" s="409"/>
      <c r="AA608" s="409"/>
      <c r="AB608" s="409"/>
      <c r="AC608" s="409"/>
      <c r="AD608" s="409"/>
      <c r="AE608" s="409"/>
      <c r="AF608" s="414"/>
      <c r="AG608" s="414"/>
      <c r="AH608" s="414"/>
      <c r="AI608" s="414"/>
      <c r="AJ608" s="414"/>
      <c r="AK608" s="414"/>
      <c r="AL608" s="414"/>
      <c r="AM608" s="295">
        <f>SUM(Y608:AL608)</f>
        <v>0</v>
      </c>
    </row>
    <row r="609" spans="1:39" ht="16" hidden="1" outlineLevel="1">
      <c r="A609" s="528"/>
      <c r="B609" s="293" t="s">
        <v>310</v>
      </c>
      <c r="C609" s="290" t="s">
        <v>163</v>
      </c>
      <c r="D609" s="294"/>
      <c r="E609" s="294"/>
      <c r="F609" s="294"/>
      <c r="G609" s="294"/>
      <c r="H609" s="294"/>
      <c r="I609" s="294"/>
      <c r="J609" s="294"/>
      <c r="K609" s="294"/>
      <c r="L609" s="294"/>
      <c r="M609" s="294"/>
      <c r="N609" s="294">
        <f>N608</f>
        <v>12</v>
      </c>
      <c r="O609" s="294"/>
      <c r="P609" s="294"/>
      <c r="Q609" s="294"/>
      <c r="R609" s="294"/>
      <c r="S609" s="294"/>
      <c r="T609" s="294"/>
      <c r="U609" s="294"/>
      <c r="V609" s="294"/>
      <c r="W609" s="294"/>
      <c r="X609" s="294"/>
      <c r="Y609" s="410">
        <f>Y608</f>
        <v>0</v>
      </c>
      <c r="Z609" s="410">
        <f t="shared" ref="Z609" si="990">Z608</f>
        <v>0</v>
      </c>
      <c r="AA609" s="410">
        <f t="shared" ref="AA609" si="991">AA608</f>
        <v>0</v>
      </c>
      <c r="AB609" s="410">
        <f t="shared" ref="AB609" si="992">AB608</f>
        <v>0</v>
      </c>
      <c r="AC609" s="410">
        <f t="shared" ref="AC609" si="993">AC608</f>
        <v>0</v>
      </c>
      <c r="AD609" s="410">
        <f t="shared" ref="AD609" si="994">AD608</f>
        <v>0</v>
      </c>
      <c r="AE609" s="410">
        <f t="shared" ref="AE609" si="995">AE608</f>
        <v>0</v>
      </c>
      <c r="AF609" s="410">
        <f t="shared" ref="AF609" si="996">AF608</f>
        <v>0</v>
      </c>
      <c r="AG609" s="410">
        <f t="shared" ref="AG609" si="997">AG608</f>
        <v>0</v>
      </c>
      <c r="AH609" s="410">
        <f t="shared" ref="AH609" si="998">AH608</f>
        <v>0</v>
      </c>
      <c r="AI609" s="410">
        <f t="shared" ref="AI609" si="999">AI608</f>
        <v>0</v>
      </c>
      <c r="AJ609" s="410">
        <f t="shared" ref="AJ609" si="1000">AJ608</f>
        <v>0</v>
      </c>
      <c r="AK609" s="410">
        <f t="shared" ref="AK609" si="1001">AK608</f>
        <v>0</v>
      </c>
      <c r="AL609" s="410">
        <f t="shared" ref="AL609" si="1002">AL608</f>
        <v>0</v>
      </c>
      <c r="AM609" s="310"/>
    </row>
    <row r="610" spans="1:39" ht="16" hidden="1" outlineLevel="1">
      <c r="A610" s="528"/>
      <c r="B610" s="309"/>
      <c r="C610" s="311"/>
      <c r="D610" s="290"/>
      <c r="E610" s="290"/>
      <c r="F610" s="290"/>
      <c r="G610" s="290"/>
      <c r="H610" s="290"/>
      <c r="I610" s="290"/>
      <c r="J610" s="290"/>
      <c r="K610" s="290"/>
      <c r="L610" s="290"/>
      <c r="M610" s="290"/>
      <c r="N610" s="290"/>
      <c r="O610" s="290"/>
      <c r="P610" s="290"/>
      <c r="Q610" s="290"/>
      <c r="R610" s="290"/>
      <c r="S610" s="290"/>
      <c r="T610" s="290"/>
      <c r="U610" s="290"/>
      <c r="V610" s="290"/>
      <c r="W610" s="290"/>
      <c r="X610" s="290"/>
      <c r="Y610" s="415"/>
      <c r="Z610" s="415"/>
      <c r="AA610" s="415"/>
      <c r="AB610" s="415"/>
      <c r="AC610" s="415"/>
      <c r="AD610" s="415"/>
      <c r="AE610" s="415"/>
      <c r="AF610" s="415"/>
      <c r="AG610" s="415"/>
      <c r="AH610" s="415"/>
      <c r="AI610" s="415"/>
      <c r="AJ610" s="415"/>
      <c r="AK610" s="415"/>
      <c r="AL610" s="415"/>
      <c r="AM610" s="312"/>
    </row>
    <row r="611" spans="1:39" ht="34" hidden="1" outlineLevel="1">
      <c r="A611" s="528">
        <v>7</v>
      </c>
      <c r="B611" s="427" t="s">
        <v>100</v>
      </c>
      <c r="C611" s="290" t="s">
        <v>25</v>
      </c>
      <c r="D611" s="294"/>
      <c r="E611" s="294"/>
      <c r="F611" s="294"/>
      <c r="G611" s="294"/>
      <c r="H611" s="294"/>
      <c r="I611" s="294"/>
      <c r="J611" s="294"/>
      <c r="K611" s="294"/>
      <c r="L611" s="294"/>
      <c r="M611" s="294"/>
      <c r="N611" s="294">
        <v>12</v>
      </c>
      <c r="O611" s="294"/>
      <c r="P611" s="294"/>
      <c r="Q611" s="294"/>
      <c r="R611" s="294"/>
      <c r="S611" s="294"/>
      <c r="T611" s="294"/>
      <c r="U611" s="294"/>
      <c r="V611" s="294"/>
      <c r="W611" s="294"/>
      <c r="X611" s="294"/>
      <c r="Y611" s="414"/>
      <c r="Z611" s="409"/>
      <c r="AA611" s="409"/>
      <c r="AB611" s="409"/>
      <c r="AC611" s="409"/>
      <c r="AD611" s="409"/>
      <c r="AE611" s="409"/>
      <c r="AF611" s="414"/>
      <c r="AG611" s="414"/>
      <c r="AH611" s="414"/>
      <c r="AI611" s="414"/>
      <c r="AJ611" s="414"/>
      <c r="AK611" s="414"/>
      <c r="AL611" s="414"/>
      <c r="AM611" s="295">
        <f>SUM(Y611:AL611)</f>
        <v>0</v>
      </c>
    </row>
    <row r="612" spans="1:39" ht="16" hidden="1" outlineLevel="1">
      <c r="A612" s="528"/>
      <c r="B612" s="293" t="s">
        <v>310</v>
      </c>
      <c r="C612" s="290" t="s">
        <v>163</v>
      </c>
      <c r="D612" s="294"/>
      <c r="E612" s="294"/>
      <c r="F612" s="294"/>
      <c r="G612" s="294"/>
      <c r="H612" s="294"/>
      <c r="I612" s="294"/>
      <c r="J612" s="294"/>
      <c r="K612" s="294"/>
      <c r="L612" s="294"/>
      <c r="M612" s="294"/>
      <c r="N612" s="294">
        <f>N611</f>
        <v>12</v>
      </c>
      <c r="O612" s="294"/>
      <c r="P612" s="294"/>
      <c r="Q612" s="294"/>
      <c r="R612" s="294"/>
      <c r="S612" s="294"/>
      <c r="T612" s="294"/>
      <c r="U612" s="294"/>
      <c r="V612" s="294"/>
      <c r="W612" s="294"/>
      <c r="X612" s="294"/>
      <c r="Y612" s="410">
        <f>Y611</f>
        <v>0</v>
      </c>
      <c r="Z612" s="410">
        <f t="shared" ref="Z612" si="1003">Z611</f>
        <v>0</v>
      </c>
      <c r="AA612" s="410">
        <f t="shared" ref="AA612" si="1004">AA611</f>
        <v>0</v>
      </c>
      <c r="AB612" s="410">
        <f t="shared" ref="AB612" si="1005">AB611</f>
        <v>0</v>
      </c>
      <c r="AC612" s="410">
        <f t="shared" ref="AC612" si="1006">AC611</f>
        <v>0</v>
      </c>
      <c r="AD612" s="410">
        <f t="shared" ref="AD612" si="1007">AD611</f>
        <v>0</v>
      </c>
      <c r="AE612" s="410">
        <f t="shared" ref="AE612" si="1008">AE611</f>
        <v>0</v>
      </c>
      <c r="AF612" s="410">
        <f t="shared" ref="AF612" si="1009">AF611</f>
        <v>0</v>
      </c>
      <c r="AG612" s="410">
        <f t="shared" ref="AG612" si="1010">AG611</f>
        <v>0</v>
      </c>
      <c r="AH612" s="410">
        <f t="shared" ref="AH612" si="1011">AH611</f>
        <v>0</v>
      </c>
      <c r="AI612" s="410">
        <f t="shared" ref="AI612" si="1012">AI611</f>
        <v>0</v>
      </c>
      <c r="AJ612" s="410">
        <f t="shared" ref="AJ612" si="1013">AJ611</f>
        <v>0</v>
      </c>
      <c r="AK612" s="410">
        <f t="shared" ref="AK612" si="1014">AK611</f>
        <v>0</v>
      </c>
      <c r="AL612" s="410">
        <f t="shared" ref="AL612" si="1015">AL611</f>
        <v>0</v>
      </c>
      <c r="AM612" s="310"/>
    </row>
    <row r="613" spans="1:39" ht="16" hidden="1" outlineLevel="1">
      <c r="A613" s="528"/>
      <c r="B613" s="313"/>
      <c r="C613" s="311"/>
      <c r="D613" s="290"/>
      <c r="E613" s="290"/>
      <c r="F613" s="290"/>
      <c r="G613" s="290"/>
      <c r="H613" s="290"/>
      <c r="I613" s="290"/>
      <c r="J613" s="290"/>
      <c r="K613" s="290"/>
      <c r="L613" s="290"/>
      <c r="M613" s="290"/>
      <c r="N613" s="290"/>
      <c r="O613" s="290"/>
      <c r="P613" s="290"/>
      <c r="Q613" s="290"/>
      <c r="R613" s="290"/>
      <c r="S613" s="290"/>
      <c r="T613" s="290"/>
      <c r="U613" s="290"/>
      <c r="V613" s="290"/>
      <c r="W613" s="290"/>
      <c r="X613" s="290"/>
      <c r="Y613" s="415"/>
      <c r="Z613" s="416"/>
      <c r="AA613" s="415"/>
      <c r="AB613" s="415"/>
      <c r="AC613" s="415"/>
      <c r="AD613" s="415"/>
      <c r="AE613" s="415"/>
      <c r="AF613" s="415"/>
      <c r="AG613" s="415"/>
      <c r="AH613" s="415"/>
      <c r="AI613" s="415"/>
      <c r="AJ613" s="415"/>
      <c r="AK613" s="415"/>
      <c r="AL613" s="415"/>
      <c r="AM613" s="312"/>
    </row>
    <row r="614" spans="1:39" ht="34" hidden="1" outlineLevel="1">
      <c r="A614" s="528">
        <v>8</v>
      </c>
      <c r="B614" s="427" t="s">
        <v>101</v>
      </c>
      <c r="C614" s="290" t="s">
        <v>25</v>
      </c>
      <c r="D614" s="294"/>
      <c r="E614" s="294"/>
      <c r="F614" s="294"/>
      <c r="G614" s="294"/>
      <c r="H614" s="294"/>
      <c r="I614" s="294"/>
      <c r="J614" s="294"/>
      <c r="K614" s="294"/>
      <c r="L614" s="294"/>
      <c r="M614" s="294"/>
      <c r="N614" s="294">
        <v>12</v>
      </c>
      <c r="O614" s="294"/>
      <c r="P614" s="294"/>
      <c r="Q614" s="294"/>
      <c r="R614" s="294"/>
      <c r="S614" s="294"/>
      <c r="T614" s="294"/>
      <c r="U614" s="294"/>
      <c r="V614" s="294"/>
      <c r="W614" s="294"/>
      <c r="X614" s="294"/>
      <c r="Y614" s="414"/>
      <c r="Z614" s="409"/>
      <c r="AA614" s="409"/>
      <c r="AB614" s="409"/>
      <c r="AC614" s="409"/>
      <c r="AD614" s="409"/>
      <c r="AE614" s="409"/>
      <c r="AF614" s="414"/>
      <c r="AG614" s="414"/>
      <c r="AH614" s="414"/>
      <c r="AI614" s="414"/>
      <c r="AJ614" s="414"/>
      <c r="AK614" s="414"/>
      <c r="AL614" s="414"/>
      <c r="AM614" s="295">
        <f>SUM(Y614:AL614)</f>
        <v>0</v>
      </c>
    </row>
    <row r="615" spans="1:39" ht="16" hidden="1" outlineLevel="1">
      <c r="A615" s="528"/>
      <c r="B615" s="293" t="s">
        <v>310</v>
      </c>
      <c r="C615" s="290" t="s">
        <v>163</v>
      </c>
      <c r="D615" s="294"/>
      <c r="E615" s="294"/>
      <c r="F615" s="294"/>
      <c r="G615" s="294"/>
      <c r="H615" s="294"/>
      <c r="I615" s="294"/>
      <c r="J615" s="294"/>
      <c r="K615" s="294"/>
      <c r="L615" s="294"/>
      <c r="M615" s="294"/>
      <c r="N615" s="294">
        <f>N614</f>
        <v>12</v>
      </c>
      <c r="O615" s="294"/>
      <c r="P615" s="294"/>
      <c r="Q615" s="294"/>
      <c r="R615" s="294"/>
      <c r="S615" s="294"/>
      <c r="T615" s="294"/>
      <c r="U615" s="294"/>
      <c r="V615" s="294"/>
      <c r="W615" s="294"/>
      <c r="X615" s="294"/>
      <c r="Y615" s="410">
        <f>Y614</f>
        <v>0</v>
      </c>
      <c r="Z615" s="410">
        <f t="shared" ref="Z615" si="1016">Z614</f>
        <v>0</v>
      </c>
      <c r="AA615" s="410">
        <f t="shared" ref="AA615" si="1017">AA614</f>
        <v>0</v>
      </c>
      <c r="AB615" s="410">
        <f t="shared" ref="AB615" si="1018">AB614</f>
        <v>0</v>
      </c>
      <c r="AC615" s="410">
        <f t="shared" ref="AC615" si="1019">AC614</f>
        <v>0</v>
      </c>
      <c r="AD615" s="410">
        <f t="shared" ref="AD615" si="1020">AD614</f>
        <v>0</v>
      </c>
      <c r="AE615" s="410">
        <f t="shared" ref="AE615" si="1021">AE614</f>
        <v>0</v>
      </c>
      <c r="AF615" s="410">
        <f t="shared" ref="AF615" si="1022">AF614</f>
        <v>0</v>
      </c>
      <c r="AG615" s="410">
        <f t="shared" ref="AG615" si="1023">AG614</f>
        <v>0</v>
      </c>
      <c r="AH615" s="410">
        <f t="shared" ref="AH615" si="1024">AH614</f>
        <v>0</v>
      </c>
      <c r="AI615" s="410">
        <f t="shared" ref="AI615" si="1025">AI614</f>
        <v>0</v>
      </c>
      <c r="AJ615" s="410">
        <f t="shared" ref="AJ615" si="1026">AJ614</f>
        <v>0</v>
      </c>
      <c r="AK615" s="410">
        <f t="shared" ref="AK615" si="1027">AK614</f>
        <v>0</v>
      </c>
      <c r="AL615" s="410">
        <f t="shared" ref="AL615" si="1028">AL614</f>
        <v>0</v>
      </c>
      <c r="AM615" s="310"/>
    </row>
    <row r="616" spans="1:39" ht="16" hidden="1" outlineLevel="1">
      <c r="A616" s="528"/>
      <c r="B616" s="313"/>
      <c r="C616" s="311"/>
      <c r="D616" s="315"/>
      <c r="E616" s="315"/>
      <c r="F616" s="315"/>
      <c r="G616" s="315"/>
      <c r="H616" s="315"/>
      <c r="I616" s="315"/>
      <c r="J616" s="315"/>
      <c r="K616" s="315"/>
      <c r="L616" s="315"/>
      <c r="M616" s="315"/>
      <c r="N616" s="290"/>
      <c r="O616" s="315"/>
      <c r="P616" s="315"/>
      <c r="Q616" s="315"/>
      <c r="R616" s="315"/>
      <c r="S616" s="315"/>
      <c r="T616" s="315"/>
      <c r="U616" s="315"/>
      <c r="V616" s="315"/>
      <c r="W616" s="315"/>
      <c r="X616" s="315"/>
      <c r="Y616" s="415"/>
      <c r="Z616" s="416"/>
      <c r="AA616" s="415"/>
      <c r="AB616" s="415"/>
      <c r="AC616" s="415"/>
      <c r="AD616" s="415"/>
      <c r="AE616" s="415"/>
      <c r="AF616" s="415"/>
      <c r="AG616" s="415"/>
      <c r="AH616" s="415"/>
      <c r="AI616" s="415"/>
      <c r="AJ616" s="415"/>
      <c r="AK616" s="415"/>
      <c r="AL616" s="415"/>
      <c r="AM616" s="312"/>
    </row>
    <row r="617" spans="1:39" ht="34" hidden="1" outlineLevel="1">
      <c r="A617" s="528">
        <v>9</v>
      </c>
      <c r="B617" s="427" t="s">
        <v>102</v>
      </c>
      <c r="C617" s="290" t="s">
        <v>25</v>
      </c>
      <c r="D617" s="294"/>
      <c r="E617" s="294"/>
      <c r="F617" s="294"/>
      <c r="G617" s="294"/>
      <c r="H617" s="294"/>
      <c r="I617" s="294"/>
      <c r="J617" s="294"/>
      <c r="K617" s="294"/>
      <c r="L617" s="294"/>
      <c r="M617" s="294"/>
      <c r="N617" s="294">
        <v>12</v>
      </c>
      <c r="O617" s="294"/>
      <c r="P617" s="294"/>
      <c r="Q617" s="294"/>
      <c r="R617" s="294"/>
      <c r="S617" s="294"/>
      <c r="T617" s="294"/>
      <c r="U617" s="294"/>
      <c r="V617" s="294"/>
      <c r="W617" s="294"/>
      <c r="X617" s="294"/>
      <c r="Y617" s="414"/>
      <c r="Z617" s="409"/>
      <c r="AA617" s="409"/>
      <c r="AB617" s="409"/>
      <c r="AC617" s="409"/>
      <c r="AD617" s="409"/>
      <c r="AE617" s="409"/>
      <c r="AF617" s="414"/>
      <c r="AG617" s="414"/>
      <c r="AH617" s="414"/>
      <c r="AI617" s="414"/>
      <c r="AJ617" s="414"/>
      <c r="AK617" s="414"/>
      <c r="AL617" s="414"/>
      <c r="AM617" s="295">
        <f>SUM(Y617:AL617)</f>
        <v>0</v>
      </c>
    </row>
    <row r="618" spans="1:39" ht="16" hidden="1" outlineLevel="1">
      <c r="A618" s="528"/>
      <c r="B618" s="293" t="s">
        <v>310</v>
      </c>
      <c r="C618" s="290" t="s">
        <v>163</v>
      </c>
      <c r="D618" s="294"/>
      <c r="E618" s="294"/>
      <c r="F618" s="294"/>
      <c r="G618" s="294"/>
      <c r="H618" s="294"/>
      <c r="I618" s="294"/>
      <c r="J618" s="294"/>
      <c r="K618" s="294"/>
      <c r="L618" s="294"/>
      <c r="M618" s="294"/>
      <c r="N618" s="294">
        <f>N617</f>
        <v>12</v>
      </c>
      <c r="O618" s="294"/>
      <c r="P618" s="294"/>
      <c r="Q618" s="294"/>
      <c r="R618" s="294"/>
      <c r="S618" s="294"/>
      <c r="T618" s="294"/>
      <c r="U618" s="294"/>
      <c r="V618" s="294"/>
      <c r="W618" s="294"/>
      <c r="X618" s="294"/>
      <c r="Y618" s="410">
        <f>Y617</f>
        <v>0</v>
      </c>
      <c r="Z618" s="410">
        <f t="shared" ref="Z618" si="1029">Z617</f>
        <v>0</v>
      </c>
      <c r="AA618" s="410">
        <f t="shared" ref="AA618" si="1030">AA617</f>
        <v>0</v>
      </c>
      <c r="AB618" s="410">
        <f t="shared" ref="AB618" si="1031">AB617</f>
        <v>0</v>
      </c>
      <c r="AC618" s="410">
        <f t="shared" ref="AC618" si="1032">AC617</f>
        <v>0</v>
      </c>
      <c r="AD618" s="410">
        <f t="shared" ref="AD618" si="1033">AD617</f>
        <v>0</v>
      </c>
      <c r="AE618" s="410">
        <f t="shared" ref="AE618" si="1034">AE617</f>
        <v>0</v>
      </c>
      <c r="AF618" s="410">
        <f t="shared" ref="AF618" si="1035">AF617</f>
        <v>0</v>
      </c>
      <c r="AG618" s="410">
        <f t="shared" ref="AG618" si="1036">AG617</f>
        <v>0</v>
      </c>
      <c r="AH618" s="410">
        <f t="shared" ref="AH618" si="1037">AH617</f>
        <v>0</v>
      </c>
      <c r="AI618" s="410">
        <f t="shared" ref="AI618" si="1038">AI617</f>
        <v>0</v>
      </c>
      <c r="AJ618" s="410">
        <f t="shared" ref="AJ618" si="1039">AJ617</f>
        <v>0</v>
      </c>
      <c r="AK618" s="410">
        <f t="shared" ref="AK618" si="1040">AK617</f>
        <v>0</v>
      </c>
      <c r="AL618" s="410">
        <f t="shared" ref="AL618" si="1041">AL617</f>
        <v>0</v>
      </c>
      <c r="AM618" s="310"/>
    </row>
    <row r="619" spans="1:39" ht="16" hidden="1" outlineLevel="1">
      <c r="A619" s="528"/>
      <c r="B619" s="313"/>
      <c r="C619" s="311"/>
      <c r="D619" s="315"/>
      <c r="E619" s="315"/>
      <c r="F619" s="315"/>
      <c r="G619" s="315"/>
      <c r="H619" s="315"/>
      <c r="I619" s="315"/>
      <c r="J619" s="315"/>
      <c r="K619" s="315"/>
      <c r="L619" s="315"/>
      <c r="M619" s="315"/>
      <c r="N619" s="290"/>
      <c r="O619" s="315"/>
      <c r="P619" s="315"/>
      <c r="Q619" s="315"/>
      <c r="R619" s="315"/>
      <c r="S619" s="315"/>
      <c r="T619" s="315"/>
      <c r="U619" s="315"/>
      <c r="V619" s="315"/>
      <c r="W619" s="315"/>
      <c r="X619" s="315"/>
      <c r="Y619" s="415"/>
      <c r="Z619" s="415"/>
      <c r="AA619" s="415"/>
      <c r="AB619" s="415"/>
      <c r="AC619" s="415"/>
      <c r="AD619" s="415"/>
      <c r="AE619" s="415"/>
      <c r="AF619" s="415"/>
      <c r="AG619" s="415"/>
      <c r="AH619" s="415"/>
      <c r="AI619" s="415"/>
      <c r="AJ619" s="415"/>
      <c r="AK619" s="415"/>
      <c r="AL619" s="415"/>
      <c r="AM619" s="312"/>
    </row>
    <row r="620" spans="1:39" ht="34" hidden="1" outlineLevel="1">
      <c r="A620" s="528">
        <v>10</v>
      </c>
      <c r="B620" s="427" t="s">
        <v>103</v>
      </c>
      <c r="C620" s="290" t="s">
        <v>25</v>
      </c>
      <c r="D620" s="294"/>
      <c r="E620" s="294"/>
      <c r="F620" s="294"/>
      <c r="G620" s="294"/>
      <c r="H620" s="294"/>
      <c r="I620" s="294"/>
      <c r="J620" s="294"/>
      <c r="K620" s="294"/>
      <c r="L620" s="294"/>
      <c r="M620" s="294"/>
      <c r="N620" s="294">
        <v>3</v>
      </c>
      <c r="O620" s="294"/>
      <c r="P620" s="294"/>
      <c r="Q620" s="294"/>
      <c r="R620" s="294"/>
      <c r="S620" s="294"/>
      <c r="T620" s="294"/>
      <c r="U620" s="294"/>
      <c r="V620" s="294"/>
      <c r="W620" s="294"/>
      <c r="X620" s="294"/>
      <c r="Y620" s="414"/>
      <c r="Z620" s="409"/>
      <c r="AA620" s="409"/>
      <c r="AB620" s="409"/>
      <c r="AC620" s="409"/>
      <c r="AD620" s="409"/>
      <c r="AE620" s="409"/>
      <c r="AF620" s="414"/>
      <c r="AG620" s="414"/>
      <c r="AH620" s="414"/>
      <c r="AI620" s="414"/>
      <c r="AJ620" s="414"/>
      <c r="AK620" s="414"/>
      <c r="AL620" s="414"/>
      <c r="AM620" s="295">
        <f>SUM(Y620:AL620)</f>
        <v>0</v>
      </c>
    </row>
    <row r="621" spans="1:39" ht="16" hidden="1" outlineLevel="1">
      <c r="A621" s="528"/>
      <c r="B621" s="293" t="s">
        <v>310</v>
      </c>
      <c r="C621" s="290" t="s">
        <v>163</v>
      </c>
      <c r="D621" s="294"/>
      <c r="E621" s="294"/>
      <c r="F621" s="294"/>
      <c r="G621" s="294"/>
      <c r="H621" s="294"/>
      <c r="I621" s="294"/>
      <c r="J621" s="294"/>
      <c r="K621" s="294"/>
      <c r="L621" s="294"/>
      <c r="M621" s="294"/>
      <c r="N621" s="294">
        <f>N620</f>
        <v>3</v>
      </c>
      <c r="O621" s="294"/>
      <c r="P621" s="294"/>
      <c r="Q621" s="294"/>
      <c r="R621" s="294"/>
      <c r="S621" s="294"/>
      <c r="T621" s="294"/>
      <c r="U621" s="294"/>
      <c r="V621" s="294"/>
      <c r="W621" s="294"/>
      <c r="X621" s="294"/>
      <c r="Y621" s="410">
        <f>Y620</f>
        <v>0</v>
      </c>
      <c r="Z621" s="410">
        <f t="shared" ref="Z621" si="1042">Z620</f>
        <v>0</v>
      </c>
      <c r="AA621" s="410">
        <f t="shared" ref="AA621" si="1043">AA620</f>
        <v>0</v>
      </c>
      <c r="AB621" s="410">
        <f t="shared" ref="AB621" si="1044">AB620</f>
        <v>0</v>
      </c>
      <c r="AC621" s="410">
        <f t="shared" ref="AC621" si="1045">AC620</f>
        <v>0</v>
      </c>
      <c r="AD621" s="410">
        <f t="shared" ref="AD621" si="1046">AD620</f>
        <v>0</v>
      </c>
      <c r="AE621" s="410">
        <f t="shared" ref="AE621" si="1047">AE620</f>
        <v>0</v>
      </c>
      <c r="AF621" s="410">
        <f t="shared" ref="AF621" si="1048">AF620</f>
        <v>0</v>
      </c>
      <c r="AG621" s="410">
        <f t="shared" ref="AG621" si="1049">AG620</f>
        <v>0</v>
      </c>
      <c r="AH621" s="410">
        <f t="shared" ref="AH621" si="1050">AH620</f>
        <v>0</v>
      </c>
      <c r="AI621" s="410">
        <f t="shared" ref="AI621" si="1051">AI620</f>
        <v>0</v>
      </c>
      <c r="AJ621" s="410">
        <f t="shared" ref="AJ621" si="1052">AJ620</f>
        <v>0</v>
      </c>
      <c r="AK621" s="410">
        <f t="shared" ref="AK621" si="1053">AK620</f>
        <v>0</v>
      </c>
      <c r="AL621" s="410">
        <f t="shared" ref="AL621" si="1054">AL620</f>
        <v>0</v>
      </c>
      <c r="AM621" s="310"/>
    </row>
    <row r="622" spans="1:39" ht="16" hidden="1" outlineLevel="1">
      <c r="A622" s="528"/>
      <c r="B622" s="313"/>
      <c r="C622" s="311"/>
      <c r="D622" s="315"/>
      <c r="E622" s="315"/>
      <c r="F622" s="315"/>
      <c r="G622" s="315"/>
      <c r="H622" s="315"/>
      <c r="I622" s="315"/>
      <c r="J622" s="315"/>
      <c r="K622" s="315"/>
      <c r="L622" s="315"/>
      <c r="M622" s="315"/>
      <c r="N622" s="290"/>
      <c r="O622" s="315"/>
      <c r="P622" s="315"/>
      <c r="Q622" s="315"/>
      <c r="R622" s="315"/>
      <c r="S622" s="315"/>
      <c r="T622" s="315"/>
      <c r="U622" s="315"/>
      <c r="V622" s="315"/>
      <c r="W622" s="315"/>
      <c r="X622" s="315"/>
      <c r="Y622" s="415"/>
      <c r="Z622" s="416"/>
      <c r="AA622" s="415"/>
      <c r="AB622" s="415"/>
      <c r="AC622" s="415"/>
      <c r="AD622" s="415"/>
      <c r="AE622" s="415"/>
      <c r="AF622" s="415"/>
      <c r="AG622" s="415"/>
      <c r="AH622" s="415"/>
      <c r="AI622" s="415"/>
      <c r="AJ622" s="415"/>
      <c r="AK622" s="415"/>
      <c r="AL622" s="415"/>
      <c r="AM622" s="312"/>
    </row>
    <row r="623" spans="1:39" ht="16" hidden="1" outlineLevel="1">
      <c r="A623" s="528"/>
      <c r="B623" s="287" t="s">
        <v>10</v>
      </c>
      <c r="C623" s="288"/>
      <c r="D623" s="288"/>
      <c r="E623" s="288"/>
      <c r="F623" s="288"/>
      <c r="G623" s="288"/>
      <c r="H623" s="288"/>
      <c r="I623" s="288"/>
      <c r="J623" s="288"/>
      <c r="K623" s="288"/>
      <c r="L623" s="288"/>
      <c r="M623" s="288"/>
      <c r="N623" s="289"/>
      <c r="O623" s="288"/>
      <c r="P623" s="288"/>
      <c r="Q623" s="288"/>
      <c r="R623" s="288"/>
      <c r="S623" s="288"/>
      <c r="T623" s="288"/>
      <c r="U623" s="288"/>
      <c r="V623" s="288"/>
      <c r="W623" s="288"/>
      <c r="X623" s="288"/>
      <c r="Y623" s="413"/>
      <c r="Z623" s="413"/>
      <c r="AA623" s="413"/>
      <c r="AB623" s="413"/>
      <c r="AC623" s="413"/>
      <c r="AD623" s="413"/>
      <c r="AE623" s="413"/>
      <c r="AF623" s="413"/>
      <c r="AG623" s="413"/>
      <c r="AH623" s="413"/>
      <c r="AI623" s="413"/>
      <c r="AJ623" s="413"/>
      <c r="AK623" s="413"/>
      <c r="AL623" s="413"/>
      <c r="AM623" s="291"/>
    </row>
    <row r="624" spans="1:39" ht="34" hidden="1" outlineLevel="1">
      <c r="A624" s="528">
        <v>11</v>
      </c>
      <c r="B624" s="427" t="s">
        <v>104</v>
      </c>
      <c r="C624" s="290" t="s">
        <v>25</v>
      </c>
      <c r="D624" s="294"/>
      <c r="E624" s="294"/>
      <c r="F624" s="294"/>
      <c r="G624" s="294"/>
      <c r="H624" s="294"/>
      <c r="I624" s="294"/>
      <c r="J624" s="294"/>
      <c r="K624" s="294"/>
      <c r="L624" s="294"/>
      <c r="M624" s="294"/>
      <c r="N624" s="294">
        <v>12</v>
      </c>
      <c r="O624" s="294"/>
      <c r="P624" s="294"/>
      <c r="Q624" s="294"/>
      <c r="R624" s="294"/>
      <c r="S624" s="294"/>
      <c r="T624" s="294"/>
      <c r="U624" s="294"/>
      <c r="V624" s="294"/>
      <c r="W624" s="294"/>
      <c r="X624" s="294"/>
      <c r="Y624" s="425"/>
      <c r="Z624" s="409"/>
      <c r="AA624" s="409"/>
      <c r="AB624" s="409"/>
      <c r="AC624" s="409"/>
      <c r="AD624" s="409"/>
      <c r="AE624" s="409"/>
      <c r="AF624" s="414"/>
      <c r="AG624" s="414"/>
      <c r="AH624" s="414"/>
      <c r="AI624" s="414"/>
      <c r="AJ624" s="414"/>
      <c r="AK624" s="414"/>
      <c r="AL624" s="414"/>
      <c r="AM624" s="295">
        <f>SUM(Y624:AL624)</f>
        <v>0</v>
      </c>
    </row>
    <row r="625" spans="1:40" ht="16" hidden="1" outlineLevel="1">
      <c r="A625" s="528"/>
      <c r="B625" s="293" t="s">
        <v>310</v>
      </c>
      <c r="C625" s="290" t="s">
        <v>163</v>
      </c>
      <c r="D625" s="294"/>
      <c r="E625" s="294"/>
      <c r="F625" s="294"/>
      <c r="G625" s="294"/>
      <c r="H625" s="294"/>
      <c r="I625" s="294"/>
      <c r="J625" s="294"/>
      <c r="K625" s="294"/>
      <c r="L625" s="294"/>
      <c r="M625" s="294"/>
      <c r="N625" s="294">
        <f>N624</f>
        <v>12</v>
      </c>
      <c r="O625" s="294"/>
      <c r="P625" s="294"/>
      <c r="Q625" s="294"/>
      <c r="R625" s="294"/>
      <c r="S625" s="294"/>
      <c r="T625" s="294"/>
      <c r="U625" s="294"/>
      <c r="V625" s="294"/>
      <c r="W625" s="294"/>
      <c r="X625" s="294"/>
      <c r="Y625" s="410">
        <f>Y624</f>
        <v>0</v>
      </c>
      <c r="Z625" s="410">
        <f t="shared" ref="Z625" si="1055">Z624</f>
        <v>0</v>
      </c>
      <c r="AA625" s="410">
        <f t="shared" ref="AA625" si="1056">AA624</f>
        <v>0</v>
      </c>
      <c r="AB625" s="410">
        <f t="shared" ref="AB625" si="1057">AB624</f>
        <v>0</v>
      </c>
      <c r="AC625" s="410">
        <f t="shared" ref="AC625" si="1058">AC624</f>
        <v>0</v>
      </c>
      <c r="AD625" s="410">
        <f t="shared" ref="AD625" si="1059">AD624</f>
        <v>0</v>
      </c>
      <c r="AE625" s="410">
        <f t="shared" ref="AE625" si="1060">AE624</f>
        <v>0</v>
      </c>
      <c r="AF625" s="410">
        <f t="shared" ref="AF625" si="1061">AF624</f>
        <v>0</v>
      </c>
      <c r="AG625" s="410">
        <f t="shared" ref="AG625" si="1062">AG624</f>
        <v>0</v>
      </c>
      <c r="AH625" s="410">
        <f t="shared" ref="AH625" si="1063">AH624</f>
        <v>0</v>
      </c>
      <c r="AI625" s="410">
        <f t="shared" ref="AI625" si="1064">AI624</f>
        <v>0</v>
      </c>
      <c r="AJ625" s="410">
        <f t="shared" ref="AJ625" si="1065">AJ624</f>
        <v>0</v>
      </c>
      <c r="AK625" s="410">
        <f t="shared" ref="AK625" si="1066">AK624</f>
        <v>0</v>
      </c>
      <c r="AL625" s="410">
        <f t="shared" ref="AL625" si="1067">AL624</f>
        <v>0</v>
      </c>
      <c r="AM625" s="296"/>
    </row>
    <row r="626" spans="1:40" ht="16" hidden="1" outlineLevel="1">
      <c r="A626" s="528"/>
      <c r="B626" s="314"/>
      <c r="C626" s="304"/>
      <c r="D626" s="290"/>
      <c r="E626" s="290"/>
      <c r="F626" s="290"/>
      <c r="G626" s="290"/>
      <c r="H626" s="290"/>
      <c r="I626" s="290"/>
      <c r="J626" s="290"/>
      <c r="K626" s="290"/>
      <c r="L626" s="290"/>
      <c r="M626" s="290"/>
      <c r="N626" s="290"/>
      <c r="O626" s="290"/>
      <c r="P626" s="290"/>
      <c r="Q626" s="290"/>
      <c r="R626" s="290"/>
      <c r="S626" s="290"/>
      <c r="T626" s="290"/>
      <c r="U626" s="290"/>
      <c r="V626" s="290"/>
      <c r="W626" s="290"/>
      <c r="X626" s="290"/>
      <c r="Y626" s="411"/>
      <c r="Z626" s="420"/>
      <c r="AA626" s="420"/>
      <c r="AB626" s="420"/>
      <c r="AC626" s="420"/>
      <c r="AD626" s="420"/>
      <c r="AE626" s="420"/>
      <c r="AF626" s="420"/>
      <c r="AG626" s="420"/>
      <c r="AH626" s="420"/>
      <c r="AI626" s="420"/>
      <c r="AJ626" s="420"/>
      <c r="AK626" s="420"/>
      <c r="AL626" s="420"/>
      <c r="AM626" s="305"/>
    </row>
    <row r="627" spans="1:40" ht="34" hidden="1" outlineLevel="1">
      <c r="A627" s="528">
        <v>12</v>
      </c>
      <c r="B627" s="427" t="s">
        <v>105</v>
      </c>
      <c r="C627" s="290" t="s">
        <v>25</v>
      </c>
      <c r="D627" s="294"/>
      <c r="E627" s="294"/>
      <c r="F627" s="294"/>
      <c r="G627" s="294"/>
      <c r="H627" s="294"/>
      <c r="I627" s="294"/>
      <c r="J627" s="294"/>
      <c r="K627" s="294"/>
      <c r="L627" s="294"/>
      <c r="M627" s="294"/>
      <c r="N627" s="294">
        <v>12</v>
      </c>
      <c r="O627" s="294"/>
      <c r="P627" s="294"/>
      <c r="Q627" s="294"/>
      <c r="R627" s="294"/>
      <c r="S627" s="294"/>
      <c r="T627" s="294"/>
      <c r="U627" s="294"/>
      <c r="V627" s="294"/>
      <c r="W627" s="294"/>
      <c r="X627" s="294"/>
      <c r="Y627" s="409"/>
      <c r="Z627" s="409"/>
      <c r="AA627" s="409"/>
      <c r="AB627" s="409"/>
      <c r="AC627" s="409"/>
      <c r="AD627" s="409"/>
      <c r="AE627" s="409"/>
      <c r="AF627" s="414"/>
      <c r="AG627" s="414"/>
      <c r="AH627" s="414"/>
      <c r="AI627" s="414"/>
      <c r="AJ627" s="414"/>
      <c r="AK627" s="414"/>
      <c r="AL627" s="414"/>
      <c r="AM627" s="295">
        <f>SUM(Y627:AL627)</f>
        <v>0</v>
      </c>
    </row>
    <row r="628" spans="1:40" ht="16" hidden="1" outlineLevel="1">
      <c r="A628" s="528"/>
      <c r="B628" s="293" t="s">
        <v>310</v>
      </c>
      <c r="C628" s="290" t="s">
        <v>163</v>
      </c>
      <c r="D628" s="294"/>
      <c r="E628" s="294"/>
      <c r="F628" s="294"/>
      <c r="G628" s="294"/>
      <c r="H628" s="294"/>
      <c r="I628" s="294"/>
      <c r="J628" s="294"/>
      <c r="K628" s="294"/>
      <c r="L628" s="294"/>
      <c r="M628" s="294"/>
      <c r="N628" s="294">
        <f>N627</f>
        <v>12</v>
      </c>
      <c r="O628" s="294"/>
      <c r="P628" s="294"/>
      <c r="Q628" s="294"/>
      <c r="R628" s="294"/>
      <c r="S628" s="294"/>
      <c r="T628" s="294"/>
      <c r="U628" s="294"/>
      <c r="V628" s="294"/>
      <c r="W628" s="294"/>
      <c r="X628" s="294"/>
      <c r="Y628" s="410">
        <f>Y627</f>
        <v>0</v>
      </c>
      <c r="Z628" s="410">
        <f t="shared" ref="Z628" si="1068">Z627</f>
        <v>0</v>
      </c>
      <c r="AA628" s="410">
        <f t="shared" ref="AA628" si="1069">AA627</f>
        <v>0</v>
      </c>
      <c r="AB628" s="410">
        <f t="shared" ref="AB628" si="1070">AB627</f>
        <v>0</v>
      </c>
      <c r="AC628" s="410">
        <f t="shared" ref="AC628" si="1071">AC627</f>
        <v>0</v>
      </c>
      <c r="AD628" s="410">
        <f t="shared" ref="AD628" si="1072">AD627</f>
        <v>0</v>
      </c>
      <c r="AE628" s="410">
        <f t="shared" ref="AE628" si="1073">AE627</f>
        <v>0</v>
      </c>
      <c r="AF628" s="410">
        <f t="shared" ref="AF628" si="1074">AF627</f>
        <v>0</v>
      </c>
      <c r="AG628" s="410">
        <f t="shared" ref="AG628" si="1075">AG627</f>
        <v>0</v>
      </c>
      <c r="AH628" s="410">
        <f t="shared" ref="AH628" si="1076">AH627</f>
        <v>0</v>
      </c>
      <c r="AI628" s="410">
        <f t="shared" ref="AI628" si="1077">AI627</f>
        <v>0</v>
      </c>
      <c r="AJ628" s="410">
        <f t="shared" ref="AJ628" si="1078">AJ627</f>
        <v>0</v>
      </c>
      <c r="AK628" s="410">
        <f t="shared" ref="AK628" si="1079">AK627</f>
        <v>0</v>
      </c>
      <c r="AL628" s="410">
        <f t="shared" ref="AL628" si="1080">AL627</f>
        <v>0</v>
      </c>
      <c r="AM628" s="296"/>
    </row>
    <row r="629" spans="1:40" ht="16" hidden="1" outlineLevel="1">
      <c r="A629" s="528"/>
      <c r="B629" s="314"/>
      <c r="C629" s="304"/>
      <c r="D629" s="290"/>
      <c r="E629" s="290"/>
      <c r="F629" s="290"/>
      <c r="G629" s="290"/>
      <c r="H629" s="290"/>
      <c r="I629" s="290"/>
      <c r="J629" s="290"/>
      <c r="K629" s="290"/>
      <c r="L629" s="290"/>
      <c r="M629" s="290"/>
      <c r="N629" s="290"/>
      <c r="O629" s="290"/>
      <c r="P629" s="290"/>
      <c r="Q629" s="290"/>
      <c r="R629" s="290"/>
      <c r="S629" s="290"/>
      <c r="T629" s="290"/>
      <c r="U629" s="290"/>
      <c r="V629" s="290"/>
      <c r="W629" s="290"/>
      <c r="X629" s="290"/>
      <c r="Y629" s="421"/>
      <c r="Z629" s="421"/>
      <c r="AA629" s="411"/>
      <c r="AB629" s="411"/>
      <c r="AC629" s="411"/>
      <c r="AD629" s="411"/>
      <c r="AE629" s="411"/>
      <c r="AF629" s="411"/>
      <c r="AG629" s="411"/>
      <c r="AH629" s="411"/>
      <c r="AI629" s="411"/>
      <c r="AJ629" s="411"/>
      <c r="AK629" s="411"/>
      <c r="AL629" s="411"/>
      <c r="AM629" s="305"/>
    </row>
    <row r="630" spans="1:40" ht="34" hidden="1" outlineLevel="1">
      <c r="A630" s="528">
        <v>13</v>
      </c>
      <c r="B630" s="427" t="s">
        <v>106</v>
      </c>
      <c r="C630" s="290" t="s">
        <v>25</v>
      </c>
      <c r="D630" s="294"/>
      <c r="E630" s="294"/>
      <c r="F630" s="294"/>
      <c r="G630" s="294"/>
      <c r="H630" s="294"/>
      <c r="I630" s="294"/>
      <c r="J630" s="294"/>
      <c r="K630" s="294"/>
      <c r="L630" s="294"/>
      <c r="M630" s="294"/>
      <c r="N630" s="294">
        <v>12</v>
      </c>
      <c r="O630" s="294"/>
      <c r="P630" s="294"/>
      <c r="Q630" s="294"/>
      <c r="R630" s="294"/>
      <c r="S630" s="294"/>
      <c r="T630" s="294"/>
      <c r="U630" s="294"/>
      <c r="V630" s="294"/>
      <c r="W630" s="294"/>
      <c r="X630" s="294"/>
      <c r="Y630" s="409"/>
      <c r="Z630" s="409"/>
      <c r="AA630" s="409"/>
      <c r="AB630" s="409"/>
      <c r="AC630" s="409"/>
      <c r="AD630" s="409"/>
      <c r="AE630" s="409"/>
      <c r="AF630" s="414"/>
      <c r="AG630" s="414"/>
      <c r="AH630" s="414"/>
      <c r="AI630" s="414"/>
      <c r="AJ630" s="414"/>
      <c r="AK630" s="414"/>
      <c r="AL630" s="414"/>
      <c r="AM630" s="295">
        <f>SUM(Y630:AL630)</f>
        <v>0</v>
      </c>
    </row>
    <row r="631" spans="1:40" ht="16" hidden="1" outlineLevel="1">
      <c r="A631" s="528"/>
      <c r="B631" s="293" t="s">
        <v>310</v>
      </c>
      <c r="C631" s="290" t="s">
        <v>163</v>
      </c>
      <c r="D631" s="294"/>
      <c r="E631" s="294"/>
      <c r="F631" s="294"/>
      <c r="G631" s="294"/>
      <c r="H631" s="294"/>
      <c r="I631" s="294"/>
      <c r="J631" s="294"/>
      <c r="K631" s="294"/>
      <c r="L631" s="294"/>
      <c r="M631" s="294"/>
      <c r="N631" s="294">
        <f>N630</f>
        <v>12</v>
      </c>
      <c r="O631" s="294"/>
      <c r="P631" s="294"/>
      <c r="Q631" s="294"/>
      <c r="R631" s="294"/>
      <c r="S631" s="294"/>
      <c r="T631" s="294"/>
      <c r="U631" s="294"/>
      <c r="V631" s="294"/>
      <c r="W631" s="294"/>
      <c r="X631" s="294"/>
      <c r="Y631" s="410">
        <f>Y630</f>
        <v>0</v>
      </c>
      <c r="Z631" s="410">
        <f t="shared" ref="Z631" si="1081">Z630</f>
        <v>0</v>
      </c>
      <c r="AA631" s="410">
        <f t="shared" ref="AA631" si="1082">AA630</f>
        <v>0</v>
      </c>
      <c r="AB631" s="410">
        <f t="shared" ref="AB631" si="1083">AB630</f>
        <v>0</v>
      </c>
      <c r="AC631" s="410">
        <f t="shared" ref="AC631" si="1084">AC630</f>
        <v>0</v>
      </c>
      <c r="AD631" s="410">
        <f t="shared" ref="AD631" si="1085">AD630</f>
        <v>0</v>
      </c>
      <c r="AE631" s="410">
        <f t="shared" ref="AE631" si="1086">AE630</f>
        <v>0</v>
      </c>
      <c r="AF631" s="410">
        <f t="shared" ref="AF631" si="1087">AF630</f>
        <v>0</v>
      </c>
      <c r="AG631" s="410">
        <f t="shared" ref="AG631" si="1088">AG630</f>
        <v>0</v>
      </c>
      <c r="AH631" s="410">
        <f t="shared" ref="AH631" si="1089">AH630</f>
        <v>0</v>
      </c>
      <c r="AI631" s="410">
        <f t="shared" ref="AI631" si="1090">AI630</f>
        <v>0</v>
      </c>
      <c r="AJ631" s="410">
        <f t="shared" ref="AJ631" si="1091">AJ630</f>
        <v>0</v>
      </c>
      <c r="AK631" s="410">
        <f t="shared" ref="AK631" si="1092">AK630</f>
        <v>0</v>
      </c>
      <c r="AL631" s="410">
        <f t="shared" ref="AL631" si="1093">AL630</f>
        <v>0</v>
      </c>
      <c r="AM631" s="305"/>
    </row>
    <row r="632" spans="1:40" ht="16" hidden="1" outlineLevel="1">
      <c r="A632" s="528"/>
      <c r="B632" s="314"/>
      <c r="C632" s="304"/>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1"/>
      <c r="AF632" s="411"/>
      <c r="AG632" s="411"/>
      <c r="AH632" s="411"/>
      <c r="AI632" s="411"/>
      <c r="AJ632" s="411"/>
      <c r="AK632" s="411"/>
      <c r="AL632" s="411"/>
      <c r="AM632" s="305"/>
    </row>
    <row r="633" spans="1:40" ht="16" hidden="1" outlineLevel="1">
      <c r="A633" s="528"/>
      <c r="B633" s="287" t="s">
        <v>107</v>
      </c>
      <c r="C633" s="288"/>
      <c r="D633" s="289"/>
      <c r="E633" s="289"/>
      <c r="F633" s="289"/>
      <c r="G633" s="289"/>
      <c r="H633" s="289"/>
      <c r="I633" s="289"/>
      <c r="J633" s="289"/>
      <c r="K633" s="289"/>
      <c r="L633" s="289"/>
      <c r="M633" s="289"/>
      <c r="N633" s="289"/>
      <c r="O633" s="289"/>
      <c r="P633" s="288"/>
      <c r="Q633" s="288"/>
      <c r="R633" s="288"/>
      <c r="S633" s="288"/>
      <c r="T633" s="288"/>
      <c r="U633" s="288"/>
      <c r="V633" s="288"/>
      <c r="W633" s="288"/>
      <c r="X633" s="288"/>
      <c r="Y633" s="413"/>
      <c r="Z633" s="413"/>
      <c r="AA633" s="413"/>
      <c r="AB633" s="413"/>
      <c r="AC633" s="413"/>
      <c r="AD633" s="413"/>
      <c r="AE633" s="413"/>
      <c r="AF633" s="413"/>
      <c r="AG633" s="413"/>
      <c r="AH633" s="413"/>
      <c r="AI633" s="413"/>
      <c r="AJ633" s="413"/>
      <c r="AK633" s="413"/>
      <c r="AL633" s="413"/>
      <c r="AM633" s="291"/>
    </row>
    <row r="634" spans="1:40" ht="17" hidden="1" outlineLevel="1">
      <c r="A634" s="528">
        <v>14</v>
      </c>
      <c r="B634" s="314" t="s">
        <v>108</v>
      </c>
      <c r="C634" s="290" t="s">
        <v>25</v>
      </c>
      <c r="D634" s="294"/>
      <c r="E634" s="294"/>
      <c r="F634" s="294"/>
      <c r="G634" s="294"/>
      <c r="H634" s="294"/>
      <c r="I634" s="294"/>
      <c r="J634" s="294"/>
      <c r="K634" s="294"/>
      <c r="L634" s="294"/>
      <c r="M634" s="294"/>
      <c r="N634" s="294">
        <v>12</v>
      </c>
      <c r="O634" s="294"/>
      <c r="P634" s="294"/>
      <c r="Q634" s="294"/>
      <c r="R634" s="294"/>
      <c r="S634" s="294"/>
      <c r="T634" s="294"/>
      <c r="U634" s="294"/>
      <c r="V634" s="294"/>
      <c r="W634" s="294"/>
      <c r="X634" s="294"/>
      <c r="Y634" s="409"/>
      <c r="Z634" s="409"/>
      <c r="AA634" s="409"/>
      <c r="AB634" s="409"/>
      <c r="AC634" s="409"/>
      <c r="AD634" s="409"/>
      <c r="AE634" s="409"/>
      <c r="AF634" s="409"/>
      <c r="AG634" s="409"/>
      <c r="AH634" s="409"/>
      <c r="AI634" s="409"/>
      <c r="AJ634" s="409"/>
      <c r="AK634" s="409"/>
      <c r="AL634" s="409"/>
      <c r="AM634" s="295">
        <f>SUM(Y634:AL634)</f>
        <v>0</v>
      </c>
    </row>
    <row r="635" spans="1:40" ht="16" hidden="1" outlineLevel="1">
      <c r="A635" s="528"/>
      <c r="B635" s="293" t="s">
        <v>310</v>
      </c>
      <c r="C635" s="290" t="s">
        <v>163</v>
      </c>
      <c r="D635" s="294"/>
      <c r="E635" s="294"/>
      <c r="F635" s="294"/>
      <c r="G635" s="294"/>
      <c r="H635" s="294"/>
      <c r="I635" s="294"/>
      <c r="J635" s="294"/>
      <c r="K635" s="294"/>
      <c r="L635" s="294"/>
      <c r="M635" s="294"/>
      <c r="N635" s="294">
        <f>N634</f>
        <v>12</v>
      </c>
      <c r="O635" s="294"/>
      <c r="P635" s="294"/>
      <c r="Q635" s="294"/>
      <c r="R635" s="294"/>
      <c r="S635" s="294"/>
      <c r="T635" s="294"/>
      <c r="U635" s="294"/>
      <c r="V635" s="294"/>
      <c r="W635" s="294"/>
      <c r="X635" s="294"/>
      <c r="Y635" s="410">
        <f>Y634</f>
        <v>0</v>
      </c>
      <c r="Z635" s="410">
        <f t="shared" ref="Z635" si="1094">Z634</f>
        <v>0</v>
      </c>
      <c r="AA635" s="410">
        <f t="shared" ref="AA635" si="1095">AA634</f>
        <v>0</v>
      </c>
      <c r="AB635" s="410">
        <f t="shared" ref="AB635" si="1096">AB634</f>
        <v>0</v>
      </c>
      <c r="AC635" s="410">
        <f t="shared" ref="AC635" si="1097">AC634</f>
        <v>0</v>
      </c>
      <c r="AD635" s="410">
        <f t="shared" ref="AD635" si="1098">AD634</f>
        <v>0</v>
      </c>
      <c r="AE635" s="410">
        <f t="shared" ref="AE635" si="1099">AE634</f>
        <v>0</v>
      </c>
      <c r="AF635" s="410">
        <f t="shared" ref="AF635" si="1100">AF634</f>
        <v>0</v>
      </c>
      <c r="AG635" s="410">
        <f t="shared" ref="AG635" si="1101">AG634</f>
        <v>0</v>
      </c>
      <c r="AH635" s="410">
        <f t="shared" ref="AH635" si="1102">AH634</f>
        <v>0</v>
      </c>
      <c r="AI635" s="410">
        <f t="shared" ref="AI635" si="1103">AI634</f>
        <v>0</v>
      </c>
      <c r="AJ635" s="410">
        <f t="shared" ref="AJ635" si="1104">AJ634</f>
        <v>0</v>
      </c>
      <c r="AK635" s="410">
        <f t="shared" ref="AK635" si="1105">AK634</f>
        <v>0</v>
      </c>
      <c r="AL635" s="410">
        <f t="shared" ref="AL635" si="1106">AL634</f>
        <v>0</v>
      </c>
      <c r="AM635" s="512"/>
      <c r="AN635" s="626"/>
    </row>
    <row r="636" spans="1:40" ht="16" hidden="1" outlineLevel="1">
      <c r="A636" s="528"/>
      <c r="B636" s="314"/>
      <c r="C636" s="304"/>
      <c r="D636" s="290"/>
      <c r="E636" s="290"/>
      <c r="F636" s="290"/>
      <c r="G636" s="290"/>
      <c r="H636" s="290"/>
      <c r="I636" s="290"/>
      <c r="J636" s="290"/>
      <c r="K636" s="290"/>
      <c r="L636" s="290"/>
      <c r="M636" s="290"/>
      <c r="N636" s="464"/>
      <c r="O636" s="290"/>
      <c r="P636" s="290"/>
      <c r="Q636" s="290"/>
      <c r="R636" s="290"/>
      <c r="S636" s="290"/>
      <c r="T636" s="290"/>
      <c r="U636" s="290"/>
      <c r="V636" s="290"/>
      <c r="W636" s="290"/>
      <c r="X636" s="290"/>
      <c r="Y636" s="411"/>
      <c r="Z636" s="411"/>
      <c r="AA636" s="411"/>
      <c r="AB636" s="411"/>
      <c r="AC636" s="411"/>
      <c r="AD636" s="411"/>
      <c r="AE636" s="411"/>
      <c r="AF636" s="411"/>
      <c r="AG636" s="411"/>
      <c r="AH636" s="411"/>
      <c r="AI636" s="411"/>
      <c r="AJ636" s="411"/>
      <c r="AK636" s="411"/>
      <c r="AL636" s="411"/>
      <c r="AM636" s="300"/>
      <c r="AN636" s="626"/>
    </row>
    <row r="637" spans="1:40" s="308" customFormat="1" ht="16" hidden="1" outlineLevel="1">
      <c r="A637" s="528"/>
      <c r="B637" s="287" t="s">
        <v>490</v>
      </c>
      <c r="C637" s="290"/>
      <c r="D637" s="290"/>
      <c r="E637" s="290"/>
      <c r="F637" s="290"/>
      <c r="G637" s="290"/>
      <c r="H637" s="290"/>
      <c r="I637" s="290"/>
      <c r="J637" s="290"/>
      <c r="K637" s="290"/>
      <c r="L637" s="290"/>
      <c r="M637" s="290"/>
      <c r="N637" s="290"/>
      <c r="O637" s="290"/>
      <c r="P637" s="290"/>
      <c r="Q637" s="290"/>
      <c r="R637" s="290"/>
      <c r="S637" s="290"/>
      <c r="T637" s="290"/>
      <c r="U637" s="290"/>
      <c r="V637" s="290"/>
      <c r="W637" s="290"/>
      <c r="X637" s="290"/>
      <c r="Y637" s="411"/>
      <c r="Z637" s="411"/>
      <c r="AA637" s="411"/>
      <c r="AB637" s="411"/>
      <c r="AC637" s="411"/>
      <c r="AD637" s="411"/>
      <c r="AE637" s="415"/>
      <c r="AF637" s="415"/>
      <c r="AG637" s="415"/>
      <c r="AH637" s="415"/>
      <c r="AI637" s="415"/>
      <c r="AJ637" s="415"/>
      <c r="AK637" s="415"/>
      <c r="AL637" s="415"/>
      <c r="AM637" s="513"/>
      <c r="AN637" s="627"/>
    </row>
    <row r="638" spans="1:40" ht="16" hidden="1" outlineLevel="1">
      <c r="A638" s="528">
        <v>15</v>
      </c>
      <c r="B638" s="293" t="s">
        <v>495</v>
      </c>
      <c r="C638" s="290" t="s">
        <v>25</v>
      </c>
      <c r="D638" s="294"/>
      <c r="E638" s="294"/>
      <c r="F638" s="294"/>
      <c r="G638" s="294"/>
      <c r="H638" s="294"/>
      <c r="I638" s="294"/>
      <c r="J638" s="294"/>
      <c r="K638" s="294"/>
      <c r="L638" s="294"/>
      <c r="M638" s="294"/>
      <c r="N638" s="294">
        <v>0</v>
      </c>
      <c r="O638" s="294"/>
      <c r="P638" s="294"/>
      <c r="Q638" s="294"/>
      <c r="R638" s="294"/>
      <c r="S638" s="294"/>
      <c r="T638" s="294"/>
      <c r="U638" s="294"/>
      <c r="V638" s="294"/>
      <c r="W638" s="294"/>
      <c r="X638" s="294"/>
      <c r="Y638" s="409"/>
      <c r="Z638" s="409"/>
      <c r="AA638" s="409"/>
      <c r="AB638" s="409"/>
      <c r="AC638" s="409"/>
      <c r="AD638" s="409"/>
      <c r="AE638" s="409"/>
      <c r="AF638" s="409"/>
      <c r="AG638" s="409"/>
      <c r="AH638" s="409"/>
      <c r="AI638" s="409"/>
      <c r="AJ638" s="409"/>
      <c r="AK638" s="409"/>
      <c r="AL638" s="409"/>
      <c r="AM638" s="295">
        <f>SUM(Y638:AL638)</f>
        <v>0</v>
      </c>
    </row>
    <row r="639" spans="1:40" ht="16" hidden="1" outlineLevel="1">
      <c r="A639" s="528"/>
      <c r="B639" s="293" t="s">
        <v>310</v>
      </c>
      <c r="C639" s="290" t="s">
        <v>163</v>
      </c>
      <c r="D639" s="294"/>
      <c r="E639" s="294"/>
      <c r="F639" s="294"/>
      <c r="G639" s="294"/>
      <c r="H639" s="294"/>
      <c r="I639" s="294"/>
      <c r="J639" s="294"/>
      <c r="K639" s="294"/>
      <c r="L639" s="294"/>
      <c r="M639" s="294"/>
      <c r="N639" s="294">
        <f>N638</f>
        <v>0</v>
      </c>
      <c r="O639" s="294"/>
      <c r="P639" s="294"/>
      <c r="Q639" s="294"/>
      <c r="R639" s="294"/>
      <c r="S639" s="294"/>
      <c r="T639" s="294"/>
      <c r="U639" s="294"/>
      <c r="V639" s="294"/>
      <c r="W639" s="294"/>
      <c r="X639" s="294"/>
      <c r="Y639" s="410">
        <f>Y638</f>
        <v>0</v>
      </c>
      <c r="Z639" s="410">
        <f t="shared" ref="Z639:AL639" si="1107">Z638</f>
        <v>0</v>
      </c>
      <c r="AA639" s="410">
        <f t="shared" si="1107"/>
        <v>0</v>
      </c>
      <c r="AB639" s="410">
        <f t="shared" si="1107"/>
        <v>0</v>
      </c>
      <c r="AC639" s="410">
        <f t="shared" si="1107"/>
        <v>0</v>
      </c>
      <c r="AD639" s="410">
        <f t="shared" si="1107"/>
        <v>0</v>
      </c>
      <c r="AE639" s="410">
        <f t="shared" si="1107"/>
        <v>0</v>
      </c>
      <c r="AF639" s="410">
        <f t="shared" si="1107"/>
        <v>0</v>
      </c>
      <c r="AG639" s="410">
        <f t="shared" si="1107"/>
        <v>0</v>
      </c>
      <c r="AH639" s="410">
        <f t="shared" si="1107"/>
        <v>0</v>
      </c>
      <c r="AI639" s="410">
        <f t="shared" si="1107"/>
        <v>0</v>
      </c>
      <c r="AJ639" s="410">
        <f t="shared" si="1107"/>
        <v>0</v>
      </c>
      <c r="AK639" s="410">
        <f t="shared" si="1107"/>
        <v>0</v>
      </c>
      <c r="AL639" s="410">
        <f t="shared" si="1107"/>
        <v>0</v>
      </c>
      <c r="AM639" s="296"/>
    </row>
    <row r="640" spans="1:40" ht="16" hidden="1" outlineLevel="1">
      <c r="A640" s="528"/>
      <c r="B640" s="314"/>
      <c r="C640" s="304"/>
      <c r="D640" s="290"/>
      <c r="E640" s="290"/>
      <c r="F640" s="290"/>
      <c r="G640" s="290"/>
      <c r="H640" s="290"/>
      <c r="I640" s="290"/>
      <c r="J640" s="290"/>
      <c r="K640" s="290"/>
      <c r="L640" s="290"/>
      <c r="M640" s="290"/>
      <c r="N640" s="290"/>
      <c r="O640" s="290"/>
      <c r="P640" s="290"/>
      <c r="Q640" s="290"/>
      <c r="R640" s="290"/>
      <c r="S640" s="290"/>
      <c r="T640" s="290"/>
      <c r="U640" s="290"/>
      <c r="V640" s="290"/>
      <c r="W640" s="290"/>
      <c r="X640" s="290"/>
      <c r="Y640" s="411"/>
      <c r="Z640" s="411"/>
      <c r="AA640" s="411"/>
      <c r="AB640" s="411"/>
      <c r="AC640" s="411"/>
      <c r="AD640" s="411"/>
      <c r="AE640" s="411"/>
      <c r="AF640" s="411"/>
      <c r="AG640" s="411"/>
      <c r="AH640" s="411"/>
      <c r="AI640" s="411"/>
      <c r="AJ640" s="411"/>
      <c r="AK640" s="411"/>
      <c r="AL640" s="411"/>
      <c r="AM640" s="305"/>
    </row>
    <row r="641" spans="1:39" s="282" customFormat="1" ht="16" hidden="1" outlineLevel="1">
      <c r="A641" s="528">
        <v>16</v>
      </c>
      <c r="B641" s="323" t="s">
        <v>491</v>
      </c>
      <c r="C641" s="290" t="s">
        <v>25</v>
      </c>
      <c r="D641" s="294"/>
      <c r="E641" s="294"/>
      <c r="F641" s="294"/>
      <c r="G641" s="294"/>
      <c r="H641" s="294"/>
      <c r="I641" s="294"/>
      <c r="J641" s="294"/>
      <c r="K641" s="294"/>
      <c r="L641" s="294"/>
      <c r="M641" s="294"/>
      <c r="N641" s="294">
        <v>0</v>
      </c>
      <c r="O641" s="294"/>
      <c r="P641" s="294"/>
      <c r="Q641" s="294"/>
      <c r="R641" s="294"/>
      <c r="S641" s="294"/>
      <c r="T641" s="294"/>
      <c r="U641" s="294"/>
      <c r="V641" s="294"/>
      <c r="W641" s="294"/>
      <c r="X641" s="294"/>
      <c r="Y641" s="409"/>
      <c r="Z641" s="409"/>
      <c r="AA641" s="409"/>
      <c r="AB641" s="409"/>
      <c r="AC641" s="409"/>
      <c r="AD641" s="409"/>
      <c r="AE641" s="409"/>
      <c r="AF641" s="409"/>
      <c r="AG641" s="409"/>
      <c r="AH641" s="409"/>
      <c r="AI641" s="409"/>
      <c r="AJ641" s="409"/>
      <c r="AK641" s="409"/>
      <c r="AL641" s="409"/>
      <c r="AM641" s="295">
        <f>SUM(Y641:AL641)</f>
        <v>0</v>
      </c>
    </row>
    <row r="642" spans="1:39" s="282" customFormat="1" ht="16" hidden="1" outlineLevel="1">
      <c r="A642" s="528"/>
      <c r="B642" s="293" t="s">
        <v>310</v>
      </c>
      <c r="C642" s="290" t="s">
        <v>163</v>
      </c>
      <c r="D642" s="294"/>
      <c r="E642" s="294"/>
      <c r="F642" s="294"/>
      <c r="G642" s="294"/>
      <c r="H642" s="294"/>
      <c r="I642" s="294"/>
      <c r="J642" s="294"/>
      <c r="K642" s="294"/>
      <c r="L642" s="294"/>
      <c r="M642" s="294"/>
      <c r="N642" s="294">
        <f>N641</f>
        <v>0</v>
      </c>
      <c r="O642" s="294"/>
      <c r="P642" s="294"/>
      <c r="Q642" s="294"/>
      <c r="R642" s="294"/>
      <c r="S642" s="294"/>
      <c r="T642" s="294"/>
      <c r="U642" s="294"/>
      <c r="V642" s="294"/>
      <c r="W642" s="294"/>
      <c r="X642" s="294"/>
      <c r="Y642" s="410">
        <f>Y641</f>
        <v>0</v>
      </c>
      <c r="Z642" s="410">
        <f t="shared" ref="Z642:AL642" si="1108">Z641</f>
        <v>0</v>
      </c>
      <c r="AA642" s="410">
        <f t="shared" si="1108"/>
        <v>0</v>
      </c>
      <c r="AB642" s="410">
        <f t="shared" si="1108"/>
        <v>0</v>
      </c>
      <c r="AC642" s="410">
        <f t="shared" si="1108"/>
        <v>0</v>
      </c>
      <c r="AD642" s="410">
        <f t="shared" si="1108"/>
        <v>0</v>
      </c>
      <c r="AE642" s="410">
        <f t="shared" si="1108"/>
        <v>0</v>
      </c>
      <c r="AF642" s="410">
        <f t="shared" si="1108"/>
        <v>0</v>
      </c>
      <c r="AG642" s="410">
        <f t="shared" si="1108"/>
        <v>0</v>
      </c>
      <c r="AH642" s="410">
        <f t="shared" si="1108"/>
        <v>0</v>
      </c>
      <c r="AI642" s="410">
        <f t="shared" si="1108"/>
        <v>0</v>
      </c>
      <c r="AJ642" s="410">
        <f t="shared" si="1108"/>
        <v>0</v>
      </c>
      <c r="AK642" s="410">
        <f t="shared" si="1108"/>
        <v>0</v>
      </c>
      <c r="AL642" s="410">
        <f t="shared" si="1108"/>
        <v>0</v>
      </c>
      <c r="AM642" s="296"/>
    </row>
    <row r="643" spans="1:39" s="282" customFormat="1" ht="16" hidden="1" outlineLevel="1">
      <c r="A643" s="528"/>
      <c r="B643" s="323"/>
      <c r="C643" s="290"/>
      <c r="D643" s="290"/>
      <c r="E643" s="290"/>
      <c r="F643" s="290"/>
      <c r="G643" s="290"/>
      <c r="H643" s="290"/>
      <c r="I643" s="290"/>
      <c r="J643" s="290"/>
      <c r="K643" s="290"/>
      <c r="L643" s="290"/>
      <c r="M643" s="290"/>
      <c r="N643" s="290"/>
      <c r="O643" s="290"/>
      <c r="P643" s="290"/>
      <c r="Q643" s="290"/>
      <c r="R643" s="290"/>
      <c r="S643" s="290"/>
      <c r="T643" s="290"/>
      <c r="U643" s="290"/>
      <c r="V643" s="290"/>
      <c r="W643" s="290"/>
      <c r="X643" s="290"/>
      <c r="Y643" s="411"/>
      <c r="Z643" s="411"/>
      <c r="AA643" s="411"/>
      <c r="AB643" s="411"/>
      <c r="AC643" s="411"/>
      <c r="AD643" s="411"/>
      <c r="AE643" s="415"/>
      <c r="AF643" s="415"/>
      <c r="AG643" s="415"/>
      <c r="AH643" s="415"/>
      <c r="AI643" s="415"/>
      <c r="AJ643" s="415"/>
      <c r="AK643" s="415"/>
      <c r="AL643" s="415"/>
      <c r="AM643" s="312"/>
    </row>
    <row r="644" spans="1:39" ht="17" hidden="1" outlineLevel="1">
      <c r="A644" s="528"/>
      <c r="B644" s="515" t="s">
        <v>496</v>
      </c>
      <c r="C644" s="319"/>
      <c r="D644" s="289"/>
      <c r="E644" s="288"/>
      <c r="F644" s="288"/>
      <c r="G644" s="288"/>
      <c r="H644" s="288"/>
      <c r="I644" s="288"/>
      <c r="J644" s="288"/>
      <c r="K644" s="288"/>
      <c r="L644" s="288"/>
      <c r="M644" s="288"/>
      <c r="N644" s="289"/>
      <c r="O644" s="288"/>
      <c r="P644" s="288"/>
      <c r="Q644" s="288"/>
      <c r="R644" s="288"/>
      <c r="S644" s="288"/>
      <c r="T644" s="288"/>
      <c r="U644" s="288"/>
      <c r="V644" s="288"/>
      <c r="W644" s="288"/>
      <c r="X644" s="288"/>
      <c r="Y644" s="413"/>
      <c r="Z644" s="413"/>
      <c r="AA644" s="413"/>
      <c r="AB644" s="413"/>
      <c r="AC644" s="413"/>
      <c r="AD644" s="413"/>
      <c r="AE644" s="413"/>
      <c r="AF644" s="413"/>
      <c r="AG644" s="413"/>
      <c r="AH644" s="413"/>
      <c r="AI644" s="413"/>
      <c r="AJ644" s="413"/>
      <c r="AK644" s="413"/>
      <c r="AL644" s="413"/>
      <c r="AM644" s="291"/>
    </row>
    <row r="645" spans="1:39" ht="17" hidden="1" outlineLevel="1">
      <c r="A645" s="528">
        <v>17</v>
      </c>
      <c r="B645" s="427" t="s">
        <v>112</v>
      </c>
      <c r="C645" s="290" t="s">
        <v>25</v>
      </c>
      <c r="D645" s="294"/>
      <c r="E645" s="294"/>
      <c r="F645" s="294"/>
      <c r="G645" s="294"/>
      <c r="H645" s="294"/>
      <c r="I645" s="294"/>
      <c r="J645" s="294"/>
      <c r="K645" s="294"/>
      <c r="L645" s="294"/>
      <c r="M645" s="294"/>
      <c r="N645" s="294">
        <v>12</v>
      </c>
      <c r="O645" s="294"/>
      <c r="P645" s="294"/>
      <c r="Q645" s="294"/>
      <c r="R645" s="294"/>
      <c r="S645" s="294"/>
      <c r="T645" s="294"/>
      <c r="U645" s="294"/>
      <c r="V645" s="294"/>
      <c r="W645" s="294"/>
      <c r="X645" s="294"/>
      <c r="Y645" s="425"/>
      <c r="Z645" s="409"/>
      <c r="AA645" s="409"/>
      <c r="AB645" s="409"/>
      <c r="AC645" s="409"/>
      <c r="AD645" s="409"/>
      <c r="AE645" s="409"/>
      <c r="AF645" s="414"/>
      <c r="AG645" s="414"/>
      <c r="AH645" s="414"/>
      <c r="AI645" s="414"/>
      <c r="AJ645" s="414"/>
      <c r="AK645" s="414"/>
      <c r="AL645" s="414"/>
      <c r="AM645" s="295">
        <f>SUM(Y645:AL645)</f>
        <v>0</v>
      </c>
    </row>
    <row r="646" spans="1:39" ht="16" hidden="1" outlineLevel="1">
      <c r="A646" s="528"/>
      <c r="B646" s="293" t="s">
        <v>310</v>
      </c>
      <c r="C646" s="290" t="s">
        <v>163</v>
      </c>
      <c r="D646" s="294"/>
      <c r="E646" s="294"/>
      <c r="F646" s="294"/>
      <c r="G646" s="294"/>
      <c r="H646" s="294"/>
      <c r="I646" s="294"/>
      <c r="J646" s="294"/>
      <c r="K646" s="294"/>
      <c r="L646" s="294"/>
      <c r="M646" s="294"/>
      <c r="N646" s="294">
        <f>N645</f>
        <v>12</v>
      </c>
      <c r="O646" s="294"/>
      <c r="P646" s="294"/>
      <c r="Q646" s="294"/>
      <c r="R646" s="294"/>
      <c r="S646" s="294"/>
      <c r="T646" s="294"/>
      <c r="U646" s="294"/>
      <c r="V646" s="294"/>
      <c r="W646" s="294"/>
      <c r="X646" s="294"/>
      <c r="Y646" s="410">
        <f>Y645</f>
        <v>0</v>
      </c>
      <c r="Z646" s="410">
        <f t="shared" ref="Z646:AL646" si="1109">Z645</f>
        <v>0</v>
      </c>
      <c r="AA646" s="410">
        <f t="shared" si="1109"/>
        <v>0</v>
      </c>
      <c r="AB646" s="410">
        <f t="shared" si="1109"/>
        <v>0</v>
      </c>
      <c r="AC646" s="410">
        <f t="shared" si="1109"/>
        <v>0</v>
      </c>
      <c r="AD646" s="410">
        <f t="shared" si="1109"/>
        <v>0</v>
      </c>
      <c r="AE646" s="410">
        <f t="shared" si="1109"/>
        <v>0</v>
      </c>
      <c r="AF646" s="410">
        <f t="shared" si="1109"/>
        <v>0</v>
      </c>
      <c r="AG646" s="410">
        <f t="shared" si="1109"/>
        <v>0</v>
      </c>
      <c r="AH646" s="410">
        <f t="shared" si="1109"/>
        <v>0</v>
      </c>
      <c r="AI646" s="410">
        <f t="shared" si="1109"/>
        <v>0</v>
      </c>
      <c r="AJ646" s="410">
        <f t="shared" si="1109"/>
        <v>0</v>
      </c>
      <c r="AK646" s="410">
        <f t="shared" si="1109"/>
        <v>0</v>
      </c>
      <c r="AL646" s="410">
        <f t="shared" si="1109"/>
        <v>0</v>
      </c>
      <c r="AM646" s="305"/>
    </row>
    <row r="647" spans="1:39" ht="16" hidden="1" outlineLevel="1">
      <c r="A647" s="528"/>
      <c r="B647" s="293"/>
      <c r="C647" s="290"/>
      <c r="D647" s="290"/>
      <c r="E647" s="290"/>
      <c r="F647" s="290"/>
      <c r="G647" s="290"/>
      <c r="H647" s="290"/>
      <c r="I647" s="290"/>
      <c r="J647" s="290"/>
      <c r="K647" s="290"/>
      <c r="L647" s="290"/>
      <c r="M647" s="290"/>
      <c r="N647" s="290"/>
      <c r="O647" s="290"/>
      <c r="P647" s="290"/>
      <c r="Q647" s="290"/>
      <c r="R647" s="290"/>
      <c r="S647" s="290"/>
      <c r="T647" s="290"/>
      <c r="U647" s="290"/>
      <c r="V647" s="290"/>
      <c r="W647" s="290"/>
      <c r="X647" s="290"/>
      <c r="Y647" s="421"/>
      <c r="Z647" s="424"/>
      <c r="AA647" s="424"/>
      <c r="AB647" s="424"/>
      <c r="AC647" s="424"/>
      <c r="AD647" s="424"/>
      <c r="AE647" s="424"/>
      <c r="AF647" s="424"/>
      <c r="AG647" s="424"/>
      <c r="AH647" s="424"/>
      <c r="AI647" s="424"/>
      <c r="AJ647" s="424"/>
      <c r="AK647" s="424"/>
      <c r="AL647" s="424"/>
      <c r="AM647" s="305"/>
    </row>
    <row r="648" spans="1:39" ht="17" hidden="1" outlineLevel="1">
      <c r="A648" s="528">
        <v>18</v>
      </c>
      <c r="B648" s="427" t="s">
        <v>109</v>
      </c>
      <c r="C648" s="290" t="s">
        <v>25</v>
      </c>
      <c r="D648" s="294"/>
      <c r="E648" s="294"/>
      <c r="F648" s="294"/>
      <c r="G648" s="294"/>
      <c r="H648" s="294"/>
      <c r="I648" s="294"/>
      <c r="J648" s="294"/>
      <c r="K648" s="294"/>
      <c r="L648" s="294"/>
      <c r="M648" s="294"/>
      <c r="N648" s="294">
        <v>12</v>
      </c>
      <c r="O648" s="294"/>
      <c r="P648" s="294"/>
      <c r="Q648" s="294"/>
      <c r="R648" s="294"/>
      <c r="S648" s="294"/>
      <c r="T648" s="294"/>
      <c r="U648" s="294"/>
      <c r="V648" s="294"/>
      <c r="W648" s="294"/>
      <c r="X648" s="294"/>
      <c r="Y648" s="425"/>
      <c r="Z648" s="409"/>
      <c r="AA648" s="409"/>
      <c r="AB648" s="409"/>
      <c r="AC648" s="409"/>
      <c r="AD648" s="409"/>
      <c r="AE648" s="409"/>
      <c r="AF648" s="414"/>
      <c r="AG648" s="414"/>
      <c r="AH648" s="414"/>
      <c r="AI648" s="414"/>
      <c r="AJ648" s="414"/>
      <c r="AK648" s="414"/>
      <c r="AL648" s="414"/>
      <c r="AM648" s="295">
        <f>SUM(Y648:AL648)</f>
        <v>0</v>
      </c>
    </row>
    <row r="649" spans="1:39" ht="16" hidden="1" outlineLevel="1">
      <c r="A649" s="528"/>
      <c r="B649" s="293" t="s">
        <v>310</v>
      </c>
      <c r="C649" s="290" t="s">
        <v>163</v>
      </c>
      <c r="D649" s="294"/>
      <c r="E649" s="294"/>
      <c r="F649" s="294"/>
      <c r="G649" s="294"/>
      <c r="H649" s="294"/>
      <c r="I649" s="294"/>
      <c r="J649" s="294"/>
      <c r="K649" s="294"/>
      <c r="L649" s="294"/>
      <c r="M649" s="294"/>
      <c r="N649" s="294">
        <f>N648</f>
        <v>12</v>
      </c>
      <c r="O649" s="294"/>
      <c r="P649" s="294"/>
      <c r="Q649" s="294"/>
      <c r="R649" s="294"/>
      <c r="S649" s="294"/>
      <c r="T649" s="294"/>
      <c r="U649" s="294"/>
      <c r="V649" s="294"/>
      <c r="W649" s="294"/>
      <c r="X649" s="294"/>
      <c r="Y649" s="410">
        <f>Y648</f>
        <v>0</v>
      </c>
      <c r="Z649" s="410">
        <f t="shared" ref="Z649:AL649" si="1110">Z648</f>
        <v>0</v>
      </c>
      <c r="AA649" s="410">
        <f t="shared" si="1110"/>
        <v>0</v>
      </c>
      <c r="AB649" s="410">
        <f t="shared" si="1110"/>
        <v>0</v>
      </c>
      <c r="AC649" s="410">
        <f t="shared" si="1110"/>
        <v>0</v>
      </c>
      <c r="AD649" s="410">
        <f t="shared" si="1110"/>
        <v>0</v>
      </c>
      <c r="AE649" s="410">
        <f t="shared" si="1110"/>
        <v>0</v>
      </c>
      <c r="AF649" s="410">
        <f t="shared" si="1110"/>
        <v>0</v>
      </c>
      <c r="AG649" s="410">
        <f t="shared" si="1110"/>
        <v>0</v>
      </c>
      <c r="AH649" s="410">
        <f t="shared" si="1110"/>
        <v>0</v>
      </c>
      <c r="AI649" s="410">
        <f t="shared" si="1110"/>
        <v>0</v>
      </c>
      <c r="AJ649" s="410">
        <f t="shared" si="1110"/>
        <v>0</v>
      </c>
      <c r="AK649" s="410">
        <f t="shared" si="1110"/>
        <v>0</v>
      </c>
      <c r="AL649" s="410">
        <f t="shared" si="1110"/>
        <v>0</v>
      </c>
      <c r="AM649" s="305"/>
    </row>
    <row r="650" spans="1:39" ht="16" hidden="1" outlineLevel="1">
      <c r="A650" s="528"/>
      <c r="B650" s="321"/>
      <c r="C650" s="290"/>
      <c r="D650" s="290"/>
      <c r="E650" s="290"/>
      <c r="F650" s="290"/>
      <c r="G650" s="290"/>
      <c r="H650" s="290"/>
      <c r="I650" s="290"/>
      <c r="J650" s="290"/>
      <c r="K650" s="290"/>
      <c r="L650" s="290"/>
      <c r="M650" s="290"/>
      <c r="N650" s="290"/>
      <c r="O650" s="290"/>
      <c r="P650" s="290"/>
      <c r="Q650" s="290"/>
      <c r="R650" s="290"/>
      <c r="S650" s="290"/>
      <c r="T650" s="290"/>
      <c r="U650" s="290"/>
      <c r="V650" s="290"/>
      <c r="W650" s="290"/>
      <c r="X650" s="290"/>
      <c r="Y650" s="422"/>
      <c r="Z650" s="423"/>
      <c r="AA650" s="423"/>
      <c r="AB650" s="423"/>
      <c r="AC650" s="423"/>
      <c r="AD650" s="423"/>
      <c r="AE650" s="423"/>
      <c r="AF650" s="423"/>
      <c r="AG650" s="423"/>
      <c r="AH650" s="423"/>
      <c r="AI650" s="423"/>
      <c r="AJ650" s="423"/>
      <c r="AK650" s="423"/>
      <c r="AL650" s="423"/>
      <c r="AM650" s="296"/>
    </row>
    <row r="651" spans="1:39" ht="17" hidden="1" outlineLevel="1">
      <c r="A651" s="528">
        <v>19</v>
      </c>
      <c r="B651" s="427" t="s">
        <v>111</v>
      </c>
      <c r="C651" s="290" t="s">
        <v>25</v>
      </c>
      <c r="D651" s="294"/>
      <c r="E651" s="294"/>
      <c r="F651" s="294"/>
      <c r="G651" s="294"/>
      <c r="H651" s="294"/>
      <c r="I651" s="294"/>
      <c r="J651" s="294"/>
      <c r="K651" s="294"/>
      <c r="L651" s="294"/>
      <c r="M651" s="294"/>
      <c r="N651" s="294">
        <v>12</v>
      </c>
      <c r="O651" s="294"/>
      <c r="P651" s="294"/>
      <c r="Q651" s="294"/>
      <c r="R651" s="294"/>
      <c r="S651" s="294"/>
      <c r="T651" s="294"/>
      <c r="U651" s="294"/>
      <c r="V651" s="294"/>
      <c r="W651" s="294"/>
      <c r="X651" s="294"/>
      <c r="Y651" s="425"/>
      <c r="Z651" s="409"/>
      <c r="AA651" s="409"/>
      <c r="AB651" s="409"/>
      <c r="AC651" s="409"/>
      <c r="AD651" s="409"/>
      <c r="AE651" s="409"/>
      <c r="AF651" s="414"/>
      <c r="AG651" s="414"/>
      <c r="AH651" s="414"/>
      <c r="AI651" s="414"/>
      <c r="AJ651" s="414"/>
      <c r="AK651" s="414"/>
      <c r="AL651" s="414"/>
      <c r="AM651" s="295">
        <f>SUM(Y651:AL651)</f>
        <v>0</v>
      </c>
    </row>
    <row r="652" spans="1:39" ht="16" hidden="1" outlineLevel="1">
      <c r="A652" s="528"/>
      <c r="B652" s="293" t="s">
        <v>310</v>
      </c>
      <c r="C652" s="290" t="s">
        <v>163</v>
      </c>
      <c r="D652" s="294"/>
      <c r="E652" s="294"/>
      <c r="F652" s="294"/>
      <c r="G652" s="294"/>
      <c r="H652" s="294"/>
      <c r="I652" s="294"/>
      <c r="J652" s="294"/>
      <c r="K652" s="294"/>
      <c r="L652" s="294"/>
      <c r="M652" s="294"/>
      <c r="N652" s="294">
        <f>N651</f>
        <v>12</v>
      </c>
      <c r="O652" s="294"/>
      <c r="P652" s="294"/>
      <c r="Q652" s="294"/>
      <c r="R652" s="294"/>
      <c r="S652" s="294"/>
      <c r="T652" s="294"/>
      <c r="U652" s="294"/>
      <c r="V652" s="294"/>
      <c r="W652" s="294"/>
      <c r="X652" s="294"/>
      <c r="Y652" s="410">
        <f>Y651</f>
        <v>0</v>
      </c>
      <c r="Z652" s="410">
        <f t="shared" ref="Z652:AL652" si="1111">Z651</f>
        <v>0</v>
      </c>
      <c r="AA652" s="410">
        <f t="shared" si="1111"/>
        <v>0</v>
      </c>
      <c r="AB652" s="410">
        <f t="shared" si="1111"/>
        <v>0</v>
      </c>
      <c r="AC652" s="410">
        <f t="shared" si="1111"/>
        <v>0</v>
      </c>
      <c r="AD652" s="410">
        <f t="shared" si="1111"/>
        <v>0</v>
      </c>
      <c r="AE652" s="410">
        <f t="shared" si="1111"/>
        <v>0</v>
      </c>
      <c r="AF652" s="410">
        <f t="shared" si="1111"/>
        <v>0</v>
      </c>
      <c r="AG652" s="410">
        <f t="shared" si="1111"/>
        <v>0</v>
      </c>
      <c r="AH652" s="410">
        <f t="shared" si="1111"/>
        <v>0</v>
      </c>
      <c r="AI652" s="410">
        <f t="shared" si="1111"/>
        <v>0</v>
      </c>
      <c r="AJ652" s="410">
        <f t="shared" si="1111"/>
        <v>0</v>
      </c>
      <c r="AK652" s="410">
        <f t="shared" si="1111"/>
        <v>0</v>
      </c>
      <c r="AL652" s="410">
        <f t="shared" si="1111"/>
        <v>0</v>
      </c>
      <c r="AM652" s="296"/>
    </row>
    <row r="653" spans="1:39" ht="16" hidden="1" outlineLevel="1">
      <c r="A653" s="528"/>
      <c r="B653" s="321"/>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11"/>
      <c r="Z653" s="411"/>
      <c r="AA653" s="411"/>
      <c r="AB653" s="411"/>
      <c r="AC653" s="411"/>
      <c r="AD653" s="411"/>
      <c r="AE653" s="411"/>
      <c r="AF653" s="411"/>
      <c r="AG653" s="411"/>
      <c r="AH653" s="411"/>
      <c r="AI653" s="411"/>
      <c r="AJ653" s="411"/>
      <c r="AK653" s="411"/>
      <c r="AL653" s="411"/>
      <c r="AM653" s="305"/>
    </row>
    <row r="654" spans="1:39" ht="17" hidden="1" outlineLevel="1">
      <c r="A654" s="528">
        <v>20</v>
      </c>
      <c r="B654" s="427" t="s">
        <v>110</v>
      </c>
      <c r="C654" s="290" t="s">
        <v>25</v>
      </c>
      <c r="D654" s="294"/>
      <c r="E654" s="294"/>
      <c r="F654" s="294"/>
      <c r="G654" s="294"/>
      <c r="H654" s="294"/>
      <c r="I654" s="294"/>
      <c r="J654" s="294"/>
      <c r="K654" s="294"/>
      <c r="L654" s="294"/>
      <c r="M654" s="294"/>
      <c r="N654" s="294">
        <v>12</v>
      </c>
      <c r="O654" s="294"/>
      <c r="P654" s="294"/>
      <c r="Q654" s="294"/>
      <c r="R654" s="294"/>
      <c r="S654" s="294"/>
      <c r="T654" s="294"/>
      <c r="U654" s="294"/>
      <c r="V654" s="294"/>
      <c r="W654" s="294"/>
      <c r="X654" s="294"/>
      <c r="Y654" s="425"/>
      <c r="Z654" s="409"/>
      <c r="AA654" s="409"/>
      <c r="AB654" s="409"/>
      <c r="AC654" s="409"/>
      <c r="AD654" s="409"/>
      <c r="AE654" s="409"/>
      <c r="AF654" s="414"/>
      <c r="AG654" s="414"/>
      <c r="AH654" s="414"/>
      <c r="AI654" s="414"/>
      <c r="AJ654" s="414"/>
      <c r="AK654" s="414"/>
      <c r="AL654" s="414"/>
      <c r="AM654" s="295">
        <f>SUM(Y654:AL654)</f>
        <v>0</v>
      </c>
    </row>
    <row r="655" spans="1:39" ht="16" hidden="1" outlineLevel="1">
      <c r="A655" s="528"/>
      <c r="B655" s="293" t="s">
        <v>310</v>
      </c>
      <c r="C655" s="290" t="s">
        <v>163</v>
      </c>
      <c r="D655" s="294"/>
      <c r="E655" s="294"/>
      <c r="F655" s="294"/>
      <c r="G655" s="294"/>
      <c r="H655" s="294"/>
      <c r="I655" s="294"/>
      <c r="J655" s="294"/>
      <c r="K655" s="294"/>
      <c r="L655" s="294"/>
      <c r="M655" s="294"/>
      <c r="N655" s="294">
        <f>N654</f>
        <v>12</v>
      </c>
      <c r="O655" s="294"/>
      <c r="P655" s="294"/>
      <c r="Q655" s="294"/>
      <c r="R655" s="294"/>
      <c r="S655" s="294"/>
      <c r="T655" s="294"/>
      <c r="U655" s="294"/>
      <c r="V655" s="294"/>
      <c r="W655" s="294"/>
      <c r="X655" s="294"/>
      <c r="Y655" s="410">
        <f>Y654</f>
        <v>0</v>
      </c>
      <c r="Z655" s="410">
        <f t="shared" ref="Z655:AL655" si="1112">Z654</f>
        <v>0</v>
      </c>
      <c r="AA655" s="410">
        <f t="shared" si="1112"/>
        <v>0</v>
      </c>
      <c r="AB655" s="410">
        <f t="shared" si="1112"/>
        <v>0</v>
      </c>
      <c r="AC655" s="410">
        <f t="shared" si="1112"/>
        <v>0</v>
      </c>
      <c r="AD655" s="410">
        <f t="shared" si="1112"/>
        <v>0</v>
      </c>
      <c r="AE655" s="410">
        <f t="shared" si="1112"/>
        <v>0</v>
      </c>
      <c r="AF655" s="410">
        <f t="shared" si="1112"/>
        <v>0</v>
      </c>
      <c r="AG655" s="410">
        <f t="shared" si="1112"/>
        <v>0</v>
      </c>
      <c r="AH655" s="410">
        <f t="shared" si="1112"/>
        <v>0</v>
      </c>
      <c r="AI655" s="410">
        <f t="shared" si="1112"/>
        <v>0</v>
      </c>
      <c r="AJ655" s="410">
        <f t="shared" si="1112"/>
        <v>0</v>
      </c>
      <c r="AK655" s="410">
        <f t="shared" si="1112"/>
        <v>0</v>
      </c>
      <c r="AL655" s="410">
        <f t="shared" si="1112"/>
        <v>0</v>
      </c>
      <c r="AM655" s="305"/>
    </row>
    <row r="656" spans="1:39" ht="16" outlineLevel="1">
      <c r="A656" s="528"/>
      <c r="B656" s="322"/>
      <c r="C656" s="299"/>
      <c r="D656" s="290"/>
      <c r="E656" s="290"/>
      <c r="F656" s="290"/>
      <c r="G656" s="290"/>
      <c r="H656" s="290"/>
      <c r="I656" s="290"/>
      <c r="J656" s="290"/>
      <c r="K656" s="290"/>
      <c r="L656" s="290"/>
      <c r="M656" s="290"/>
      <c r="N656" s="299"/>
      <c r="O656" s="290"/>
      <c r="P656" s="290"/>
      <c r="Q656" s="290"/>
      <c r="R656" s="290"/>
      <c r="S656" s="290"/>
      <c r="T656" s="290"/>
      <c r="U656" s="290"/>
      <c r="V656" s="290"/>
      <c r="W656" s="290"/>
      <c r="X656" s="290"/>
      <c r="Y656" s="411"/>
      <c r="Z656" s="411"/>
      <c r="AA656" s="411"/>
      <c r="AB656" s="411"/>
      <c r="AC656" s="411"/>
      <c r="AD656" s="411"/>
      <c r="AE656" s="411"/>
      <c r="AF656" s="411"/>
      <c r="AG656" s="411"/>
      <c r="AH656" s="411"/>
      <c r="AI656" s="411"/>
      <c r="AJ656" s="411"/>
      <c r="AK656" s="411"/>
      <c r="AL656" s="411"/>
      <c r="AM656" s="305"/>
    </row>
    <row r="657" spans="1:39" ht="16" outlineLevel="1">
      <c r="A657" s="528"/>
      <c r="B657" s="514" t="s">
        <v>503</v>
      </c>
      <c r="C657" s="290"/>
      <c r="D657" s="290"/>
      <c r="E657" s="290"/>
      <c r="F657" s="290"/>
      <c r="G657" s="290"/>
      <c r="H657" s="290"/>
      <c r="I657" s="290"/>
      <c r="J657" s="290"/>
      <c r="K657" s="290"/>
      <c r="L657" s="290"/>
      <c r="M657" s="290"/>
      <c r="N657" s="290"/>
      <c r="O657" s="290"/>
      <c r="P657" s="290"/>
      <c r="Q657" s="290"/>
      <c r="R657" s="290"/>
      <c r="S657" s="290"/>
      <c r="T657" s="290"/>
      <c r="U657" s="290"/>
      <c r="V657" s="290"/>
      <c r="W657" s="290"/>
      <c r="X657" s="290"/>
      <c r="Y657" s="421"/>
      <c r="Z657" s="424"/>
      <c r="AA657" s="424"/>
      <c r="AB657" s="424"/>
      <c r="AC657" s="424"/>
      <c r="AD657" s="424"/>
      <c r="AE657" s="424"/>
      <c r="AF657" s="424"/>
      <c r="AG657" s="424"/>
      <c r="AH657" s="424"/>
      <c r="AI657" s="424"/>
      <c r="AJ657" s="424"/>
      <c r="AK657" s="424"/>
      <c r="AL657" s="424"/>
      <c r="AM657" s="305"/>
    </row>
    <row r="658" spans="1:39" ht="16" outlineLevel="1">
      <c r="A658" s="528"/>
      <c r="B658" s="500" t="s">
        <v>499</v>
      </c>
      <c r="C658" s="290"/>
      <c r="D658" s="290"/>
      <c r="E658" s="290"/>
      <c r="F658" s="290"/>
      <c r="G658" s="290"/>
      <c r="H658" s="290"/>
      <c r="I658" s="290"/>
      <c r="J658" s="290"/>
      <c r="K658" s="290"/>
      <c r="L658" s="290"/>
      <c r="M658" s="290"/>
      <c r="N658" s="290"/>
      <c r="O658" s="290"/>
      <c r="P658" s="290"/>
      <c r="Q658" s="290"/>
      <c r="R658" s="290"/>
      <c r="S658" s="290"/>
      <c r="T658" s="290"/>
      <c r="U658" s="290"/>
      <c r="V658" s="290"/>
      <c r="W658" s="290"/>
      <c r="X658" s="290"/>
      <c r="Y658" s="421"/>
      <c r="Z658" s="424"/>
      <c r="AA658" s="424"/>
      <c r="AB658" s="424"/>
      <c r="AC658" s="424"/>
      <c r="AD658" s="424"/>
      <c r="AE658" s="424"/>
      <c r="AF658" s="424"/>
      <c r="AG658" s="424"/>
      <c r="AH658" s="424"/>
      <c r="AI658" s="424"/>
      <c r="AJ658" s="424"/>
      <c r="AK658" s="424"/>
      <c r="AL658" s="424"/>
      <c r="AM658" s="305"/>
    </row>
    <row r="659" spans="1:39" ht="17" hidden="1" outlineLevel="1">
      <c r="A659" s="528">
        <v>21</v>
      </c>
      <c r="B659" s="427" t="s">
        <v>113</v>
      </c>
      <c r="C659" s="290" t="s">
        <v>25</v>
      </c>
      <c r="D659" s="294"/>
      <c r="E659" s="294"/>
      <c r="F659" s="294"/>
      <c r="G659" s="294"/>
      <c r="H659" s="294"/>
      <c r="I659" s="294"/>
      <c r="J659" s="294"/>
      <c r="K659" s="294"/>
      <c r="L659" s="294"/>
      <c r="M659" s="294"/>
      <c r="N659" s="290"/>
      <c r="O659" s="294"/>
      <c r="P659" s="294"/>
      <c r="Q659" s="294"/>
      <c r="R659" s="294"/>
      <c r="S659" s="294"/>
      <c r="T659" s="294"/>
      <c r="U659" s="294"/>
      <c r="V659" s="294"/>
      <c r="W659" s="294"/>
      <c r="X659" s="294"/>
      <c r="Y659" s="409"/>
      <c r="Z659" s="409"/>
      <c r="AA659" s="409"/>
      <c r="AB659" s="409"/>
      <c r="AC659" s="409"/>
      <c r="AD659" s="409"/>
      <c r="AE659" s="409"/>
      <c r="AF659" s="409"/>
      <c r="AG659" s="409"/>
      <c r="AH659" s="409"/>
      <c r="AI659" s="409"/>
      <c r="AJ659" s="409"/>
      <c r="AK659" s="409"/>
      <c r="AL659" s="409"/>
      <c r="AM659" s="295">
        <f>SUM(Y659:AL659)</f>
        <v>0</v>
      </c>
    </row>
    <row r="660" spans="1:39" ht="16" hidden="1" outlineLevel="1">
      <c r="A660" s="528"/>
      <c r="B660" s="293" t="s">
        <v>310</v>
      </c>
      <c r="C660" s="290" t="s">
        <v>163</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10">
        <f>Y659</f>
        <v>0</v>
      </c>
      <c r="Z660" s="410">
        <f t="shared" ref="Z660:AL660" si="1113">Z659</f>
        <v>0</v>
      </c>
      <c r="AA660" s="410">
        <f t="shared" si="1113"/>
        <v>0</v>
      </c>
      <c r="AB660" s="410">
        <f t="shared" si="1113"/>
        <v>0</v>
      </c>
      <c r="AC660" s="410">
        <f t="shared" si="1113"/>
        <v>0</v>
      </c>
      <c r="AD660" s="410">
        <f t="shared" si="1113"/>
        <v>0</v>
      </c>
      <c r="AE660" s="410">
        <f t="shared" si="1113"/>
        <v>0</v>
      </c>
      <c r="AF660" s="410">
        <f t="shared" si="1113"/>
        <v>0</v>
      </c>
      <c r="AG660" s="410">
        <f t="shared" si="1113"/>
        <v>0</v>
      </c>
      <c r="AH660" s="410">
        <f t="shared" si="1113"/>
        <v>0</v>
      </c>
      <c r="AI660" s="410">
        <f t="shared" si="1113"/>
        <v>0</v>
      </c>
      <c r="AJ660" s="410">
        <f t="shared" si="1113"/>
        <v>0</v>
      </c>
      <c r="AK660" s="410">
        <f t="shared" si="1113"/>
        <v>0</v>
      </c>
      <c r="AL660" s="410">
        <f t="shared" si="1113"/>
        <v>0</v>
      </c>
      <c r="AM660" s="305"/>
    </row>
    <row r="661" spans="1:39" ht="16" hidden="1" outlineLevel="1">
      <c r="A661" s="528"/>
      <c r="B661" s="293"/>
      <c r="C661" s="290"/>
      <c r="D661" s="290"/>
      <c r="E661" s="290"/>
      <c r="F661" s="290"/>
      <c r="G661" s="290"/>
      <c r="H661" s="290"/>
      <c r="I661" s="290"/>
      <c r="J661" s="290"/>
      <c r="K661" s="290"/>
      <c r="L661" s="290"/>
      <c r="M661" s="290"/>
      <c r="N661" s="290"/>
      <c r="O661" s="290"/>
      <c r="P661" s="290"/>
      <c r="Q661" s="290"/>
      <c r="R661" s="290"/>
      <c r="S661" s="290"/>
      <c r="T661" s="290"/>
      <c r="U661" s="290"/>
      <c r="V661" s="290"/>
      <c r="W661" s="290"/>
      <c r="X661" s="290"/>
      <c r="Y661" s="421"/>
      <c r="Z661" s="424"/>
      <c r="AA661" s="424"/>
      <c r="AB661" s="424"/>
      <c r="AC661" s="424"/>
      <c r="AD661" s="424"/>
      <c r="AE661" s="424"/>
      <c r="AF661" s="424"/>
      <c r="AG661" s="424"/>
      <c r="AH661" s="424"/>
      <c r="AI661" s="424"/>
      <c r="AJ661" s="424"/>
      <c r="AK661" s="424"/>
      <c r="AL661" s="424"/>
      <c r="AM661" s="305"/>
    </row>
    <row r="662" spans="1:39" ht="34" outlineLevel="1">
      <c r="A662" s="528">
        <v>22</v>
      </c>
      <c r="B662" s="427" t="s">
        <v>114</v>
      </c>
      <c r="C662" s="339" t="s">
        <v>726</v>
      </c>
      <c r="D662" s="294">
        <v>208245.04853624993</v>
      </c>
      <c r="E662" s="294">
        <f>(F662+D662)/2</f>
        <v>208245.04853624993</v>
      </c>
      <c r="F662" s="294">
        <v>208245.04853624993</v>
      </c>
      <c r="G662" s="294">
        <f>F662/F478*G478</f>
        <v>208245.04853624993</v>
      </c>
      <c r="H662" s="294"/>
      <c r="I662" s="294"/>
      <c r="J662" s="294"/>
      <c r="K662" s="294"/>
      <c r="L662" s="294"/>
      <c r="M662" s="294"/>
      <c r="N662" s="290"/>
      <c r="O662" s="294"/>
      <c r="P662" s="294"/>
      <c r="Q662" s="294"/>
      <c r="R662" s="294"/>
      <c r="S662" s="294"/>
      <c r="T662" s="294"/>
      <c r="U662" s="294"/>
      <c r="V662" s="294"/>
      <c r="W662" s="294"/>
      <c r="X662" s="294"/>
      <c r="Y662" s="409">
        <v>1</v>
      </c>
      <c r="Z662" s="409"/>
      <c r="AA662" s="409"/>
      <c r="AB662" s="409"/>
      <c r="AC662" s="409"/>
      <c r="AD662" s="409"/>
      <c r="AE662" s="409"/>
      <c r="AF662" s="409"/>
      <c r="AG662" s="409"/>
      <c r="AH662" s="409"/>
      <c r="AI662" s="409"/>
      <c r="AJ662" s="409"/>
      <c r="AK662" s="409"/>
      <c r="AL662" s="409"/>
      <c r="AM662" s="295">
        <f>SUM(Y662:AL662)</f>
        <v>1</v>
      </c>
    </row>
    <row r="663" spans="1:39" ht="16" outlineLevel="1">
      <c r="A663" s="528"/>
      <c r="B663" s="293" t="s">
        <v>310</v>
      </c>
      <c r="C663" s="290" t="s">
        <v>163</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10">
        <f>Y662</f>
        <v>1</v>
      </c>
      <c r="Z663" s="410">
        <f t="shared" ref="Z663:AL663" si="1114">Z662</f>
        <v>0</v>
      </c>
      <c r="AA663" s="410">
        <f t="shared" si="1114"/>
        <v>0</v>
      </c>
      <c r="AB663" s="410">
        <f t="shared" si="1114"/>
        <v>0</v>
      </c>
      <c r="AC663" s="410">
        <f t="shared" si="1114"/>
        <v>0</v>
      </c>
      <c r="AD663" s="410">
        <f t="shared" si="1114"/>
        <v>0</v>
      </c>
      <c r="AE663" s="410">
        <f t="shared" si="1114"/>
        <v>0</v>
      </c>
      <c r="AF663" s="410">
        <f t="shared" si="1114"/>
        <v>0</v>
      </c>
      <c r="AG663" s="410">
        <f t="shared" si="1114"/>
        <v>0</v>
      </c>
      <c r="AH663" s="410">
        <f t="shared" si="1114"/>
        <v>0</v>
      </c>
      <c r="AI663" s="410">
        <f t="shared" si="1114"/>
        <v>0</v>
      </c>
      <c r="AJ663" s="410">
        <f t="shared" si="1114"/>
        <v>0</v>
      </c>
      <c r="AK663" s="410">
        <f t="shared" si="1114"/>
        <v>0</v>
      </c>
      <c r="AL663" s="410">
        <f t="shared" si="1114"/>
        <v>0</v>
      </c>
      <c r="AM663" s="305"/>
    </row>
    <row r="664" spans="1:39" ht="16" outlineLevel="1">
      <c r="A664" s="528"/>
      <c r="B664" s="293"/>
      <c r="C664" s="290"/>
      <c r="D664" s="290"/>
      <c r="E664" s="290"/>
      <c r="F664" s="290"/>
      <c r="G664" s="290"/>
      <c r="H664" s="290"/>
      <c r="I664" s="290"/>
      <c r="J664" s="290"/>
      <c r="K664" s="290"/>
      <c r="L664" s="290"/>
      <c r="M664" s="290"/>
      <c r="N664" s="290"/>
      <c r="O664" s="290"/>
      <c r="P664" s="290"/>
      <c r="Q664" s="290"/>
      <c r="R664" s="290"/>
      <c r="S664" s="290"/>
      <c r="T664" s="290"/>
      <c r="U664" s="290"/>
      <c r="V664" s="290"/>
      <c r="W664" s="290"/>
      <c r="X664" s="290"/>
      <c r="Y664" s="421"/>
      <c r="Z664" s="424"/>
      <c r="AA664" s="424"/>
      <c r="AB664" s="424"/>
      <c r="AC664" s="424"/>
      <c r="AD664" s="424"/>
      <c r="AE664" s="424"/>
      <c r="AF664" s="424"/>
      <c r="AG664" s="424"/>
      <c r="AH664" s="424"/>
      <c r="AI664" s="424"/>
      <c r="AJ664" s="424"/>
      <c r="AK664" s="424"/>
      <c r="AL664" s="424"/>
      <c r="AM664" s="305"/>
    </row>
    <row r="665" spans="1:39" ht="17" outlineLevel="1">
      <c r="A665" s="528">
        <v>23</v>
      </c>
      <c r="B665" s="427" t="s">
        <v>738</v>
      </c>
      <c r="C665" s="339" t="s">
        <v>726</v>
      </c>
      <c r="D665" s="294">
        <v>788258.35222814081</v>
      </c>
      <c r="E665" s="294">
        <f>(F665+D665)/2</f>
        <v>785018.35807620152</v>
      </c>
      <c r="F665" s="294">
        <v>781778.36392426223</v>
      </c>
      <c r="G665" s="294">
        <f>F665/G487*H487</f>
        <v>781778.36392426223</v>
      </c>
      <c r="H665" s="294"/>
      <c r="I665" s="294"/>
      <c r="J665" s="294"/>
      <c r="K665" s="294"/>
      <c r="L665" s="294"/>
      <c r="M665" s="294"/>
      <c r="N665" s="290"/>
      <c r="O665" s="294"/>
      <c r="P665" s="294"/>
      <c r="Q665" s="294"/>
      <c r="R665" s="294"/>
      <c r="S665" s="294"/>
      <c r="T665" s="294"/>
      <c r="U665" s="294"/>
      <c r="V665" s="294"/>
      <c r="W665" s="294"/>
      <c r="X665" s="294"/>
      <c r="Y665" s="409">
        <v>1</v>
      </c>
      <c r="Z665" s="409"/>
      <c r="AA665" s="409"/>
      <c r="AB665" s="409"/>
      <c r="AC665" s="409"/>
      <c r="AD665" s="409"/>
      <c r="AE665" s="409"/>
      <c r="AF665" s="409"/>
      <c r="AG665" s="409"/>
      <c r="AH665" s="409"/>
      <c r="AI665" s="409"/>
      <c r="AJ665" s="409"/>
      <c r="AK665" s="409"/>
      <c r="AL665" s="409"/>
      <c r="AM665" s="295">
        <f>SUM(Y665:AL665)</f>
        <v>1</v>
      </c>
    </row>
    <row r="666" spans="1:39" ht="16" outlineLevel="1">
      <c r="A666" s="528"/>
      <c r="B666" s="293" t="s">
        <v>310</v>
      </c>
      <c r="C666" s="290" t="s">
        <v>163</v>
      </c>
      <c r="D666" s="294"/>
      <c r="E666" s="294"/>
      <c r="F666" s="294"/>
      <c r="G666" s="294"/>
      <c r="H666" s="294"/>
      <c r="I666" s="294"/>
      <c r="J666" s="294"/>
      <c r="K666" s="294"/>
      <c r="L666" s="294"/>
      <c r="M666" s="294"/>
      <c r="N666" s="290"/>
      <c r="O666" s="294"/>
      <c r="P666" s="294"/>
      <c r="Q666" s="294"/>
      <c r="R666" s="294"/>
      <c r="S666" s="294"/>
      <c r="T666" s="294"/>
      <c r="U666" s="294"/>
      <c r="V666" s="294"/>
      <c r="W666" s="294"/>
      <c r="X666" s="294"/>
      <c r="Y666" s="410">
        <f>Y665</f>
        <v>1</v>
      </c>
      <c r="Z666" s="410"/>
      <c r="AA666" s="410">
        <v>1</v>
      </c>
      <c r="AB666" s="410">
        <f t="shared" ref="AB666:AL666" si="1115">AB665</f>
        <v>0</v>
      </c>
      <c r="AC666" s="410">
        <f t="shared" si="1115"/>
        <v>0</v>
      </c>
      <c r="AD666" s="410">
        <f t="shared" si="1115"/>
        <v>0</v>
      </c>
      <c r="AE666" s="410">
        <f t="shared" si="1115"/>
        <v>0</v>
      </c>
      <c r="AF666" s="410">
        <f t="shared" si="1115"/>
        <v>0</v>
      </c>
      <c r="AG666" s="410">
        <f t="shared" si="1115"/>
        <v>0</v>
      </c>
      <c r="AH666" s="410">
        <f t="shared" si="1115"/>
        <v>0</v>
      </c>
      <c r="AI666" s="410">
        <f t="shared" si="1115"/>
        <v>0</v>
      </c>
      <c r="AJ666" s="410">
        <f t="shared" si="1115"/>
        <v>0</v>
      </c>
      <c r="AK666" s="410">
        <f t="shared" si="1115"/>
        <v>0</v>
      </c>
      <c r="AL666" s="410">
        <f t="shared" si="1115"/>
        <v>0</v>
      </c>
      <c r="AM666" s="305"/>
    </row>
    <row r="667" spans="1:39" ht="16" outlineLevel="1">
      <c r="A667" s="528"/>
      <c r="B667" s="429"/>
      <c r="C667" s="290"/>
      <c r="D667" s="290"/>
      <c r="E667" s="290"/>
      <c r="F667" s="290"/>
      <c r="G667" s="290"/>
      <c r="H667" s="290"/>
      <c r="I667" s="290"/>
      <c r="J667" s="290"/>
      <c r="K667" s="290"/>
      <c r="L667" s="290"/>
      <c r="M667" s="290"/>
      <c r="N667" s="290"/>
      <c r="O667" s="290"/>
      <c r="P667" s="290"/>
      <c r="Q667" s="290"/>
      <c r="R667" s="290"/>
      <c r="S667" s="290"/>
      <c r="T667" s="290"/>
      <c r="U667" s="290"/>
      <c r="V667" s="290"/>
      <c r="W667" s="290"/>
      <c r="X667" s="290"/>
      <c r="Y667" s="421"/>
      <c r="Z667" s="424"/>
      <c r="AA667" s="424"/>
      <c r="AB667" s="424"/>
      <c r="AC667" s="424"/>
      <c r="AD667" s="424"/>
      <c r="AE667" s="424"/>
      <c r="AF667" s="424"/>
      <c r="AG667" s="424"/>
      <c r="AH667" s="424"/>
      <c r="AI667" s="424"/>
      <c r="AJ667" s="424"/>
      <c r="AK667" s="424"/>
      <c r="AL667" s="424"/>
      <c r="AM667" s="305"/>
    </row>
    <row r="668" spans="1:39" ht="17" hidden="1" outlineLevel="1">
      <c r="A668" s="528">
        <v>24</v>
      </c>
      <c r="B668" s="427" t="s">
        <v>734</v>
      </c>
      <c r="C668" s="290" t="s">
        <v>726</v>
      </c>
      <c r="D668" s="294"/>
      <c r="E668" s="294"/>
      <c r="F668" s="294"/>
      <c r="G668" s="294"/>
      <c r="H668" s="294"/>
      <c r="I668" s="294"/>
      <c r="J668" s="294"/>
      <c r="K668" s="294"/>
      <c r="L668" s="294"/>
      <c r="M668" s="294"/>
      <c r="N668" s="290"/>
      <c r="O668" s="294"/>
      <c r="P668" s="294"/>
      <c r="Q668" s="294"/>
      <c r="R668" s="294"/>
      <c r="S668" s="294"/>
      <c r="T668" s="294"/>
      <c r="U668" s="294"/>
      <c r="V668" s="294"/>
      <c r="W668" s="294"/>
      <c r="X668" s="294"/>
      <c r="Y668" s="409">
        <v>1</v>
      </c>
      <c r="Z668" s="409"/>
      <c r="AA668" s="409"/>
      <c r="AB668" s="409"/>
      <c r="AC668" s="409"/>
      <c r="AD668" s="409"/>
      <c r="AE668" s="409"/>
      <c r="AF668" s="409"/>
      <c r="AG668" s="409"/>
      <c r="AH668" s="409"/>
      <c r="AI668" s="409"/>
      <c r="AJ668" s="409"/>
      <c r="AK668" s="409"/>
      <c r="AL668" s="409"/>
      <c r="AM668" s="295">
        <f>SUM(Y668:AL668)</f>
        <v>1</v>
      </c>
    </row>
    <row r="669" spans="1:39" ht="16" hidden="1" outlineLevel="1">
      <c r="A669" s="528"/>
      <c r="B669" s="293" t="s">
        <v>310</v>
      </c>
      <c r="C669" s="290" t="s">
        <v>163</v>
      </c>
      <c r="D669" s="294"/>
      <c r="E669" s="294"/>
      <c r="F669" s="294"/>
      <c r="G669" s="294"/>
      <c r="H669" s="294"/>
      <c r="I669" s="294"/>
      <c r="J669" s="294"/>
      <c r="K669" s="294"/>
      <c r="L669" s="294"/>
      <c r="M669" s="294"/>
      <c r="N669" s="290"/>
      <c r="O669" s="294"/>
      <c r="P669" s="294"/>
      <c r="Q669" s="294"/>
      <c r="R669" s="294"/>
      <c r="S669" s="294"/>
      <c r="T669" s="294"/>
      <c r="U669" s="294"/>
      <c r="V669" s="294"/>
      <c r="W669" s="294"/>
      <c r="X669" s="294"/>
      <c r="Y669" s="410">
        <f>Y668</f>
        <v>1</v>
      </c>
      <c r="Z669" s="410">
        <f t="shared" ref="Z669:AL669" si="1116">Z668</f>
        <v>0</v>
      </c>
      <c r="AA669" s="410">
        <f t="shared" si="1116"/>
        <v>0</v>
      </c>
      <c r="AB669" s="410">
        <f t="shared" si="1116"/>
        <v>0</v>
      </c>
      <c r="AC669" s="410">
        <f t="shared" si="1116"/>
        <v>0</v>
      </c>
      <c r="AD669" s="410">
        <f t="shared" si="1116"/>
        <v>0</v>
      </c>
      <c r="AE669" s="410">
        <f t="shared" si="1116"/>
        <v>0</v>
      </c>
      <c r="AF669" s="410">
        <f t="shared" si="1116"/>
        <v>0</v>
      </c>
      <c r="AG669" s="410">
        <f t="shared" si="1116"/>
        <v>0</v>
      </c>
      <c r="AH669" s="410">
        <f t="shared" si="1116"/>
        <v>0</v>
      </c>
      <c r="AI669" s="410">
        <f t="shared" si="1116"/>
        <v>0</v>
      </c>
      <c r="AJ669" s="410">
        <f t="shared" si="1116"/>
        <v>0</v>
      </c>
      <c r="AK669" s="410">
        <f t="shared" si="1116"/>
        <v>0</v>
      </c>
      <c r="AL669" s="410">
        <f t="shared" si="1116"/>
        <v>0</v>
      </c>
      <c r="AM669" s="305"/>
    </row>
    <row r="670" spans="1:39" ht="16" hidden="1" outlineLevel="1">
      <c r="A670" s="528"/>
      <c r="B670" s="293"/>
      <c r="C670" s="290"/>
      <c r="D670" s="290"/>
      <c r="E670" s="290"/>
      <c r="F670" s="290"/>
      <c r="G670" s="290"/>
      <c r="H670" s="290"/>
      <c r="I670" s="290"/>
      <c r="J670" s="290"/>
      <c r="K670" s="290"/>
      <c r="L670" s="290"/>
      <c r="M670" s="290"/>
      <c r="N670" s="290"/>
      <c r="O670" s="290"/>
      <c r="P670" s="290"/>
      <c r="Q670" s="290"/>
      <c r="R670" s="290"/>
      <c r="S670" s="290"/>
      <c r="T670" s="290"/>
      <c r="U670" s="290"/>
      <c r="V670" s="290"/>
      <c r="W670" s="290"/>
      <c r="X670" s="290"/>
      <c r="Y670" s="411"/>
      <c r="Z670" s="424"/>
      <c r="AA670" s="424"/>
      <c r="AB670" s="424"/>
      <c r="AC670" s="424"/>
      <c r="AD670" s="424"/>
      <c r="AE670" s="424"/>
      <c r="AF670" s="424"/>
      <c r="AG670" s="424"/>
      <c r="AH670" s="424"/>
      <c r="AI670" s="424"/>
      <c r="AJ670" s="424"/>
      <c r="AK670" s="424"/>
      <c r="AL670" s="424"/>
      <c r="AM670" s="305"/>
    </row>
    <row r="671" spans="1:39" ht="16" outlineLevel="1">
      <c r="A671" s="528"/>
      <c r="B671" s="287" t="s">
        <v>500</v>
      </c>
      <c r="C671" s="290"/>
      <c r="D671" s="290"/>
      <c r="E671" s="290"/>
      <c r="F671" s="290"/>
      <c r="G671" s="290"/>
      <c r="H671" s="290"/>
      <c r="I671" s="290"/>
      <c r="J671" s="290"/>
      <c r="K671" s="290"/>
      <c r="L671" s="290"/>
      <c r="M671" s="290"/>
      <c r="N671" s="290"/>
      <c r="O671" s="290"/>
      <c r="P671" s="290"/>
      <c r="Q671" s="290"/>
      <c r="R671" s="290"/>
      <c r="S671" s="290"/>
      <c r="T671" s="290"/>
      <c r="U671" s="290"/>
      <c r="V671" s="290"/>
      <c r="W671" s="290"/>
      <c r="X671" s="290"/>
      <c r="Y671" s="411"/>
      <c r="Z671" s="424"/>
      <c r="AA671" s="424"/>
      <c r="AB671" s="424"/>
      <c r="AC671" s="424"/>
      <c r="AD671" s="424"/>
      <c r="AE671" s="424"/>
      <c r="AF671" s="424"/>
      <c r="AG671" s="424"/>
      <c r="AH671" s="424"/>
      <c r="AI671" s="424"/>
      <c r="AJ671" s="424"/>
      <c r="AK671" s="424"/>
      <c r="AL671" s="424"/>
      <c r="AM671" s="305"/>
    </row>
    <row r="672" spans="1:39" ht="17" hidden="1" outlineLevel="1">
      <c r="A672" s="528">
        <v>25</v>
      </c>
      <c r="B672" s="427" t="s">
        <v>117</v>
      </c>
      <c r="C672" s="290" t="s">
        <v>25</v>
      </c>
      <c r="D672" s="294"/>
      <c r="E672" s="294"/>
      <c r="F672" s="294"/>
      <c r="G672" s="294"/>
      <c r="H672" s="294"/>
      <c r="I672" s="294"/>
      <c r="J672" s="294"/>
      <c r="K672" s="294"/>
      <c r="L672" s="294"/>
      <c r="M672" s="294"/>
      <c r="N672" s="294">
        <v>12</v>
      </c>
      <c r="O672" s="294"/>
      <c r="P672" s="294"/>
      <c r="Q672" s="294"/>
      <c r="R672" s="294"/>
      <c r="S672" s="294"/>
      <c r="T672" s="294"/>
      <c r="U672" s="294"/>
      <c r="V672" s="294"/>
      <c r="W672" s="294"/>
      <c r="X672" s="294"/>
      <c r="Y672" s="425"/>
      <c r="Z672" s="409">
        <v>1</v>
      </c>
      <c r="AA672" s="409"/>
      <c r="AB672" s="409"/>
      <c r="AC672" s="409"/>
      <c r="AD672" s="409"/>
      <c r="AE672" s="409"/>
      <c r="AF672" s="414"/>
      <c r="AG672" s="414"/>
      <c r="AH672" s="414"/>
      <c r="AI672" s="414"/>
      <c r="AJ672" s="414"/>
      <c r="AK672" s="414"/>
      <c r="AL672" s="414"/>
      <c r="AM672" s="295">
        <f>SUM(Y672:AL672)</f>
        <v>1</v>
      </c>
    </row>
    <row r="673" spans="1:39" ht="16" hidden="1" outlineLevel="1">
      <c r="A673" s="528"/>
      <c r="B673" s="293" t="s">
        <v>310</v>
      </c>
      <c r="C673" s="290" t="s">
        <v>163</v>
      </c>
      <c r="D673" s="294"/>
      <c r="E673" s="294"/>
      <c r="F673" s="294"/>
      <c r="G673" s="294"/>
      <c r="H673" s="294"/>
      <c r="I673" s="294"/>
      <c r="J673" s="294"/>
      <c r="K673" s="294"/>
      <c r="L673" s="294"/>
      <c r="M673" s="294"/>
      <c r="N673" s="294">
        <f>N672</f>
        <v>12</v>
      </c>
      <c r="O673" s="294"/>
      <c r="P673" s="294"/>
      <c r="Q673" s="294"/>
      <c r="R673" s="294"/>
      <c r="S673" s="294"/>
      <c r="T673" s="294"/>
      <c r="U673" s="294"/>
      <c r="V673" s="294"/>
      <c r="W673" s="294"/>
      <c r="X673" s="294"/>
      <c r="Y673" s="410">
        <f>Y672</f>
        <v>0</v>
      </c>
      <c r="Z673" s="410">
        <f t="shared" ref="Z673:AL673" si="1117">Z672</f>
        <v>1</v>
      </c>
      <c r="AA673" s="410">
        <f t="shared" si="1117"/>
        <v>0</v>
      </c>
      <c r="AB673" s="410">
        <f t="shared" si="1117"/>
        <v>0</v>
      </c>
      <c r="AC673" s="410">
        <f t="shared" si="1117"/>
        <v>0</v>
      </c>
      <c r="AD673" s="410">
        <f t="shared" si="1117"/>
        <v>0</v>
      </c>
      <c r="AE673" s="410">
        <f t="shared" si="1117"/>
        <v>0</v>
      </c>
      <c r="AF673" s="410">
        <f t="shared" si="1117"/>
        <v>0</v>
      </c>
      <c r="AG673" s="410">
        <f t="shared" si="1117"/>
        <v>0</v>
      </c>
      <c r="AH673" s="410">
        <f t="shared" si="1117"/>
        <v>0</v>
      </c>
      <c r="AI673" s="410">
        <f t="shared" si="1117"/>
        <v>0</v>
      </c>
      <c r="AJ673" s="410">
        <f t="shared" si="1117"/>
        <v>0</v>
      </c>
      <c r="AK673" s="410">
        <f t="shared" si="1117"/>
        <v>0</v>
      </c>
      <c r="AL673" s="410">
        <f t="shared" si="1117"/>
        <v>0</v>
      </c>
      <c r="AM673" s="305"/>
    </row>
    <row r="674" spans="1:39" ht="16" hidden="1" outlineLevel="1">
      <c r="A674" s="528"/>
      <c r="B674" s="293"/>
      <c r="C674" s="290"/>
      <c r="D674" s="290"/>
      <c r="E674" s="290"/>
      <c r="F674" s="290"/>
      <c r="G674" s="290"/>
      <c r="H674" s="290"/>
      <c r="I674" s="290"/>
      <c r="J674" s="290"/>
      <c r="K674" s="290"/>
      <c r="L674" s="290"/>
      <c r="M674" s="290"/>
      <c r="N674" s="290"/>
      <c r="O674" s="290"/>
      <c r="P674" s="290"/>
      <c r="Q674" s="290"/>
      <c r="R674" s="290"/>
      <c r="S674" s="290"/>
      <c r="T674" s="290"/>
      <c r="U674" s="290"/>
      <c r="V674" s="290"/>
      <c r="W674" s="290"/>
      <c r="X674" s="290"/>
      <c r="Y674" s="411"/>
      <c r="Z674" s="424"/>
      <c r="AA674" s="424"/>
      <c r="AB674" s="424"/>
      <c r="AC674" s="424"/>
      <c r="AD674" s="424"/>
      <c r="AE674" s="424"/>
      <c r="AF674" s="424"/>
      <c r="AG674" s="424"/>
      <c r="AH674" s="424"/>
      <c r="AI674" s="424"/>
      <c r="AJ674" s="424"/>
      <c r="AK674" s="424"/>
      <c r="AL674" s="424"/>
      <c r="AM674" s="305"/>
    </row>
    <row r="675" spans="1:39" ht="17" outlineLevel="1">
      <c r="A675" s="528">
        <v>26</v>
      </c>
      <c r="B675" s="427" t="s">
        <v>118</v>
      </c>
      <c r="C675" s="339" t="s">
        <v>726</v>
      </c>
      <c r="D675" s="294">
        <v>1480672.9647836196</v>
      </c>
      <c r="E675" s="294">
        <f>(F675+D675)/2</f>
        <v>1477011.9237809263</v>
      </c>
      <c r="F675" s="294">
        <v>1473350.8827782329</v>
      </c>
      <c r="G675" s="294">
        <f>F675/G497*H497</f>
        <v>1473350.8827782329</v>
      </c>
      <c r="H675" s="294"/>
      <c r="I675" s="294"/>
      <c r="J675" s="294"/>
      <c r="K675" s="294"/>
      <c r="L675" s="294"/>
      <c r="M675" s="294"/>
      <c r="N675" s="294">
        <v>12</v>
      </c>
      <c r="O675" s="294">
        <v>329.15155543520007</v>
      </c>
      <c r="P675" s="294">
        <f>O675/D675*E675</f>
        <v>328.33771107577081</v>
      </c>
      <c r="Q675" s="294">
        <f>P675/E675*F675</f>
        <v>327.52386671634156</v>
      </c>
      <c r="R675" s="294">
        <f>Q675/F675*G675</f>
        <v>327.52386671634156</v>
      </c>
      <c r="S675" s="294"/>
      <c r="T675" s="294"/>
      <c r="U675" s="294"/>
      <c r="V675" s="294"/>
      <c r="W675" s="294"/>
      <c r="X675" s="294"/>
      <c r="Y675" s="425"/>
      <c r="Z675" s="409">
        <f>'3-a.  Rate Class Allocations'!L97</f>
        <v>0.10441647362051235</v>
      </c>
      <c r="AA675" s="409">
        <f>'3-a.  Rate Class Allocations'!M97</f>
        <v>0.88171206310849626</v>
      </c>
      <c r="AB675" s="409"/>
      <c r="AC675" s="409"/>
      <c r="AD675" s="409"/>
      <c r="AE675" s="409"/>
      <c r="AF675" s="414"/>
      <c r="AG675" s="414"/>
      <c r="AH675" s="414"/>
      <c r="AI675" s="414"/>
      <c r="AJ675" s="414"/>
      <c r="AK675" s="414"/>
      <c r="AL675" s="414"/>
      <c r="AM675" s="295">
        <f>SUM(Y675:AL675)</f>
        <v>0.98612853672900858</v>
      </c>
    </row>
    <row r="676" spans="1:39" ht="16" outlineLevel="1">
      <c r="A676" s="528"/>
      <c r="B676" s="293" t="s">
        <v>310</v>
      </c>
      <c r="C676" s="290" t="s">
        <v>813</v>
      </c>
      <c r="D676" s="294">
        <v>351144.2393334661</v>
      </c>
      <c r="E676" s="294">
        <f>E675/D675*D676</f>
        <v>350276.01691795979</v>
      </c>
      <c r="F676" s="294">
        <f>F675/E675*E676</f>
        <v>349407.79450245341</v>
      </c>
      <c r="G676" s="294">
        <f>G675/F675*F676</f>
        <v>349407.79450245341</v>
      </c>
      <c r="H676" s="294"/>
      <c r="I676" s="294"/>
      <c r="J676" s="294"/>
      <c r="K676" s="294"/>
      <c r="L676" s="294"/>
      <c r="M676" s="294"/>
      <c r="N676" s="294">
        <f>N675</f>
        <v>12</v>
      </c>
      <c r="O676" s="294">
        <v>58.290315789473702</v>
      </c>
      <c r="P676" s="294">
        <f>P675/O675*O676</f>
        <v>58.146189948561634</v>
      </c>
      <c r="Q676" s="294">
        <f>Q675/P675*P676</f>
        <v>58.002064107649566</v>
      </c>
      <c r="R676" s="294">
        <f>R675/Q675*Q676</f>
        <v>58.002064107649566</v>
      </c>
      <c r="S676" s="294"/>
      <c r="T676" s="294"/>
      <c r="U676" s="294"/>
      <c r="V676" s="294"/>
      <c r="W676" s="294"/>
      <c r="X676" s="294"/>
      <c r="Y676" s="410">
        <f>Y675</f>
        <v>0</v>
      </c>
      <c r="Z676" s="410">
        <f>Z675</f>
        <v>0.10441647362051235</v>
      </c>
      <c r="AA676" s="410">
        <f>AA675</f>
        <v>0.88171206310849626</v>
      </c>
      <c r="AB676" s="410">
        <f t="shared" ref="AB676:AL676" si="1118">AB675</f>
        <v>0</v>
      </c>
      <c r="AC676" s="410">
        <f t="shared" si="1118"/>
        <v>0</v>
      </c>
      <c r="AD676" s="410">
        <f t="shared" si="1118"/>
        <v>0</v>
      </c>
      <c r="AE676" s="410">
        <f t="shared" si="1118"/>
        <v>0</v>
      </c>
      <c r="AF676" s="410">
        <f t="shared" si="1118"/>
        <v>0</v>
      </c>
      <c r="AG676" s="410">
        <f t="shared" si="1118"/>
        <v>0</v>
      </c>
      <c r="AH676" s="410">
        <f t="shared" si="1118"/>
        <v>0</v>
      </c>
      <c r="AI676" s="410">
        <f t="shared" si="1118"/>
        <v>0</v>
      </c>
      <c r="AJ676" s="410">
        <f t="shared" si="1118"/>
        <v>0</v>
      </c>
      <c r="AK676" s="410">
        <f t="shared" si="1118"/>
        <v>0</v>
      </c>
      <c r="AL676" s="410">
        <f t="shared" si="1118"/>
        <v>0</v>
      </c>
      <c r="AM676" s="305"/>
    </row>
    <row r="677" spans="1:39" ht="16" outlineLevel="1">
      <c r="A677" s="528"/>
      <c r="B677" s="293"/>
      <c r="C677" s="290"/>
      <c r="D677" s="290"/>
      <c r="E677" s="290"/>
      <c r="F677" s="290"/>
      <c r="G677" s="290"/>
      <c r="H677" s="290"/>
      <c r="I677" s="290"/>
      <c r="J677" s="290"/>
      <c r="K677" s="290"/>
      <c r="L677" s="290"/>
      <c r="M677" s="290"/>
      <c r="N677" s="290"/>
      <c r="O677" s="290"/>
      <c r="P677" s="290"/>
      <c r="Q677" s="290"/>
      <c r="R677" s="290"/>
      <c r="S677" s="290"/>
      <c r="T677" s="290"/>
      <c r="U677" s="290"/>
      <c r="V677" s="290"/>
      <c r="W677" s="290"/>
      <c r="X677" s="290"/>
      <c r="Y677" s="411"/>
      <c r="Z677" s="424"/>
      <c r="AA677" s="424"/>
      <c r="AB677" s="424"/>
      <c r="AC677" s="424"/>
      <c r="AD677" s="424"/>
      <c r="AE677" s="424"/>
      <c r="AF677" s="424"/>
      <c r="AG677" s="424"/>
      <c r="AH677" s="424"/>
      <c r="AI677" s="424"/>
      <c r="AJ677" s="424"/>
      <c r="AK677" s="424"/>
      <c r="AL677" s="424"/>
      <c r="AM677" s="305"/>
    </row>
    <row r="678" spans="1:39" ht="34" outlineLevel="1">
      <c r="A678" s="528">
        <v>27</v>
      </c>
      <c r="B678" s="427" t="s">
        <v>119</v>
      </c>
      <c r="C678" s="339" t="s">
        <v>726</v>
      </c>
      <c r="D678" s="294">
        <v>13501.239018452674</v>
      </c>
      <c r="E678" s="294">
        <f>(F678+D678)/2</f>
        <v>11091.189741000091</v>
      </c>
      <c r="F678" s="294">
        <v>8681.1404635475083</v>
      </c>
      <c r="G678" s="294">
        <f>F678*G500/F500</f>
        <v>8681.1404635475083</v>
      </c>
      <c r="H678" s="294"/>
      <c r="I678" s="294"/>
      <c r="J678" s="294"/>
      <c r="K678" s="294"/>
      <c r="L678" s="294"/>
      <c r="M678" s="294"/>
      <c r="N678" s="294">
        <v>12</v>
      </c>
      <c r="O678" s="294">
        <f>D678/D500*O501</f>
        <v>0</v>
      </c>
      <c r="P678" s="294">
        <f>E678/E500*P501</f>
        <v>0</v>
      </c>
      <c r="Q678" s="294">
        <f>F678/F500*Q501</f>
        <v>0</v>
      </c>
      <c r="R678" s="294">
        <f>G678/G500*R501</f>
        <v>0</v>
      </c>
      <c r="S678" s="294"/>
      <c r="T678" s="294"/>
      <c r="U678" s="294"/>
      <c r="V678" s="294"/>
      <c r="W678" s="294"/>
      <c r="X678" s="294"/>
      <c r="Y678" s="425"/>
      <c r="Z678" s="409">
        <v>1</v>
      </c>
      <c r="AA678" s="409"/>
      <c r="AB678" s="409"/>
      <c r="AC678" s="409"/>
      <c r="AD678" s="409"/>
      <c r="AE678" s="409"/>
      <c r="AF678" s="414"/>
      <c r="AG678" s="414"/>
      <c r="AH678" s="414"/>
      <c r="AI678" s="414"/>
      <c r="AJ678" s="414"/>
      <c r="AK678" s="414"/>
      <c r="AL678" s="414"/>
      <c r="AM678" s="295">
        <f>SUM(Y678:AL678)</f>
        <v>1</v>
      </c>
    </row>
    <row r="679" spans="1:39" ht="16" outlineLevel="1">
      <c r="A679" s="528"/>
      <c r="B679" s="293" t="s">
        <v>310</v>
      </c>
      <c r="C679" s="290" t="s">
        <v>163</v>
      </c>
      <c r="D679" s="294"/>
      <c r="E679" s="294"/>
      <c r="F679" s="294"/>
      <c r="G679" s="294"/>
      <c r="H679" s="294"/>
      <c r="I679" s="294"/>
      <c r="J679" s="294"/>
      <c r="K679" s="294"/>
      <c r="L679" s="294"/>
      <c r="M679" s="294"/>
      <c r="N679" s="294">
        <f>N678</f>
        <v>12</v>
      </c>
      <c r="O679" s="294"/>
      <c r="P679" s="294"/>
      <c r="Q679" s="294"/>
      <c r="R679" s="294"/>
      <c r="S679" s="294"/>
      <c r="T679" s="294"/>
      <c r="U679" s="294"/>
      <c r="V679" s="294"/>
      <c r="W679" s="294"/>
      <c r="X679" s="294"/>
      <c r="Y679" s="410">
        <f>Y678</f>
        <v>0</v>
      </c>
      <c r="Z679" s="410">
        <f t="shared" ref="Z679:AL679" si="1119">Z678</f>
        <v>1</v>
      </c>
      <c r="AA679" s="410">
        <f t="shared" si="1119"/>
        <v>0</v>
      </c>
      <c r="AB679" s="410">
        <f t="shared" si="1119"/>
        <v>0</v>
      </c>
      <c r="AC679" s="410">
        <f t="shared" si="1119"/>
        <v>0</v>
      </c>
      <c r="AD679" s="410">
        <f t="shared" si="1119"/>
        <v>0</v>
      </c>
      <c r="AE679" s="410">
        <f t="shared" si="1119"/>
        <v>0</v>
      </c>
      <c r="AF679" s="410">
        <f t="shared" si="1119"/>
        <v>0</v>
      </c>
      <c r="AG679" s="410">
        <f t="shared" si="1119"/>
        <v>0</v>
      </c>
      <c r="AH679" s="410">
        <f t="shared" si="1119"/>
        <v>0</v>
      </c>
      <c r="AI679" s="410">
        <f t="shared" si="1119"/>
        <v>0</v>
      </c>
      <c r="AJ679" s="410">
        <f t="shared" si="1119"/>
        <v>0</v>
      </c>
      <c r="AK679" s="410">
        <f t="shared" si="1119"/>
        <v>0</v>
      </c>
      <c r="AL679" s="410">
        <f t="shared" si="1119"/>
        <v>0</v>
      </c>
      <c r="AM679" s="305"/>
    </row>
    <row r="680" spans="1:39" ht="16" outlineLevel="1">
      <c r="A680" s="528"/>
      <c r="B680" s="293"/>
      <c r="C680" s="290"/>
      <c r="D680" s="290"/>
      <c r="E680" s="290"/>
      <c r="F680" s="290"/>
      <c r="G680" s="290"/>
      <c r="H680" s="290"/>
      <c r="I680" s="290"/>
      <c r="J680" s="290"/>
      <c r="K680" s="290"/>
      <c r="L680" s="290"/>
      <c r="M680" s="290"/>
      <c r="N680" s="290"/>
      <c r="O680" s="290"/>
      <c r="P680" s="290"/>
      <c r="Q680" s="290"/>
      <c r="R680" s="290"/>
      <c r="S680" s="290"/>
      <c r="T680" s="290"/>
      <c r="U680" s="290"/>
      <c r="V680" s="290"/>
      <c r="W680" s="290"/>
      <c r="X680" s="290"/>
      <c r="Y680" s="411"/>
      <c r="Z680" s="424"/>
      <c r="AA680" s="424"/>
      <c r="AB680" s="424"/>
      <c r="AC680" s="424"/>
      <c r="AD680" s="424"/>
      <c r="AE680" s="424"/>
      <c r="AF680" s="424"/>
      <c r="AG680" s="424"/>
      <c r="AH680" s="424"/>
      <c r="AI680" s="424"/>
      <c r="AJ680" s="424"/>
      <c r="AK680" s="424"/>
      <c r="AL680" s="424"/>
      <c r="AM680" s="305"/>
    </row>
    <row r="681" spans="1:39" ht="34" hidden="1" outlineLevel="1">
      <c r="A681" s="528">
        <v>28</v>
      </c>
      <c r="B681" s="427" t="s">
        <v>120</v>
      </c>
      <c r="C681" s="290" t="s">
        <v>726</v>
      </c>
      <c r="D681" s="294"/>
      <c r="E681" s="294"/>
      <c r="F681" s="294"/>
      <c r="G681" s="294"/>
      <c r="H681" s="294"/>
      <c r="I681" s="294"/>
      <c r="J681" s="294"/>
      <c r="K681" s="294"/>
      <c r="L681" s="294"/>
      <c r="M681" s="294"/>
      <c r="N681" s="294">
        <v>12</v>
      </c>
      <c r="O681" s="294"/>
      <c r="P681" s="294"/>
      <c r="Q681" s="294"/>
      <c r="R681" s="294"/>
      <c r="S681" s="294"/>
      <c r="T681" s="294"/>
      <c r="U681" s="294"/>
      <c r="V681" s="294"/>
      <c r="W681" s="294"/>
      <c r="X681" s="294"/>
      <c r="Y681" s="425"/>
      <c r="Z681" s="409"/>
      <c r="AA681" s="409">
        <v>1</v>
      </c>
      <c r="AB681" s="409"/>
      <c r="AC681" s="409"/>
      <c r="AD681" s="409"/>
      <c r="AE681" s="409"/>
      <c r="AF681" s="414"/>
      <c r="AG681" s="414"/>
      <c r="AH681" s="414"/>
      <c r="AI681" s="414"/>
      <c r="AJ681" s="414"/>
      <c r="AK681" s="414"/>
      <c r="AL681" s="414"/>
      <c r="AM681" s="295">
        <f>SUM(Y681:AL681)</f>
        <v>1</v>
      </c>
    </row>
    <row r="682" spans="1:39" ht="16" hidden="1" outlineLevel="1">
      <c r="A682" s="528"/>
      <c r="B682" s="293" t="s">
        <v>310</v>
      </c>
      <c r="C682" s="290" t="s">
        <v>163</v>
      </c>
      <c r="D682" s="294"/>
      <c r="E682" s="294"/>
      <c r="F682" s="294"/>
      <c r="G682" s="294"/>
      <c r="H682" s="294"/>
      <c r="I682" s="294"/>
      <c r="J682" s="294"/>
      <c r="K682" s="294"/>
      <c r="L682" s="294"/>
      <c r="M682" s="294"/>
      <c r="N682" s="294">
        <f>N681</f>
        <v>12</v>
      </c>
      <c r="O682" s="294"/>
      <c r="P682" s="294"/>
      <c r="Q682" s="294"/>
      <c r="R682" s="294"/>
      <c r="S682" s="294"/>
      <c r="T682" s="294"/>
      <c r="U682" s="294"/>
      <c r="V682" s="294"/>
      <c r="W682" s="294"/>
      <c r="X682" s="294"/>
      <c r="Y682" s="410">
        <f>Y681</f>
        <v>0</v>
      </c>
      <c r="Z682" s="410">
        <f t="shared" ref="Z682:AL682" si="1120">Z681</f>
        <v>0</v>
      </c>
      <c r="AA682" s="410">
        <f t="shared" si="1120"/>
        <v>1</v>
      </c>
      <c r="AB682" s="410">
        <f t="shared" si="1120"/>
        <v>0</v>
      </c>
      <c r="AC682" s="410">
        <f t="shared" si="1120"/>
        <v>0</v>
      </c>
      <c r="AD682" s="410">
        <f t="shared" si="1120"/>
        <v>0</v>
      </c>
      <c r="AE682" s="410">
        <f t="shared" si="1120"/>
        <v>0</v>
      </c>
      <c r="AF682" s="410">
        <f t="shared" si="1120"/>
        <v>0</v>
      </c>
      <c r="AG682" s="410">
        <f t="shared" si="1120"/>
        <v>0</v>
      </c>
      <c r="AH682" s="410">
        <f t="shared" si="1120"/>
        <v>0</v>
      </c>
      <c r="AI682" s="410">
        <f t="shared" si="1120"/>
        <v>0</v>
      </c>
      <c r="AJ682" s="410">
        <f t="shared" si="1120"/>
        <v>0</v>
      </c>
      <c r="AK682" s="410">
        <f t="shared" si="1120"/>
        <v>0</v>
      </c>
      <c r="AL682" s="410">
        <f t="shared" si="1120"/>
        <v>0</v>
      </c>
      <c r="AM682" s="305"/>
    </row>
    <row r="683" spans="1:39" ht="16" hidden="1" outlineLevel="1">
      <c r="A683" s="528"/>
      <c r="B683" s="293"/>
      <c r="C683" s="290"/>
      <c r="D683" s="290"/>
      <c r="E683" s="290"/>
      <c r="F683" s="290"/>
      <c r="G683" s="290"/>
      <c r="H683" s="290"/>
      <c r="I683" s="290"/>
      <c r="J683" s="290"/>
      <c r="K683" s="290"/>
      <c r="L683" s="290"/>
      <c r="M683" s="290"/>
      <c r="N683" s="290"/>
      <c r="O683" s="290"/>
      <c r="P683" s="290"/>
      <c r="Q683" s="290"/>
      <c r="R683" s="290"/>
      <c r="S683" s="290"/>
      <c r="T683" s="290"/>
      <c r="U683" s="290"/>
      <c r="V683" s="290"/>
      <c r="W683" s="290"/>
      <c r="X683" s="290"/>
      <c r="Y683" s="411"/>
      <c r="Z683" s="424"/>
      <c r="AA683" s="424"/>
      <c r="AB683" s="424"/>
      <c r="AC683" s="424"/>
      <c r="AD683" s="424"/>
      <c r="AE683" s="424"/>
      <c r="AF683" s="424"/>
      <c r="AG683" s="424"/>
      <c r="AH683" s="424"/>
      <c r="AI683" s="424"/>
      <c r="AJ683" s="424"/>
      <c r="AK683" s="424"/>
      <c r="AL683" s="424"/>
      <c r="AM683" s="305"/>
    </row>
    <row r="684" spans="1:39" ht="34" hidden="1" outlineLevel="1">
      <c r="A684" s="528">
        <v>29</v>
      </c>
      <c r="B684" s="427" t="s">
        <v>739</v>
      </c>
      <c r="C684" s="290" t="s">
        <v>726</v>
      </c>
      <c r="D684" s="294"/>
      <c r="E684" s="294"/>
      <c r="F684" s="294"/>
      <c r="G684" s="294"/>
      <c r="H684" s="294"/>
      <c r="I684" s="294"/>
      <c r="J684" s="294"/>
      <c r="K684" s="294"/>
      <c r="L684" s="294"/>
      <c r="M684" s="294"/>
      <c r="N684" s="294">
        <v>3</v>
      </c>
      <c r="O684" s="294"/>
      <c r="P684" s="294"/>
      <c r="Q684" s="294"/>
      <c r="R684" s="294"/>
      <c r="S684" s="294"/>
      <c r="T684" s="294"/>
      <c r="U684" s="294"/>
      <c r="V684" s="294"/>
      <c r="W684" s="294"/>
      <c r="X684" s="294"/>
      <c r="Y684" s="425"/>
      <c r="Z684" s="409">
        <v>1</v>
      </c>
      <c r="AA684" s="409"/>
      <c r="AB684" s="409"/>
      <c r="AC684" s="409"/>
      <c r="AD684" s="409"/>
      <c r="AE684" s="409"/>
      <c r="AF684" s="414"/>
      <c r="AG684" s="414"/>
      <c r="AH684" s="414"/>
      <c r="AI684" s="414"/>
      <c r="AJ684" s="414"/>
      <c r="AK684" s="414"/>
      <c r="AL684" s="414"/>
      <c r="AM684" s="295">
        <f>SUM(Y684:AL684)</f>
        <v>1</v>
      </c>
    </row>
    <row r="685" spans="1:39" ht="16" hidden="1" outlineLevel="1">
      <c r="A685" s="528"/>
      <c r="B685" s="293" t="s">
        <v>310</v>
      </c>
      <c r="C685" s="290" t="s">
        <v>163</v>
      </c>
      <c r="D685" s="294"/>
      <c r="E685" s="294"/>
      <c r="F685" s="294"/>
      <c r="G685" s="294"/>
      <c r="H685" s="294"/>
      <c r="I685" s="294"/>
      <c r="J685" s="294"/>
      <c r="K685" s="294"/>
      <c r="L685" s="294"/>
      <c r="M685" s="294"/>
      <c r="N685" s="294">
        <f>N684</f>
        <v>3</v>
      </c>
      <c r="O685" s="294"/>
      <c r="P685" s="294"/>
      <c r="Q685" s="294"/>
      <c r="R685" s="294"/>
      <c r="S685" s="294"/>
      <c r="T685" s="294"/>
      <c r="U685" s="294"/>
      <c r="V685" s="294"/>
      <c r="W685" s="294"/>
      <c r="X685" s="294"/>
      <c r="Y685" s="410">
        <f>Y684</f>
        <v>0</v>
      </c>
      <c r="Z685" s="410">
        <f t="shared" ref="Z685:AL685" si="1121">Z684</f>
        <v>1</v>
      </c>
      <c r="AA685" s="410">
        <f t="shared" si="1121"/>
        <v>0</v>
      </c>
      <c r="AB685" s="410">
        <f t="shared" si="1121"/>
        <v>0</v>
      </c>
      <c r="AC685" s="410">
        <f t="shared" si="1121"/>
        <v>0</v>
      </c>
      <c r="AD685" s="410">
        <f t="shared" si="1121"/>
        <v>0</v>
      </c>
      <c r="AE685" s="410">
        <f t="shared" si="1121"/>
        <v>0</v>
      </c>
      <c r="AF685" s="410">
        <f t="shared" si="1121"/>
        <v>0</v>
      </c>
      <c r="AG685" s="410">
        <f t="shared" si="1121"/>
        <v>0</v>
      </c>
      <c r="AH685" s="410">
        <f t="shared" si="1121"/>
        <v>0</v>
      </c>
      <c r="AI685" s="410">
        <f t="shared" si="1121"/>
        <v>0</v>
      </c>
      <c r="AJ685" s="410">
        <f t="shared" si="1121"/>
        <v>0</v>
      </c>
      <c r="AK685" s="410">
        <f t="shared" si="1121"/>
        <v>0</v>
      </c>
      <c r="AL685" s="410">
        <f t="shared" si="1121"/>
        <v>0</v>
      </c>
      <c r="AM685" s="305"/>
    </row>
    <row r="686" spans="1:39" ht="16" hidden="1" outlineLevel="1">
      <c r="A686" s="528"/>
      <c r="B686" s="293"/>
      <c r="C686" s="290"/>
      <c r="D686" s="290"/>
      <c r="E686" s="290"/>
      <c r="F686" s="290"/>
      <c r="G686" s="290"/>
      <c r="H686" s="290"/>
      <c r="I686" s="290"/>
      <c r="J686" s="290"/>
      <c r="K686" s="290"/>
      <c r="L686" s="290"/>
      <c r="M686" s="290"/>
      <c r="N686" s="290"/>
      <c r="O686" s="290"/>
      <c r="P686" s="290"/>
      <c r="Q686" s="290"/>
      <c r="R686" s="290"/>
      <c r="S686" s="290"/>
      <c r="T686" s="290"/>
      <c r="U686" s="290"/>
      <c r="V686" s="290"/>
      <c r="W686" s="290"/>
      <c r="X686" s="290"/>
      <c r="Y686" s="411"/>
      <c r="Z686" s="424"/>
      <c r="AA686" s="424"/>
      <c r="AB686" s="424"/>
      <c r="AC686" s="424"/>
      <c r="AD686" s="424"/>
      <c r="AE686" s="424"/>
      <c r="AF686" s="424"/>
      <c r="AG686" s="424"/>
      <c r="AH686" s="424"/>
      <c r="AI686" s="424"/>
      <c r="AJ686" s="424"/>
      <c r="AK686" s="424"/>
      <c r="AL686" s="424"/>
      <c r="AM686" s="305"/>
    </row>
    <row r="687" spans="1:39" ht="34" hidden="1" outlineLevel="1">
      <c r="A687" s="528">
        <v>30</v>
      </c>
      <c r="B687" s="427" t="s">
        <v>122</v>
      </c>
      <c r="C687" s="290" t="s">
        <v>726</v>
      </c>
      <c r="D687" s="294"/>
      <c r="E687" s="294"/>
      <c r="F687" s="294"/>
      <c r="G687" s="294"/>
      <c r="H687" s="294"/>
      <c r="I687" s="294"/>
      <c r="J687" s="294"/>
      <c r="K687" s="294"/>
      <c r="L687" s="294"/>
      <c r="M687" s="294"/>
      <c r="N687" s="294">
        <v>12</v>
      </c>
      <c r="O687" s="294"/>
      <c r="P687" s="294"/>
      <c r="Q687" s="294"/>
      <c r="R687" s="294"/>
      <c r="S687" s="294"/>
      <c r="T687" s="294"/>
      <c r="U687" s="294"/>
      <c r="V687" s="294"/>
      <c r="W687" s="294"/>
      <c r="X687" s="294"/>
      <c r="Y687" s="425"/>
      <c r="Z687" s="409"/>
      <c r="AA687" s="409">
        <v>1</v>
      </c>
      <c r="AB687" s="409"/>
      <c r="AC687" s="409"/>
      <c r="AD687" s="409"/>
      <c r="AE687" s="409"/>
      <c r="AF687" s="414"/>
      <c r="AG687" s="414"/>
      <c r="AH687" s="414"/>
      <c r="AI687" s="414"/>
      <c r="AJ687" s="414"/>
      <c r="AK687" s="414"/>
      <c r="AL687" s="414"/>
      <c r="AM687" s="295">
        <f>SUM(Y687:AL687)</f>
        <v>1</v>
      </c>
    </row>
    <row r="688" spans="1:39" ht="16" hidden="1" outlineLevel="1">
      <c r="A688" s="528"/>
      <c r="B688" s="293" t="s">
        <v>310</v>
      </c>
      <c r="C688" s="290" t="s">
        <v>163</v>
      </c>
      <c r="D688" s="294"/>
      <c r="E688" s="294"/>
      <c r="F688" s="294"/>
      <c r="G688" s="294"/>
      <c r="H688" s="294"/>
      <c r="I688" s="294"/>
      <c r="J688" s="294"/>
      <c r="K688" s="294"/>
      <c r="L688" s="294"/>
      <c r="M688" s="294"/>
      <c r="N688" s="294">
        <f>N687</f>
        <v>12</v>
      </c>
      <c r="O688" s="294"/>
      <c r="P688" s="294"/>
      <c r="Q688" s="294"/>
      <c r="R688" s="294"/>
      <c r="S688" s="294"/>
      <c r="T688" s="294"/>
      <c r="U688" s="294"/>
      <c r="V688" s="294"/>
      <c r="W688" s="294"/>
      <c r="X688" s="294"/>
      <c r="Y688" s="410">
        <f>Y687</f>
        <v>0</v>
      </c>
      <c r="Z688" s="410">
        <f t="shared" ref="Z688:AL688" si="1122">Z687</f>
        <v>0</v>
      </c>
      <c r="AA688" s="410">
        <f t="shared" si="1122"/>
        <v>1</v>
      </c>
      <c r="AB688" s="410">
        <f t="shared" si="1122"/>
        <v>0</v>
      </c>
      <c r="AC688" s="410">
        <f t="shared" si="1122"/>
        <v>0</v>
      </c>
      <c r="AD688" s="410">
        <f t="shared" si="1122"/>
        <v>0</v>
      </c>
      <c r="AE688" s="410">
        <f t="shared" si="1122"/>
        <v>0</v>
      </c>
      <c r="AF688" s="410">
        <f t="shared" si="1122"/>
        <v>0</v>
      </c>
      <c r="AG688" s="410">
        <f t="shared" si="1122"/>
        <v>0</v>
      </c>
      <c r="AH688" s="410">
        <f t="shared" si="1122"/>
        <v>0</v>
      </c>
      <c r="AI688" s="410">
        <f t="shared" si="1122"/>
        <v>0</v>
      </c>
      <c r="AJ688" s="410">
        <f t="shared" si="1122"/>
        <v>0</v>
      </c>
      <c r="AK688" s="410">
        <f t="shared" si="1122"/>
        <v>0</v>
      </c>
      <c r="AL688" s="410">
        <f t="shared" si="1122"/>
        <v>0</v>
      </c>
      <c r="AM688" s="305"/>
    </row>
    <row r="689" spans="1:39" ht="16" hidden="1" outlineLevel="1">
      <c r="A689" s="528"/>
      <c r="B689" s="293"/>
      <c r="C689" s="290"/>
      <c r="D689" s="290"/>
      <c r="E689" s="290"/>
      <c r="F689" s="290"/>
      <c r="G689" s="290"/>
      <c r="H689" s="290"/>
      <c r="I689" s="290"/>
      <c r="J689" s="290"/>
      <c r="K689" s="290"/>
      <c r="L689" s="290"/>
      <c r="M689" s="290"/>
      <c r="N689" s="290"/>
      <c r="O689" s="290"/>
      <c r="P689" s="290"/>
      <c r="Q689" s="290"/>
      <c r="R689" s="290"/>
      <c r="S689" s="290"/>
      <c r="T689" s="290"/>
      <c r="U689" s="290"/>
      <c r="V689" s="290"/>
      <c r="W689" s="290"/>
      <c r="X689" s="290"/>
      <c r="Y689" s="411"/>
      <c r="Z689" s="424"/>
      <c r="AA689" s="424"/>
      <c r="AB689" s="424"/>
      <c r="AC689" s="424"/>
      <c r="AD689" s="424"/>
      <c r="AE689" s="424"/>
      <c r="AF689" s="424"/>
      <c r="AG689" s="424"/>
      <c r="AH689" s="424"/>
      <c r="AI689" s="424"/>
      <c r="AJ689" s="424"/>
      <c r="AK689" s="424"/>
      <c r="AL689" s="424"/>
      <c r="AM689" s="305"/>
    </row>
    <row r="690" spans="1:39" ht="34" outlineLevel="1">
      <c r="A690" s="528">
        <v>31</v>
      </c>
      <c r="B690" s="427" t="s">
        <v>123</v>
      </c>
      <c r="C690" s="290" t="s">
        <v>25</v>
      </c>
      <c r="D690" s="294">
        <v>1099924.7052953851</v>
      </c>
      <c r="E690" s="294"/>
      <c r="F690" s="294"/>
      <c r="G690" s="294"/>
      <c r="H690" s="294"/>
      <c r="I690" s="294"/>
      <c r="J690" s="294"/>
      <c r="K690" s="294"/>
      <c r="L690" s="294"/>
      <c r="M690" s="294"/>
      <c r="N690" s="294">
        <v>12</v>
      </c>
      <c r="O690" s="294"/>
      <c r="P690" s="294"/>
      <c r="Q690" s="294"/>
      <c r="R690" s="294"/>
      <c r="S690" s="294"/>
      <c r="T690" s="294"/>
      <c r="U690" s="294"/>
      <c r="V690" s="294"/>
      <c r="W690" s="294"/>
      <c r="X690" s="294"/>
      <c r="Y690" s="425"/>
      <c r="Z690" s="409"/>
      <c r="AA690" s="409">
        <v>1</v>
      </c>
      <c r="AB690" s="409"/>
      <c r="AC690" s="409"/>
      <c r="AD690" s="409"/>
      <c r="AE690" s="409"/>
      <c r="AF690" s="414"/>
      <c r="AG690" s="414"/>
      <c r="AH690" s="414"/>
      <c r="AI690" s="414"/>
      <c r="AJ690" s="414"/>
      <c r="AK690" s="414"/>
      <c r="AL690" s="414"/>
      <c r="AM690" s="295">
        <f>SUM(Y690:AL690)</f>
        <v>1</v>
      </c>
    </row>
    <row r="691" spans="1:39" ht="16" outlineLevel="1">
      <c r="A691" s="528"/>
      <c r="B691" s="293" t="s">
        <v>310</v>
      </c>
      <c r="C691" s="290" t="s">
        <v>163</v>
      </c>
      <c r="D691" s="294"/>
      <c r="E691" s="294"/>
      <c r="F691" s="294"/>
      <c r="G691" s="294"/>
      <c r="H691" s="294"/>
      <c r="I691" s="294"/>
      <c r="J691" s="294"/>
      <c r="K691" s="294"/>
      <c r="L691" s="294"/>
      <c r="M691" s="294"/>
      <c r="N691" s="294">
        <f>N690</f>
        <v>12</v>
      </c>
      <c r="O691" s="294"/>
      <c r="P691" s="294"/>
      <c r="Q691" s="294"/>
      <c r="R691" s="294"/>
      <c r="S691" s="294"/>
      <c r="T691" s="294"/>
      <c r="U691" s="294"/>
      <c r="V691" s="294"/>
      <c r="W691" s="294"/>
      <c r="X691" s="294"/>
      <c r="Y691" s="410">
        <f>Y690</f>
        <v>0</v>
      </c>
      <c r="Z691" s="410">
        <f t="shared" ref="Z691:AL691" si="1123">Z690</f>
        <v>0</v>
      </c>
      <c r="AA691" s="410">
        <f t="shared" si="1123"/>
        <v>1</v>
      </c>
      <c r="AB691" s="410">
        <f t="shared" si="1123"/>
        <v>0</v>
      </c>
      <c r="AC691" s="410">
        <f t="shared" si="1123"/>
        <v>0</v>
      </c>
      <c r="AD691" s="410">
        <f t="shared" si="1123"/>
        <v>0</v>
      </c>
      <c r="AE691" s="410">
        <f t="shared" si="1123"/>
        <v>0</v>
      </c>
      <c r="AF691" s="410">
        <f t="shared" si="1123"/>
        <v>0</v>
      </c>
      <c r="AG691" s="410">
        <f t="shared" si="1123"/>
        <v>0</v>
      </c>
      <c r="AH691" s="410">
        <f t="shared" si="1123"/>
        <v>0</v>
      </c>
      <c r="AI691" s="410">
        <f t="shared" si="1123"/>
        <v>0</v>
      </c>
      <c r="AJ691" s="410">
        <f t="shared" si="1123"/>
        <v>0</v>
      </c>
      <c r="AK691" s="410">
        <f t="shared" si="1123"/>
        <v>0</v>
      </c>
      <c r="AL691" s="410">
        <f t="shared" si="1123"/>
        <v>0</v>
      </c>
      <c r="AM691" s="305"/>
    </row>
    <row r="692" spans="1:39" ht="16" outlineLevel="1">
      <c r="A692" s="528"/>
      <c r="B692" s="427"/>
      <c r="C692" s="290"/>
      <c r="D692" s="290"/>
      <c r="E692" s="290"/>
      <c r="F692" s="290"/>
      <c r="G692" s="290"/>
      <c r="H692" s="290"/>
      <c r="I692" s="290"/>
      <c r="J692" s="290"/>
      <c r="K692" s="290"/>
      <c r="L692" s="290"/>
      <c r="M692" s="290"/>
      <c r="N692" s="290"/>
      <c r="O692" s="290"/>
      <c r="P692" s="290"/>
      <c r="Q692" s="290"/>
      <c r="R692" s="290"/>
      <c r="S692" s="290"/>
      <c r="T692" s="290"/>
      <c r="U692" s="290"/>
      <c r="V692" s="290"/>
      <c r="W692" s="290"/>
      <c r="X692" s="290"/>
      <c r="Y692" s="411"/>
      <c r="Z692" s="424"/>
      <c r="AA692" s="424"/>
      <c r="AB692" s="424"/>
      <c r="AC692" s="424"/>
      <c r="AD692" s="424"/>
      <c r="AE692" s="424"/>
      <c r="AF692" s="424"/>
      <c r="AG692" s="424"/>
      <c r="AH692" s="424"/>
      <c r="AI692" s="424"/>
      <c r="AJ692" s="424"/>
      <c r="AK692" s="424"/>
      <c r="AL692" s="424"/>
      <c r="AM692" s="305"/>
    </row>
    <row r="693" spans="1:39" ht="17" hidden="1" outlineLevel="1">
      <c r="A693" s="528">
        <v>32</v>
      </c>
      <c r="B693" s="427" t="s">
        <v>124</v>
      </c>
      <c r="C693" s="290" t="s">
        <v>25</v>
      </c>
      <c r="D693" s="294"/>
      <c r="E693" s="294"/>
      <c r="F693" s="294"/>
      <c r="G693" s="294"/>
      <c r="H693" s="294"/>
      <c r="I693" s="294"/>
      <c r="J693" s="294"/>
      <c r="K693" s="294"/>
      <c r="L693" s="294"/>
      <c r="M693" s="294"/>
      <c r="N693" s="294">
        <v>12</v>
      </c>
      <c r="O693" s="294"/>
      <c r="P693" s="294"/>
      <c r="Q693" s="294"/>
      <c r="R693" s="294"/>
      <c r="S693" s="294"/>
      <c r="T693" s="294"/>
      <c r="U693" s="294"/>
      <c r="V693" s="294"/>
      <c r="W693" s="294"/>
      <c r="X693" s="294"/>
      <c r="Y693" s="425"/>
      <c r="Z693" s="409"/>
      <c r="AA693" s="409"/>
      <c r="AB693" s="409"/>
      <c r="AC693" s="409"/>
      <c r="AD693" s="409"/>
      <c r="AE693" s="409"/>
      <c r="AF693" s="414"/>
      <c r="AG693" s="414"/>
      <c r="AH693" s="414"/>
      <c r="AI693" s="414"/>
      <c r="AJ693" s="414"/>
      <c r="AK693" s="414"/>
      <c r="AL693" s="414"/>
      <c r="AM693" s="295">
        <f>SUM(Y693:AL693)</f>
        <v>0</v>
      </c>
    </row>
    <row r="694" spans="1:39" ht="16" hidden="1" outlineLevel="1">
      <c r="A694" s="528"/>
      <c r="B694" s="293" t="s">
        <v>310</v>
      </c>
      <c r="C694" s="290" t="s">
        <v>163</v>
      </c>
      <c r="D694" s="294"/>
      <c r="E694" s="294"/>
      <c r="F694" s="294"/>
      <c r="G694" s="294"/>
      <c r="H694" s="294"/>
      <c r="I694" s="294"/>
      <c r="J694" s="294"/>
      <c r="K694" s="294"/>
      <c r="L694" s="294"/>
      <c r="M694" s="294"/>
      <c r="N694" s="294">
        <f>N693</f>
        <v>12</v>
      </c>
      <c r="O694" s="294"/>
      <c r="P694" s="294"/>
      <c r="Q694" s="294"/>
      <c r="R694" s="294"/>
      <c r="S694" s="294"/>
      <c r="T694" s="294"/>
      <c r="U694" s="294"/>
      <c r="V694" s="294"/>
      <c r="W694" s="294"/>
      <c r="X694" s="294"/>
      <c r="Y694" s="410">
        <f>Y693</f>
        <v>0</v>
      </c>
      <c r="Z694" s="410">
        <f t="shared" ref="Z694:AL694" si="1124">Z693</f>
        <v>0</v>
      </c>
      <c r="AA694" s="410">
        <f t="shared" si="1124"/>
        <v>0</v>
      </c>
      <c r="AB694" s="410">
        <f t="shared" si="1124"/>
        <v>0</v>
      </c>
      <c r="AC694" s="410">
        <f t="shared" si="1124"/>
        <v>0</v>
      </c>
      <c r="AD694" s="410">
        <f t="shared" si="1124"/>
        <v>0</v>
      </c>
      <c r="AE694" s="410">
        <f t="shared" si="1124"/>
        <v>0</v>
      </c>
      <c r="AF694" s="410">
        <f t="shared" si="1124"/>
        <v>0</v>
      </c>
      <c r="AG694" s="410">
        <f t="shared" si="1124"/>
        <v>0</v>
      </c>
      <c r="AH694" s="410">
        <f t="shared" si="1124"/>
        <v>0</v>
      </c>
      <c r="AI694" s="410">
        <f t="shared" si="1124"/>
        <v>0</v>
      </c>
      <c r="AJ694" s="410">
        <f t="shared" si="1124"/>
        <v>0</v>
      </c>
      <c r="AK694" s="410">
        <f t="shared" si="1124"/>
        <v>0</v>
      </c>
      <c r="AL694" s="410">
        <f t="shared" si="1124"/>
        <v>0</v>
      </c>
      <c r="AM694" s="305"/>
    </row>
    <row r="695" spans="1:39" ht="16" hidden="1" outlineLevel="1">
      <c r="A695" s="528"/>
      <c r="B695" s="427"/>
      <c r="C695" s="290"/>
      <c r="D695" s="290"/>
      <c r="E695" s="290"/>
      <c r="F695" s="290"/>
      <c r="G695" s="290"/>
      <c r="H695" s="290"/>
      <c r="I695" s="290"/>
      <c r="J695" s="290"/>
      <c r="K695" s="290"/>
      <c r="L695" s="290"/>
      <c r="M695" s="290"/>
      <c r="N695" s="290"/>
      <c r="O695" s="290"/>
      <c r="P695" s="290"/>
      <c r="Q695" s="290"/>
      <c r="R695" s="290"/>
      <c r="S695" s="290"/>
      <c r="T695" s="290"/>
      <c r="U695" s="290"/>
      <c r="V695" s="290"/>
      <c r="W695" s="290"/>
      <c r="X695" s="290"/>
      <c r="Y695" s="411"/>
      <c r="Z695" s="424"/>
      <c r="AA695" s="424"/>
      <c r="AB695" s="424"/>
      <c r="AC695" s="424"/>
      <c r="AD695" s="424"/>
      <c r="AE695" s="424"/>
      <c r="AF695" s="424"/>
      <c r="AG695" s="424"/>
      <c r="AH695" s="424"/>
      <c r="AI695" s="424"/>
      <c r="AJ695" s="424"/>
      <c r="AK695" s="424"/>
      <c r="AL695" s="424"/>
      <c r="AM695" s="305"/>
    </row>
    <row r="696" spans="1:39" ht="16" outlineLevel="1">
      <c r="A696" s="528"/>
      <c r="B696" s="287" t="s">
        <v>501</v>
      </c>
      <c r="C696" s="290"/>
      <c r="D696" s="290"/>
      <c r="E696" s="290"/>
      <c r="F696" s="290"/>
      <c r="G696" s="290"/>
      <c r="H696" s="290"/>
      <c r="I696" s="290"/>
      <c r="J696" s="290"/>
      <c r="K696" s="290"/>
      <c r="L696" s="290"/>
      <c r="M696" s="290"/>
      <c r="N696" s="290"/>
      <c r="O696" s="290"/>
      <c r="P696" s="290"/>
      <c r="Q696" s="290"/>
      <c r="R696" s="290"/>
      <c r="S696" s="290"/>
      <c r="T696" s="290"/>
      <c r="U696" s="290"/>
      <c r="V696" s="290"/>
      <c r="W696" s="290"/>
      <c r="X696" s="290"/>
      <c r="Y696" s="411"/>
      <c r="Z696" s="424"/>
      <c r="AA696" s="424"/>
      <c r="AB696" s="424"/>
      <c r="AC696" s="424"/>
      <c r="AD696" s="424"/>
      <c r="AE696" s="424"/>
      <c r="AF696" s="424"/>
      <c r="AG696" s="424"/>
      <c r="AH696" s="424"/>
      <c r="AI696" s="424"/>
      <c r="AJ696" s="424"/>
      <c r="AK696" s="424"/>
      <c r="AL696" s="424"/>
      <c r="AM696" s="305"/>
    </row>
    <row r="697" spans="1:39" ht="17" hidden="1" outlineLevel="1">
      <c r="A697" s="528">
        <v>33</v>
      </c>
      <c r="B697" s="427" t="s">
        <v>125</v>
      </c>
      <c r="C697" s="290" t="s">
        <v>25</v>
      </c>
      <c r="D697" s="294"/>
      <c r="E697" s="294"/>
      <c r="F697" s="294"/>
      <c r="G697" s="294"/>
      <c r="H697" s="294"/>
      <c r="I697" s="294"/>
      <c r="J697" s="294"/>
      <c r="K697" s="294"/>
      <c r="L697" s="294"/>
      <c r="M697" s="294"/>
      <c r="N697" s="294">
        <v>0</v>
      </c>
      <c r="O697" s="294"/>
      <c r="P697" s="294"/>
      <c r="Q697" s="294"/>
      <c r="R697" s="294"/>
      <c r="S697" s="294"/>
      <c r="T697" s="294"/>
      <c r="U697" s="294"/>
      <c r="V697" s="294"/>
      <c r="W697" s="294"/>
      <c r="X697" s="294"/>
      <c r="Y697" s="425"/>
      <c r="Z697" s="409"/>
      <c r="AA697" s="409"/>
      <c r="AB697" s="409"/>
      <c r="AC697" s="409"/>
      <c r="AD697" s="409"/>
      <c r="AE697" s="409"/>
      <c r="AF697" s="414"/>
      <c r="AG697" s="414"/>
      <c r="AH697" s="414"/>
      <c r="AI697" s="414"/>
      <c r="AJ697" s="414"/>
      <c r="AK697" s="414"/>
      <c r="AL697" s="414"/>
      <c r="AM697" s="295">
        <f>SUM(Y697:AL697)</f>
        <v>0</v>
      </c>
    </row>
    <row r="698" spans="1:39" ht="16" hidden="1" outlineLevel="1">
      <c r="A698" s="528"/>
      <c r="B698" s="293" t="s">
        <v>310</v>
      </c>
      <c r="C698" s="290" t="s">
        <v>163</v>
      </c>
      <c r="D698" s="294"/>
      <c r="E698" s="294"/>
      <c r="F698" s="294"/>
      <c r="G698" s="294"/>
      <c r="H698" s="294"/>
      <c r="I698" s="294"/>
      <c r="J698" s="294"/>
      <c r="K698" s="294"/>
      <c r="L698" s="294"/>
      <c r="M698" s="294"/>
      <c r="N698" s="294">
        <f>N697</f>
        <v>0</v>
      </c>
      <c r="O698" s="294"/>
      <c r="P698" s="294"/>
      <c r="Q698" s="294"/>
      <c r="R698" s="294"/>
      <c r="S698" s="294"/>
      <c r="T698" s="294"/>
      <c r="U698" s="294"/>
      <c r="V698" s="294"/>
      <c r="W698" s="294"/>
      <c r="X698" s="294"/>
      <c r="Y698" s="410">
        <f>Y697</f>
        <v>0</v>
      </c>
      <c r="Z698" s="410">
        <f t="shared" ref="Z698:AL698" si="1125">Z697</f>
        <v>0</v>
      </c>
      <c r="AA698" s="410">
        <f t="shared" si="1125"/>
        <v>0</v>
      </c>
      <c r="AB698" s="410">
        <f t="shared" si="1125"/>
        <v>0</v>
      </c>
      <c r="AC698" s="410">
        <f t="shared" si="1125"/>
        <v>0</v>
      </c>
      <c r="AD698" s="410">
        <f t="shared" si="1125"/>
        <v>0</v>
      </c>
      <c r="AE698" s="410">
        <f t="shared" si="1125"/>
        <v>0</v>
      </c>
      <c r="AF698" s="410">
        <f t="shared" si="1125"/>
        <v>0</v>
      </c>
      <c r="AG698" s="410">
        <f t="shared" si="1125"/>
        <v>0</v>
      </c>
      <c r="AH698" s="410">
        <f t="shared" si="1125"/>
        <v>0</v>
      </c>
      <c r="AI698" s="410">
        <f t="shared" si="1125"/>
        <v>0</v>
      </c>
      <c r="AJ698" s="410">
        <f t="shared" si="1125"/>
        <v>0</v>
      </c>
      <c r="AK698" s="410">
        <f t="shared" si="1125"/>
        <v>0</v>
      </c>
      <c r="AL698" s="410">
        <f t="shared" si="1125"/>
        <v>0</v>
      </c>
      <c r="AM698" s="305"/>
    </row>
    <row r="699" spans="1:39" ht="16" hidden="1" outlineLevel="1">
      <c r="A699" s="528"/>
      <c r="B699" s="427"/>
      <c r="C699" s="290"/>
      <c r="D699" s="290"/>
      <c r="E699" s="290"/>
      <c r="F699" s="290"/>
      <c r="G699" s="290"/>
      <c r="H699" s="290"/>
      <c r="I699" s="290"/>
      <c r="J699" s="290"/>
      <c r="K699" s="290"/>
      <c r="L699" s="290"/>
      <c r="M699" s="290"/>
      <c r="N699" s="290"/>
      <c r="O699" s="290"/>
      <c r="P699" s="290"/>
      <c r="Q699" s="290"/>
      <c r="R699" s="290"/>
      <c r="S699" s="290"/>
      <c r="T699" s="290"/>
      <c r="U699" s="290"/>
      <c r="V699" s="290"/>
      <c r="W699" s="290"/>
      <c r="X699" s="290"/>
      <c r="Y699" s="411"/>
      <c r="Z699" s="424"/>
      <c r="AA699" s="424"/>
      <c r="AB699" s="424"/>
      <c r="AC699" s="424"/>
      <c r="AD699" s="424"/>
      <c r="AE699" s="424"/>
      <c r="AF699" s="424"/>
      <c r="AG699" s="424"/>
      <c r="AH699" s="424"/>
      <c r="AI699" s="424"/>
      <c r="AJ699" s="424"/>
      <c r="AK699" s="424"/>
      <c r="AL699" s="424"/>
      <c r="AM699" s="305"/>
    </row>
    <row r="700" spans="1:39" ht="17" outlineLevel="1">
      <c r="A700" s="528">
        <v>34</v>
      </c>
      <c r="B700" s="427" t="s">
        <v>740</v>
      </c>
      <c r="C700" s="290" t="s">
        <v>25</v>
      </c>
      <c r="D700" s="294">
        <v>85710.819599999901</v>
      </c>
      <c r="E700" s="294">
        <f>(F700+D700)/2</f>
        <v>85710.819599999901</v>
      </c>
      <c r="F700" s="294">
        <v>85710.819599999901</v>
      </c>
      <c r="G700" s="294">
        <f>F700*G475/F475</f>
        <v>85710.819599999901</v>
      </c>
      <c r="H700" s="294"/>
      <c r="I700" s="294"/>
      <c r="J700" s="294"/>
      <c r="K700" s="294"/>
      <c r="L700" s="294"/>
      <c r="M700" s="294"/>
      <c r="N700" s="294">
        <v>0</v>
      </c>
      <c r="O700" s="294"/>
      <c r="P700" s="294"/>
      <c r="Q700" s="294"/>
      <c r="R700" s="294"/>
      <c r="S700" s="294"/>
      <c r="T700" s="294"/>
      <c r="U700" s="294"/>
      <c r="V700" s="294"/>
      <c r="W700" s="294"/>
      <c r="X700" s="294"/>
      <c r="Y700" s="425">
        <v>1</v>
      </c>
      <c r="Z700" s="409"/>
      <c r="AA700" s="409"/>
      <c r="AB700" s="409"/>
      <c r="AC700" s="409"/>
      <c r="AD700" s="409"/>
      <c r="AE700" s="409"/>
      <c r="AF700" s="414"/>
      <c r="AG700" s="414"/>
      <c r="AH700" s="414"/>
      <c r="AI700" s="414"/>
      <c r="AJ700" s="414"/>
      <c r="AK700" s="414"/>
      <c r="AL700" s="414"/>
      <c r="AM700" s="295">
        <f>SUM(Y700:AL700)</f>
        <v>1</v>
      </c>
    </row>
    <row r="701" spans="1:39" ht="16" outlineLevel="1">
      <c r="A701" s="528"/>
      <c r="B701" s="293" t="s">
        <v>310</v>
      </c>
      <c r="C701" s="290" t="s">
        <v>163</v>
      </c>
      <c r="D701" s="294"/>
      <c r="E701" s="294"/>
      <c r="F701" s="294"/>
      <c r="G701" s="294"/>
      <c r="H701" s="294"/>
      <c r="I701" s="294"/>
      <c r="J701" s="294"/>
      <c r="K701" s="294"/>
      <c r="L701" s="294"/>
      <c r="M701" s="294"/>
      <c r="N701" s="294">
        <f>N700</f>
        <v>0</v>
      </c>
      <c r="O701" s="294"/>
      <c r="P701" s="294"/>
      <c r="Q701" s="294"/>
      <c r="R701" s="294"/>
      <c r="S701" s="294"/>
      <c r="T701" s="294"/>
      <c r="U701" s="294"/>
      <c r="V701" s="294"/>
      <c r="W701" s="294"/>
      <c r="X701" s="294"/>
      <c r="Y701" s="410">
        <f>Y700</f>
        <v>1</v>
      </c>
      <c r="Z701" s="410">
        <f t="shared" ref="Z701:AL701" si="1126">Z700</f>
        <v>0</v>
      </c>
      <c r="AA701" s="410">
        <f t="shared" si="1126"/>
        <v>0</v>
      </c>
      <c r="AB701" s="410">
        <f t="shared" si="1126"/>
        <v>0</v>
      </c>
      <c r="AC701" s="410">
        <f t="shared" si="1126"/>
        <v>0</v>
      </c>
      <c r="AD701" s="410">
        <f t="shared" si="1126"/>
        <v>0</v>
      </c>
      <c r="AE701" s="410">
        <f t="shared" si="1126"/>
        <v>0</v>
      </c>
      <c r="AF701" s="410">
        <f t="shared" si="1126"/>
        <v>0</v>
      </c>
      <c r="AG701" s="410">
        <f t="shared" si="1126"/>
        <v>0</v>
      </c>
      <c r="AH701" s="410">
        <f t="shared" si="1126"/>
        <v>0</v>
      </c>
      <c r="AI701" s="410">
        <f t="shared" si="1126"/>
        <v>0</v>
      </c>
      <c r="AJ701" s="410">
        <f t="shared" si="1126"/>
        <v>0</v>
      </c>
      <c r="AK701" s="410">
        <f t="shared" si="1126"/>
        <v>0</v>
      </c>
      <c r="AL701" s="410">
        <f t="shared" si="1126"/>
        <v>0</v>
      </c>
      <c r="AM701" s="305"/>
    </row>
    <row r="702" spans="1:39" ht="16" hidden="1" outlineLevel="1">
      <c r="A702" s="528"/>
      <c r="B702" s="427"/>
      <c r="C702" s="290"/>
      <c r="D702" s="290"/>
      <c r="E702" s="290"/>
      <c r="F702" s="290"/>
      <c r="G702" s="290"/>
      <c r="H702" s="290"/>
      <c r="I702" s="290"/>
      <c r="J702" s="290"/>
      <c r="K702" s="290"/>
      <c r="L702" s="290"/>
      <c r="M702" s="290"/>
      <c r="N702" s="290"/>
      <c r="O702" s="290"/>
      <c r="P702" s="290"/>
      <c r="Q702" s="290"/>
      <c r="R702" s="290"/>
      <c r="S702" s="290"/>
      <c r="T702" s="290"/>
      <c r="U702" s="290"/>
      <c r="V702" s="290"/>
      <c r="W702" s="290"/>
      <c r="X702" s="290"/>
      <c r="Y702" s="411"/>
      <c r="Z702" s="424"/>
      <c r="AA702" s="424"/>
      <c r="AB702" s="424"/>
      <c r="AC702" s="424"/>
      <c r="AD702" s="424"/>
      <c r="AE702" s="424"/>
      <c r="AF702" s="424"/>
      <c r="AG702" s="424"/>
      <c r="AH702" s="424"/>
      <c r="AI702" s="424"/>
      <c r="AJ702" s="424"/>
      <c r="AK702" s="424"/>
      <c r="AL702" s="424"/>
      <c r="AM702" s="305"/>
    </row>
    <row r="703" spans="1:39" ht="17" hidden="1" outlineLevel="1">
      <c r="A703" s="528">
        <v>35</v>
      </c>
      <c r="B703" s="427" t="s">
        <v>127</v>
      </c>
      <c r="C703" s="290" t="s">
        <v>25</v>
      </c>
      <c r="D703" s="294"/>
      <c r="E703" s="294"/>
      <c r="F703" s="294"/>
      <c r="G703" s="294"/>
      <c r="H703" s="294"/>
      <c r="I703" s="294"/>
      <c r="J703" s="294"/>
      <c r="K703" s="294"/>
      <c r="L703" s="294"/>
      <c r="M703" s="294"/>
      <c r="N703" s="294">
        <v>0</v>
      </c>
      <c r="O703" s="294"/>
      <c r="P703" s="294"/>
      <c r="Q703" s="294"/>
      <c r="R703" s="294"/>
      <c r="S703" s="294"/>
      <c r="T703" s="294"/>
      <c r="U703" s="294"/>
      <c r="V703" s="294"/>
      <c r="W703" s="294"/>
      <c r="X703" s="294"/>
      <c r="Y703" s="425"/>
      <c r="Z703" s="409"/>
      <c r="AA703" s="409"/>
      <c r="AB703" s="409"/>
      <c r="AC703" s="409"/>
      <c r="AD703" s="409"/>
      <c r="AE703" s="409"/>
      <c r="AF703" s="414"/>
      <c r="AG703" s="414"/>
      <c r="AH703" s="414"/>
      <c r="AI703" s="414"/>
      <c r="AJ703" s="414"/>
      <c r="AK703" s="414"/>
      <c r="AL703" s="414"/>
      <c r="AM703" s="295">
        <f>SUM(Y703:AL703)</f>
        <v>0</v>
      </c>
    </row>
    <row r="704" spans="1:39" ht="16" hidden="1" outlineLevel="1">
      <c r="A704" s="528"/>
      <c r="B704" s="293" t="s">
        <v>310</v>
      </c>
      <c r="C704" s="290" t="s">
        <v>163</v>
      </c>
      <c r="D704" s="294"/>
      <c r="E704" s="294"/>
      <c r="F704" s="294"/>
      <c r="G704" s="294"/>
      <c r="H704" s="294"/>
      <c r="I704" s="294"/>
      <c r="J704" s="294"/>
      <c r="K704" s="294"/>
      <c r="L704" s="294"/>
      <c r="M704" s="294"/>
      <c r="N704" s="294">
        <f>N703</f>
        <v>0</v>
      </c>
      <c r="O704" s="294"/>
      <c r="P704" s="294"/>
      <c r="Q704" s="294"/>
      <c r="R704" s="294"/>
      <c r="S704" s="294"/>
      <c r="T704" s="294"/>
      <c r="U704" s="294"/>
      <c r="V704" s="294"/>
      <c r="W704" s="294"/>
      <c r="X704" s="294"/>
      <c r="Y704" s="410">
        <f>Y703</f>
        <v>0</v>
      </c>
      <c r="Z704" s="410">
        <f t="shared" ref="Z704" si="1127">Z703</f>
        <v>0</v>
      </c>
      <c r="AA704" s="410">
        <f t="shared" ref="AA704" si="1128">AA703</f>
        <v>0</v>
      </c>
      <c r="AB704" s="410">
        <f t="shared" ref="AB704" si="1129">AB703</f>
        <v>0</v>
      </c>
      <c r="AC704" s="410">
        <f t="shared" ref="AC704" si="1130">AC703</f>
        <v>0</v>
      </c>
      <c r="AD704" s="410">
        <f t="shared" ref="AD704" si="1131">AD703</f>
        <v>0</v>
      </c>
      <c r="AE704" s="410">
        <f t="shared" ref="AE704" si="1132">AE703</f>
        <v>0</v>
      </c>
      <c r="AF704" s="410">
        <f t="shared" ref="AF704" si="1133">AF703</f>
        <v>0</v>
      </c>
      <c r="AG704" s="410">
        <f t="shared" ref="AG704" si="1134">AG703</f>
        <v>0</v>
      </c>
      <c r="AH704" s="410">
        <f t="shared" ref="AH704" si="1135">AH703</f>
        <v>0</v>
      </c>
      <c r="AI704" s="410">
        <f t="shared" ref="AI704" si="1136">AI703</f>
        <v>0</v>
      </c>
      <c r="AJ704" s="410">
        <f t="shared" ref="AJ704" si="1137">AJ703</f>
        <v>0</v>
      </c>
      <c r="AK704" s="410">
        <f t="shared" ref="AK704" si="1138">AK703</f>
        <v>0</v>
      </c>
      <c r="AL704" s="410">
        <f t="shared" ref="AL704" si="1139">AL703</f>
        <v>0</v>
      </c>
      <c r="AM704" s="305"/>
    </row>
    <row r="705" spans="1:39" ht="16" hidden="1" outlineLevel="1">
      <c r="A705" s="528"/>
      <c r="B705" s="430"/>
      <c r="C705" s="290"/>
      <c r="D705" s="290"/>
      <c r="E705" s="290"/>
      <c r="F705" s="290"/>
      <c r="G705" s="290"/>
      <c r="H705" s="290"/>
      <c r="I705" s="290"/>
      <c r="J705" s="290"/>
      <c r="K705" s="290"/>
      <c r="L705" s="290"/>
      <c r="M705" s="290"/>
      <c r="N705" s="290"/>
      <c r="O705" s="290"/>
      <c r="P705" s="290"/>
      <c r="Q705" s="290"/>
      <c r="R705" s="290"/>
      <c r="S705" s="290"/>
      <c r="T705" s="290"/>
      <c r="U705" s="290"/>
      <c r="V705" s="290"/>
      <c r="W705" s="290"/>
      <c r="X705" s="290"/>
      <c r="Y705" s="411"/>
      <c r="Z705" s="424"/>
      <c r="AA705" s="424"/>
      <c r="AB705" s="424"/>
      <c r="AC705" s="424"/>
      <c r="AD705" s="424"/>
      <c r="AE705" s="424"/>
      <c r="AF705" s="424"/>
      <c r="AG705" s="424"/>
      <c r="AH705" s="424"/>
      <c r="AI705" s="424"/>
      <c r="AJ705" s="424"/>
      <c r="AK705" s="424"/>
      <c r="AL705" s="424"/>
      <c r="AM705" s="305"/>
    </row>
    <row r="706" spans="1:39" ht="16" hidden="1" outlineLevel="1">
      <c r="A706" s="528"/>
      <c r="B706" s="287" t="s">
        <v>502</v>
      </c>
      <c r="C706" s="290"/>
      <c r="D706" s="290"/>
      <c r="E706" s="290"/>
      <c r="F706" s="290"/>
      <c r="G706" s="290"/>
      <c r="H706" s="290"/>
      <c r="I706" s="290"/>
      <c r="J706" s="290"/>
      <c r="K706" s="290"/>
      <c r="L706" s="290"/>
      <c r="M706" s="290"/>
      <c r="N706" s="290"/>
      <c r="O706" s="290"/>
      <c r="P706" s="290"/>
      <c r="Q706" s="290"/>
      <c r="R706" s="290"/>
      <c r="S706" s="290"/>
      <c r="T706" s="290"/>
      <c r="U706" s="290"/>
      <c r="V706" s="290"/>
      <c r="W706" s="290"/>
      <c r="X706" s="290"/>
      <c r="Y706" s="411"/>
      <c r="Z706" s="424"/>
      <c r="AA706" s="424"/>
      <c r="AB706" s="424"/>
      <c r="AC706" s="424"/>
      <c r="AD706" s="424"/>
      <c r="AE706" s="424"/>
      <c r="AF706" s="424"/>
      <c r="AG706" s="424"/>
      <c r="AH706" s="424"/>
      <c r="AI706" s="424"/>
      <c r="AJ706" s="424"/>
      <c r="AK706" s="424"/>
      <c r="AL706" s="424"/>
      <c r="AM706" s="305"/>
    </row>
    <row r="707" spans="1:39" ht="51" hidden="1" outlineLevel="1">
      <c r="A707" s="528">
        <v>36</v>
      </c>
      <c r="B707" s="427" t="s">
        <v>128</v>
      </c>
      <c r="C707" s="290" t="s">
        <v>25</v>
      </c>
      <c r="D707" s="294"/>
      <c r="E707" s="294"/>
      <c r="F707" s="294"/>
      <c r="G707" s="294"/>
      <c r="H707" s="294"/>
      <c r="I707" s="294"/>
      <c r="J707" s="294"/>
      <c r="K707" s="294"/>
      <c r="L707" s="294"/>
      <c r="M707" s="294"/>
      <c r="N707" s="294">
        <v>12</v>
      </c>
      <c r="O707" s="294"/>
      <c r="P707" s="294"/>
      <c r="Q707" s="294"/>
      <c r="R707" s="294"/>
      <c r="S707" s="294"/>
      <c r="T707" s="294"/>
      <c r="U707" s="294"/>
      <c r="V707" s="294"/>
      <c r="W707" s="294"/>
      <c r="X707" s="294"/>
      <c r="Y707" s="425"/>
      <c r="Z707" s="409"/>
      <c r="AA707" s="409"/>
      <c r="AB707" s="409"/>
      <c r="AC707" s="409"/>
      <c r="AD707" s="409"/>
      <c r="AE707" s="409"/>
      <c r="AF707" s="414"/>
      <c r="AG707" s="414"/>
      <c r="AH707" s="414"/>
      <c r="AI707" s="414"/>
      <c r="AJ707" s="414"/>
      <c r="AK707" s="414"/>
      <c r="AL707" s="414"/>
      <c r="AM707" s="295">
        <f>SUM(Y707:AL707)</f>
        <v>0</v>
      </c>
    </row>
    <row r="708" spans="1:39" ht="16" hidden="1" outlineLevel="1">
      <c r="A708" s="528"/>
      <c r="B708" s="293" t="s">
        <v>310</v>
      </c>
      <c r="C708" s="290" t="s">
        <v>163</v>
      </c>
      <c r="D708" s="294"/>
      <c r="E708" s="294"/>
      <c r="F708" s="294"/>
      <c r="G708" s="294"/>
      <c r="H708" s="294"/>
      <c r="I708" s="294"/>
      <c r="J708" s="294"/>
      <c r="K708" s="294"/>
      <c r="L708" s="294"/>
      <c r="M708" s="294"/>
      <c r="N708" s="294">
        <f>N707</f>
        <v>12</v>
      </c>
      <c r="O708" s="294"/>
      <c r="P708" s="294"/>
      <c r="Q708" s="294"/>
      <c r="R708" s="294"/>
      <c r="S708" s="294"/>
      <c r="T708" s="294"/>
      <c r="U708" s="294"/>
      <c r="V708" s="294"/>
      <c r="W708" s="294"/>
      <c r="X708" s="294"/>
      <c r="Y708" s="410">
        <f>Y707</f>
        <v>0</v>
      </c>
      <c r="Z708" s="410">
        <f t="shared" ref="Z708" si="1140">Z707</f>
        <v>0</v>
      </c>
      <c r="AA708" s="410">
        <f t="shared" ref="AA708" si="1141">AA707</f>
        <v>0</v>
      </c>
      <c r="AB708" s="410">
        <f t="shared" ref="AB708" si="1142">AB707</f>
        <v>0</v>
      </c>
      <c r="AC708" s="410">
        <f t="shared" ref="AC708" si="1143">AC707</f>
        <v>0</v>
      </c>
      <c r="AD708" s="410">
        <f t="shared" ref="AD708" si="1144">AD707</f>
        <v>0</v>
      </c>
      <c r="AE708" s="410">
        <f t="shared" ref="AE708" si="1145">AE707</f>
        <v>0</v>
      </c>
      <c r="AF708" s="410">
        <f t="shared" ref="AF708" si="1146">AF707</f>
        <v>0</v>
      </c>
      <c r="AG708" s="410">
        <f t="shared" ref="AG708" si="1147">AG707</f>
        <v>0</v>
      </c>
      <c r="AH708" s="410">
        <f t="shared" ref="AH708" si="1148">AH707</f>
        <v>0</v>
      </c>
      <c r="AI708" s="410">
        <f t="shared" ref="AI708" si="1149">AI707</f>
        <v>0</v>
      </c>
      <c r="AJ708" s="410">
        <f t="shared" ref="AJ708" si="1150">AJ707</f>
        <v>0</v>
      </c>
      <c r="AK708" s="410">
        <f t="shared" ref="AK708" si="1151">AK707</f>
        <v>0</v>
      </c>
      <c r="AL708" s="410">
        <f t="shared" ref="AL708" si="1152">AL707</f>
        <v>0</v>
      </c>
      <c r="AM708" s="305"/>
    </row>
    <row r="709" spans="1:39" ht="16" hidden="1" outlineLevel="1">
      <c r="A709" s="528"/>
      <c r="B709" s="427"/>
      <c r="C709" s="290"/>
      <c r="D709" s="290"/>
      <c r="E709" s="290"/>
      <c r="F709" s="290"/>
      <c r="G709" s="290"/>
      <c r="H709" s="290"/>
      <c r="I709" s="290"/>
      <c r="J709" s="290"/>
      <c r="K709" s="290"/>
      <c r="L709" s="290"/>
      <c r="M709" s="290"/>
      <c r="N709" s="290"/>
      <c r="O709" s="290"/>
      <c r="P709" s="290"/>
      <c r="Q709" s="290"/>
      <c r="R709" s="290"/>
      <c r="S709" s="290"/>
      <c r="T709" s="290"/>
      <c r="U709" s="290"/>
      <c r="V709" s="290"/>
      <c r="W709" s="290"/>
      <c r="X709" s="290"/>
      <c r="Y709" s="411"/>
      <c r="Z709" s="424"/>
      <c r="AA709" s="424"/>
      <c r="AB709" s="424"/>
      <c r="AC709" s="424"/>
      <c r="AD709" s="424"/>
      <c r="AE709" s="424"/>
      <c r="AF709" s="424"/>
      <c r="AG709" s="424"/>
      <c r="AH709" s="424"/>
      <c r="AI709" s="424"/>
      <c r="AJ709" s="424"/>
      <c r="AK709" s="424"/>
      <c r="AL709" s="424"/>
      <c r="AM709" s="305"/>
    </row>
    <row r="710" spans="1:39" ht="34" hidden="1" outlineLevel="1">
      <c r="A710" s="528">
        <v>37</v>
      </c>
      <c r="B710" s="427" t="s">
        <v>129</v>
      </c>
      <c r="C710" s="290" t="s">
        <v>25</v>
      </c>
      <c r="D710" s="294"/>
      <c r="E710" s="294"/>
      <c r="F710" s="294"/>
      <c r="G710" s="294"/>
      <c r="H710" s="294"/>
      <c r="I710" s="294"/>
      <c r="J710" s="294"/>
      <c r="K710" s="294"/>
      <c r="L710" s="294"/>
      <c r="M710" s="294"/>
      <c r="N710" s="294">
        <v>12</v>
      </c>
      <c r="O710" s="294"/>
      <c r="P710" s="294"/>
      <c r="Q710" s="294"/>
      <c r="R710" s="294"/>
      <c r="S710" s="294"/>
      <c r="T710" s="294"/>
      <c r="U710" s="294"/>
      <c r="V710" s="294"/>
      <c r="W710" s="294"/>
      <c r="X710" s="294"/>
      <c r="Y710" s="425"/>
      <c r="Z710" s="409"/>
      <c r="AA710" s="409"/>
      <c r="AB710" s="409"/>
      <c r="AC710" s="409"/>
      <c r="AD710" s="409"/>
      <c r="AE710" s="409"/>
      <c r="AF710" s="414"/>
      <c r="AG710" s="414"/>
      <c r="AH710" s="414"/>
      <c r="AI710" s="414"/>
      <c r="AJ710" s="414"/>
      <c r="AK710" s="414"/>
      <c r="AL710" s="414"/>
      <c r="AM710" s="295">
        <f>SUM(Y710:AL710)</f>
        <v>0</v>
      </c>
    </row>
    <row r="711" spans="1:39" ht="16" hidden="1" outlineLevel="1">
      <c r="A711" s="528"/>
      <c r="B711" s="293" t="s">
        <v>310</v>
      </c>
      <c r="C711" s="290" t="s">
        <v>163</v>
      </c>
      <c r="D711" s="294"/>
      <c r="E711" s="294"/>
      <c r="F711" s="294"/>
      <c r="G711" s="294"/>
      <c r="H711" s="294"/>
      <c r="I711" s="294"/>
      <c r="J711" s="294"/>
      <c r="K711" s="294"/>
      <c r="L711" s="294"/>
      <c r="M711" s="294"/>
      <c r="N711" s="294">
        <f>N710</f>
        <v>12</v>
      </c>
      <c r="O711" s="294"/>
      <c r="P711" s="294"/>
      <c r="Q711" s="294"/>
      <c r="R711" s="294"/>
      <c r="S711" s="294"/>
      <c r="T711" s="294"/>
      <c r="U711" s="294"/>
      <c r="V711" s="294"/>
      <c r="W711" s="294"/>
      <c r="X711" s="294"/>
      <c r="Y711" s="410">
        <f>Y710</f>
        <v>0</v>
      </c>
      <c r="Z711" s="410">
        <f t="shared" ref="Z711" si="1153">Z710</f>
        <v>0</v>
      </c>
      <c r="AA711" s="410">
        <f t="shared" ref="AA711" si="1154">AA710</f>
        <v>0</v>
      </c>
      <c r="AB711" s="410">
        <f t="shared" ref="AB711" si="1155">AB710</f>
        <v>0</v>
      </c>
      <c r="AC711" s="410">
        <f t="shared" ref="AC711" si="1156">AC710</f>
        <v>0</v>
      </c>
      <c r="AD711" s="410">
        <f t="shared" ref="AD711" si="1157">AD710</f>
        <v>0</v>
      </c>
      <c r="AE711" s="410">
        <f t="shared" ref="AE711" si="1158">AE710</f>
        <v>0</v>
      </c>
      <c r="AF711" s="410">
        <f t="shared" ref="AF711" si="1159">AF710</f>
        <v>0</v>
      </c>
      <c r="AG711" s="410">
        <f t="shared" ref="AG711" si="1160">AG710</f>
        <v>0</v>
      </c>
      <c r="AH711" s="410">
        <f t="shared" ref="AH711" si="1161">AH710</f>
        <v>0</v>
      </c>
      <c r="AI711" s="410">
        <f t="shared" ref="AI711" si="1162">AI710</f>
        <v>0</v>
      </c>
      <c r="AJ711" s="410">
        <f t="shared" ref="AJ711" si="1163">AJ710</f>
        <v>0</v>
      </c>
      <c r="AK711" s="410">
        <f t="shared" ref="AK711" si="1164">AK710</f>
        <v>0</v>
      </c>
      <c r="AL711" s="410">
        <f t="shared" ref="AL711" si="1165">AL710</f>
        <v>0</v>
      </c>
      <c r="AM711" s="305"/>
    </row>
    <row r="712" spans="1:39" ht="16" hidden="1" outlineLevel="1">
      <c r="A712" s="528"/>
      <c r="B712" s="427"/>
      <c r="C712" s="290"/>
      <c r="D712" s="290"/>
      <c r="E712" s="290"/>
      <c r="F712" s="290"/>
      <c r="G712" s="290"/>
      <c r="H712" s="290"/>
      <c r="I712" s="290"/>
      <c r="J712" s="290"/>
      <c r="K712" s="290"/>
      <c r="L712" s="290"/>
      <c r="M712" s="290"/>
      <c r="N712" s="290"/>
      <c r="O712" s="290"/>
      <c r="P712" s="290"/>
      <c r="Q712" s="290"/>
      <c r="R712" s="290"/>
      <c r="S712" s="290"/>
      <c r="T712" s="290"/>
      <c r="U712" s="290"/>
      <c r="V712" s="290"/>
      <c r="W712" s="290"/>
      <c r="X712" s="290"/>
      <c r="Y712" s="411"/>
      <c r="Z712" s="424"/>
      <c r="AA712" s="424"/>
      <c r="AB712" s="424"/>
      <c r="AC712" s="424"/>
      <c r="AD712" s="424"/>
      <c r="AE712" s="424"/>
      <c r="AF712" s="424"/>
      <c r="AG712" s="424"/>
      <c r="AH712" s="424"/>
      <c r="AI712" s="424"/>
      <c r="AJ712" s="424"/>
      <c r="AK712" s="424"/>
      <c r="AL712" s="424"/>
      <c r="AM712" s="305"/>
    </row>
    <row r="713" spans="1:39" ht="17" hidden="1" outlineLevel="1">
      <c r="A713" s="528">
        <v>38</v>
      </c>
      <c r="B713" s="427" t="s">
        <v>130</v>
      </c>
      <c r="C713" s="290" t="s">
        <v>25</v>
      </c>
      <c r="D713" s="294"/>
      <c r="E713" s="294"/>
      <c r="F713" s="294"/>
      <c r="G713" s="294"/>
      <c r="H713" s="294"/>
      <c r="I713" s="294"/>
      <c r="J713" s="294"/>
      <c r="K713" s="294"/>
      <c r="L713" s="294"/>
      <c r="M713" s="294"/>
      <c r="N713" s="294">
        <v>12</v>
      </c>
      <c r="O713" s="294"/>
      <c r="P713" s="294"/>
      <c r="Q713" s="294"/>
      <c r="R713" s="294"/>
      <c r="S713" s="294"/>
      <c r="T713" s="294"/>
      <c r="U713" s="294"/>
      <c r="V713" s="294"/>
      <c r="W713" s="294"/>
      <c r="X713" s="294"/>
      <c r="Y713" s="425"/>
      <c r="Z713" s="409"/>
      <c r="AA713" s="409"/>
      <c r="AB713" s="409"/>
      <c r="AC713" s="409"/>
      <c r="AD713" s="409"/>
      <c r="AE713" s="409"/>
      <c r="AF713" s="414"/>
      <c r="AG713" s="414"/>
      <c r="AH713" s="414"/>
      <c r="AI713" s="414"/>
      <c r="AJ713" s="414"/>
      <c r="AK713" s="414"/>
      <c r="AL713" s="414"/>
      <c r="AM713" s="295">
        <f>SUM(Y713:AL713)</f>
        <v>0</v>
      </c>
    </row>
    <row r="714" spans="1:39" ht="16" hidden="1" outlineLevel="1">
      <c r="A714" s="528"/>
      <c r="B714" s="293" t="s">
        <v>310</v>
      </c>
      <c r="C714" s="290" t="s">
        <v>163</v>
      </c>
      <c r="D714" s="294"/>
      <c r="E714" s="294"/>
      <c r="F714" s="294"/>
      <c r="G714" s="294"/>
      <c r="H714" s="294"/>
      <c r="I714" s="294"/>
      <c r="J714" s="294"/>
      <c r="K714" s="294"/>
      <c r="L714" s="294"/>
      <c r="M714" s="294"/>
      <c r="N714" s="294">
        <f>N713</f>
        <v>12</v>
      </c>
      <c r="O714" s="294"/>
      <c r="P714" s="294"/>
      <c r="Q714" s="294"/>
      <c r="R714" s="294"/>
      <c r="S714" s="294"/>
      <c r="T714" s="294"/>
      <c r="U714" s="294"/>
      <c r="V714" s="294"/>
      <c r="W714" s="294"/>
      <c r="X714" s="294"/>
      <c r="Y714" s="410">
        <f>Y713</f>
        <v>0</v>
      </c>
      <c r="Z714" s="410">
        <f t="shared" ref="Z714" si="1166">Z713</f>
        <v>0</v>
      </c>
      <c r="AA714" s="410">
        <f t="shared" ref="AA714" si="1167">AA713</f>
        <v>0</v>
      </c>
      <c r="AB714" s="410">
        <f t="shared" ref="AB714" si="1168">AB713</f>
        <v>0</v>
      </c>
      <c r="AC714" s="410">
        <f t="shared" ref="AC714" si="1169">AC713</f>
        <v>0</v>
      </c>
      <c r="AD714" s="410">
        <f t="shared" ref="AD714" si="1170">AD713</f>
        <v>0</v>
      </c>
      <c r="AE714" s="410">
        <f t="shared" ref="AE714" si="1171">AE713</f>
        <v>0</v>
      </c>
      <c r="AF714" s="410">
        <f t="shared" ref="AF714" si="1172">AF713</f>
        <v>0</v>
      </c>
      <c r="AG714" s="410">
        <f t="shared" ref="AG714" si="1173">AG713</f>
        <v>0</v>
      </c>
      <c r="AH714" s="410">
        <f t="shared" ref="AH714" si="1174">AH713</f>
        <v>0</v>
      </c>
      <c r="AI714" s="410">
        <f t="shared" ref="AI714" si="1175">AI713</f>
        <v>0</v>
      </c>
      <c r="AJ714" s="410">
        <f t="shared" ref="AJ714" si="1176">AJ713</f>
        <v>0</v>
      </c>
      <c r="AK714" s="410">
        <f t="shared" ref="AK714" si="1177">AK713</f>
        <v>0</v>
      </c>
      <c r="AL714" s="410">
        <f t="shared" ref="AL714" si="1178">AL713</f>
        <v>0</v>
      </c>
      <c r="AM714" s="305"/>
    </row>
    <row r="715" spans="1:39" ht="16" hidden="1" outlineLevel="1">
      <c r="A715" s="528"/>
      <c r="B715" s="427"/>
      <c r="C715" s="290"/>
      <c r="D715" s="290"/>
      <c r="E715" s="290"/>
      <c r="F715" s="290"/>
      <c r="G715" s="290"/>
      <c r="H715" s="290"/>
      <c r="I715" s="290"/>
      <c r="J715" s="290"/>
      <c r="K715" s="290"/>
      <c r="L715" s="290"/>
      <c r="M715" s="290"/>
      <c r="N715" s="290"/>
      <c r="O715" s="290"/>
      <c r="P715" s="290"/>
      <c r="Q715" s="290"/>
      <c r="R715" s="290"/>
      <c r="S715" s="290"/>
      <c r="T715" s="290"/>
      <c r="U715" s="290"/>
      <c r="V715" s="290"/>
      <c r="W715" s="290"/>
      <c r="X715" s="290"/>
      <c r="Y715" s="411"/>
      <c r="Z715" s="424"/>
      <c r="AA715" s="424"/>
      <c r="AB715" s="424"/>
      <c r="AC715" s="424"/>
      <c r="AD715" s="424"/>
      <c r="AE715" s="424"/>
      <c r="AF715" s="424"/>
      <c r="AG715" s="424"/>
      <c r="AH715" s="424"/>
      <c r="AI715" s="424"/>
      <c r="AJ715" s="424"/>
      <c r="AK715" s="424"/>
      <c r="AL715" s="424"/>
      <c r="AM715" s="305"/>
    </row>
    <row r="716" spans="1:39" ht="34" hidden="1" outlineLevel="1">
      <c r="A716" s="528">
        <v>39</v>
      </c>
      <c r="B716" s="427" t="s">
        <v>131</v>
      </c>
      <c r="C716" s="290" t="s">
        <v>25</v>
      </c>
      <c r="D716" s="294"/>
      <c r="E716" s="294"/>
      <c r="F716" s="294"/>
      <c r="G716" s="294"/>
      <c r="H716" s="294"/>
      <c r="I716" s="294"/>
      <c r="J716" s="294"/>
      <c r="K716" s="294"/>
      <c r="L716" s="294"/>
      <c r="M716" s="294"/>
      <c r="N716" s="294">
        <v>12</v>
      </c>
      <c r="O716" s="294"/>
      <c r="P716" s="294"/>
      <c r="Q716" s="294"/>
      <c r="R716" s="294"/>
      <c r="S716" s="294"/>
      <c r="T716" s="294"/>
      <c r="U716" s="294"/>
      <c r="V716" s="294"/>
      <c r="W716" s="294"/>
      <c r="X716" s="294"/>
      <c r="Y716" s="425"/>
      <c r="Z716" s="409"/>
      <c r="AA716" s="409"/>
      <c r="AB716" s="409"/>
      <c r="AC716" s="409"/>
      <c r="AD716" s="409"/>
      <c r="AE716" s="409"/>
      <c r="AF716" s="414"/>
      <c r="AG716" s="414"/>
      <c r="AH716" s="414"/>
      <c r="AI716" s="414"/>
      <c r="AJ716" s="414"/>
      <c r="AK716" s="414"/>
      <c r="AL716" s="414"/>
      <c r="AM716" s="295">
        <f>SUM(Y716:AL716)</f>
        <v>0</v>
      </c>
    </row>
    <row r="717" spans="1:39" ht="16" hidden="1" outlineLevel="1">
      <c r="A717" s="528"/>
      <c r="B717" s="293" t="s">
        <v>310</v>
      </c>
      <c r="C717" s="290" t="s">
        <v>163</v>
      </c>
      <c r="D717" s="294"/>
      <c r="E717" s="294"/>
      <c r="F717" s="294"/>
      <c r="G717" s="294"/>
      <c r="H717" s="294"/>
      <c r="I717" s="294"/>
      <c r="J717" s="294"/>
      <c r="K717" s="294"/>
      <c r="L717" s="294"/>
      <c r="M717" s="294"/>
      <c r="N717" s="294">
        <f>N716</f>
        <v>12</v>
      </c>
      <c r="O717" s="294"/>
      <c r="P717" s="294"/>
      <c r="Q717" s="294"/>
      <c r="R717" s="294"/>
      <c r="S717" s="294"/>
      <c r="T717" s="294"/>
      <c r="U717" s="294"/>
      <c r="V717" s="294"/>
      <c r="W717" s="294"/>
      <c r="X717" s="294"/>
      <c r="Y717" s="410">
        <f>Y716</f>
        <v>0</v>
      </c>
      <c r="Z717" s="410">
        <f t="shared" ref="Z717" si="1179">Z716</f>
        <v>0</v>
      </c>
      <c r="AA717" s="410">
        <f t="shared" ref="AA717" si="1180">AA716</f>
        <v>0</v>
      </c>
      <c r="AB717" s="410">
        <f t="shared" ref="AB717" si="1181">AB716</f>
        <v>0</v>
      </c>
      <c r="AC717" s="410">
        <f t="shared" ref="AC717" si="1182">AC716</f>
        <v>0</v>
      </c>
      <c r="AD717" s="410">
        <f t="shared" ref="AD717" si="1183">AD716</f>
        <v>0</v>
      </c>
      <c r="AE717" s="410">
        <f t="shared" ref="AE717" si="1184">AE716</f>
        <v>0</v>
      </c>
      <c r="AF717" s="410">
        <f t="shared" ref="AF717" si="1185">AF716</f>
        <v>0</v>
      </c>
      <c r="AG717" s="410">
        <f t="shared" ref="AG717" si="1186">AG716</f>
        <v>0</v>
      </c>
      <c r="AH717" s="410">
        <f t="shared" ref="AH717" si="1187">AH716</f>
        <v>0</v>
      </c>
      <c r="AI717" s="410">
        <f t="shared" ref="AI717" si="1188">AI716</f>
        <v>0</v>
      </c>
      <c r="AJ717" s="410">
        <f t="shared" ref="AJ717" si="1189">AJ716</f>
        <v>0</v>
      </c>
      <c r="AK717" s="410">
        <f t="shared" ref="AK717" si="1190">AK716</f>
        <v>0</v>
      </c>
      <c r="AL717" s="410">
        <f t="shared" ref="AL717" si="1191">AL716</f>
        <v>0</v>
      </c>
      <c r="AM717" s="305"/>
    </row>
    <row r="718" spans="1:39" ht="16" hidden="1" outlineLevel="1">
      <c r="A718" s="528"/>
      <c r="B718" s="427"/>
      <c r="C718" s="290"/>
      <c r="D718" s="290"/>
      <c r="E718" s="290"/>
      <c r="F718" s="290"/>
      <c r="G718" s="290"/>
      <c r="H718" s="290"/>
      <c r="I718" s="290"/>
      <c r="J718" s="290"/>
      <c r="K718" s="290"/>
      <c r="L718" s="290"/>
      <c r="M718" s="290"/>
      <c r="N718" s="290"/>
      <c r="O718" s="290"/>
      <c r="P718" s="290"/>
      <c r="Q718" s="290"/>
      <c r="R718" s="290"/>
      <c r="S718" s="290"/>
      <c r="T718" s="290"/>
      <c r="U718" s="290"/>
      <c r="V718" s="290"/>
      <c r="W718" s="290"/>
      <c r="X718" s="290"/>
      <c r="Y718" s="411"/>
      <c r="Z718" s="424"/>
      <c r="AA718" s="424"/>
      <c r="AB718" s="424"/>
      <c r="AC718" s="424"/>
      <c r="AD718" s="424"/>
      <c r="AE718" s="424"/>
      <c r="AF718" s="424"/>
      <c r="AG718" s="424"/>
      <c r="AH718" s="424"/>
      <c r="AI718" s="424"/>
      <c r="AJ718" s="424"/>
      <c r="AK718" s="424"/>
      <c r="AL718" s="424"/>
      <c r="AM718" s="305"/>
    </row>
    <row r="719" spans="1:39" ht="34" hidden="1" outlineLevel="1">
      <c r="A719" s="528">
        <v>40</v>
      </c>
      <c r="B719" s="427" t="s">
        <v>132</v>
      </c>
      <c r="C719" s="290" t="s">
        <v>25</v>
      </c>
      <c r="D719" s="294"/>
      <c r="E719" s="294"/>
      <c r="F719" s="294"/>
      <c r="G719" s="294"/>
      <c r="H719" s="294"/>
      <c r="I719" s="294"/>
      <c r="J719" s="294"/>
      <c r="K719" s="294"/>
      <c r="L719" s="294"/>
      <c r="M719" s="294"/>
      <c r="N719" s="294">
        <v>12</v>
      </c>
      <c r="O719" s="294"/>
      <c r="P719" s="294"/>
      <c r="Q719" s="294"/>
      <c r="R719" s="294"/>
      <c r="S719" s="294"/>
      <c r="T719" s="294"/>
      <c r="U719" s="294"/>
      <c r="V719" s="294"/>
      <c r="W719" s="294"/>
      <c r="X719" s="294"/>
      <c r="Y719" s="425"/>
      <c r="Z719" s="409"/>
      <c r="AA719" s="409"/>
      <c r="AB719" s="409"/>
      <c r="AC719" s="409"/>
      <c r="AD719" s="409"/>
      <c r="AE719" s="409"/>
      <c r="AF719" s="414"/>
      <c r="AG719" s="414"/>
      <c r="AH719" s="414"/>
      <c r="AI719" s="414"/>
      <c r="AJ719" s="414"/>
      <c r="AK719" s="414"/>
      <c r="AL719" s="414"/>
      <c r="AM719" s="295">
        <f>SUM(Y719:AL719)</f>
        <v>0</v>
      </c>
    </row>
    <row r="720" spans="1:39" ht="16" hidden="1" outlineLevel="1">
      <c r="A720" s="528"/>
      <c r="B720" s="293" t="s">
        <v>310</v>
      </c>
      <c r="C720" s="290" t="s">
        <v>163</v>
      </c>
      <c r="D720" s="294"/>
      <c r="E720" s="294"/>
      <c r="F720" s="294"/>
      <c r="G720" s="294"/>
      <c r="H720" s="294"/>
      <c r="I720" s="294"/>
      <c r="J720" s="294"/>
      <c r="K720" s="294"/>
      <c r="L720" s="294"/>
      <c r="M720" s="294"/>
      <c r="N720" s="294">
        <f>N719</f>
        <v>12</v>
      </c>
      <c r="O720" s="294"/>
      <c r="P720" s="294"/>
      <c r="Q720" s="294"/>
      <c r="R720" s="294"/>
      <c r="S720" s="294"/>
      <c r="T720" s="294"/>
      <c r="U720" s="294"/>
      <c r="V720" s="294"/>
      <c r="W720" s="294"/>
      <c r="X720" s="294"/>
      <c r="Y720" s="410">
        <f>Y719</f>
        <v>0</v>
      </c>
      <c r="Z720" s="410">
        <f t="shared" ref="Z720" si="1192">Z719</f>
        <v>0</v>
      </c>
      <c r="AA720" s="410">
        <f t="shared" ref="AA720" si="1193">AA719</f>
        <v>0</v>
      </c>
      <c r="AB720" s="410">
        <f t="shared" ref="AB720" si="1194">AB719</f>
        <v>0</v>
      </c>
      <c r="AC720" s="410">
        <f t="shared" ref="AC720" si="1195">AC719</f>
        <v>0</v>
      </c>
      <c r="AD720" s="410">
        <f t="shared" ref="AD720" si="1196">AD719</f>
        <v>0</v>
      </c>
      <c r="AE720" s="410">
        <f t="shared" ref="AE720" si="1197">AE719</f>
        <v>0</v>
      </c>
      <c r="AF720" s="410">
        <f t="shared" ref="AF720" si="1198">AF719</f>
        <v>0</v>
      </c>
      <c r="AG720" s="410">
        <f t="shared" ref="AG720" si="1199">AG719</f>
        <v>0</v>
      </c>
      <c r="AH720" s="410">
        <f t="shared" ref="AH720" si="1200">AH719</f>
        <v>0</v>
      </c>
      <c r="AI720" s="410">
        <f t="shared" ref="AI720" si="1201">AI719</f>
        <v>0</v>
      </c>
      <c r="AJ720" s="410">
        <f t="shared" ref="AJ720" si="1202">AJ719</f>
        <v>0</v>
      </c>
      <c r="AK720" s="410">
        <f t="shared" ref="AK720" si="1203">AK719</f>
        <v>0</v>
      </c>
      <c r="AL720" s="410">
        <f t="shared" ref="AL720" si="1204">AL719</f>
        <v>0</v>
      </c>
      <c r="AM720" s="305"/>
    </row>
    <row r="721" spans="1:39" ht="16" hidden="1" outlineLevel="1">
      <c r="A721" s="528"/>
      <c r="B721" s="427"/>
      <c r="C721" s="290"/>
      <c r="D721" s="290"/>
      <c r="E721" s="290"/>
      <c r="F721" s="290"/>
      <c r="G721" s="290"/>
      <c r="H721" s="290"/>
      <c r="I721" s="290"/>
      <c r="J721" s="290"/>
      <c r="K721" s="290"/>
      <c r="L721" s="290"/>
      <c r="M721" s="290"/>
      <c r="N721" s="290"/>
      <c r="O721" s="290"/>
      <c r="P721" s="290"/>
      <c r="Q721" s="290"/>
      <c r="R721" s="290"/>
      <c r="S721" s="290"/>
      <c r="T721" s="290"/>
      <c r="U721" s="290"/>
      <c r="V721" s="290"/>
      <c r="W721" s="290"/>
      <c r="X721" s="290"/>
      <c r="Y721" s="411"/>
      <c r="Z721" s="424"/>
      <c r="AA721" s="424"/>
      <c r="AB721" s="424"/>
      <c r="AC721" s="424"/>
      <c r="AD721" s="424"/>
      <c r="AE721" s="424"/>
      <c r="AF721" s="424"/>
      <c r="AG721" s="424"/>
      <c r="AH721" s="424"/>
      <c r="AI721" s="424"/>
      <c r="AJ721" s="424"/>
      <c r="AK721" s="424"/>
      <c r="AL721" s="424"/>
      <c r="AM721" s="305"/>
    </row>
    <row r="722" spans="1:39" ht="34" hidden="1" outlineLevel="1">
      <c r="A722" s="528">
        <v>41</v>
      </c>
      <c r="B722" s="427" t="s">
        <v>133</v>
      </c>
      <c r="C722" s="290" t="s">
        <v>25</v>
      </c>
      <c r="D722" s="294"/>
      <c r="E722" s="294"/>
      <c r="F722" s="294"/>
      <c r="G722" s="294"/>
      <c r="H722" s="294"/>
      <c r="I722" s="294"/>
      <c r="J722" s="294"/>
      <c r="K722" s="294"/>
      <c r="L722" s="294"/>
      <c r="M722" s="294"/>
      <c r="N722" s="294">
        <v>12</v>
      </c>
      <c r="O722" s="294"/>
      <c r="P722" s="294"/>
      <c r="Q722" s="294"/>
      <c r="R722" s="294"/>
      <c r="S722" s="294"/>
      <c r="T722" s="294"/>
      <c r="U722" s="294"/>
      <c r="V722" s="294"/>
      <c r="W722" s="294"/>
      <c r="X722" s="294"/>
      <c r="Y722" s="425"/>
      <c r="Z722" s="409"/>
      <c r="AA722" s="409"/>
      <c r="AB722" s="409"/>
      <c r="AC722" s="409"/>
      <c r="AD722" s="409"/>
      <c r="AE722" s="409"/>
      <c r="AF722" s="414"/>
      <c r="AG722" s="414"/>
      <c r="AH722" s="414"/>
      <c r="AI722" s="414"/>
      <c r="AJ722" s="414"/>
      <c r="AK722" s="414"/>
      <c r="AL722" s="414"/>
      <c r="AM722" s="295">
        <f>SUM(Y722:AL722)</f>
        <v>0</v>
      </c>
    </row>
    <row r="723" spans="1:39" ht="16" hidden="1" outlineLevel="1">
      <c r="A723" s="528"/>
      <c r="B723" s="293" t="s">
        <v>310</v>
      </c>
      <c r="C723" s="290" t="s">
        <v>163</v>
      </c>
      <c r="D723" s="294"/>
      <c r="E723" s="294"/>
      <c r="F723" s="294"/>
      <c r="G723" s="294"/>
      <c r="H723" s="294"/>
      <c r="I723" s="294"/>
      <c r="J723" s="294"/>
      <c r="K723" s="294"/>
      <c r="L723" s="294"/>
      <c r="M723" s="294"/>
      <c r="N723" s="294">
        <f>N722</f>
        <v>12</v>
      </c>
      <c r="O723" s="294"/>
      <c r="P723" s="294"/>
      <c r="Q723" s="294"/>
      <c r="R723" s="294"/>
      <c r="S723" s="294"/>
      <c r="T723" s="294"/>
      <c r="U723" s="294"/>
      <c r="V723" s="294"/>
      <c r="W723" s="294"/>
      <c r="X723" s="294"/>
      <c r="Y723" s="410">
        <f>Y722</f>
        <v>0</v>
      </c>
      <c r="Z723" s="410">
        <f t="shared" ref="Z723" si="1205">Z722</f>
        <v>0</v>
      </c>
      <c r="AA723" s="410">
        <f t="shared" ref="AA723" si="1206">AA722</f>
        <v>0</v>
      </c>
      <c r="AB723" s="410">
        <f t="shared" ref="AB723" si="1207">AB722</f>
        <v>0</v>
      </c>
      <c r="AC723" s="410">
        <f t="shared" ref="AC723" si="1208">AC722</f>
        <v>0</v>
      </c>
      <c r="AD723" s="410">
        <f t="shared" ref="AD723" si="1209">AD722</f>
        <v>0</v>
      </c>
      <c r="AE723" s="410">
        <f t="shared" ref="AE723" si="1210">AE722</f>
        <v>0</v>
      </c>
      <c r="AF723" s="410">
        <f t="shared" ref="AF723" si="1211">AF722</f>
        <v>0</v>
      </c>
      <c r="AG723" s="410">
        <f t="shared" ref="AG723" si="1212">AG722</f>
        <v>0</v>
      </c>
      <c r="AH723" s="410">
        <f t="shared" ref="AH723" si="1213">AH722</f>
        <v>0</v>
      </c>
      <c r="AI723" s="410">
        <f t="shared" ref="AI723" si="1214">AI722</f>
        <v>0</v>
      </c>
      <c r="AJ723" s="410">
        <f t="shared" ref="AJ723" si="1215">AJ722</f>
        <v>0</v>
      </c>
      <c r="AK723" s="410">
        <f t="shared" ref="AK723" si="1216">AK722</f>
        <v>0</v>
      </c>
      <c r="AL723" s="410">
        <f t="shared" ref="AL723" si="1217">AL722</f>
        <v>0</v>
      </c>
      <c r="AM723" s="305"/>
    </row>
    <row r="724" spans="1:39" ht="16" hidden="1" outlineLevel="1">
      <c r="A724" s="528"/>
      <c r="B724" s="427"/>
      <c r="C724" s="290"/>
      <c r="D724" s="290"/>
      <c r="E724" s="290"/>
      <c r="F724" s="290"/>
      <c r="G724" s="290"/>
      <c r="H724" s="290"/>
      <c r="I724" s="290"/>
      <c r="J724" s="290"/>
      <c r="K724" s="290"/>
      <c r="L724" s="290"/>
      <c r="M724" s="290"/>
      <c r="N724" s="290"/>
      <c r="O724" s="290"/>
      <c r="P724" s="290"/>
      <c r="Q724" s="290"/>
      <c r="R724" s="290"/>
      <c r="S724" s="290"/>
      <c r="T724" s="290"/>
      <c r="U724" s="290"/>
      <c r="V724" s="290"/>
      <c r="W724" s="290"/>
      <c r="X724" s="290"/>
      <c r="Y724" s="411"/>
      <c r="Z724" s="424"/>
      <c r="AA724" s="424"/>
      <c r="AB724" s="424"/>
      <c r="AC724" s="424"/>
      <c r="AD724" s="424"/>
      <c r="AE724" s="424"/>
      <c r="AF724" s="424"/>
      <c r="AG724" s="424"/>
      <c r="AH724" s="424"/>
      <c r="AI724" s="424"/>
      <c r="AJ724" s="424"/>
      <c r="AK724" s="424"/>
      <c r="AL724" s="424"/>
      <c r="AM724" s="305"/>
    </row>
    <row r="725" spans="1:39" ht="34" hidden="1" outlineLevel="1">
      <c r="A725" s="528">
        <v>42</v>
      </c>
      <c r="B725" s="427" t="s">
        <v>134</v>
      </c>
      <c r="C725" s="290" t="s">
        <v>25</v>
      </c>
      <c r="D725" s="294"/>
      <c r="E725" s="294"/>
      <c r="F725" s="294"/>
      <c r="G725" s="294"/>
      <c r="H725" s="294"/>
      <c r="I725" s="294"/>
      <c r="J725" s="294"/>
      <c r="K725" s="294"/>
      <c r="L725" s="294"/>
      <c r="M725" s="294"/>
      <c r="N725" s="290"/>
      <c r="O725" s="294"/>
      <c r="P725" s="294"/>
      <c r="Q725" s="294"/>
      <c r="R725" s="294"/>
      <c r="S725" s="294"/>
      <c r="T725" s="294"/>
      <c r="U725" s="294"/>
      <c r="V725" s="294"/>
      <c r="W725" s="294"/>
      <c r="X725" s="294"/>
      <c r="Y725" s="425"/>
      <c r="Z725" s="409"/>
      <c r="AA725" s="409"/>
      <c r="AB725" s="409"/>
      <c r="AC725" s="409"/>
      <c r="AD725" s="409"/>
      <c r="AE725" s="409"/>
      <c r="AF725" s="414"/>
      <c r="AG725" s="414"/>
      <c r="AH725" s="414"/>
      <c r="AI725" s="414"/>
      <c r="AJ725" s="414"/>
      <c r="AK725" s="414"/>
      <c r="AL725" s="414"/>
      <c r="AM725" s="295">
        <f>SUM(Y725:AL725)</f>
        <v>0</v>
      </c>
    </row>
    <row r="726" spans="1:39" ht="16" hidden="1" outlineLevel="1">
      <c r="A726" s="528"/>
      <c r="B726" s="293" t="s">
        <v>310</v>
      </c>
      <c r="C726" s="290" t="s">
        <v>163</v>
      </c>
      <c r="D726" s="294"/>
      <c r="E726" s="294"/>
      <c r="F726" s="294"/>
      <c r="G726" s="294"/>
      <c r="H726" s="294"/>
      <c r="I726" s="294"/>
      <c r="J726" s="294"/>
      <c r="K726" s="294"/>
      <c r="L726" s="294"/>
      <c r="M726" s="294"/>
      <c r="N726" s="464"/>
      <c r="O726" s="294"/>
      <c r="P726" s="294"/>
      <c r="Q726" s="294"/>
      <c r="R726" s="294"/>
      <c r="S726" s="294"/>
      <c r="T726" s="294"/>
      <c r="U726" s="294"/>
      <c r="V726" s="294"/>
      <c r="W726" s="294"/>
      <c r="X726" s="294"/>
      <c r="Y726" s="410">
        <f>Y725</f>
        <v>0</v>
      </c>
      <c r="Z726" s="410">
        <f t="shared" ref="Z726" si="1218">Z725</f>
        <v>0</v>
      </c>
      <c r="AA726" s="410">
        <f t="shared" ref="AA726" si="1219">AA725</f>
        <v>0</v>
      </c>
      <c r="AB726" s="410">
        <f t="shared" ref="AB726" si="1220">AB725</f>
        <v>0</v>
      </c>
      <c r="AC726" s="410">
        <f t="shared" ref="AC726" si="1221">AC725</f>
        <v>0</v>
      </c>
      <c r="AD726" s="410">
        <f t="shared" ref="AD726" si="1222">AD725</f>
        <v>0</v>
      </c>
      <c r="AE726" s="410">
        <f t="shared" ref="AE726" si="1223">AE725</f>
        <v>0</v>
      </c>
      <c r="AF726" s="410">
        <f t="shared" ref="AF726" si="1224">AF725</f>
        <v>0</v>
      </c>
      <c r="AG726" s="410">
        <f t="shared" ref="AG726" si="1225">AG725</f>
        <v>0</v>
      </c>
      <c r="AH726" s="410">
        <f t="shared" ref="AH726" si="1226">AH725</f>
        <v>0</v>
      </c>
      <c r="AI726" s="410">
        <f t="shared" ref="AI726" si="1227">AI725</f>
        <v>0</v>
      </c>
      <c r="AJ726" s="410">
        <f t="shared" ref="AJ726" si="1228">AJ725</f>
        <v>0</v>
      </c>
      <c r="AK726" s="410">
        <f t="shared" ref="AK726" si="1229">AK725</f>
        <v>0</v>
      </c>
      <c r="AL726" s="410">
        <f t="shared" ref="AL726" si="1230">AL725</f>
        <v>0</v>
      </c>
      <c r="AM726" s="305"/>
    </row>
    <row r="727" spans="1:39" ht="16" hidden="1" outlineLevel="1">
      <c r="A727" s="528"/>
      <c r="B727" s="427"/>
      <c r="C727" s="290"/>
      <c r="D727" s="290"/>
      <c r="E727" s="290"/>
      <c r="F727" s="290"/>
      <c r="G727" s="290"/>
      <c r="H727" s="290"/>
      <c r="I727" s="290"/>
      <c r="J727" s="290"/>
      <c r="K727" s="290"/>
      <c r="L727" s="290"/>
      <c r="M727" s="290"/>
      <c r="N727" s="290"/>
      <c r="O727" s="290"/>
      <c r="P727" s="290"/>
      <c r="Q727" s="290"/>
      <c r="R727" s="290"/>
      <c r="S727" s="290"/>
      <c r="T727" s="290"/>
      <c r="U727" s="290"/>
      <c r="V727" s="290"/>
      <c r="W727" s="290"/>
      <c r="X727" s="290"/>
      <c r="Y727" s="411"/>
      <c r="Z727" s="424"/>
      <c r="AA727" s="424"/>
      <c r="AB727" s="424"/>
      <c r="AC727" s="424"/>
      <c r="AD727" s="424"/>
      <c r="AE727" s="424"/>
      <c r="AF727" s="424"/>
      <c r="AG727" s="424"/>
      <c r="AH727" s="424"/>
      <c r="AI727" s="424"/>
      <c r="AJ727" s="424"/>
      <c r="AK727" s="424"/>
      <c r="AL727" s="424"/>
      <c r="AM727" s="305"/>
    </row>
    <row r="728" spans="1:39" ht="17" hidden="1" outlineLevel="1">
      <c r="A728" s="528">
        <v>43</v>
      </c>
      <c r="B728" s="427" t="s">
        <v>135</v>
      </c>
      <c r="C728" s="290" t="s">
        <v>25</v>
      </c>
      <c r="D728" s="294"/>
      <c r="E728" s="294"/>
      <c r="F728" s="294"/>
      <c r="G728" s="294"/>
      <c r="H728" s="294"/>
      <c r="I728" s="294"/>
      <c r="J728" s="294"/>
      <c r="K728" s="294"/>
      <c r="L728" s="294"/>
      <c r="M728" s="294"/>
      <c r="N728" s="294">
        <v>12</v>
      </c>
      <c r="O728" s="294"/>
      <c r="P728" s="294"/>
      <c r="Q728" s="294"/>
      <c r="R728" s="294"/>
      <c r="S728" s="294"/>
      <c r="T728" s="294"/>
      <c r="U728" s="294"/>
      <c r="V728" s="294"/>
      <c r="W728" s="294"/>
      <c r="X728" s="294"/>
      <c r="Y728" s="425"/>
      <c r="Z728" s="409"/>
      <c r="AA728" s="409"/>
      <c r="AB728" s="409"/>
      <c r="AC728" s="409"/>
      <c r="AD728" s="409"/>
      <c r="AE728" s="409"/>
      <c r="AF728" s="414"/>
      <c r="AG728" s="414"/>
      <c r="AH728" s="414"/>
      <c r="AI728" s="414"/>
      <c r="AJ728" s="414"/>
      <c r="AK728" s="414"/>
      <c r="AL728" s="414"/>
      <c r="AM728" s="295">
        <f>SUM(Y728:AL728)</f>
        <v>0</v>
      </c>
    </row>
    <row r="729" spans="1:39" ht="16" hidden="1" outlineLevel="1">
      <c r="A729" s="528"/>
      <c r="B729" s="293" t="s">
        <v>310</v>
      </c>
      <c r="C729" s="290" t="s">
        <v>163</v>
      </c>
      <c r="D729" s="294"/>
      <c r="E729" s="294"/>
      <c r="F729" s="294"/>
      <c r="G729" s="294"/>
      <c r="H729" s="294"/>
      <c r="I729" s="294"/>
      <c r="J729" s="294"/>
      <c r="K729" s="294"/>
      <c r="L729" s="294"/>
      <c r="M729" s="294"/>
      <c r="N729" s="294">
        <f>N728</f>
        <v>12</v>
      </c>
      <c r="O729" s="294"/>
      <c r="P729" s="294"/>
      <c r="Q729" s="294"/>
      <c r="R729" s="294"/>
      <c r="S729" s="294"/>
      <c r="T729" s="294"/>
      <c r="U729" s="294"/>
      <c r="V729" s="294"/>
      <c r="W729" s="294"/>
      <c r="X729" s="294"/>
      <c r="Y729" s="410">
        <f>Y728</f>
        <v>0</v>
      </c>
      <c r="Z729" s="410">
        <f t="shared" ref="Z729" si="1231">Z728</f>
        <v>0</v>
      </c>
      <c r="AA729" s="410">
        <f t="shared" ref="AA729" si="1232">AA728</f>
        <v>0</v>
      </c>
      <c r="AB729" s="410">
        <f t="shared" ref="AB729" si="1233">AB728</f>
        <v>0</v>
      </c>
      <c r="AC729" s="410">
        <f t="shared" ref="AC729" si="1234">AC728</f>
        <v>0</v>
      </c>
      <c r="AD729" s="410">
        <f t="shared" ref="AD729" si="1235">AD728</f>
        <v>0</v>
      </c>
      <c r="AE729" s="410">
        <f t="shared" ref="AE729" si="1236">AE728</f>
        <v>0</v>
      </c>
      <c r="AF729" s="410">
        <f t="shared" ref="AF729" si="1237">AF728</f>
        <v>0</v>
      </c>
      <c r="AG729" s="410">
        <f t="shared" ref="AG729" si="1238">AG728</f>
        <v>0</v>
      </c>
      <c r="AH729" s="410">
        <f t="shared" ref="AH729" si="1239">AH728</f>
        <v>0</v>
      </c>
      <c r="AI729" s="410">
        <f t="shared" ref="AI729" si="1240">AI728</f>
        <v>0</v>
      </c>
      <c r="AJ729" s="410">
        <f t="shared" ref="AJ729" si="1241">AJ728</f>
        <v>0</v>
      </c>
      <c r="AK729" s="410">
        <f t="shared" ref="AK729" si="1242">AK728</f>
        <v>0</v>
      </c>
      <c r="AL729" s="410">
        <f t="shared" ref="AL729" si="1243">AL728</f>
        <v>0</v>
      </c>
      <c r="AM729" s="305"/>
    </row>
    <row r="730" spans="1:39" ht="16" hidden="1" outlineLevel="1">
      <c r="A730" s="528"/>
      <c r="B730" s="427"/>
      <c r="C730" s="290"/>
      <c r="D730" s="290"/>
      <c r="E730" s="290"/>
      <c r="F730" s="290"/>
      <c r="G730" s="290"/>
      <c r="H730" s="290"/>
      <c r="I730" s="290"/>
      <c r="J730" s="290"/>
      <c r="K730" s="290"/>
      <c r="L730" s="290"/>
      <c r="M730" s="290"/>
      <c r="N730" s="290"/>
      <c r="O730" s="290"/>
      <c r="P730" s="290"/>
      <c r="Q730" s="290"/>
      <c r="R730" s="290"/>
      <c r="S730" s="290"/>
      <c r="T730" s="290"/>
      <c r="U730" s="290"/>
      <c r="V730" s="290"/>
      <c r="W730" s="290"/>
      <c r="X730" s="290"/>
      <c r="Y730" s="411"/>
      <c r="Z730" s="424"/>
      <c r="AA730" s="424"/>
      <c r="AB730" s="424"/>
      <c r="AC730" s="424"/>
      <c r="AD730" s="424"/>
      <c r="AE730" s="424"/>
      <c r="AF730" s="424"/>
      <c r="AG730" s="424"/>
      <c r="AH730" s="424"/>
      <c r="AI730" s="424"/>
      <c r="AJ730" s="424"/>
      <c r="AK730" s="424"/>
      <c r="AL730" s="424"/>
      <c r="AM730" s="305"/>
    </row>
    <row r="731" spans="1:39" ht="51" hidden="1" outlineLevel="1">
      <c r="A731" s="528">
        <v>44</v>
      </c>
      <c r="B731" s="427" t="s">
        <v>136</v>
      </c>
      <c r="C731" s="290" t="s">
        <v>25</v>
      </c>
      <c r="D731" s="294"/>
      <c r="E731" s="294"/>
      <c r="F731" s="294"/>
      <c r="G731" s="294"/>
      <c r="H731" s="294"/>
      <c r="I731" s="294"/>
      <c r="J731" s="294"/>
      <c r="K731" s="294"/>
      <c r="L731" s="294"/>
      <c r="M731" s="294"/>
      <c r="N731" s="294">
        <v>12</v>
      </c>
      <c r="O731" s="294"/>
      <c r="P731" s="294"/>
      <c r="Q731" s="294"/>
      <c r="R731" s="294"/>
      <c r="S731" s="294"/>
      <c r="T731" s="294"/>
      <c r="U731" s="294"/>
      <c r="V731" s="294"/>
      <c r="W731" s="294"/>
      <c r="X731" s="294"/>
      <c r="Y731" s="425"/>
      <c r="Z731" s="409"/>
      <c r="AA731" s="409"/>
      <c r="AB731" s="409"/>
      <c r="AC731" s="409"/>
      <c r="AD731" s="409"/>
      <c r="AE731" s="409"/>
      <c r="AF731" s="414"/>
      <c r="AG731" s="414"/>
      <c r="AH731" s="414"/>
      <c r="AI731" s="414"/>
      <c r="AJ731" s="414"/>
      <c r="AK731" s="414"/>
      <c r="AL731" s="414"/>
      <c r="AM731" s="295">
        <f>SUM(Y731:AL731)</f>
        <v>0</v>
      </c>
    </row>
    <row r="732" spans="1:39" ht="16" hidden="1" outlineLevel="1">
      <c r="A732" s="528"/>
      <c r="B732" s="293" t="s">
        <v>310</v>
      </c>
      <c r="C732" s="290" t="s">
        <v>163</v>
      </c>
      <c r="D732" s="294"/>
      <c r="E732" s="294"/>
      <c r="F732" s="294"/>
      <c r="G732" s="294"/>
      <c r="H732" s="294"/>
      <c r="I732" s="294"/>
      <c r="J732" s="294"/>
      <c r="K732" s="294"/>
      <c r="L732" s="294"/>
      <c r="M732" s="294"/>
      <c r="N732" s="294">
        <f>N731</f>
        <v>12</v>
      </c>
      <c r="O732" s="294"/>
      <c r="P732" s="294"/>
      <c r="Q732" s="294"/>
      <c r="R732" s="294"/>
      <c r="S732" s="294"/>
      <c r="T732" s="294"/>
      <c r="U732" s="294"/>
      <c r="V732" s="294"/>
      <c r="W732" s="294"/>
      <c r="X732" s="294"/>
      <c r="Y732" s="410">
        <f>Y731</f>
        <v>0</v>
      </c>
      <c r="Z732" s="410">
        <f t="shared" ref="Z732" si="1244">Z731</f>
        <v>0</v>
      </c>
      <c r="AA732" s="410">
        <f t="shared" ref="AA732" si="1245">AA731</f>
        <v>0</v>
      </c>
      <c r="AB732" s="410">
        <f t="shared" ref="AB732" si="1246">AB731</f>
        <v>0</v>
      </c>
      <c r="AC732" s="410">
        <f t="shared" ref="AC732" si="1247">AC731</f>
        <v>0</v>
      </c>
      <c r="AD732" s="410">
        <f t="shared" ref="AD732" si="1248">AD731</f>
        <v>0</v>
      </c>
      <c r="AE732" s="410">
        <f t="shared" ref="AE732" si="1249">AE731</f>
        <v>0</v>
      </c>
      <c r="AF732" s="410">
        <f t="shared" ref="AF732" si="1250">AF731</f>
        <v>0</v>
      </c>
      <c r="AG732" s="410">
        <f t="shared" ref="AG732" si="1251">AG731</f>
        <v>0</v>
      </c>
      <c r="AH732" s="410">
        <f t="shared" ref="AH732" si="1252">AH731</f>
        <v>0</v>
      </c>
      <c r="AI732" s="410">
        <f t="shared" ref="AI732" si="1253">AI731</f>
        <v>0</v>
      </c>
      <c r="AJ732" s="410">
        <f t="shared" ref="AJ732" si="1254">AJ731</f>
        <v>0</v>
      </c>
      <c r="AK732" s="410">
        <f t="shared" ref="AK732" si="1255">AK731</f>
        <v>0</v>
      </c>
      <c r="AL732" s="410">
        <f t="shared" ref="AL732" si="1256">AL731</f>
        <v>0</v>
      </c>
      <c r="AM732" s="305"/>
    </row>
    <row r="733" spans="1:39" ht="16" hidden="1" outlineLevel="1">
      <c r="A733" s="528"/>
      <c r="B733" s="427"/>
      <c r="C733" s="290"/>
      <c r="D733" s="290"/>
      <c r="E733" s="290"/>
      <c r="F733" s="290"/>
      <c r="G733" s="290"/>
      <c r="H733" s="290"/>
      <c r="I733" s="290"/>
      <c r="J733" s="290"/>
      <c r="K733" s="290"/>
      <c r="L733" s="290"/>
      <c r="M733" s="290"/>
      <c r="N733" s="290"/>
      <c r="O733" s="290"/>
      <c r="P733" s="290"/>
      <c r="Q733" s="290"/>
      <c r="R733" s="290"/>
      <c r="S733" s="290"/>
      <c r="T733" s="290"/>
      <c r="U733" s="290"/>
      <c r="V733" s="290"/>
      <c r="W733" s="290"/>
      <c r="X733" s="290"/>
      <c r="Y733" s="411"/>
      <c r="Z733" s="424"/>
      <c r="AA733" s="424"/>
      <c r="AB733" s="424"/>
      <c r="AC733" s="424"/>
      <c r="AD733" s="424"/>
      <c r="AE733" s="424"/>
      <c r="AF733" s="424"/>
      <c r="AG733" s="424"/>
      <c r="AH733" s="424"/>
      <c r="AI733" s="424"/>
      <c r="AJ733" s="424"/>
      <c r="AK733" s="424"/>
      <c r="AL733" s="424"/>
      <c r="AM733" s="305"/>
    </row>
    <row r="734" spans="1:39" ht="34" hidden="1" outlineLevel="1">
      <c r="A734" s="528">
        <v>45</v>
      </c>
      <c r="B734" s="427" t="s">
        <v>137</v>
      </c>
      <c r="C734" s="290" t="s">
        <v>25</v>
      </c>
      <c r="D734" s="294"/>
      <c r="E734" s="294"/>
      <c r="F734" s="294"/>
      <c r="G734" s="294"/>
      <c r="H734" s="294"/>
      <c r="I734" s="294"/>
      <c r="J734" s="294"/>
      <c r="K734" s="294"/>
      <c r="L734" s="294"/>
      <c r="M734" s="294"/>
      <c r="N734" s="294">
        <v>12</v>
      </c>
      <c r="O734" s="294"/>
      <c r="P734" s="294"/>
      <c r="Q734" s="294"/>
      <c r="R734" s="294"/>
      <c r="S734" s="294"/>
      <c r="T734" s="294"/>
      <c r="U734" s="294"/>
      <c r="V734" s="294"/>
      <c r="W734" s="294"/>
      <c r="X734" s="294"/>
      <c r="Y734" s="425"/>
      <c r="Z734" s="409"/>
      <c r="AA734" s="409"/>
      <c r="AB734" s="409"/>
      <c r="AC734" s="409"/>
      <c r="AD734" s="409"/>
      <c r="AE734" s="409"/>
      <c r="AF734" s="414"/>
      <c r="AG734" s="414"/>
      <c r="AH734" s="414"/>
      <c r="AI734" s="414"/>
      <c r="AJ734" s="414"/>
      <c r="AK734" s="414"/>
      <c r="AL734" s="414"/>
      <c r="AM734" s="295">
        <f>SUM(Y734:AL734)</f>
        <v>0</v>
      </c>
    </row>
    <row r="735" spans="1:39" ht="16" hidden="1" outlineLevel="1">
      <c r="A735" s="528"/>
      <c r="B735" s="293" t="s">
        <v>310</v>
      </c>
      <c r="C735" s="290" t="s">
        <v>163</v>
      </c>
      <c r="D735" s="294"/>
      <c r="E735" s="294"/>
      <c r="F735" s="294"/>
      <c r="G735" s="294"/>
      <c r="H735" s="294"/>
      <c r="I735" s="294"/>
      <c r="J735" s="294"/>
      <c r="K735" s="294"/>
      <c r="L735" s="294"/>
      <c r="M735" s="294"/>
      <c r="N735" s="294">
        <f>N734</f>
        <v>12</v>
      </c>
      <c r="O735" s="294"/>
      <c r="P735" s="294"/>
      <c r="Q735" s="294"/>
      <c r="R735" s="294"/>
      <c r="S735" s="294"/>
      <c r="T735" s="294"/>
      <c r="U735" s="294"/>
      <c r="V735" s="294"/>
      <c r="W735" s="294"/>
      <c r="X735" s="294"/>
      <c r="Y735" s="410">
        <f>Y734</f>
        <v>0</v>
      </c>
      <c r="Z735" s="410">
        <f t="shared" ref="Z735" si="1257">Z734</f>
        <v>0</v>
      </c>
      <c r="AA735" s="410">
        <f t="shared" ref="AA735" si="1258">AA734</f>
        <v>0</v>
      </c>
      <c r="AB735" s="410">
        <f t="shared" ref="AB735" si="1259">AB734</f>
        <v>0</v>
      </c>
      <c r="AC735" s="410">
        <f t="shared" ref="AC735" si="1260">AC734</f>
        <v>0</v>
      </c>
      <c r="AD735" s="410">
        <f t="shared" ref="AD735" si="1261">AD734</f>
        <v>0</v>
      </c>
      <c r="AE735" s="410">
        <f t="shared" ref="AE735" si="1262">AE734</f>
        <v>0</v>
      </c>
      <c r="AF735" s="410">
        <f t="shared" ref="AF735" si="1263">AF734</f>
        <v>0</v>
      </c>
      <c r="AG735" s="410">
        <f t="shared" ref="AG735" si="1264">AG734</f>
        <v>0</v>
      </c>
      <c r="AH735" s="410">
        <f t="shared" ref="AH735" si="1265">AH734</f>
        <v>0</v>
      </c>
      <c r="AI735" s="410">
        <f t="shared" ref="AI735" si="1266">AI734</f>
        <v>0</v>
      </c>
      <c r="AJ735" s="410">
        <f t="shared" ref="AJ735" si="1267">AJ734</f>
        <v>0</v>
      </c>
      <c r="AK735" s="410">
        <f t="shared" ref="AK735" si="1268">AK734</f>
        <v>0</v>
      </c>
      <c r="AL735" s="410">
        <f t="shared" ref="AL735" si="1269">AL734</f>
        <v>0</v>
      </c>
      <c r="AM735" s="305"/>
    </row>
    <row r="736" spans="1:39" ht="16" hidden="1" outlineLevel="1">
      <c r="A736" s="528"/>
      <c r="B736" s="427"/>
      <c r="C736" s="290"/>
      <c r="D736" s="290"/>
      <c r="E736" s="290"/>
      <c r="F736" s="290"/>
      <c r="G736" s="290"/>
      <c r="H736" s="290"/>
      <c r="I736" s="290"/>
      <c r="J736" s="290"/>
      <c r="K736" s="290"/>
      <c r="L736" s="290"/>
      <c r="M736" s="290"/>
      <c r="N736" s="290"/>
      <c r="O736" s="290"/>
      <c r="P736" s="290"/>
      <c r="Q736" s="290"/>
      <c r="R736" s="290"/>
      <c r="S736" s="290"/>
      <c r="T736" s="290"/>
      <c r="U736" s="290"/>
      <c r="V736" s="290"/>
      <c r="W736" s="290"/>
      <c r="X736" s="290"/>
      <c r="Y736" s="411"/>
      <c r="Z736" s="424"/>
      <c r="AA736" s="424"/>
      <c r="AB736" s="424"/>
      <c r="AC736" s="424"/>
      <c r="AD736" s="424"/>
      <c r="AE736" s="424"/>
      <c r="AF736" s="424"/>
      <c r="AG736" s="424"/>
      <c r="AH736" s="424"/>
      <c r="AI736" s="424"/>
      <c r="AJ736" s="424"/>
      <c r="AK736" s="424"/>
      <c r="AL736" s="424"/>
      <c r="AM736" s="305"/>
    </row>
    <row r="737" spans="1:40" ht="34" hidden="1" outlineLevel="1">
      <c r="A737" s="528">
        <v>46</v>
      </c>
      <c r="B737" s="427" t="s">
        <v>138</v>
      </c>
      <c r="C737" s="290" t="s">
        <v>25</v>
      </c>
      <c r="D737" s="294"/>
      <c r="E737" s="294"/>
      <c r="F737" s="294"/>
      <c r="G737" s="294"/>
      <c r="H737" s="294"/>
      <c r="I737" s="294"/>
      <c r="J737" s="294"/>
      <c r="K737" s="294"/>
      <c r="L737" s="294"/>
      <c r="M737" s="294"/>
      <c r="N737" s="294">
        <v>12</v>
      </c>
      <c r="O737" s="294"/>
      <c r="P737" s="294"/>
      <c r="Q737" s="294"/>
      <c r="R737" s="294"/>
      <c r="S737" s="294"/>
      <c r="T737" s="294"/>
      <c r="U737" s="294"/>
      <c r="V737" s="294"/>
      <c r="W737" s="294"/>
      <c r="X737" s="294"/>
      <c r="Y737" s="425"/>
      <c r="Z737" s="409"/>
      <c r="AA737" s="409"/>
      <c r="AB737" s="409"/>
      <c r="AC737" s="409"/>
      <c r="AD737" s="409"/>
      <c r="AE737" s="409"/>
      <c r="AF737" s="414"/>
      <c r="AG737" s="414"/>
      <c r="AH737" s="414"/>
      <c r="AI737" s="414"/>
      <c r="AJ737" s="414"/>
      <c r="AK737" s="414"/>
      <c r="AL737" s="414"/>
      <c r="AM737" s="295">
        <f>SUM(Y737:AL737)</f>
        <v>0</v>
      </c>
    </row>
    <row r="738" spans="1:40" ht="16" hidden="1" outlineLevel="1">
      <c r="A738" s="528"/>
      <c r="B738" s="293" t="s">
        <v>310</v>
      </c>
      <c r="C738" s="290" t="s">
        <v>163</v>
      </c>
      <c r="D738" s="294"/>
      <c r="E738" s="294"/>
      <c r="F738" s="294"/>
      <c r="G738" s="294"/>
      <c r="H738" s="294"/>
      <c r="I738" s="294"/>
      <c r="J738" s="294"/>
      <c r="K738" s="294"/>
      <c r="L738" s="294"/>
      <c r="M738" s="294"/>
      <c r="N738" s="294">
        <f>N737</f>
        <v>12</v>
      </c>
      <c r="O738" s="294"/>
      <c r="P738" s="294"/>
      <c r="Q738" s="294"/>
      <c r="R738" s="294"/>
      <c r="S738" s="294"/>
      <c r="T738" s="294"/>
      <c r="U738" s="294"/>
      <c r="V738" s="294"/>
      <c r="W738" s="294"/>
      <c r="X738" s="294"/>
      <c r="Y738" s="410">
        <f>Y737</f>
        <v>0</v>
      </c>
      <c r="Z738" s="410">
        <f t="shared" ref="Z738" si="1270">Z737</f>
        <v>0</v>
      </c>
      <c r="AA738" s="410">
        <f t="shared" ref="AA738" si="1271">AA737</f>
        <v>0</v>
      </c>
      <c r="AB738" s="410">
        <f t="shared" ref="AB738" si="1272">AB737</f>
        <v>0</v>
      </c>
      <c r="AC738" s="410">
        <f t="shared" ref="AC738" si="1273">AC737</f>
        <v>0</v>
      </c>
      <c r="AD738" s="410">
        <f t="shared" ref="AD738" si="1274">AD737</f>
        <v>0</v>
      </c>
      <c r="AE738" s="410">
        <f t="shared" ref="AE738" si="1275">AE737</f>
        <v>0</v>
      </c>
      <c r="AF738" s="410">
        <f t="shared" ref="AF738" si="1276">AF737</f>
        <v>0</v>
      </c>
      <c r="AG738" s="410">
        <f t="shared" ref="AG738" si="1277">AG737</f>
        <v>0</v>
      </c>
      <c r="AH738" s="410">
        <f t="shared" ref="AH738" si="1278">AH737</f>
        <v>0</v>
      </c>
      <c r="AI738" s="410">
        <f t="shared" ref="AI738" si="1279">AI737</f>
        <v>0</v>
      </c>
      <c r="AJ738" s="410">
        <f t="shared" ref="AJ738" si="1280">AJ737</f>
        <v>0</v>
      </c>
      <c r="AK738" s="410">
        <f t="shared" ref="AK738" si="1281">AK737</f>
        <v>0</v>
      </c>
      <c r="AL738" s="410">
        <f t="shared" ref="AL738" si="1282">AL737</f>
        <v>0</v>
      </c>
      <c r="AM738" s="305"/>
    </row>
    <row r="739" spans="1:40" ht="16" hidden="1" outlineLevel="1">
      <c r="A739" s="528"/>
      <c r="B739" s="427"/>
      <c r="C739" s="290"/>
      <c r="D739" s="290"/>
      <c r="E739" s="290"/>
      <c r="F739" s="290"/>
      <c r="G739" s="290"/>
      <c r="H739" s="290"/>
      <c r="I739" s="290"/>
      <c r="J739" s="290"/>
      <c r="K739" s="290"/>
      <c r="L739" s="290"/>
      <c r="M739" s="290"/>
      <c r="N739" s="290"/>
      <c r="O739" s="290"/>
      <c r="P739" s="290"/>
      <c r="Q739" s="290"/>
      <c r="R739" s="290"/>
      <c r="S739" s="290"/>
      <c r="T739" s="290"/>
      <c r="U739" s="290"/>
      <c r="V739" s="290"/>
      <c r="W739" s="290"/>
      <c r="X739" s="290"/>
      <c r="Y739" s="411"/>
      <c r="Z739" s="424"/>
      <c r="AA739" s="424"/>
      <c r="AB739" s="424"/>
      <c r="AC739" s="424"/>
      <c r="AD739" s="424"/>
      <c r="AE739" s="424"/>
      <c r="AF739" s="424"/>
      <c r="AG739" s="424"/>
      <c r="AH739" s="424"/>
      <c r="AI739" s="424"/>
      <c r="AJ739" s="424"/>
      <c r="AK739" s="424"/>
      <c r="AL739" s="424"/>
      <c r="AM739" s="305"/>
    </row>
    <row r="740" spans="1:40" ht="34" hidden="1" outlineLevel="1">
      <c r="A740" s="528">
        <v>47</v>
      </c>
      <c r="B740" s="427" t="s">
        <v>139</v>
      </c>
      <c r="C740" s="290" t="s">
        <v>25</v>
      </c>
      <c r="D740" s="294"/>
      <c r="E740" s="294"/>
      <c r="F740" s="294"/>
      <c r="G740" s="294"/>
      <c r="H740" s="294"/>
      <c r="I740" s="294"/>
      <c r="J740" s="294"/>
      <c r="K740" s="294"/>
      <c r="L740" s="294"/>
      <c r="M740" s="294"/>
      <c r="N740" s="294">
        <v>12</v>
      </c>
      <c r="O740" s="294"/>
      <c r="P740" s="294"/>
      <c r="Q740" s="294"/>
      <c r="R740" s="294"/>
      <c r="S740" s="294"/>
      <c r="T740" s="294"/>
      <c r="U740" s="294"/>
      <c r="V740" s="294"/>
      <c r="W740" s="294"/>
      <c r="X740" s="294"/>
      <c r="Y740" s="425"/>
      <c r="Z740" s="409"/>
      <c r="AA740" s="409"/>
      <c r="AB740" s="409"/>
      <c r="AC740" s="409"/>
      <c r="AD740" s="409"/>
      <c r="AE740" s="409"/>
      <c r="AF740" s="414"/>
      <c r="AG740" s="414"/>
      <c r="AH740" s="414"/>
      <c r="AI740" s="414"/>
      <c r="AJ740" s="414"/>
      <c r="AK740" s="414"/>
      <c r="AL740" s="414"/>
      <c r="AM740" s="295">
        <f>SUM(Y740:AL740)</f>
        <v>0</v>
      </c>
    </row>
    <row r="741" spans="1:40" ht="16" hidden="1" outlineLevel="1">
      <c r="A741" s="528"/>
      <c r="B741" s="293" t="s">
        <v>310</v>
      </c>
      <c r="C741" s="290" t="s">
        <v>163</v>
      </c>
      <c r="D741" s="294"/>
      <c r="E741" s="294"/>
      <c r="F741" s="294"/>
      <c r="G741" s="294"/>
      <c r="H741" s="294"/>
      <c r="I741" s="294"/>
      <c r="J741" s="294"/>
      <c r="K741" s="294"/>
      <c r="L741" s="294"/>
      <c r="M741" s="294"/>
      <c r="N741" s="294">
        <f>N740</f>
        <v>12</v>
      </c>
      <c r="O741" s="294"/>
      <c r="P741" s="294"/>
      <c r="Q741" s="294"/>
      <c r="R741" s="294"/>
      <c r="S741" s="294"/>
      <c r="T741" s="294"/>
      <c r="U741" s="294"/>
      <c r="V741" s="294"/>
      <c r="W741" s="294"/>
      <c r="X741" s="294"/>
      <c r="Y741" s="410">
        <f>Y740</f>
        <v>0</v>
      </c>
      <c r="Z741" s="410">
        <f t="shared" ref="Z741" si="1283">Z740</f>
        <v>0</v>
      </c>
      <c r="AA741" s="410">
        <f t="shared" ref="AA741" si="1284">AA740</f>
        <v>0</v>
      </c>
      <c r="AB741" s="410">
        <f t="shared" ref="AB741" si="1285">AB740</f>
        <v>0</v>
      </c>
      <c r="AC741" s="410">
        <f t="shared" ref="AC741" si="1286">AC740</f>
        <v>0</v>
      </c>
      <c r="AD741" s="410">
        <f t="shared" ref="AD741" si="1287">AD740</f>
        <v>0</v>
      </c>
      <c r="AE741" s="410">
        <f t="shared" ref="AE741" si="1288">AE740</f>
        <v>0</v>
      </c>
      <c r="AF741" s="410">
        <f t="shared" ref="AF741" si="1289">AF740</f>
        <v>0</v>
      </c>
      <c r="AG741" s="410">
        <f t="shared" ref="AG741" si="1290">AG740</f>
        <v>0</v>
      </c>
      <c r="AH741" s="410">
        <f t="shared" ref="AH741" si="1291">AH740</f>
        <v>0</v>
      </c>
      <c r="AI741" s="410">
        <f t="shared" ref="AI741" si="1292">AI740</f>
        <v>0</v>
      </c>
      <c r="AJ741" s="410">
        <f t="shared" ref="AJ741" si="1293">AJ740</f>
        <v>0</v>
      </c>
      <c r="AK741" s="410">
        <f t="shared" ref="AK741" si="1294">AK740</f>
        <v>0</v>
      </c>
      <c r="AL741" s="410">
        <f t="shared" ref="AL741" si="1295">AL740</f>
        <v>0</v>
      </c>
      <c r="AM741" s="305"/>
    </row>
    <row r="742" spans="1:40" ht="16" hidden="1" outlineLevel="1">
      <c r="A742" s="528"/>
      <c r="B742" s="427"/>
      <c r="C742" s="290"/>
      <c r="D742" s="290"/>
      <c r="E742" s="290"/>
      <c r="F742" s="290"/>
      <c r="G742" s="290"/>
      <c r="H742" s="290"/>
      <c r="I742" s="290"/>
      <c r="J742" s="290"/>
      <c r="K742" s="290"/>
      <c r="L742" s="290"/>
      <c r="M742" s="290"/>
      <c r="N742" s="290"/>
      <c r="O742" s="290"/>
      <c r="P742" s="290"/>
      <c r="Q742" s="290"/>
      <c r="R742" s="290"/>
      <c r="S742" s="290"/>
      <c r="T742" s="290"/>
      <c r="U742" s="290"/>
      <c r="V742" s="290"/>
      <c r="W742" s="290"/>
      <c r="X742" s="290"/>
      <c r="Y742" s="411"/>
      <c r="Z742" s="424"/>
      <c r="AA742" s="424"/>
      <c r="AB742" s="424"/>
      <c r="AC742" s="424"/>
      <c r="AD742" s="424"/>
      <c r="AE742" s="424"/>
      <c r="AF742" s="424"/>
      <c r="AG742" s="424"/>
      <c r="AH742" s="424"/>
      <c r="AI742" s="424"/>
      <c r="AJ742" s="424"/>
      <c r="AK742" s="424"/>
      <c r="AL742" s="424"/>
      <c r="AM742" s="305"/>
    </row>
    <row r="743" spans="1:40" ht="34" hidden="1" outlineLevel="1">
      <c r="A743" s="528">
        <v>48</v>
      </c>
      <c r="B743" s="427" t="s">
        <v>140</v>
      </c>
      <c r="C743" s="290" t="s">
        <v>25</v>
      </c>
      <c r="D743" s="294"/>
      <c r="E743" s="294"/>
      <c r="F743" s="294"/>
      <c r="G743" s="294"/>
      <c r="H743" s="294"/>
      <c r="I743" s="294"/>
      <c r="J743" s="294"/>
      <c r="K743" s="294"/>
      <c r="L743" s="294"/>
      <c r="M743" s="294"/>
      <c r="N743" s="294">
        <v>12</v>
      </c>
      <c r="O743" s="294"/>
      <c r="P743" s="294"/>
      <c r="Q743" s="294"/>
      <c r="R743" s="294"/>
      <c r="S743" s="294"/>
      <c r="T743" s="294"/>
      <c r="U743" s="294"/>
      <c r="V743" s="294"/>
      <c r="W743" s="294"/>
      <c r="X743" s="294"/>
      <c r="Y743" s="425"/>
      <c r="Z743" s="409"/>
      <c r="AA743" s="409"/>
      <c r="AB743" s="409"/>
      <c r="AC743" s="409"/>
      <c r="AD743" s="409"/>
      <c r="AE743" s="409"/>
      <c r="AF743" s="414"/>
      <c r="AG743" s="414"/>
      <c r="AH743" s="414"/>
      <c r="AI743" s="414"/>
      <c r="AJ743" s="414"/>
      <c r="AK743" s="414"/>
      <c r="AL743" s="414"/>
      <c r="AM743" s="295">
        <f>SUM(Y743:AL743)</f>
        <v>0</v>
      </c>
    </row>
    <row r="744" spans="1:40" ht="16" hidden="1" outlineLevel="1">
      <c r="A744" s="528"/>
      <c r="B744" s="293" t="s">
        <v>310</v>
      </c>
      <c r="C744" s="290" t="s">
        <v>163</v>
      </c>
      <c r="D744" s="294"/>
      <c r="E744" s="294"/>
      <c r="F744" s="294"/>
      <c r="G744" s="294"/>
      <c r="H744" s="294"/>
      <c r="I744" s="294"/>
      <c r="J744" s="294"/>
      <c r="K744" s="294"/>
      <c r="L744" s="294"/>
      <c r="M744" s="294"/>
      <c r="N744" s="294">
        <f>N743</f>
        <v>12</v>
      </c>
      <c r="O744" s="294"/>
      <c r="P744" s="294"/>
      <c r="Q744" s="294"/>
      <c r="R744" s="294"/>
      <c r="S744" s="294"/>
      <c r="T744" s="294"/>
      <c r="U744" s="294"/>
      <c r="V744" s="294"/>
      <c r="W744" s="294"/>
      <c r="X744" s="294"/>
      <c r="Y744" s="410">
        <f>Y743</f>
        <v>0</v>
      </c>
      <c r="Z744" s="410">
        <f t="shared" ref="Z744" si="1296">Z743</f>
        <v>0</v>
      </c>
      <c r="AA744" s="410">
        <f t="shared" ref="AA744" si="1297">AA743</f>
        <v>0</v>
      </c>
      <c r="AB744" s="410">
        <f t="shared" ref="AB744" si="1298">AB743</f>
        <v>0</v>
      </c>
      <c r="AC744" s="410">
        <f t="shared" ref="AC744" si="1299">AC743</f>
        <v>0</v>
      </c>
      <c r="AD744" s="410">
        <f t="shared" ref="AD744" si="1300">AD743</f>
        <v>0</v>
      </c>
      <c r="AE744" s="410">
        <f t="shared" ref="AE744" si="1301">AE743</f>
        <v>0</v>
      </c>
      <c r="AF744" s="410">
        <f t="shared" ref="AF744" si="1302">AF743</f>
        <v>0</v>
      </c>
      <c r="AG744" s="410">
        <f t="shared" ref="AG744" si="1303">AG743</f>
        <v>0</v>
      </c>
      <c r="AH744" s="410">
        <f t="shared" ref="AH744" si="1304">AH743</f>
        <v>0</v>
      </c>
      <c r="AI744" s="410">
        <f t="shared" ref="AI744" si="1305">AI743</f>
        <v>0</v>
      </c>
      <c r="AJ744" s="410">
        <f t="shared" ref="AJ744" si="1306">AJ743</f>
        <v>0</v>
      </c>
      <c r="AK744" s="410">
        <f t="shared" ref="AK744" si="1307">AK743</f>
        <v>0</v>
      </c>
      <c r="AL744" s="410">
        <f t="shared" ref="AL744" si="1308">AL743</f>
        <v>0</v>
      </c>
      <c r="AM744" s="305"/>
    </row>
    <row r="745" spans="1:40" ht="16" hidden="1" outlineLevel="1">
      <c r="A745" s="528"/>
      <c r="B745" s="427"/>
      <c r="C745" s="290"/>
      <c r="D745" s="290"/>
      <c r="E745" s="290"/>
      <c r="F745" s="290"/>
      <c r="G745" s="290"/>
      <c r="H745" s="290"/>
      <c r="I745" s="290"/>
      <c r="J745" s="290"/>
      <c r="K745" s="290"/>
      <c r="L745" s="290"/>
      <c r="M745" s="290"/>
      <c r="N745" s="290"/>
      <c r="O745" s="290"/>
      <c r="P745" s="290"/>
      <c r="Q745" s="290"/>
      <c r="R745" s="290"/>
      <c r="S745" s="290"/>
      <c r="T745" s="290"/>
      <c r="U745" s="290"/>
      <c r="V745" s="290"/>
      <c r="W745" s="290"/>
      <c r="X745" s="290"/>
      <c r="Y745" s="411"/>
      <c r="Z745" s="424"/>
      <c r="AA745" s="424"/>
      <c r="AB745" s="424"/>
      <c r="AC745" s="424"/>
      <c r="AD745" s="424"/>
      <c r="AE745" s="424"/>
      <c r="AF745" s="424"/>
      <c r="AG745" s="424"/>
      <c r="AH745" s="424"/>
      <c r="AI745" s="424"/>
      <c r="AJ745" s="424"/>
      <c r="AK745" s="424"/>
      <c r="AL745" s="424"/>
      <c r="AM745" s="305"/>
    </row>
    <row r="746" spans="1:40" ht="34" hidden="1" outlineLevel="1">
      <c r="A746" s="528">
        <v>49</v>
      </c>
      <c r="B746" s="427" t="s">
        <v>141</v>
      </c>
      <c r="C746" s="290" t="s">
        <v>25</v>
      </c>
      <c r="D746" s="294"/>
      <c r="E746" s="294"/>
      <c r="F746" s="294"/>
      <c r="G746" s="294"/>
      <c r="H746" s="294"/>
      <c r="I746" s="294"/>
      <c r="J746" s="294"/>
      <c r="K746" s="294"/>
      <c r="L746" s="294"/>
      <c r="M746" s="294"/>
      <c r="N746" s="294">
        <v>12</v>
      </c>
      <c r="O746" s="294"/>
      <c r="P746" s="294"/>
      <c r="Q746" s="294"/>
      <c r="R746" s="294"/>
      <c r="S746" s="294"/>
      <c r="T746" s="294"/>
      <c r="U746" s="294"/>
      <c r="V746" s="294"/>
      <c r="W746" s="294"/>
      <c r="X746" s="294"/>
      <c r="Y746" s="425"/>
      <c r="Z746" s="409"/>
      <c r="AA746" s="409"/>
      <c r="AB746" s="409"/>
      <c r="AC746" s="409"/>
      <c r="AD746" s="409"/>
      <c r="AE746" s="409"/>
      <c r="AF746" s="414"/>
      <c r="AG746" s="414"/>
      <c r="AH746" s="414"/>
      <c r="AI746" s="414"/>
      <c r="AJ746" s="414"/>
      <c r="AK746" s="414"/>
      <c r="AL746" s="414"/>
      <c r="AM746" s="295">
        <f>SUM(Y746:AL746)</f>
        <v>0</v>
      </c>
    </row>
    <row r="747" spans="1:40" ht="16" hidden="1" outlineLevel="1">
      <c r="A747" s="528"/>
      <c r="B747" s="293" t="s">
        <v>310</v>
      </c>
      <c r="C747" s="290" t="s">
        <v>163</v>
      </c>
      <c r="D747" s="294"/>
      <c r="E747" s="294"/>
      <c r="F747" s="294"/>
      <c r="G747" s="294"/>
      <c r="H747" s="294"/>
      <c r="I747" s="294"/>
      <c r="J747" s="294"/>
      <c r="K747" s="294"/>
      <c r="L747" s="294"/>
      <c r="M747" s="294"/>
      <c r="N747" s="294">
        <f>N746</f>
        <v>12</v>
      </c>
      <c r="O747" s="294"/>
      <c r="P747" s="294"/>
      <c r="Q747" s="294"/>
      <c r="R747" s="294"/>
      <c r="S747" s="294"/>
      <c r="T747" s="294"/>
      <c r="U747" s="294"/>
      <c r="V747" s="294"/>
      <c r="W747" s="294"/>
      <c r="X747" s="294"/>
      <c r="Y747" s="410">
        <f>Y746</f>
        <v>0</v>
      </c>
      <c r="Z747" s="410">
        <f t="shared" ref="Z747" si="1309">Z746</f>
        <v>0</v>
      </c>
      <c r="AA747" s="410">
        <f t="shared" ref="AA747" si="1310">AA746</f>
        <v>0</v>
      </c>
      <c r="AB747" s="410">
        <f t="shared" ref="AB747" si="1311">AB746</f>
        <v>0</v>
      </c>
      <c r="AC747" s="410">
        <f t="shared" ref="AC747" si="1312">AC746</f>
        <v>0</v>
      </c>
      <c r="AD747" s="410">
        <f t="shared" ref="AD747" si="1313">AD746</f>
        <v>0</v>
      </c>
      <c r="AE747" s="410">
        <f t="shared" ref="AE747" si="1314">AE746</f>
        <v>0</v>
      </c>
      <c r="AF747" s="410">
        <f t="shared" ref="AF747" si="1315">AF746</f>
        <v>0</v>
      </c>
      <c r="AG747" s="410">
        <f t="shared" ref="AG747" si="1316">AG746</f>
        <v>0</v>
      </c>
      <c r="AH747" s="410">
        <f t="shared" ref="AH747" si="1317">AH746</f>
        <v>0</v>
      </c>
      <c r="AI747" s="410">
        <f t="shared" ref="AI747" si="1318">AI746</f>
        <v>0</v>
      </c>
      <c r="AJ747" s="410">
        <f t="shared" ref="AJ747" si="1319">AJ746</f>
        <v>0</v>
      </c>
      <c r="AK747" s="410">
        <f t="shared" ref="AK747" si="1320">AK746</f>
        <v>0</v>
      </c>
      <c r="AL747" s="410">
        <f t="shared" ref="AL747" si="1321">AL746</f>
        <v>0</v>
      </c>
      <c r="AM747" s="305"/>
    </row>
    <row r="748" spans="1:40" ht="16" outlineLevel="1">
      <c r="A748" s="528"/>
      <c r="B748" s="293"/>
      <c r="C748" s="304"/>
      <c r="D748" s="290"/>
      <c r="E748" s="290"/>
      <c r="F748" s="290"/>
      <c r="G748" s="290"/>
      <c r="H748" s="290"/>
      <c r="I748" s="290"/>
      <c r="J748" s="290"/>
      <c r="K748" s="290"/>
      <c r="L748" s="290"/>
      <c r="M748" s="290"/>
      <c r="N748" s="290"/>
      <c r="O748" s="290"/>
      <c r="P748" s="290"/>
      <c r="Q748" s="290"/>
      <c r="R748" s="290"/>
      <c r="S748" s="290"/>
      <c r="T748" s="290"/>
      <c r="U748" s="290"/>
      <c r="V748" s="290"/>
      <c r="W748" s="290"/>
      <c r="X748" s="290"/>
      <c r="Y748" s="411"/>
      <c r="Z748" s="411"/>
      <c r="AA748" s="411"/>
      <c r="AB748" s="411"/>
      <c r="AC748" s="411"/>
      <c r="AD748" s="411"/>
      <c r="AE748" s="411"/>
      <c r="AF748" s="411"/>
      <c r="AG748" s="411"/>
      <c r="AH748" s="411"/>
      <c r="AI748" s="411"/>
      <c r="AJ748" s="411"/>
      <c r="AK748" s="411"/>
      <c r="AL748" s="411"/>
      <c r="AM748" s="305"/>
    </row>
    <row r="749" spans="1:40" ht="16">
      <c r="B749" s="326" t="s">
        <v>311</v>
      </c>
      <c r="C749" s="328"/>
      <c r="D749" s="328">
        <f>SUM(D592:D747)</f>
        <v>4027457.3687953148</v>
      </c>
      <c r="E749" s="328"/>
      <c r="F749" s="328"/>
      <c r="G749" s="328"/>
      <c r="H749" s="328"/>
      <c r="I749" s="328"/>
      <c r="J749" s="328"/>
      <c r="K749" s="328"/>
      <c r="L749" s="328"/>
      <c r="M749" s="328"/>
      <c r="N749" s="328"/>
      <c r="O749" s="328">
        <f>SUM(O592:O747)</f>
        <v>387.44187122467378</v>
      </c>
      <c r="P749" s="328"/>
      <c r="Q749" s="328"/>
      <c r="R749" s="328"/>
      <c r="S749" s="328"/>
      <c r="T749" s="328"/>
      <c r="U749" s="328"/>
      <c r="V749" s="328"/>
      <c r="W749" s="328"/>
      <c r="X749" s="328"/>
      <c r="Y749" s="328">
        <f>IF(Y590="kWh",SUMPRODUCT(D592:D747,Y592:Y747))</f>
        <v>1082214.2203643906</v>
      </c>
      <c r="Z749" s="328">
        <f>IF(Z590="kWh",SUMPRODUCT(D592:D747,Z592:Z747))</f>
        <v>204773.13178974504</v>
      </c>
      <c r="AA749" s="328">
        <f>IF(AA590="kw",SUMPRODUCT(N592:N747,O592:O747,AA592:AA747),SUMPRODUCT(D592:D747,AA592:AA747))</f>
        <v>4099.3460593454811</v>
      </c>
      <c r="AB749" s="328">
        <f>IF(AB590="kw",SUMPRODUCT(N592:N747,O592:O747,AB592:AB747),SUMPRODUCT(D592:D747,AB592:AB747))</f>
        <v>0</v>
      </c>
      <c r="AC749" s="328">
        <f>IF(AC590="kw",SUMPRODUCT(N592:N747,O592:O747,AC592:AC747),SUMPRODUCT(D592:D747,AC592:AC747))</f>
        <v>0</v>
      </c>
      <c r="AD749" s="328">
        <f>IF(AD590="kw",SUMPRODUCT(N592:N747,O592:O747,AD592:AD747),SUMPRODUCT(D592:D747,AD592:AD747))</f>
        <v>0</v>
      </c>
      <c r="AE749" s="328">
        <f>IF(AE590="kw",SUMPRODUCT(N592:N747,O592:O747,AE592:AE747),SUMPRODUCT(D592:D747,AE592:AE747))</f>
        <v>0</v>
      </c>
      <c r="AF749" s="328">
        <f>IF(AF590="kw",SUMPRODUCT(N592:N747,O592:O747,AF592:AF747),SUMPRODUCT(D592:D747,AF592:AF747))</f>
        <v>0</v>
      </c>
      <c r="AG749" s="328">
        <f>IF(AG590="kw",SUMPRODUCT(N592:N747,O592:O747,AG592:AG747),SUMPRODUCT(D592:D747,AG592:AG747))</f>
        <v>0</v>
      </c>
      <c r="AH749" s="328">
        <f>IF(AH590="kw",SUMPRODUCT(N592:N747,O592:O747,AH592:AH747),SUMPRODUCT(D592:D747,AH592:AH747))</f>
        <v>0</v>
      </c>
      <c r="AI749" s="328">
        <f>IF(AI590="kw",SUMPRODUCT(N592:N747,O592:O747,AI592:AI747),SUMPRODUCT(D592:D747,AI592:AI747))</f>
        <v>0</v>
      </c>
      <c r="AJ749" s="328">
        <f>IF(AJ590="kw",SUMPRODUCT(N592:N747,O592:O747,AJ592:AJ747),SUMPRODUCT(D592:D747,AJ592:AJ747))</f>
        <v>0</v>
      </c>
      <c r="AK749" s="328">
        <f>IF(AK590="kw",SUMPRODUCT(N592:N747,O592:O747,AK592:AK747),SUMPRODUCT(D592:D747,AK592:AK747))</f>
        <v>0</v>
      </c>
      <c r="AL749" s="328">
        <f>IF(AL590="kw",SUMPRODUCT(N592:N747,O592:O747,AL592:AL747),SUMPRODUCT(D592:D747,AL592:AL747))</f>
        <v>0</v>
      </c>
      <c r="AM749" s="329"/>
    </row>
    <row r="750" spans="1:40" ht="16">
      <c r="B750" s="390" t="s">
        <v>312</v>
      </c>
      <c r="C750" s="391"/>
      <c r="D750" s="391"/>
      <c r="E750" s="391"/>
      <c r="F750" s="391"/>
      <c r="G750" s="391"/>
      <c r="H750" s="391"/>
      <c r="I750" s="391"/>
      <c r="J750" s="391"/>
      <c r="K750" s="391"/>
      <c r="L750" s="391"/>
      <c r="M750" s="391"/>
      <c r="N750" s="391"/>
      <c r="O750" s="391"/>
      <c r="P750" s="391"/>
      <c r="Q750" s="391"/>
      <c r="R750" s="391"/>
      <c r="S750" s="391"/>
      <c r="T750" s="391"/>
      <c r="U750" s="391"/>
      <c r="V750" s="391"/>
      <c r="W750" s="391"/>
      <c r="X750" s="391"/>
      <c r="Y750" s="391">
        <f>HLOOKUP(Y405,'2. LRAMVA Threshold'!$B$42:$Q$54,10,FALSE)</f>
        <v>0</v>
      </c>
      <c r="Z750" s="391">
        <f>HLOOKUP(Z405,'2. LRAMVA Threshold'!$B$42:$Q$54,10,FALSE)</f>
        <v>0</v>
      </c>
      <c r="AA750" s="391">
        <f>HLOOKUP(AA405,'2. LRAMVA Threshold'!$B$42:$Q$54,10,FALSE)</f>
        <v>0</v>
      </c>
      <c r="AB750" s="391">
        <f>HLOOKUP(AB405,'2. LRAMVA Threshold'!$B$42:$Q$54,10,FALSE)</f>
        <v>0</v>
      </c>
      <c r="AC750" s="391">
        <f>HLOOKUP(AC405,'2. LRAMVA Threshold'!$B$42:$Q$54,10,FALSE)</f>
        <v>0</v>
      </c>
      <c r="AD750" s="391">
        <f>HLOOKUP(AD405,'2. LRAMVA Threshold'!$B$42:$Q$54,10,FALSE)</f>
        <v>0</v>
      </c>
      <c r="AE750" s="391">
        <f>HLOOKUP(AE405,'2. LRAMVA Threshold'!$B$42:$Q$54,10,FALSE)</f>
        <v>0</v>
      </c>
      <c r="AF750" s="391">
        <f>HLOOKUP(AF405,'2. LRAMVA Threshold'!$B$42:$Q$54,10,FALSE)</f>
        <v>0</v>
      </c>
      <c r="AG750" s="391">
        <f>HLOOKUP(AG405,'2. LRAMVA Threshold'!$B$42:$Q$54,10,FALSE)</f>
        <v>0</v>
      </c>
      <c r="AH750" s="391">
        <f>HLOOKUP(AH405,'2. LRAMVA Threshold'!$B$42:$Q$54,10,FALSE)</f>
        <v>0</v>
      </c>
      <c r="AI750" s="391">
        <f>HLOOKUP(AI405,'2. LRAMVA Threshold'!$B$42:$Q$54,10,FALSE)</f>
        <v>0</v>
      </c>
      <c r="AJ750" s="391">
        <f>HLOOKUP(AJ405,'2. LRAMVA Threshold'!$B$42:$Q$54,10,FALSE)</f>
        <v>0</v>
      </c>
      <c r="AK750" s="391">
        <f>HLOOKUP(AK405,'2. LRAMVA Threshold'!$B$42:$Q$54,10,FALSE)</f>
        <v>0</v>
      </c>
      <c r="AL750" s="391">
        <f>HLOOKUP(AL405,'2. LRAMVA Threshold'!$B$42:$Q$54,10,FALSE)</f>
        <v>0</v>
      </c>
      <c r="AM750" s="441"/>
    </row>
    <row r="751" spans="1:40" ht="16">
      <c r="B751" s="393"/>
      <c r="C751" s="431"/>
      <c r="D751" s="432"/>
      <c r="E751" s="432"/>
      <c r="F751" s="432"/>
      <c r="G751" s="432"/>
      <c r="H751" s="432"/>
      <c r="I751" s="432"/>
      <c r="J751" s="432"/>
      <c r="K751" s="432"/>
      <c r="L751" s="432"/>
      <c r="M751" s="432"/>
      <c r="N751" s="432"/>
      <c r="O751" s="433"/>
      <c r="P751" s="432"/>
      <c r="Q751" s="432"/>
      <c r="R751" s="432"/>
      <c r="S751" s="434"/>
      <c r="T751" s="434"/>
      <c r="U751" s="434"/>
      <c r="V751" s="434"/>
      <c r="W751" s="432"/>
      <c r="X751" s="432"/>
      <c r="Y751" s="435"/>
      <c r="Z751" s="435"/>
      <c r="AA751" s="435"/>
      <c r="AB751" s="435"/>
      <c r="AC751" s="435"/>
      <c r="AD751" s="435"/>
      <c r="AE751" s="435"/>
      <c r="AF751" s="398"/>
      <c r="AG751" s="398"/>
      <c r="AH751" s="398"/>
      <c r="AI751" s="398"/>
      <c r="AJ751" s="398"/>
      <c r="AK751" s="398"/>
      <c r="AL751" s="398"/>
      <c r="AM751" s="399"/>
    </row>
    <row r="752" spans="1:40" ht="16">
      <c r="B752" s="323" t="s">
        <v>313</v>
      </c>
      <c r="C752" s="337"/>
      <c r="D752" s="337"/>
      <c r="E752" s="375"/>
      <c r="F752" s="375"/>
      <c r="G752" s="375"/>
      <c r="H752" s="375"/>
      <c r="I752" s="375"/>
      <c r="J752" s="375"/>
      <c r="K752" s="375"/>
      <c r="L752" s="375"/>
      <c r="M752" s="375"/>
      <c r="N752" s="375"/>
      <c r="O752" s="290"/>
      <c r="P752" s="339"/>
      <c r="Q752" s="339"/>
      <c r="R752" s="339"/>
      <c r="S752" s="338"/>
      <c r="T752" s="338"/>
      <c r="U752" s="338"/>
      <c r="V752" s="338"/>
      <c r="W752" s="339"/>
      <c r="X752" s="339"/>
      <c r="Y752" s="340">
        <f>HLOOKUP(Y$35,'3.  Distribution Rates'!$C$122:$P$134,10,FALSE)</f>
        <v>0</v>
      </c>
      <c r="Z752" s="340">
        <f>HLOOKUP(Z$35,'3.  Distribution Rates'!$C$122:$P$134,10,FALSE)</f>
        <v>0</v>
      </c>
      <c r="AA752" s="340">
        <f>HLOOKUP(AA$35,'3.  Distribution Rates'!$C$122:$P$134,10,FALSE)</f>
        <v>0</v>
      </c>
      <c r="AB752" s="340">
        <f>HLOOKUP(AB$35,'3.  Distribution Rates'!$C$122:$P$134,10,FALSE)</f>
        <v>0</v>
      </c>
      <c r="AC752" s="340">
        <f>HLOOKUP(AC$35,'3.  Distribution Rates'!$C$122:$P$134,10,FALSE)</f>
        <v>0</v>
      </c>
      <c r="AD752" s="340">
        <f>HLOOKUP(AD$35,'3.  Distribution Rates'!$C$122:$P$134,10,FALSE)</f>
        <v>0</v>
      </c>
      <c r="AE752" s="340">
        <f>HLOOKUP(AE$35,'3.  Distribution Rates'!$C$122:$P$134,10,FALSE)</f>
        <v>0</v>
      </c>
      <c r="AF752" s="340">
        <f>HLOOKUP(AF$35,'3.  Distribution Rates'!$C$122:$P$134,10,FALSE)</f>
        <v>0</v>
      </c>
      <c r="AG752" s="340">
        <f>HLOOKUP(AG$35,'3.  Distribution Rates'!$C$122:$P$134,10,FALSE)</f>
        <v>0</v>
      </c>
      <c r="AH752" s="340">
        <f>HLOOKUP(AH$35,'3.  Distribution Rates'!$C$122:$P$134,10,FALSE)</f>
        <v>0</v>
      </c>
      <c r="AI752" s="340">
        <f>HLOOKUP(AI$35,'3.  Distribution Rates'!$C$122:$P$134,10,FALSE)</f>
        <v>0</v>
      </c>
      <c r="AJ752" s="340">
        <f>HLOOKUP(AJ$35,'3.  Distribution Rates'!$C$122:$P$134,10,FALSE)</f>
        <v>0</v>
      </c>
      <c r="AK752" s="340">
        <f>HLOOKUP(AK$35,'3.  Distribution Rates'!$C$122:$P$134,10,FALSE)</f>
        <v>0</v>
      </c>
      <c r="AL752" s="340">
        <f>HLOOKUP(AL$35,'3.  Distribution Rates'!$C$122:$P$134,10,FALSE)</f>
        <v>0</v>
      </c>
      <c r="AM752" s="347"/>
      <c r="AN752" s="442"/>
    </row>
    <row r="753" spans="2:40" ht="16">
      <c r="B753" s="323" t="s">
        <v>314</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'4.  2011-2014 LRAM'!Y141*Y752</f>
        <v>0</v>
      </c>
      <c r="Z753" s="377">
        <f>'4.  2011-2014 LRAM'!Z141*Z752</f>
        <v>0</v>
      </c>
      <c r="AA753" s="377">
        <f>'4.  2011-2014 LRAM'!AA141*AA752</f>
        <v>0</v>
      </c>
      <c r="AB753" s="377">
        <f>'4.  2011-2014 LRAM'!AB141*AB752</f>
        <v>0</v>
      </c>
      <c r="AC753" s="377">
        <f>'4.  2011-2014 LRAM'!AC141*AC752</f>
        <v>0</v>
      </c>
      <c r="AD753" s="377">
        <f>'4.  2011-2014 LRAM'!AD141*AD752</f>
        <v>0</v>
      </c>
      <c r="AE753" s="377">
        <f>'4.  2011-2014 LRAM'!AE141*AE752</f>
        <v>0</v>
      </c>
      <c r="AF753" s="377">
        <f>'4.  2011-2014 LRAM'!AF141*AF752</f>
        <v>0</v>
      </c>
      <c r="AG753" s="377">
        <f>'4.  2011-2014 LRAM'!AG141*AG752</f>
        <v>0</v>
      </c>
      <c r="AH753" s="377">
        <f>'4.  2011-2014 LRAM'!AH141*AH752</f>
        <v>0</v>
      </c>
      <c r="AI753" s="377">
        <f>'4.  2011-2014 LRAM'!AI141*AI752</f>
        <v>0</v>
      </c>
      <c r="AJ753" s="377">
        <f>'4.  2011-2014 LRAM'!AJ141*AJ752</f>
        <v>0</v>
      </c>
      <c r="AK753" s="377">
        <f>'4.  2011-2014 LRAM'!AK141*AK752</f>
        <v>0</v>
      </c>
      <c r="AL753" s="377">
        <f>'4.  2011-2014 LRAM'!AL141*AL752</f>
        <v>0</v>
      </c>
      <c r="AM753" s="625">
        <f t="shared" ref="AM753:AM760" si="1322">SUM(Y753:AL753)</f>
        <v>0</v>
      </c>
      <c r="AN753" s="442"/>
    </row>
    <row r="754" spans="2:40" ht="16">
      <c r="B754" s="323" t="s">
        <v>315</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'4.  2011-2014 LRAM'!Y270*Y752</f>
        <v>0</v>
      </c>
      <c r="Z754" s="377">
        <f>'4.  2011-2014 LRAM'!Z270*Z752</f>
        <v>0</v>
      </c>
      <c r="AA754" s="377">
        <f>'4.  2011-2014 LRAM'!AA270*AA752</f>
        <v>0</v>
      </c>
      <c r="AB754" s="377">
        <f>'4.  2011-2014 LRAM'!AB270*AB752</f>
        <v>0</v>
      </c>
      <c r="AC754" s="377">
        <f>'4.  2011-2014 LRAM'!AC270*AC752</f>
        <v>0</v>
      </c>
      <c r="AD754" s="377">
        <f>'4.  2011-2014 LRAM'!AD270*AD752</f>
        <v>0</v>
      </c>
      <c r="AE754" s="377">
        <f>'4.  2011-2014 LRAM'!AE270*AE752</f>
        <v>0</v>
      </c>
      <c r="AF754" s="377">
        <f>'4.  2011-2014 LRAM'!AF270*AF752</f>
        <v>0</v>
      </c>
      <c r="AG754" s="377">
        <f>'4.  2011-2014 LRAM'!AG270*AG752</f>
        <v>0</v>
      </c>
      <c r="AH754" s="377">
        <f>'4.  2011-2014 LRAM'!AH270*AH752</f>
        <v>0</v>
      </c>
      <c r="AI754" s="377">
        <f>'4.  2011-2014 LRAM'!AI270*AI752</f>
        <v>0</v>
      </c>
      <c r="AJ754" s="377">
        <f>'4.  2011-2014 LRAM'!AJ270*AJ752</f>
        <v>0</v>
      </c>
      <c r="AK754" s="377">
        <f>'4.  2011-2014 LRAM'!AK270*AK752</f>
        <v>0</v>
      </c>
      <c r="AL754" s="377">
        <f>'4.  2011-2014 LRAM'!AL270*AL752</f>
        <v>0</v>
      </c>
      <c r="AM754" s="625">
        <f t="shared" si="1322"/>
        <v>0</v>
      </c>
      <c r="AN754" s="442"/>
    </row>
    <row r="755" spans="2:40" ht="16">
      <c r="B755" s="323" t="s">
        <v>316</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'4.  2011-2014 LRAM'!Y399*Y752</f>
        <v>0</v>
      </c>
      <c r="Z755" s="377">
        <f>'4.  2011-2014 LRAM'!Z399*Z752</f>
        <v>0</v>
      </c>
      <c r="AA755" s="377">
        <f>'4.  2011-2014 LRAM'!AA399*AA752</f>
        <v>0</v>
      </c>
      <c r="AB755" s="377">
        <f>'4.  2011-2014 LRAM'!AB399*AB752</f>
        <v>0</v>
      </c>
      <c r="AC755" s="377">
        <f>'4.  2011-2014 LRAM'!AC399*AC752</f>
        <v>0</v>
      </c>
      <c r="AD755" s="377">
        <f>'4.  2011-2014 LRAM'!AD399*AD752</f>
        <v>0</v>
      </c>
      <c r="AE755" s="377">
        <f>'4.  2011-2014 LRAM'!AE399*AE752</f>
        <v>0</v>
      </c>
      <c r="AF755" s="377">
        <f>'4.  2011-2014 LRAM'!AF399*AF752</f>
        <v>0</v>
      </c>
      <c r="AG755" s="377">
        <f>'4.  2011-2014 LRAM'!AG399*AG752</f>
        <v>0</v>
      </c>
      <c r="AH755" s="377">
        <f>'4.  2011-2014 LRAM'!AH399*AH752</f>
        <v>0</v>
      </c>
      <c r="AI755" s="377">
        <f>'4.  2011-2014 LRAM'!AI399*AI752</f>
        <v>0</v>
      </c>
      <c r="AJ755" s="377">
        <f>'4.  2011-2014 LRAM'!AJ399*AJ752</f>
        <v>0</v>
      </c>
      <c r="AK755" s="377">
        <f>'4.  2011-2014 LRAM'!AK399*AK752</f>
        <v>0</v>
      </c>
      <c r="AL755" s="377">
        <f>'4.  2011-2014 LRAM'!AL399*AL752</f>
        <v>0</v>
      </c>
      <c r="AM755" s="625">
        <f t="shared" si="1322"/>
        <v>0</v>
      </c>
      <c r="AN755" s="442"/>
    </row>
    <row r="756" spans="2:40" ht="16">
      <c r="B756" s="323" t="s">
        <v>317</v>
      </c>
      <c r="C756" s="344"/>
      <c r="D756" s="308"/>
      <c r="E756" s="278"/>
      <c r="F756" s="278"/>
      <c r="G756" s="278"/>
      <c r="H756" s="278"/>
      <c r="I756" s="278"/>
      <c r="J756" s="278"/>
      <c r="K756" s="278"/>
      <c r="L756" s="278"/>
      <c r="M756" s="278"/>
      <c r="N756" s="278"/>
      <c r="O756" s="290"/>
      <c r="P756" s="278"/>
      <c r="Q756" s="278"/>
      <c r="R756" s="278"/>
      <c r="S756" s="308"/>
      <c r="T756" s="308"/>
      <c r="U756" s="308"/>
      <c r="V756" s="308"/>
      <c r="W756" s="278"/>
      <c r="X756" s="278"/>
      <c r="Y756" s="377">
        <f>'4.  2011-2014 LRAM'!Y529*Y752</f>
        <v>0</v>
      </c>
      <c r="Z756" s="377">
        <f>'4.  2011-2014 LRAM'!Z529*Z752</f>
        <v>0</v>
      </c>
      <c r="AA756" s="377">
        <f>'4.  2011-2014 LRAM'!AA529*AA752</f>
        <v>0</v>
      </c>
      <c r="AB756" s="377">
        <f>'4.  2011-2014 LRAM'!AB529*AB752</f>
        <v>0</v>
      </c>
      <c r="AC756" s="377">
        <f>'4.  2011-2014 LRAM'!AC529*AC752</f>
        <v>0</v>
      </c>
      <c r="AD756" s="377">
        <f>'4.  2011-2014 LRAM'!AD529*AD752</f>
        <v>0</v>
      </c>
      <c r="AE756" s="377">
        <f>'4.  2011-2014 LRAM'!AE529*AE752</f>
        <v>0</v>
      </c>
      <c r="AF756" s="377">
        <f>'4.  2011-2014 LRAM'!AF529*AF752</f>
        <v>0</v>
      </c>
      <c r="AG756" s="377">
        <f>'4.  2011-2014 LRAM'!AG529*AG752</f>
        <v>0</v>
      </c>
      <c r="AH756" s="377">
        <f>'4.  2011-2014 LRAM'!AH529*AH752</f>
        <v>0</v>
      </c>
      <c r="AI756" s="377">
        <f>'4.  2011-2014 LRAM'!AI529*AI752</f>
        <v>0</v>
      </c>
      <c r="AJ756" s="377">
        <f>'4.  2011-2014 LRAM'!AJ529*AJ752</f>
        <v>0</v>
      </c>
      <c r="AK756" s="377">
        <f>'4.  2011-2014 LRAM'!AK529*AK752</f>
        <v>0</v>
      </c>
      <c r="AL756" s="377">
        <f>'4.  2011-2014 LRAM'!AL529*AL752</f>
        <v>0</v>
      </c>
      <c r="AM756" s="625">
        <f t="shared" si="1322"/>
        <v>0</v>
      </c>
      <c r="AN756" s="442"/>
    </row>
    <row r="757" spans="2:40" ht="16">
      <c r="B757" s="323" t="s">
        <v>318</v>
      </c>
      <c r="C757" s="344"/>
      <c r="D757" s="308"/>
      <c r="E757" s="278"/>
      <c r="F757" s="278"/>
      <c r="G757" s="278"/>
      <c r="H757" s="278"/>
      <c r="I757" s="278"/>
      <c r="J757" s="278"/>
      <c r="K757" s="278"/>
      <c r="L757" s="278"/>
      <c r="M757" s="278"/>
      <c r="N757" s="278"/>
      <c r="O757" s="290"/>
      <c r="P757" s="278"/>
      <c r="Q757" s="278"/>
      <c r="R757" s="278"/>
      <c r="S757" s="308"/>
      <c r="T757" s="308"/>
      <c r="U757" s="308"/>
      <c r="V757" s="308"/>
      <c r="W757" s="278"/>
      <c r="X757" s="278"/>
      <c r="Y757" s="377">
        <f t="shared" ref="Y757:AL757" si="1323">Y211*Y752</f>
        <v>0</v>
      </c>
      <c r="Z757" s="377">
        <f t="shared" si="1323"/>
        <v>0</v>
      </c>
      <c r="AA757" s="377">
        <f t="shared" si="1323"/>
        <v>0</v>
      </c>
      <c r="AB757" s="377">
        <f t="shared" si="1323"/>
        <v>0</v>
      </c>
      <c r="AC757" s="377">
        <f t="shared" si="1323"/>
        <v>0</v>
      </c>
      <c r="AD757" s="377">
        <f t="shared" si="1323"/>
        <v>0</v>
      </c>
      <c r="AE757" s="377">
        <f t="shared" si="1323"/>
        <v>0</v>
      </c>
      <c r="AF757" s="377">
        <f t="shared" si="1323"/>
        <v>0</v>
      </c>
      <c r="AG757" s="377">
        <f t="shared" si="1323"/>
        <v>0</v>
      </c>
      <c r="AH757" s="377">
        <f t="shared" si="1323"/>
        <v>0</v>
      </c>
      <c r="AI757" s="377">
        <f t="shared" si="1323"/>
        <v>0</v>
      </c>
      <c r="AJ757" s="377">
        <f t="shared" si="1323"/>
        <v>0</v>
      </c>
      <c r="AK757" s="377">
        <f t="shared" si="1323"/>
        <v>0</v>
      </c>
      <c r="AL757" s="377">
        <f t="shared" si="1323"/>
        <v>0</v>
      </c>
      <c r="AM757" s="625">
        <f t="shared" si="1322"/>
        <v>0</v>
      </c>
      <c r="AN757" s="442"/>
    </row>
    <row r="758" spans="2:40" ht="16">
      <c r="B758" s="323" t="s">
        <v>319</v>
      </c>
      <c r="C758" s="344"/>
      <c r="D758" s="308"/>
      <c r="E758" s="278"/>
      <c r="F758" s="278"/>
      <c r="G758" s="278"/>
      <c r="H758" s="278"/>
      <c r="I758" s="278"/>
      <c r="J758" s="278"/>
      <c r="K758" s="278"/>
      <c r="L758" s="278"/>
      <c r="M758" s="278"/>
      <c r="N758" s="278"/>
      <c r="O758" s="290"/>
      <c r="P758" s="278"/>
      <c r="Q758" s="278"/>
      <c r="R758" s="278"/>
      <c r="S758" s="308"/>
      <c r="T758" s="308"/>
      <c r="U758" s="308"/>
      <c r="V758" s="308"/>
      <c r="W758" s="278"/>
      <c r="X758" s="278"/>
      <c r="Y758" s="377">
        <f t="shared" ref="Y758:AL758" si="1324">Y396*Y752</f>
        <v>0</v>
      </c>
      <c r="Z758" s="377">
        <f t="shared" si="1324"/>
        <v>0</v>
      </c>
      <c r="AA758" s="377">
        <f t="shared" si="1324"/>
        <v>0</v>
      </c>
      <c r="AB758" s="377">
        <f t="shared" si="1324"/>
        <v>0</v>
      </c>
      <c r="AC758" s="377">
        <f t="shared" si="1324"/>
        <v>0</v>
      </c>
      <c r="AD758" s="377">
        <f t="shared" si="1324"/>
        <v>0</v>
      </c>
      <c r="AE758" s="377">
        <f t="shared" si="1324"/>
        <v>0</v>
      </c>
      <c r="AF758" s="377">
        <f t="shared" si="1324"/>
        <v>0</v>
      </c>
      <c r="AG758" s="377">
        <f t="shared" si="1324"/>
        <v>0</v>
      </c>
      <c r="AH758" s="377">
        <f t="shared" si="1324"/>
        <v>0</v>
      </c>
      <c r="AI758" s="377">
        <f t="shared" si="1324"/>
        <v>0</v>
      </c>
      <c r="AJ758" s="377">
        <f t="shared" si="1324"/>
        <v>0</v>
      </c>
      <c r="AK758" s="377">
        <f t="shared" si="1324"/>
        <v>0</v>
      </c>
      <c r="AL758" s="377">
        <f t="shared" si="1324"/>
        <v>0</v>
      </c>
      <c r="AM758" s="625">
        <f t="shared" si="1322"/>
        <v>0</v>
      </c>
      <c r="AN758" s="442"/>
    </row>
    <row r="759" spans="2:40" ht="16">
      <c r="B759" s="323" t="s">
        <v>320</v>
      </c>
      <c r="C759" s="344"/>
      <c r="D759" s="308"/>
      <c r="E759" s="278"/>
      <c r="F759" s="278"/>
      <c r="G759" s="278"/>
      <c r="H759" s="278"/>
      <c r="I759" s="278"/>
      <c r="J759" s="278"/>
      <c r="K759" s="278"/>
      <c r="L759" s="278"/>
      <c r="M759" s="278"/>
      <c r="N759" s="278"/>
      <c r="O759" s="290"/>
      <c r="P759" s="278"/>
      <c r="Q759" s="278"/>
      <c r="R759" s="278"/>
      <c r="S759" s="308"/>
      <c r="T759" s="308"/>
      <c r="U759" s="308"/>
      <c r="V759" s="308"/>
      <c r="W759" s="278"/>
      <c r="X759" s="278"/>
      <c r="Y759" s="377">
        <f t="shared" ref="Y759:AL759" si="1325">Y580*Y752</f>
        <v>0</v>
      </c>
      <c r="Z759" s="377">
        <f t="shared" si="1325"/>
        <v>0</v>
      </c>
      <c r="AA759" s="377">
        <f t="shared" si="1325"/>
        <v>0</v>
      </c>
      <c r="AB759" s="377">
        <f t="shared" si="1325"/>
        <v>0</v>
      </c>
      <c r="AC759" s="377">
        <f t="shared" si="1325"/>
        <v>0</v>
      </c>
      <c r="AD759" s="377">
        <f t="shared" si="1325"/>
        <v>0</v>
      </c>
      <c r="AE759" s="377">
        <f t="shared" si="1325"/>
        <v>0</v>
      </c>
      <c r="AF759" s="377">
        <f t="shared" si="1325"/>
        <v>0</v>
      </c>
      <c r="AG759" s="377">
        <f t="shared" si="1325"/>
        <v>0</v>
      </c>
      <c r="AH759" s="377">
        <f t="shared" si="1325"/>
        <v>0</v>
      </c>
      <c r="AI759" s="377">
        <f t="shared" si="1325"/>
        <v>0</v>
      </c>
      <c r="AJ759" s="377">
        <f t="shared" si="1325"/>
        <v>0</v>
      </c>
      <c r="AK759" s="377">
        <f t="shared" si="1325"/>
        <v>0</v>
      </c>
      <c r="AL759" s="377">
        <f t="shared" si="1325"/>
        <v>0</v>
      </c>
      <c r="AM759" s="625">
        <f t="shared" si="1322"/>
        <v>0</v>
      </c>
      <c r="AN759" s="442"/>
    </row>
    <row r="760" spans="2:40" ht="16">
      <c r="B760" s="323" t="s">
        <v>321</v>
      </c>
      <c r="C760" s="344"/>
      <c r="D760" s="308"/>
      <c r="E760" s="278"/>
      <c r="F760" s="278"/>
      <c r="G760" s="278"/>
      <c r="H760" s="278"/>
      <c r="I760" s="278"/>
      <c r="J760" s="278"/>
      <c r="K760" s="278"/>
      <c r="L760" s="278"/>
      <c r="M760" s="278"/>
      <c r="N760" s="278"/>
      <c r="O760" s="290"/>
      <c r="P760" s="278"/>
      <c r="Q760" s="278"/>
      <c r="R760" s="278"/>
      <c r="S760" s="308"/>
      <c r="T760" s="308"/>
      <c r="U760" s="308"/>
      <c r="V760" s="308"/>
      <c r="W760" s="278"/>
      <c r="X760" s="278"/>
      <c r="Y760" s="377">
        <f>Y749*Y752</f>
        <v>0</v>
      </c>
      <c r="Z760" s="377">
        <f t="shared" ref="Z760:AL760" si="1326">Z749*Z752</f>
        <v>0</v>
      </c>
      <c r="AA760" s="377">
        <f t="shared" si="1326"/>
        <v>0</v>
      </c>
      <c r="AB760" s="377">
        <f t="shared" si="1326"/>
        <v>0</v>
      </c>
      <c r="AC760" s="377">
        <f t="shared" si="1326"/>
        <v>0</v>
      </c>
      <c r="AD760" s="377">
        <f t="shared" si="1326"/>
        <v>0</v>
      </c>
      <c r="AE760" s="377">
        <f t="shared" si="1326"/>
        <v>0</v>
      </c>
      <c r="AF760" s="377">
        <f t="shared" si="1326"/>
        <v>0</v>
      </c>
      <c r="AG760" s="377">
        <f t="shared" si="1326"/>
        <v>0</v>
      </c>
      <c r="AH760" s="377">
        <f t="shared" si="1326"/>
        <v>0</v>
      </c>
      <c r="AI760" s="377">
        <f t="shared" si="1326"/>
        <v>0</v>
      </c>
      <c r="AJ760" s="377">
        <f t="shared" si="1326"/>
        <v>0</v>
      </c>
      <c r="AK760" s="377">
        <f t="shared" si="1326"/>
        <v>0</v>
      </c>
      <c r="AL760" s="377">
        <f t="shared" si="1326"/>
        <v>0</v>
      </c>
      <c r="AM760" s="625">
        <f t="shared" si="1322"/>
        <v>0</v>
      </c>
      <c r="AN760" s="442"/>
    </row>
    <row r="761" spans="2:40" ht="16">
      <c r="B761" s="348" t="s">
        <v>322</v>
      </c>
      <c r="C761" s="344"/>
      <c r="D761" s="335"/>
      <c r="E761" s="333"/>
      <c r="F761" s="333"/>
      <c r="G761" s="333"/>
      <c r="H761" s="333"/>
      <c r="I761" s="333"/>
      <c r="J761" s="333"/>
      <c r="K761" s="333"/>
      <c r="L761" s="333"/>
      <c r="M761" s="333"/>
      <c r="N761" s="333"/>
      <c r="O761" s="299"/>
      <c r="P761" s="333"/>
      <c r="Q761" s="333"/>
      <c r="R761" s="333"/>
      <c r="S761" s="335"/>
      <c r="T761" s="335"/>
      <c r="U761" s="335"/>
      <c r="V761" s="335"/>
      <c r="W761" s="333"/>
      <c r="X761" s="333"/>
      <c r="Y761" s="345">
        <f>SUM(Y753:Y760)</f>
        <v>0</v>
      </c>
      <c r="Z761" s="345">
        <f>SUM(Z753:Z760)</f>
        <v>0</v>
      </c>
      <c r="AA761" s="345">
        <f t="shared" ref="AA761:AE761" si="1327">SUM(AA753:AA760)</f>
        <v>0</v>
      </c>
      <c r="AB761" s="345">
        <f t="shared" si="1327"/>
        <v>0</v>
      </c>
      <c r="AC761" s="345">
        <f t="shared" si="1327"/>
        <v>0</v>
      </c>
      <c r="AD761" s="345">
        <f t="shared" si="1327"/>
        <v>0</v>
      </c>
      <c r="AE761" s="345">
        <f t="shared" si="1327"/>
        <v>0</v>
      </c>
      <c r="AF761" s="345">
        <f t="shared" ref="AF761:AL761" si="1328">SUM(AF753:AF760)</f>
        <v>0</v>
      </c>
      <c r="AG761" s="345">
        <f t="shared" si="1328"/>
        <v>0</v>
      </c>
      <c r="AH761" s="345">
        <f t="shared" si="1328"/>
        <v>0</v>
      </c>
      <c r="AI761" s="345">
        <f t="shared" si="1328"/>
        <v>0</v>
      </c>
      <c r="AJ761" s="345">
        <f t="shared" si="1328"/>
        <v>0</v>
      </c>
      <c r="AK761" s="345">
        <f t="shared" si="1328"/>
        <v>0</v>
      </c>
      <c r="AL761" s="345">
        <f t="shared" si="1328"/>
        <v>0</v>
      </c>
      <c r="AM761" s="406">
        <f>SUM(AM753:AM760)</f>
        <v>0</v>
      </c>
      <c r="AN761" s="442"/>
    </row>
    <row r="762" spans="2:40" ht="16">
      <c r="B762" s="348" t="s">
        <v>323</v>
      </c>
      <c r="C762" s="344"/>
      <c r="D762" s="349"/>
      <c r="E762" s="333"/>
      <c r="F762" s="333"/>
      <c r="G762" s="333"/>
      <c r="H762" s="333"/>
      <c r="I762" s="333"/>
      <c r="J762" s="333"/>
      <c r="K762" s="333"/>
      <c r="L762" s="333"/>
      <c r="M762" s="333"/>
      <c r="N762" s="333"/>
      <c r="O762" s="299"/>
      <c r="P762" s="333"/>
      <c r="Q762" s="333"/>
      <c r="R762" s="333"/>
      <c r="S762" s="335"/>
      <c r="T762" s="335"/>
      <c r="U762" s="335"/>
      <c r="V762" s="335"/>
      <c r="W762" s="333"/>
      <c r="X762" s="333"/>
      <c r="Y762" s="346">
        <f>Y750*Y752</f>
        <v>0</v>
      </c>
      <c r="Z762" s="346">
        <f t="shared" ref="Z762:AE762" si="1329">Z750*Z752</f>
        <v>0</v>
      </c>
      <c r="AA762" s="346">
        <f t="shared" si="1329"/>
        <v>0</v>
      </c>
      <c r="AB762" s="346">
        <f t="shared" si="1329"/>
        <v>0</v>
      </c>
      <c r="AC762" s="346">
        <f t="shared" si="1329"/>
        <v>0</v>
      </c>
      <c r="AD762" s="346">
        <f t="shared" si="1329"/>
        <v>0</v>
      </c>
      <c r="AE762" s="346">
        <f t="shared" si="1329"/>
        <v>0</v>
      </c>
      <c r="AF762" s="346">
        <f t="shared" ref="AF762:AL762" si="1330">AF750*AF752</f>
        <v>0</v>
      </c>
      <c r="AG762" s="346">
        <f t="shared" si="1330"/>
        <v>0</v>
      </c>
      <c r="AH762" s="346">
        <f t="shared" si="1330"/>
        <v>0</v>
      </c>
      <c r="AI762" s="346">
        <f t="shared" si="1330"/>
        <v>0</v>
      </c>
      <c r="AJ762" s="346">
        <f t="shared" si="1330"/>
        <v>0</v>
      </c>
      <c r="AK762" s="346">
        <f t="shared" si="1330"/>
        <v>0</v>
      </c>
      <c r="AL762" s="346">
        <f t="shared" si="1330"/>
        <v>0</v>
      </c>
      <c r="AM762" s="406">
        <f>SUM(Y762:AL762)</f>
        <v>0</v>
      </c>
      <c r="AN762" s="442"/>
    </row>
    <row r="763" spans="2:40" ht="16">
      <c r="B763" s="348" t="s">
        <v>324</v>
      </c>
      <c r="C763" s="344"/>
      <c r="D763" s="349"/>
      <c r="E763" s="333"/>
      <c r="F763" s="333"/>
      <c r="G763" s="333"/>
      <c r="H763" s="333"/>
      <c r="I763" s="333"/>
      <c r="J763" s="333"/>
      <c r="K763" s="333"/>
      <c r="L763" s="333"/>
      <c r="M763" s="333"/>
      <c r="N763" s="333"/>
      <c r="O763" s="299"/>
      <c r="P763" s="333"/>
      <c r="Q763" s="333"/>
      <c r="R763" s="333"/>
      <c r="S763" s="349"/>
      <c r="T763" s="349"/>
      <c r="U763" s="349"/>
      <c r="V763" s="349"/>
      <c r="W763" s="333"/>
      <c r="X763" s="333"/>
      <c r="Y763" s="350"/>
      <c r="Z763" s="350"/>
      <c r="AA763" s="350"/>
      <c r="AB763" s="350"/>
      <c r="AC763" s="350"/>
      <c r="AD763" s="350"/>
      <c r="AE763" s="350"/>
      <c r="AF763" s="350"/>
      <c r="AG763" s="350"/>
      <c r="AH763" s="350"/>
      <c r="AI763" s="350"/>
      <c r="AJ763" s="350"/>
      <c r="AK763" s="350"/>
      <c r="AL763" s="350"/>
      <c r="AM763" s="406">
        <f>AM761-AM762</f>
        <v>0</v>
      </c>
      <c r="AN763" s="442"/>
    </row>
    <row r="764" spans="2:40" ht="16">
      <c r="B764" s="323"/>
      <c r="C764" s="349"/>
      <c r="D764" s="349"/>
      <c r="E764" s="333"/>
      <c r="F764" s="333"/>
      <c r="G764" s="333"/>
      <c r="H764" s="333"/>
      <c r="I764" s="333"/>
      <c r="J764" s="333"/>
      <c r="K764" s="333"/>
      <c r="L764" s="333"/>
      <c r="M764" s="333"/>
      <c r="N764" s="333"/>
      <c r="O764" s="299"/>
      <c r="P764" s="333"/>
      <c r="Q764" s="333"/>
      <c r="R764" s="333"/>
      <c r="S764" s="349"/>
      <c r="T764" s="344"/>
      <c r="U764" s="349"/>
      <c r="V764" s="349"/>
      <c r="W764" s="333"/>
      <c r="X764" s="333"/>
      <c r="Y764" s="351"/>
      <c r="Z764" s="351"/>
      <c r="AA764" s="351"/>
      <c r="AB764" s="351"/>
      <c r="AC764" s="351"/>
      <c r="AD764" s="351"/>
      <c r="AE764" s="351"/>
      <c r="AF764" s="351"/>
      <c r="AG764" s="351"/>
      <c r="AH764" s="351"/>
      <c r="AI764" s="351"/>
      <c r="AJ764" s="351"/>
      <c r="AK764" s="351"/>
      <c r="AL764" s="351"/>
      <c r="AM764" s="347"/>
      <c r="AN764" s="442"/>
    </row>
    <row r="765" spans="2:40" ht="16">
      <c r="B765" s="438" t="s">
        <v>325</v>
      </c>
      <c r="C765" s="303"/>
      <c r="D765" s="278"/>
      <c r="E765" s="278"/>
      <c r="F765" s="278"/>
      <c r="G765" s="278"/>
      <c r="H765" s="278"/>
      <c r="I765" s="278"/>
      <c r="J765" s="278"/>
      <c r="K765" s="278"/>
      <c r="L765" s="278"/>
      <c r="M765" s="278"/>
      <c r="N765" s="278"/>
      <c r="O765" s="356"/>
      <c r="P765" s="278"/>
      <c r="Q765" s="278"/>
      <c r="R765" s="278"/>
      <c r="S765" s="303"/>
      <c r="T765" s="308"/>
      <c r="U765" s="308"/>
      <c r="V765" s="278"/>
      <c r="W765" s="278"/>
      <c r="X765" s="308"/>
      <c r="Y765" s="290">
        <f>SUMPRODUCT(E592:E747,Y592:Y747)</f>
        <v>1078974.2262124512</v>
      </c>
      <c r="Z765" s="290">
        <f>SUMPRODUCT(E592:E747,Z592:Z747)</f>
        <v>201890.15279806565</v>
      </c>
      <c r="AA765" s="290">
        <f t="shared" ref="AA765" si="1331">IF(AA590="kw",SUMPRODUCT($N$592:$N$747,$P$592:$P$747,AA592:AA747),SUMPRODUCT($E$592:$E$747,AA592:AA747))</f>
        <v>4089.2102127646085</v>
      </c>
      <c r="AB765" s="290">
        <f t="shared" ref="AB765:AL765" si="1332">IF(AB590="kw",SUMPRODUCT($N$592:$N$747,$P$592:$P$747,AB592:AB747),SUMPRODUCT($E$592:$E$747,AB592:AB747))</f>
        <v>0</v>
      </c>
      <c r="AC765" s="290">
        <f t="shared" si="1332"/>
        <v>0</v>
      </c>
      <c r="AD765" s="290">
        <f t="shared" si="1332"/>
        <v>0</v>
      </c>
      <c r="AE765" s="290">
        <f t="shared" si="1332"/>
        <v>0</v>
      </c>
      <c r="AF765" s="290">
        <f t="shared" si="1332"/>
        <v>0</v>
      </c>
      <c r="AG765" s="290">
        <f t="shared" si="1332"/>
        <v>0</v>
      </c>
      <c r="AH765" s="290">
        <f t="shared" si="1332"/>
        <v>0</v>
      </c>
      <c r="AI765" s="290">
        <f t="shared" si="1332"/>
        <v>0</v>
      </c>
      <c r="AJ765" s="290">
        <f t="shared" si="1332"/>
        <v>0</v>
      </c>
      <c r="AK765" s="290">
        <f t="shared" si="1332"/>
        <v>0</v>
      </c>
      <c r="AL765" s="290">
        <f t="shared" si="1332"/>
        <v>0</v>
      </c>
      <c r="AM765" s="336"/>
    </row>
    <row r="766" spans="2:40" ht="16">
      <c r="B766" s="749" t="s">
        <v>326</v>
      </c>
      <c r="C766" s="303"/>
      <c r="D766" s="278"/>
      <c r="E766" s="278"/>
      <c r="F766" s="278"/>
      <c r="G766" s="278"/>
      <c r="H766" s="278"/>
      <c r="I766" s="278"/>
      <c r="J766" s="278"/>
      <c r="K766" s="278"/>
      <c r="L766" s="278"/>
      <c r="M766" s="278"/>
      <c r="N766" s="278"/>
      <c r="O766" s="356"/>
      <c r="P766" s="278"/>
      <c r="Q766" s="278"/>
      <c r="R766" s="278"/>
      <c r="S766" s="303"/>
      <c r="T766" s="308"/>
      <c r="U766" s="308"/>
      <c r="V766" s="278"/>
      <c r="W766" s="278"/>
      <c r="X766" s="308"/>
      <c r="Y766" s="290">
        <f>SUMPRODUCT(F592:F747,Y592:Y747)</f>
        <v>1075734.2320605121</v>
      </c>
      <c r="Z766" s="290">
        <f>SUMPRODUCT(F591:F746,Z591:Z746)</f>
        <v>199007.17380638627</v>
      </c>
      <c r="AA766" s="290">
        <f>IF(AA590="kw",SUMPRODUCT($N$592:$N$747,$Q$592:$Q$747,AA592:AA747),SUMPRODUCT($F$592:$F$747,AA592:AA747))</f>
        <v>4079.0743661837355</v>
      </c>
      <c r="AB766" s="290">
        <f t="shared" ref="AB766:AL766" si="1333">IF(AB590="kw",SUMPRODUCT($N$592:$N$747,$Q$592:$Q$747,AB592:AB747),SUMPRODUCT($F$592:$F$747,AB592:AB747))</f>
        <v>0</v>
      </c>
      <c r="AC766" s="290">
        <f t="shared" si="1333"/>
        <v>0</v>
      </c>
      <c r="AD766" s="290">
        <f t="shared" si="1333"/>
        <v>0</v>
      </c>
      <c r="AE766" s="290">
        <f t="shared" si="1333"/>
        <v>0</v>
      </c>
      <c r="AF766" s="290">
        <f t="shared" si="1333"/>
        <v>0</v>
      </c>
      <c r="AG766" s="290">
        <f t="shared" si="1333"/>
        <v>0</v>
      </c>
      <c r="AH766" s="290">
        <f t="shared" si="1333"/>
        <v>0</v>
      </c>
      <c r="AI766" s="290">
        <f t="shared" si="1333"/>
        <v>0</v>
      </c>
      <c r="AJ766" s="290">
        <f t="shared" si="1333"/>
        <v>0</v>
      </c>
      <c r="AK766" s="290">
        <f t="shared" si="1333"/>
        <v>0</v>
      </c>
      <c r="AL766" s="290">
        <f t="shared" si="1333"/>
        <v>0</v>
      </c>
      <c r="AM766" s="336"/>
    </row>
    <row r="767" spans="2:40" ht="16">
      <c r="B767" s="748" t="s">
        <v>783</v>
      </c>
      <c r="C767" s="363"/>
      <c r="D767" s="383"/>
      <c r="E767" s="383"/>
      <c r="F767" s="383"/>
      <c r="G767" s="383"/>
      <c r="H767" s="383"/>
      <c r="I767" s="383"/>
      <c r="J767" s="383"/>
      <c r="K767" s="383"/>
      <c r="L767" s="383"/>
      <c r="M767" s="383"/>
      <c r="N767" s="383"/>
      <c r="O767" s="382"/>
      <c r="P767" s="383"/>
      <c r="Q767" s="383"/>
      <c r="R767" s="383"/>
      <c r="S767" s="363"/>
      <c r="T767" s="384"/>
      <c r="U767" s="384"/>
      <c r="V767" s="383"/>
      <c r="W767" s="383"/>
      <c r="X767" s="384"/>
      <c r="Y767" s="325">
        <f>SUMPRODUCT(G592:G747,Y592:Y747)</f>
        <v>1075734.2320605121</v>
      </c>
      <c r="Z767" s="325">
        <f>SUMPRODUCT(F592:F747,Z592:Z747)</f>
        <v>199007.17380638627</v>
      </c>
      <c r="AA767" s="325">
        <f>IF(AA590="kw",SUMPRODUCT($N$592:$N$747,$R$592:$R$747,AA592:AA747),SUMPRODUCT($G$592:$G$747,AA592:AA747))</f>
        <v>4079.0743661837355</v>
      </c>
      <c r="AB767" s="325">
        <f t="shared" ref="AB767:AL767" si="1334">IF(AB590="kw",SUMPRODUCT($N$592:$N$747,$R$592:$R$747,AB592:AB747),SUMPRODUCT($G$592:$G$747,AB592:AB747))</f>
        <v>0</v>
      </c>
      <c r="AC767" s="325">
        <f t="shared" si="1334"/>
        <v>0</v>
      </c>
      <c r="AD767" s="325">
        <f t="shared" si="1334"/>
        <v>0</v>
      </c>
      <c r="AE767" s="325">
        <f t="shared" si="1334"/>
        <v>0</v>
      </c>
      <c r="AF767" s="325">
        <f t="shared" si="1334"/>
        <v>0</v>
      </c>
      <c r="AG767" s="325">
        <f t="shared" si="1334"/>
        <v>0</v>
      </c>
      <c r="AH767" s="325">
        <f t="shared" si="1334"/>
        <v>0</v>
      </c>
      <c r="AI767" s="325">
        <f t="shared" si="1334"/>
        <v>0</v>
      </c>
      <c r="AJ767" s="325">
        <f t="shared" si="1334"/>
        <v>0</v>
      </c>
      <c r="AK767" s="325">
        <f t="shared" si="1334"/>
        <v>0</v>
      </c>
      <c r="AL767" s="325">
        <f t="shared" si="1334"/>
        <v>0</v>
      </c>
      <c r="AM767" s="385"/>
    </row>
    <row r="768" spans="2:40" ht="20.25" customHeight="1">
      <c r="B768" s="367" t="s">
        <v>789</v>
      </c>
      <c r="C768" s="386"/>
      <c r="D768" s="387"/>
      <c r="E768" s="387"/>
      <c r="F768" s="387"/>
      <c r="G768" s="387"/>
      <c r="H768" s="387"/>
      <c r="I768" s="387"/>
      <c r="J768" s="387"/>
      <c r="K768" s="387"/>
      <c r="L768" s="387"/>
      <c r="M768" s="387"/>
      <c r="N768" s="387"/>
      <c r="O768" s="387"/>
      <c r="P768" s="387"/>
      <c r="Q768" s="387"/>
      <c r="R768" s="387"/>
      <c r="S768" s="370"/>
      <c r="T768" s="371"/>
      <c r="U768" s="387"/>
      <c r="V768" s="387"/>
      <c r="W768" s="387"/>
      <c r="X768" s="387"/>
      <c r="Y768" s="408"/>
      <c r="Z768" s="408"/>
      <c r="AA768" s="408"/>
      <c r="AB768" s="408"/>
      <c r="AC768" s="408"/>
      <c r="AD768" s="408"/>
      <c r="AE768" s="408"/>
      <c r="AF768" s="408"/>
      <c r="AG768" s="408"/>
      <c r="AH768" s="408"/>
      <c r="AI768" s="408"/>
      <c r="AJ768" s="408"/>
      <c r="AK768" s="408"/>
      <c r="AL768" s="408"/>
      <c r="AM768" s="388"/>
    </row>
    <row r="771" spans="1:39" ht="16">
      <c r="B771" s="279" t="s">
        <v>327</v>
      </c>
      <c r="C771" s="280"/>
      <c r="D771" s="586" t="s">
        <v>526</v>
      </c>
      <c r="E771" s="252"/>
      <c r="F771" s="586"/>
      <c r="G771" s="252"/>
      <c r="H771" s="252"/>
      <c r="I771" s="252"/>
      <c r="J771" s="252"/>
      <c r="K771" s="252"/>
      <c r="L771" s="252"/>
      <c r="M771" s="252"/>
      <c r="N771" s="252"/>
      <c r="O771" s="280"/>
      <c r="P771" s="252"/>
      <c r="Q771" s="252"/>
      <c r="R771" s="252"/>
      <c r="S771" s="252"/>
      <c r="T771" s="252"/>
      <c r="U771" s="252"/>
      <c r="V771" s="252"/>
      <c r="W771" s="252"/>
      <c r="X771" s="252"/>
      <c r="Y771" s="269"/>
      <c r="Z771" s="266"/>
      <c r="AA771" s="266"/>
      <c r="AB771" s="266"/>
      <c r="AC771" s="266"/>
      <c r="AD771" s="266"/>
      <c r="AE771" s="266"/>
      <c r="AF771" s="266"/>
      <c r="AG771" s="266"/>
      <c r="AH771" s="266"/>
      <c r="AI771" s="266"/>
      <c r="AJ771" s="266"/>
      <c r="AK771" s="266"/>
      <c r="AL771" s="266"/>
    </row>
    <row r="772" spans="1:39" ht="33" customHeight="1">
      <c r="B772" s="875" t="s">
        <v>211</v>
      </c>
      <c r="C772" s="877" t="s">
        <v>33</v>
      </c>
      <c r="D772" s="283" t="s">
        <v>422</v>
      </c>
      <c r="E772" s="879" t="s">
        <v>209</v>
      </c>
      <c r="F772" s="880"/>
      <c r="G772" s="880"/>
      <c r="H772" s="880"/>
      <c r="I772" s="880"/>
      <c r="J772" s="880"/>
      <c r="K772" s="880"/>
      <c r="L772" s="880"/>
      <c r="M772" s="881"/>
      <c r="N772" s="885" t="s">
        <v>213</v>
      </c>
      <c r="O772" s="283" t="s">
        <v>423</v>
      </c>
      <c r="P772" s="879" t="s">
        <v>212</v>
      </c>
      <c r="Q772" s="880"/>
      <c r="R772" s="880"/>
      <c r="S772" s="880"/>
      <c r="T772" s="880"/>
      <c r="U772" s="880"/>
      <c r="V772" s="880"/>
      <c r="W772" s="880"/>
      <c r="X772" s="881"/>
      <c r="Y772" s="882" t="s">
        <v>243</v>
      </c>
      <c r="Z772" s="883"/>
      <c r="AA772" s="883"/>
      <c r="AB772" s="883"/>
      <c r="AC772" s="883"/>
      <c r="AD772" s="883"/>
      <c r="AE772" s="883"/>
      <c r="AF772" s="883"/>
      <c r="AG772" s="883"/>
      <c r="AH772" s="883"/>
      <c r="AI772" s="883"/>
      <c r="AJ772" s="883"/>
      <c r="AK772" s="883"/>
      <c r="AL772" s="883"/>
      <c r="AM772" s="884"/>
    </row>
    <row r="773" spans="1:39" ht="65.25" customHeight="1">
      <c r="B773" s="876"/>
      <c r="C773" s="878"/>
      <c r="D773" s="284">
        <v>2019</v>
      </c>
      <c r="E773" s="284">
        <v>2020</v>
      </c>
      <c r="F773" s="284">
        <v>2021</v>
      </c>
      <c r="G773" s="284">
        <v>2022</v>
      </c>
      <c r="H773" s="284">
        <v>2023</v>
      </c>
      <c r="I773" s="284">
        <v>2024</v>
      </c>
      <c r="J773" s="284">
        <v>2025</v>
      </c>
      <c r="K773" s="284">
        <v>2026</v>
      </c>
      <c r="L773" s="284">
        <v>2027</v>
      </c>
      <c r="M773" s="284">
        <v>2028</v>
      </c>
      <c r="N773" s="886"/>
      <c r="O773" s="284">
        <v>2019</v>
      </c>
      <c r="P773" s="284">
        <v>2020</v>
      </c>
      <c r="Q773" s="284">
        <v>2021</v>
      </c>
      <c r="R773" s="284">
        <v>2022</v>
      </c>
      <c r="S773" s="284">
        <v>2023</v>
      </c>
      <c r="T773" s="284">
        <v>2024</v>
      </c>
      <c r="U773" s="284">
        <v>2025</v>
      </c>
      <c r="V773" s="284">
        <v>2026</v>
      </c>
      <c r="W773" s="284">
        <v>2027</v>
      </c>
      <c r="X773" s="284">
        <v>2028</v>
      </c>
      <c r="Y773" s="284" t="str">
        <f>'1.  LRAMVA Summary'!D52</f>
        <v>Residential</v>
      </c>
      <c r="Z773" s="284" t="str">
        <f>'1.  LRAMVA Summary'!E52</f>
        <v>GS &lt; 50 kW</v>
      </c>
      <c r="AA773" s="284" t="str">
        <f>'1.  LRAMVA Summary'!F52</f>
        <v>GS 50 to 2,999 kW</v>
      </c>
      <c r="AB773" s="284" t="str">
        <f>'1.  LRAMVA Summary'!G52</f>
        <v>GS 3,000 to 4,999 kW</v>
      </c>
      <c r="AC773" s="284" t="str">
        <f>'1.  LRAMVA Summary'!H52</f>
        <v>Unmetered Scattered Load</v>
      </c>
      <c r="AD773" s="284" t="str">
        <f>'1.  LRAMVA Summary'!I52</f>
        <v>Sentinel Lighting</v>
      </c>
      <c r="AE773" s="284" t="str">
        <f>'1.  LRAMVA Summary'!J52</f>
        <v>Street Lighting</v>
      </c>
      <c r="AF773" s="284">
        <f>'1.  LRAMVA Summary'!K52</f>
        <v>0</v>
      </c>
      <c r="AG773" s="284">
        <f>'1.  LRAMVA Summary'!L52</f>
        <v>0</v>
      </c>
      <c r="AH773" s="284">
        <f>'1.  LRAMVA Summary'!M52</f>
        <v>0</v>
      </c>
      <c r="AI773" s="284">
        <f>'1.  LRAMVA Summary'!N52</f>
        <v>0</v>
      </c>
      <c r="AJ773" s="284">
        <f>'1.  LRAMVA Summary'!O52</f>
        <v>0</v>
      </c>
      <c r="AK773" s="284">
        <f>'1.  LRAMVA Summary'!P52</f>
        <v>0</v>
      </c>
      <c r="AL773" s="284">
        <f>'1.  LRAMVA Summary'!Q52</f>
        <v>0</v>
      </c>
      <c r="AM773" s="286" t="str">
        <f>'1.  LRAMVA Summary'!R52</f>
        <v>Total</v>
      </c>
    </row>
    <row r="774" spans="1:39" ht="15.75" hidden="1" customHeight="1">
      <c r="A774" s="528"/>
      <c r="B774" s="514" t="s">
        <v>504</v>
      </c>
      <c r="C774" s="288"/>
      <c r="D774" s="288"/>
      <c r="E774" s="288"/>
      <c r="F774" s="288"/>
      <c r="G774" s="288"/>
      <c r="H774" s="288"/>
      <c r="I774" s="288"/>
      <c r="J774" s="288"/>
      <c r="K774" s="288"/>
      <c r="L774" s="288"/>
      <c r="M774" s="288"/>
      <c r="N774" s="289"/>
      <c r="O774" s="288"/>
      <c r="P774" s="288"/>
      <c r="Q774" s="288"/>
      <c r="R774" s="288"/>
      <c r="S774" s="288"/>
      <c r="T774" s="288"/>
      <c r="U774" s="288"/>
      <c r="V774" s="288"/>
      <c r="W774" s="288"/>
      <c r="X774" s="288"/>
      <c r="Y774" s="290" t="str">
        <f>'1.  LRAMVA Summary'!D53</f>
        <v>kWh</v>
      </c>
      <c r="Z774" s="290" t="str">
        <f>'1.  LRAMVA Summary'!E53</f>
        <v>kWh</v>
      </c>
      <c r="AA774" s="290" t="str">
        <f>'1.  LRAMVA Summary'!F53</f>
        <v>kW</v>
      </c>
      <c r="AB774" s="290" t="str">
        <f>'1.  LRAMVA Summary'!G53</f>
        <v>kW</v>
      </c>
      <c r="AC774" s="290" t="str">
        <f>'1.  LRAMVA Summary'!H53</f>
        <v>kWh</v>
      </c>
      <c r="AD774" s="290" t="str">
        <f>'1.  LRAMVA Summary'!I53</f>
        <v>kW</v>
      </c>
      <c r="AE774" s="290" t="str">
        <f>'1.  LRAMVA Summary'!J53</f>
        <v>kW</v>
      </c>
      <c r="AF774" s="290">
        <f>'1.  LRAMVA Summary'!K53</f>
        <v>0</v>
      </c>
      <c r="AG774" s="290">
        <f>'1.  LRAMVA Summary'!L53</f>
        <v>0</v>
      </c>
      <c r="AH774" s="290">
        <f>'1.  LRAMVA Summary'!M53</f>
        <v>0</v>
      </c>
      <c r="AI774" s="290">
        <f>'1.  LRAMVA Summary'!N53</f>
        <v>0</v>
      </c>
      <c r="AJ774" s="290">
        <f>'1.  LRAMVA Summary'!O53</f>
        <v>0</v>
      </c>
      <c r="AK774" s="290">
        <f>'1.  LRAMVA Summary'!P53</f>
        <v>0</v>
      </c>
      <c r="AL774" s="290">
        <f>'1.  LRAMVA Summary'!Q53</f>
        <v>0</v>
      </c>
      <c r="AM774" s="291"/>
    </row>
    <row r="775" spans="1:39" ht="16" hidden="1" outlineLevel="1">
      <c r="A775" s="528"/>
      <c r="B775" s="500" t="s">
        <v>497</v>
      </c>
      <c r="C775" s="288"/>
      <c r="D775" s="288"/>
      <c r="E775" s="288"/>
      <c r="F775" s="288"/>
      <c r="G775" s="288"/>
      <c r="H775" s="288"/>
      <c r="I775" s="288"/>
      <c r="J775" s="288"/>
      <c r="K775" s="288"/>
      <c r="L775" s="288"/>
      <c r="M775" s="288"/>
      <c r="N775" s="289"/>
      <c r="O775" s="288"/>
      <c r="P775" s="288"/>
      <c r="Q775" s="288"/>
      <c r="R775" s="288"/>
      <c r="S775" s="288"/>
      <c r="T775" s="288"/>
      <c r="U775" s="288"/>
      <c r="V775" s="288"/>
      <c r="W775" s="288"/>
      <c r="X775" s="288"/>
      <c r="Y775" s="290"/>
      <c r="Z775" s="290"/>
      <c r="AA775" s="290"/>
      <c r="AB775" s="290"/>
      <c r="AC775" s="290"/>
      <c r="AD775" s="290"/>
      <c r="AE775" s="290"/>
      <c r="AF775" s="290"/>
      <c r="AG775" s="290"/>
      <c r="AH775" s="290"/>
      <c r="AI775" s="290"/>
      <c r="AJ775" s="290"/>
      <c r="AK775" s="290"/>
      <c r="AL775" s="290"/>
      <c r="AM775" s="291"/>
    </row>
    <row r="776" spans="1:39" ht="17" hidden="1" outlineLevel="1">
      <c r="A776" s="528">
        <v>1</v>
      </c>
      <c r="B776" s="427" t="s">
        <v>95</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t="16" hidden="1" outlineLevel="1">
      <c r="A777" s="528"/>
      <c r="B777" s="293" t="s">
        <v>342</v>
      </c>
      <c r="C777" s="290" t="s">
        <v>163</v>
      </c>
      <c r="D777" s="294"/>
      <c r="E777" s="294"/>
      <c r="F777" s="294"/>
      <c r="G777" s="294"/>
      <c r="H777" s="294"/>
      <c r="I777" s="294"/>
      <c r="J777" s="294"/>
      <c r="K777" s="294"/>
      <c r="L777" s="294"/>
      <c r="M777" s="294"/>
      <c r="N777" s="464"/>
      <c r="O777" s="294"/>
      <c r="P777" s="294"/>
      <c r="Q777" s="294"/>
      <c r="R777" s="294"/>
      <c r="S777" s="294"/>
      <c r="T777" s="294"/>
      <c r="U777" s="294"/>
      <c r="V777" s="294"/>
      <c r="W777" s="294"/>
      <c r="X777" s="294"/>
      <c r="Y777" s="410">
        <f>Y776</f>
        <v>0</v>
      </c>
      <c r="Z777" s="410">
        <f t="shared" ref="Z777" si="1335">Z776</f>
        <v>0</v>
      </c>
      <c r="AA777" s="410">
        <f t="shared" ref="AA777" si="1336">AA776</f>
        <v>0</v>
      </c>
      <c r="AB777" s="410">
        <f t="shared" ref="AB777" si="1337">AB776</f>
        <v>0</v>
      </c>
      <c r="AC777" s="410">
        <f t="shared" ref="AC777" si="1338">AC776</f>
        <v>0</v>
      </c>
      <c r="AD777" s="410">
        <f t="shared" ref="AD777" si="1339">AD776</f>
        <v>0</v>
      </c>
      <c r="AE777" s="410">
        <f t="shared" ref="AE777" si="1340">AE776</f>
        <v>0</v>
      </c>
      <c r="AF777" s="410">
        <f t="shared" ref="AF777" si="1341">AF776</f>
        <v>0</v>
      </c>
      <c r="AG777" s="410">
        <f t="shared" ref="AG777" si="1342">AG776</f>
        <v>0</v>
      </c>
      <c r="AH777" s="410">
        <f t="shared" ref="AH777" si="1343">AH776</f>
        <v>0</v>
      </c>
      <c r="AI777" s="410">
        <f t="shared" ref="AI777" si="1344">AI776</f>
        <v>0</v>
      </c>
      <c r="AJ777" s="410">
        <f t="shared" ref="AJ777" si="1345">AJ776</f>
        <v>0</v>
      </c>
      <c r="AK777" s="410">
        <f t="shared" ref="AK777" si="1346">AK776</f>
        <v>0</v>
      </c>
      <c r="AL777" s="410">
        <f t="shared" ref="AL777" si="1347">AL776</f>
        <v>0</v>
      </c>
      <c r="AM777" s="296"/>
    </row>
    <row r="778" spans="1:39" ht="16" hidden="1" outlineLevel="1">
      <c r="A778" s="528"/>
      <c r="B778" s="297"/>
      <c r="C778" s="298"/>
      <c r="D778" s="298"/>
      <c r="E778" s="298"/>
      <c r="F778" s="298"/>
      <c r="G778" s="298"/>
      <c r="H778" s="298"/>
      <c r="I778" s="298"/>
      <c r="J778" s="298"/>
      <c r="K778" s="298"/>
      <c r="L778" s="298"/>
      <c r="M778" s="298"/>
      <c r="N778" s="299"/>
      <c r="O778" s="298"/>
      <c r="P778" s="298"/>
      <c r="Q778" s="298"/>
      <c r="R778" s="298"/>
      <c r="S778" s="298"/>
      <c r="T778" s="298"/>
      <c r="U778" s="298"/>
      <c r="V778" s="298"/>
      <c r="W778" s="298"/>
      <c r="X778" s="298"/>
      <c r="Y778" s="411"/>
      <c r="Z778" s="412"/>
      <c r="AA778" s="412"/>
      <c r="AB778" s="412"/>
      <c r="AC778" s="412"/>
      <c r="AD778" s="412"/>
      <c r="AE778" s="412"/>
      <c r="AF778" s="412"/>
      <c r="AG778" s="412"/>
      <c r="AH778" s="412"/>
      <c r="AI778" s="412"/>
      <c r="AJ778" s="412"/>
      <c r="AK778" s="412"/>
      <c r="AL778" s="412"/>
      <c r="AM778" s="301"/>
    </row>
    <row r="779" spans="1:39" ht="17" hidden="1" outlineLevel="1">
      <c r="A779" s="528">
        <v>2</v>
      </c>
      <c r="B779" s="427" t="s">
        <v>96</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09"/>
      <c r="Z779" s="409"/>
      <c r="AA779" s="409"/>
      <c r="AB779" s="409"/>
      <c r="AC779" s="409"/>
      <c r="AD779" s="409"/>
      <c r="AE779" s="409"/>
      <c r="AF779" s="409"/>
      <c r="AG779" s="409"/>
      <c r="AH779" s="409"/>
      <c r="AI779" s="409"/>
      <c r="AJ779" s="409"/>
      <c r="AK779" s="409"/>
      <c r="AL779" s="409"/>
      <c r="AM779" s="295">
        <f>SUM(Y779:AL779)</f>
        <v>0</v>
      </c>
    </row>
    <row r="780" spans="1:39" ht="16" hidden="1" outlineLevel="1">
      <c r="A780" s="528"/>
      <c r="B780" s="293" t="s">
        <v>342</v>
      </c>
      <c r="C780" s="290" t="s">
        <v>163</v>
      </c>
      <c r="D780" s="294"/>
      <c r="E780" s="294"/>
      <c r="F780" s="294"/>
      <c r="G780" s="294"/>
      <c r="H780" s="294"/>
      <c r="I780" s="294"/>
      <c r="J780" s="294"/>
      <c r="K780" s="294"/>
      <c r="L780" s="294"/>
      <c r="M780" s="294"/>
      <c r="N780" s="464"/>
      <c r="O780" s="294"/>
      <c r="P780" s="294"/>
      <c r="Q780" s="294"/>
      <c r="R780" s="294"/>
      <c r="S780" s="294"/>
      <c r="T780" s="294"/>
      <c r="U780" s="294"/>
      <c r="V780" s="294"/>
      <c r="W780" s="294"/>
      <c r="X780" s="294"/>
      <c r="Y780" s="410">
        <f>Y779</f>
        <v>0</v>
      </c>
      <c r="Z780" s="410">
        <f t="shared" ref="Z780" si="1348">Z779</f>
        <v>0</v>
      </c>
      <c r="AA780" s="410">
        <f t="shared" ref="AA780" si="1349">AA779</f>
        <v>0</v>
      </c>
      <c r="AB780" s="410">
        <f t="shared" ref="AB780" si="1350">AB779</f>
        <v>0</v>
      </c>
      <c r="AC780" s="410">
        <f t="shared" ref="AC780" si="1351">AC779</f>
        <v>0</v>
      </c>
      <c r="AD780" s="410">
        <f t="shared" ref="AD780" si="1352">AD779</f>
        <v>0</v>
      </c>
      <c r="AE780" s="410">
        <f t="shared" ref="AE780" si="1353">AE779</f>
        <v>0</v>
      </c>
      <c r="AF780" s="410">
        <f t="shared" ref="AF780" si="1354">AF779</f>
        <v>0</v>
      </c>
      <c r="AG780" s="410">
        <f t="shared" ref="AG780" si="1355">AG779</f>
        <v>0</v>
      </c>
      <c r="AH780" s="410">
        <f t="shared" ref="AH780" si="1356">AH779</f>
        <v>0</v>
      </c>
      <c r="AI780" s="410">
        <f t="shared" ref="AI780" si="1357">AI779</f>
        <v>0</v>
      </c>
      <c r="AJ780" s="410">
        <f t="shared" ref="AJ780" si="1358">AJ779</f>
        <v>0</v>
      </c>
      <c r="AK780" s="410">
        <f t="shared" ref="AK780" si="1359">AK779</f>
        <v>0</v>
      </c>
      <c r="AL780" s="410">
        <f t="shared" ref="AL780" si="1360">AL779</f>
        <v>0</v>
      </c>
      <c r="AM780" s="296"/>
    </row>
    <row r="781" spans="1:39" ht="16" hidden="1" outlineLevel="1">
      <c r="A781" s="528"/>
      <c r="B781" s="297"/>
      <c r="C781" s="298"/>
      <c r="D781" s="303"/>
      <c r="E781" s="303"/>
      <c r="F781" s="303"/>
      <c r="G781" s="303"/>
      <c r="H781" s="303"/>
      <c r="I781" s="303"/>
      <c r="J781" s="303"/>
      <c r="K781" s="303"/>
      <c r="L781" s="303"/>
      <c r="M781" s="303"/>
      <c r="N781" s="299"/>
      <c r="O781" s="303"/>
      <c r="P781" s="303"/>
      <c r="Q781" s="303"/>
      <c r="R781" s="303"/>
      <c r="S781" s="303"/>
      <c r="T781" s="303"/>
      <c r="U781" s="303"/>
      <c r="V781" s="303"/>
      <c r="W781" s="303"/>
      <c r="X781" s="303"/>
      <c r="Y781" s="411"/>
      <c r="Z781" s="412"/>
      <c r="AA781" s="412"/>
      <c r="AB781" s="412"/>
      <c r="AC781" s="412"/>
      <c r="AD781" s="412"/>
      <c r="AE781" s="412"/>
      <c r="AF781" s="412"/>
      <c r="AG781" s="412"/>
      <c r="AH781" s="412"/>
      <c r="AI781" s="412"/>
      <c r="AJ781" s="412"/>
      <c r="AK781" s="412"/>
      <c r="AL781" s="412"/>
      <c r="AM781" s="301"/>
    </row>
    <row r="782" spans="1:39" ht="17" hidden="1" outlineLevel="1">
      <c r="A782" s="528">
        <v>3</v>
      </c>
      <c r="B782" s="427" t="s">
        <v>97</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09"/>
      <c r="Z782" s="409"/>
      <c r="AA782" s="409"/>
      <c r="AB782" s="409"/>
      <c r="AC782" s="409"/>
      <c r="AD782" s="409"/>
      <c r="AE782" s="409"/>
      <c r="AF782" s="409"/>
      <c r="AG782" s="409"/>
      <c r="AH782" s="409"/>
      <c r="AI782" s="409"/>
      <c r="AJ782" s="409"/>
      <c r="AK782" s="409"/>
      <c r="AL782" s="409"/>
      <c r="AM782" s="295">
        <f>SUM(Y782:AL782)</f>
        <v>0</v>
      </c>
    </row>
    <row r="783" spans="1:39" ht="16" hidden="1" outlineLevel="1">
      <c r="A783" s="528"/>
      <c r="B783" s="293" t="s">
        <v>342</v>
      </c>
      <c r="C783" s="290" t="s">
        <v>163</v>
      </c>
      <c r="D783" s="294"/>
      <c r="E783" s="294"/>
      <c r="F783" s="294"/>
      <c r="G783" s="294"/>
      <c r="H783" s="294"/>
      <c r="I783" s="294"/>
      <c r="J783" s="294"/>
      <c r="K783" s="294"/>
      <c r="L783" s="294"/>
      <c r="M783" s="294"/>
      <c r="N783" s="464"/>
      <c r="O783" s="294"/>
      <c r="P783" s="294"/>
      <c r="Q783" s="294"/>
      <c r="R783" s="294"/>
      <c r="S783" s="294"/>
      <c r="T783" s="294"/>
      <c r="U783" s="294"/>
      <c r="V783" s="294"/>
      <c r="W783" s="294"/>
      <c r="X783" s="294"/>
      <c r="Y783" s="410">
        <f>Y782</f>
        <v>0</v>
      </c>
      <c r="Z783" s="410">
        <f t="shared" ref="Z783" si="1361">Z782</f>
        <v>0</v>
      </c>
      <c r="AA783" s="410">
        <f t="shared" ref="AA783" si="1362">AA782</f>
        <v>0</v>
      </c>
      <c r="AB783" s="410">
        <f t="shared" ref="AB783" si="1363">AB782</f>
        <v>0</v>
      </c>
      <c r="AC783" s="410">
        <f t="shared" ref="AC783" si="1364">AC782</f>
        <v>0</v>
      </c>
      <c r="AD783" s="410">
        <f t="shared" ref="AD783" si="1365">AD782</f>
        <v>0</v>
      </c>
      <c r="AE783" s="410">
        <f t="shared" ref="AE783" si="1366">AE782</f>
        <v>0</v>
      </c>
      <c r="AF783" s="410">
        <f t="shared" ref="AF783" si="1367">AF782</f>
        <v>0</v>
      </c>
      <c r="AG783" s="410">
        <f t="shared" ref="AG783" si="1368">AG782</f>
        <v>0</v>
      </c>
      <c r="AH783" s="410">
        <f t="shared" ref="AH783" si="1369">AH782</f>
        <v>0</v>
      </c>
      <c r="AI783" s="410">
        <f t="shared" ref="AI783" si="1370">AI782</f>
        <v>0</v>
      </c>
      <c r="AJ783" s="410">
        <f t="shared" ref="AJ783" si="1371">AJ782</f>
        <v>0</v>
      </c>
      <c r="AK783" s="410">
        <f t="shared" ref="AK783" si="1372">AK782</f>
        <v>0</v>
      </c>
      <c r="AL783" s="410">
        <f t="shared" ref="AL783" si="1373">AL782</f>
        <v>0</v>
      </c>
      <c r="AM783" s="296"/>
    </row>
    <row r="784" spans="1:39" ht="16" hidden="1" outlineLevel="1">
      <c r="A784" s="528"/>
      <c r="B784" s="293"/>
      <c r="C784" s="304"/>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11"/>
      <c r="Z784" s="411"/>
      <c r="AA784" s="411"/>
      <c r="AB784" s="411"/>
      <c r="AC784" s="411"/>
      <c r="AD784" s="411"/>
      <c r="AE784" s="411"/>
      <c r="AF784" s="411"/>
      <c r="AG784" s="411"/>
      <c r="AH784" s="411"/>
      <c r="AI784" s="411"/>
      <c r="AJ784" s="411"/>
      <c r="AK784" s="411"/>
      <c r="AL784" s="411"/>
      <c r="AM784" s="305"/>
    </row>
    <row r="785" spans="1:39" ht="17" hidden="1" outlineLevel="1">
      <c r="A785" s="528">
        <v>4</v>
      </c>
      <c r="B785" s="516" t="s">
        <v>674</v>
      </c>
      <c r="C785" s="290" t="s">
        <v>25</v>
      </c>
      <c r="D785" s="294"/>
      <c r="E785" s="294"/>
      <c r="F785" s="294"/>
      <c r="G785" s="294"/>
      <c r="H785" s="294"/>
      <c r="I785" s="294"/>
      <c r="J785" s="294"/>
      <c r="K785" s="294"/>
      <c r="L785" s="294"/>
      <c r="M785" s="294"/>
      <c r="N785" s="290"/>
      <c r="O785" s="294"/>
      <c r="P785" s="294"/>
      <c r="Q785" s="294"/>
      <c r="R785" s="294"/>
      <c r="S785" s="294"/>
      <c r="T785" s="294"/>
      <c r="U785" s="294"/>
      <c r="V785" s="294"/>
      <c r="W785" s="294"/>
      <c r="X785" s="294"/>
      <c r="Y785" s="414"/>
      <c r="Z785" s="414"/>
      <c r="AA785" s="414"/>
      <c r="AB785" s="414"/>
      <c r="AC785" s="414"/>
      <c r="AD785" s="414"/>
      <c r="AE785" s="414"/>
      <c r="AF785" s="409"/>
      <c r="AG785" s="409"/>
      <c r="AH785" s="409"/>
      <c r="AI785" s="409"/>
      <c r="AJ785" s="409"/>
      <c r="AK785" s="409"/>
      <c r="AL785" s="409"/>
      <c r="AM785" s="295">
        <f>SUM(Y785:AL785)</f>
        <v>0</v>
      </c>
    </row>
    <row r="786" spans="1:39" ht="16" hidden="1" outlineLevel="1">
      <c r="A786" s="528"/>
      <c r="B786" s="293" t="s">
        <v>342</v>
      </c>
      <c r="C786" s="290" t="s">
        <v>163</v>
      </c>
      <c r="D786" s="294"/>
      <c r="E786" s="294"/>
      <c r="F786" s="294"/>
      <c r="G786" s="294"/>
      <c r="H786" s="294"/>
      <c r="I786" s="294"/>
      <c r="J786" s="294"/>
      <c r="K786" s="294"/>
      <c r="L786" s="294"/>
      <c r="M786" s="294"/>
      <c r="N786" s="464"/>
      <c r="O786" s="294"/>
      <c r="P786" s="294"/>
      <c r="Q786" s="294"/>
      <c r="R786" s="294"/>
      <c r="S786" s="294"/>
      <c r="T786" s="294"/>
      <c r="U786" s="294"/>
      <c r="V786" s="294"/>
      <c r="W786" s="294"/>
      <c r="X786" s="294"/>
      <c r="Y786" s="410">
        <f>Y785</f>
        <v>0</v>
      </c>
      <c r="Z786" s="410">
        <f t="shared" ref="Z786" si="1374">Z785</f>
        <v>0</v>
      </c>
      <c r="AA786" s="410">
        <f t="shared" ref="AA786" si="1375">AA785</f>
        <v>0</v>
      </c>
      <c r="AB786" s="410">
        <f t="shared" ref="AB786" si="1376">AB785</f>
        <v>0</v>
      </c>
      <c r="AC786" s="410">
        <f t="shared" ref="AC786" si="1377">AC785</f>
        <v>0</v>
      </c>
      <c r="AD786" s="410">
        <f t="shared" ref="AD786" si="1378">AD785</f>
        <v>0</v>
      </c>
      <c r="AE786" s="410">
        <f t="shared" ref="AE786" si="1379">AE785</f>
        <v>0</v>
      </c>
      <c r="AF786" s="410">
        <f t="shared" ref="AF786" si="1380">AF785</f>
        <v>0</v>
      </c>
      <c r="AG786" s="410">
        <f t="shared" ref="AG786" si="1381">AG785</f>
        <v>0</v>
      </c>
      <c r="AH786" s="410">
        <f t="shared" ref="AH786" si="1382">AH785</f>
        <v>0</v>
      </c>
      <c r="AI786" s="410">
        <f t="shared" ref="AI786" si="1383">AI785</f>
        <v>0</v>
      </c>
      <c r="AJ786" s="410">
        <f t="shared" ref="AJ786" si="1384">AJ785</f>
        <v>0</v>
      </c>
      <c r="AK786" s="410">
        <f t="shared" ref="AK786" si="1385">AK785</f>
        <v>0</v>
      </c>
      <c r="AL786" s="410">
        <f t="shared" ref="AL786" si="1386">AL785</f>
        <v>0</v>
      </c>
      <c r="AM786" s="296"/>
    </row>
    <row r="787" spans="1:39" ht="16" hidden="1" outlineLevel="1">
      <c r="A787" s="528"/>
      <c r="B787" s="293"/>
      <c r="C787" s="304"/>
      <c r="D787" s="303"/>
      <c r="E787" s="303"/>
      <c r="F787" s="303"/>
      <c r="G787" s="303"/>
      <c r="H787" s="303"/>
      <c r="I787" s="303"/>
      <c r="J787" s="303"/>
      <c r="K787" s="303"/>
      <c r="L787" s="303"/>
      <c r="M787" s="303"/>
      <c r="N787" s="290"/>
      <c r="O787" s="303"/>
      <c r="P787" s="303"/>
      <c r="Q787" s="303"/>
      <c r="R787" s="303"/>
      <c r="S787" s="303"/>
      <c r="T787" s="303"/>
      <c r="U787" s="303"/>
      <c r="V787" s="303"/>
      <c r="W787" s="303"/>
      <c r="X787" s="303"/>
      <c r="Y787" s="411"/>
      <c r="Z787" s="411"/>
      <c r="AA787" s="411"/>
      <c r="AB787" s="411"/>
      <c r="AC787" s="411"/>
      <c r="AD787" s="411"/>
      <c r="AE787" s="411"/>
      <c r="AF787" s="411"/>
      <c r="AG787" s="411"/>
      <c r="AH787" s="411"/>
      <c r="AI787" s="411"/>
      <c r="AJ787" s="411"/>
      <c r="AK787" s="411"/>
      <c r="AL787" s="411"/>
      <c r="AM787" s="305"/>
    </row>
    <row r="788" spans="1:39" ht="15.75" hidden="1" customHeight="1" outlineLevel="1">
      <c r="A788" s="528">
        <v>5</v>
      </c>
      <c r="B788" s="427" t="s">
        <v>98</v>
      </c>
      <c r="C788" s="290" t="s">
        <v>25</v>
      </c>
      <c r="D788" s="294"/>
      <c r="E788" s="294"/>
      <c r="F788" s="294"/>
      <c r="G788" s="294"/>
      <c r="H788" s="294"/>
      <c r="I788" s="294"/>
      <c r="J788" s="294"/>
      <c r="K788" s="294"/>
      <c r="L788" s="294"/>
      <c r="M788" s="294"/>
      <c r="N788" s="290"/>
      <c r="O788" s="294"/>
      <c r="P788" s="294"/>
      <c r="Q788" s="294"/>
      <c r="R788" s="294"/>
      <c r="S788" s="294"/>
      <c r="T788" s="294"/>
      <c r="U788" s="294"/>
      <c r="V788" s="294"/>
      <c r="W788" s="294"/>
      <c r="X788" s="294"/>
      <c r="Y788" s="414"/>
      <c r="Z788" s="414"/>
      <c r="AA788" s="414"/>
      <c r="AB788" s="414"/>
      <c r="AC788" s="414"/>
      <c r="AD788" s="414"/>
      <c r="AE788" s="414"/>
      <c r="AF788" s="409"/>
      <c r="AG788" s="409"/>
      <c r="AH788" s="409"/>
      <c r="AI788" s="409"/>
      <c r="AJ788" s="409"/>
      <c r="AK788" s="409"/>
      <c r="AL788" s="409"/>
      <c r="AM788" s="295">
        <f>SUM(Y788:AL788)</f>
        <v>0</v>
      </c>
    </row>
    <row r="789" spans="1:39" ht="20.25" hidden="1" customHeight="1" outlineLevel="1">
      <c r="A789" s="528"/>
      <c r="B789" s="293" t="s">
        <v>342</v>
      </c>
      <c r="C789" s="290" t="s">
        <v>163</v>
      </c>
      <c r="D789" s="294"/>
      <c r="E789" s="294"/>
      <c r="F789" s="294"/>
      <c r="G789" s="294"/>
      <c r="H789" s="294"/>
      <c r="I789" s="294"/>
      <c r="J789" s="294"/>
      <c r="K789" s="294"/>
      <c r="L789" s="294"/>
      <c r="M789" s="294"/>
      <c r="N789" s="464"/>
      <c r="O789" s="294"/>
      <c r="P789" s="294"/>
      <c r="Q789" s="294"/>
      <c r="R789" s="294"/>
      <c r="S789" s="294"/>
      <c r="T789" s="294"/>
      <c r="U789" s="294"/>
      <c r="V789" s="294"/>
      <c r="W789" s="294"/>
      <c r="X789" s="294"/>
      <c r="Y789" s="410">
        <f>Y788</f>
        <v>0</v>
      </c>
      <c r="Z789" s="410">
        <f t="shared" ref="Z789" si="1387">Z788</f>
        <v>0</v>
      </c>
      <c r="AA789" s="410">
        <f t="shared" ref="AA789" si="1388">AA788</f>
        <v>0</v>
      </c>
      <c r="AB789" s="410">
        <f t="shared" ref="AB789" si="1389">AB788</f>
        <v>0</v>
      </c>
      <c r="AC789" s="410">
        <f t="shared" ref="AC789" si="1390">AC788</f>
        <v>0</v>
      </c>
      <c r="AD789" s="410">
        <f t="shared" ref="AD789" si="1391">AD788</f>
        <v>0</v>
      </c>
      <c r="AE789" s="410">
        <f t="shared" ref="AE789" si="1392">AE788</f>
        <v>0</v>
      </c>
      <c r="AF789" s="410">
        <f t="shared" ref="AF789" si="1393">AF788</f>
        <v>0</v>
      </c>
      <c r="AG789" s="410">
        <f t="shared" ref="AG789" si="1394">AG788</f>
        <v>0</v>
      </c>
      <c r="AH789" s="410">
        <f t="shared" ref="AH789" si="1395">AH788</f>
        <v>0</v>
      </c>
      <c r="AI789" s="410">
        <f t="shared" ref="AI789" si="1396">AI788</f>
        <v>0</v>
      </c>
      <c r="AJ789" s="410">
        <f t="shared" ref="AJ789" si="1397">AJ788</f>
        <v>0</v>
      </c>
      <c r="AK789" s="410">
        <f t="shared" ref="AK789" si="1398">AK788</f>
        <v>0</v>
      </c>
      <c r="AL789" s="410">
        <f t="shared" ref="AL789" si="1399">AL788</f>
        <v>0</v>
      </c>
      <c r="AM789" s="296"/>
    </row>
    <row r="790" spans="1:39" ht="16" hidden="1" outlineLevel="1">
      <c r="A790" s="528"/>
      <c r="B790" s="293"/>
      <c r="C790" s="290"/>
      <c r="D790" s="290"/>
      <c r="E790" s="290"/>
      <c r="F790" s="290"/>
      <c r="G790" s="290"/>
      <c r="H790" s="290"/>
      <c r="I790" s="290"/>
      <c r="J790" s="290"/>
      <c r="K790" s="290"/>
      <c r="L790" s="290"/>
      <c r="M790" s="290"/>
      <c r="N790" s="290"/>
      <c r="O790" s="290"/>
      <c r="P790" s="290"/>
      <c r="Q790" s="290"/>
      <c r="R790" s="290"/>
      <c r="S790" s="290"/>
      <c r="T790" s="290"/>
      <c r="U790" s="290"/>
      <c r="V790" s="290"/>
      <c r="W790" s="290"/>
      <c r="X790" s="290"/>
      <c r="Y790" s="421"/>
      <c r="Z790" s="422"/>
      <c r="AA790" s="422"/>
      <c r="AB790" s="422"/>
      <c r="AC790" s="422"/>
      <c r="AD790" s="422"/>
      <c r="AE790" s="422"/>
      <c r="AF790" s="422"/>
      <c r="AG790" s="422"/>
      <c r="AH790" s="422"/>
      <c r="AI790" s="422"/>
      <c r="AJ790" s="422"/>
      <c r="AK790" s="422"/>
      <c r="AL790" s="422"/>
      <c r="AM790" s="296"/>
    </row>
    <row r="791" spans="1:39" ht="17" hidden="1" outlineLevel="1">
      <c r="A791" s="528"/>
      <c r="B791" s="318" t="s">
        <v>498</v>
      </c>
      <c r="C791" s="288"/>
      <c r="D791" s="288"/>
      <c r="E791" s="288"/>
      <c r="F791" s="288"/>
      <c r="G791" s="288"/>
      <c r="H791" s="288"/>
      <c r="I791" s="288"/>
      <c r="J791" s="288"/>
      <c r="K791" s="288"/>
      <c r="L791" s="288"/>
      <c r="M791" s="288"/>
      <c r="N791" s="289"/>
      <c r="O791" s="288"/>
      <c r="P791" s="288"/>
      <c r="Q791" s="288"/>
      <c r="R791" s="288"/>
      <c r="S791" s="288"/>
      <c r="T791" s="288"/>
      <c r="U791" s="288"/>
      <c r="V791" s="288"/>
      <c r="W791" s="288"/>
      <c r="X791" s="288"/>
      <c r="Y791" s="413"/>
      <c r="Z791" s="413"/>
      <c r="AA791" s="413"/>
      <c r="AB791" s="413"/>
      <c r="AC791" s="413"/>
      <c r="AD791" s="413"/>
      <c r="AE791" s="413"/>
      <c r="AF791" s="413"/>
      <c r="AG791" s="413"/>
      <c r="AH791" s="413"/>
      <c r="AI791" s="413"/>
      <c r="AJ791" s="413"/>
      <c r="AK791" s="413"/>
      <c r="AL791" s="413"/>
      <c r="AM791" s="291"/>
    </row>
    <row r="792" spans="1:39" ht="17" hidden="1" outlineLevel="1">
      <c r="A792" s="528">
        <v>6</v>
      </c>
      <c r="B792" s="427" t="s">
        <v>99</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t="16" hidden="1" outlineLevel="1">
      <c r="A793" s="528"/>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1400">Z792</f>
        <v>0</v>
      </c>
      <c r="AA793" s="410">
        <f t="shared" ref="AA793" si="1401">AA792</f>
        <v>0</v>
      </c>
      <c r="AB793" s="410">
        <f t="shared" ref="AB793" si="1402">AB792</f>
        <v>0</v>
      </c>
      <c r="AC793" s="410">
        <f t="shared" ref="AC793" si="1403">AC792</f>
        <v>0</v>
      </c>
      <c r="AD793" s="410">
        <f t="shared" ref="AD793" si="1404">AD792</f>
        <v>0</v>
      </c>
      <c r="AE793" s="410">
        <f t="shared" ref="AE793" si="1405">AE792</f>
        <v>0</v>
      </c>
      <c r="AF793" s="410">
        <f t="shared" ref="AF793" si="1406">AF792</f>
        <v>0</v>
      </c>
      <c r="AG793" s="410">
        <f t="shared" ref="AG793" si="1407">AG792</f>
        <v>0</v>
      </c>
      <c r="AH793" s="410">
        <f t="shared" ref="AH793" si="1408">AH792</f>
        <v>0</v>
      </c>
      <c r="AI793" s="410">
        <f t="shared" ref="AI793" si="1409">AI792</f>
        <v>0</v>
      </c>
      <c r="AJ793" s="410">
        <f t="shared" ref="AJ793" si="1410">AJ792</f>
        <v>0</v>
      </c>
      <c r="AK793" s="410">
        <f t="shared" ref="AK793" si="1411">AK792</f>
        <v>0</v>
      </c>
      <c r="AL793" s="410">
        <f t="shared" ref="AL793" si="1412">AL792</f>
        <v>0</v>
      </c>
      <c r="AM793" s="310"/>
    </row>
    <row r="794" spans="1:39" ht="16" hidden="1" outlineLevel="1">
      <c r="A794" s="528"/>
      <c r="B794" s="309"/>
      <c r="C794" s="311"/>
      <c r="D794" s="290"/>
      <c r="E794" s="290"/>
      <c r="F794" s="290"/>
      <c r="G794" s="290"/>
      <c r="H794" s="290"/>
      <c r="I794" s="290"/>
      <c r="J794" s="290"/>
      <c r="K794" s="290"/>
      <c r="L794" s="290"/>
      <c r="M794" s="290"/>
      <c r="N794" s="290"/>
      <c r="O794" s="290"/>
      <c r="P794" s="290"/>
      <c r="Q794" s="290"/>
      <c r="R794" s="290"/>
      <c r="S794" s="290"/>
      <c r="T794" s="290"/>
      <c r="U794" s="290"/>
      <c r="V794" s="290"/>
      <c r="W794" s="290"/>
      <c r="X794" s="290"/>
      <c r="Y794" s="415"/>
      <c r="Z794" s="415"/>
      <c r="AA794" s="415"/>
      <c r="AB794" s="415"/>
      <c r="AC794" s="415"/>
      <c r="AD794" s="415"/>
      <c r="AE794" s="415"/>
      <c r="AF794" s="415"/>
      <c r="AG794" s="415"/>
      <c r="AH794" s="415"/>
      <c r="AI794" s="415"/>
      <c r="AJ794" s="415"/>
      <c r="AK794" s="415"/>
      <c r="AL794" s="415"/>
      <c r="AM794" s="312"/>
    </row>
    <row r="795" spans="1:39" ht="34" hidden="1" outlineLevel="1">
      <c r="A795" s="528">
        <v>7</v>
      </c>
      <c r="B795" s="427" t="s">
        <v>100</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t="16" hidden="1" outlineLevel="1">
      <c r="A796" s="528"/>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1413">Z795</f>
        <v>0</v>
      </c>
      <c r="AA796" s="410">
        <f t="shared" ref="AA796" si="1414">AA795</f>
        <v>0</v>
      </c>
      <c r="AB796" s="410">
        <f t="shared" ref="AB796" si="1415">AB795</f>
        <v>0</v>
      </c>
      <c r="AC796" s="410">
        <f t="shared" ref="AC796" si="1416">AC795</f>
        <v>0</v>
      </c>
      <c r="AD796" s="410">
        <f t="shared" ref="AD796" si="1417">AD795</f>
        <v>0</v>
      </c>
      <c r="AE796" s="410">
        <f t="shared" ref="AE796" si="1418">AE795</f>
        <v>0</v>
      </c>
      <c r="AF796" s="410">
        <f t="shared" ref="AF796" si="1419">AF795</f>
        <v>0</v>
      </c>
      <c r="AG796" s="410">
        <f t="shared" ref="AG796" si="1420">AG795</f>
        <v>0</v>
      </c>
      <c r="AH796" s="410">
        <f t="shared" ref="AH796" si="1421">AH795</f>
        <v>0</v>
      </c>
      <c r="AI796" s="410">
        <f t="shared" ref="AI796" si="1422">AI795</f>
        <v>0</v>
      </c>
      <c r="AJ796" s="410">
        <f t="shared" ref="AJ796" si="1423">AJ795</f>
        <v>0</v>
      </c>
      <c r="AK796" s="410">
        <f t="shared" ref="AK796" si="1424">AK795</f>
        <v>0</v>
      </c>
      <c r="AL796" s="410">
        <f t="shared" ref="AL796" si="1425">AL795</f>
        <v>0</v>
      </c>
      <c r="AM796" s="310"/>
    </row>
    <row r="797" spans="1:39" ht="16" hidden="1" outlineLevel="1">
      <c r="A797" s="528"/>
      <c r="B797" s="313"/>
      <c r="C797" s="311"/>
      <c r="D797" s="290"/>
      <c r="E797" s="290"/>
      <c r="F797" s="290"/>
      <c r="G797" s="290"/>
      <c r="H797" s="290"/>
      <c r="I797" s="290"/>
      <c r="J797" s="290"/>
      <c r="K797" s="290"/>
      <c r="L797" s="290"/>
      <c r="M797" s="290"/>
      <c r="N797" s="290"/>
      <c r="O797" s="290"/>
      <c r="P797" s="290"/>
      <c r="Q797" s="290"/>
      <c r="R797" s="290"/>
      <c r="S797" s="290"/>
      <c r="T797" s="290"/>
      <c r="U797" s="290"/>
      <c r="V797" s="290"/>
      <c r="W797" s="290"/>
      <c r="X797" s="290"/>
      <c r="Y797" s="415"/>
      <c r="Z797" s="416"/>
      <c r="AA797" s="415"/>
      <c r="AB797" s="415"/>
      <c r="AC797" s="415"/>
      <c r="AD797" s="415"/>
      <c r="AE797" s="415"/>
      <c r="AF797" s="415"/>
      <c r="AG797" s="415"/>
      <c r="AH797" s="415"/>
      <c r="AI797" s="415"/>
      <c r="AJ797" s="415"/>
      <c r="AK797" s="415"/>
      <c r="AL797" s="415"/>
      <c r="AM797" s="312"/>
    </row>
    <row r="798" spans="1:39" ht="34" hidden="1" outlineLevel="1">
      <c r="A798" s="528">
        <v>8</v>
      </c>
      <c r="B798" s="427" t="s">
        <v>101</v>
      </c>
      <c r="C798" s="290" t="s">
        <v>25</v>
      </c>
      <c r="D798" s="294"/>
      <c r="E798" s="294"/>
      <c r="F798" s="294"/>
      <c r="G798" s="294"/>
      <c r="H798" s="294"/>
      <c r="I798" s="294"/>
      <c r="J798" s="294"/>
      <c r="K798" s="294"/>
      <c r="L798" s="294"/>
      <c r="M798" s="294"/>
      <c r="N798" s="294">
        <v>12</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t="16" hidden="1" outlineLevel="1">
      <c r="A799" s="528"/>
      <c r="B799" s="293" t="s">
        <v>342</v>
      </c>
      <c r="C799" s="290" t="s">
        <v>163</v>
      </c>
      <c r="D799" s="294"/>
      <c r="E799" s="294"/>
      <c r="F799" s="294"/>
      <c r="G799" s="294"/>
      <c r="H799" s="294"/>
      <c r="I799" s="294"/>
      <c r="J799" s="294"/>
      <c r="K799" s="294"/>
      <c r="L799" s="294"/>
      <c r="M799" s="294"/>
      <c r="N799" s="294">
        <f>N798</f>
        <v>12</v>
      </c>
      <c r="O799" s="294"/>
      <c r="P799" s="294"/>
      <c r="Q799" s="294"/>
      <c r="R799" s="294"/>
      <c r="S799" s="294"/>
      <c r="T799" s="294"/>
      <c r="U799" s="294"/>
      <c r="V799" s="294"/>
      <c r="W799" s="294"/>
      <c r="X799" s="294"/>
      <c r="Y799" s="410">
        <f>Y798</f>
        <v>0</v>
      </c>
      <c r="Z799" s="410">
        <f t="shared" ref="Z799" si="1426">Z798</f>
        <v>0</v>
      </c>
      <c r="AA799" s="410">
        <f t="shared" ref="AA799" si="1427">AA798</f>
        <v>0</v>
      </c>
      <c r="AB799" s="410">
        <f t="shared" ref="AB799" si="1428">AB798</f>
        <v>0</v>
      </c>
      <c r="AC799" s="410">
        <f t="shared" ref="AC799" si="1429">AC798</f>
        <v>0</v>
      </c>
      <c r="AD799" s="410">
        <f t="shared" ref="AD799" si="1430">AD798</f>
        <v>0</v>
      </c>
      <c r="AE799" s="410">
        <f t="shared" ref="AE799" si="1431">AE798</f>
        <v>0</v>
      </c>
      <c r="AF799" s="410">
        <f t="shared" ref="AF799" si="1432">AF798</f>
        <v>0</v>
      </c>
      <c r="AG799" s="410">
        <f t="shared" ref="AG799" si="1433">AG798</f>
        <v>0</v>
      </c>
      <c r="AH799" s="410">
        <f t="shared" ref="AH799" si="1434">AH798</f>
        <v>0</v>
      </c>
      <c r="AI799" s="410">
        <f t="shared" ref="AI799" si="1435">AI798</f>
        <v>0</v>
      </c>
      <c r="AJ799" s="410">
        <f t="shared" ref="AJ799" si="1436">AJ798</f>
        <v>0</v>
      </c>
      <c r="AK799" s="410">
        <f t="shared" ref="AK799" si="1437">AK798</f>
        <v>0</v>
      </c>
      <c r="AL799" s="410">
        <f t="shared" ref="AL799" si="1438">AL798</f>
        <v>0</v>
      </c>
      <c r="AM799" s="310"/>
    </row>
    <row r="800" spans="1:39" ht="16" hidden="1" outlineLevel="1">
      <c r="A800" s="528"/>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34" hidden="1" outlineLevel="1">
      <c r="A801" s="528">
        <v>9</v>
      </c>
      <c r="B801" s="427" t="s">
        <v>102</v>
      </c>
      <c r="C801" s="290" t="s">
        <v>25</v>
      </c>
      <c r="D801" s="294"/>
      <c r="E801" s="294"/>
      <c r="F801" s="294"/>
      <c r="G801" s="294"/>
      <c r="H801" s="294"/>
      <c r="I801" s="294"/>
      <c r="J801" s="294"/>
      <c r="K801" s="294"/>
      <c r="L801" s="294"/>
      <c r="M801" s="294"/>
      <c r="N801" s="294">
        <v>12</v>
      </c>
      <c r="O801" s="294"/>
      <c r="P801" s="294"/>
      <c r="Q801" s="294"/>
      <c r="R801" s="294"/>
      <c r="S801" s="294"/>
      <c r="T801" s="294"/>
      <c r="U801" s="294"/>
      <c r="V801" s="294"/>
      <c r="W801" s="294"/>
      <c r="X801" s="294"/>
      <c r="Y801" s="414"/>
      <c r="Z801" s="414"/>
      <c r="AA801" s="414"/>
      <c r="AB801" s="414"/>
      <c r="AC801" s="414"/>
      <c r="AD801" s="414"/>
      <c r="AE801" s="414"/>
      <c r="AF801" s="414"/>
      <c r="AG801" s="414"/>
      <c r="AH801" s="414"/>
      <c r="AI801" s="414"/>
      <c r="AJ801" s="414"/>
      <c r="AK801" s="414"/>
      <c r="AL801" s="414"/>
      <c r="AM801" s="295">
        <f>SUM(Y801:AL801)</f>
        <v>0</v>
      </c>
    </row>
    <row r="802" spans="1:39" ht="16" hidden="1" outlineLevel="1">
      <c r="A802" s="528"/>
      <c r="B802" s="293" t="s">
        <v>342</v>
      </c>
      <c r="C802" s="290" t="s">
        <v>163</v>
      </c>
      <c r="D802" s="294"/>
      <c r="E802" s="294"/>
      <c r="F802" s="294"/>
      <c r="G802" s="294"/>
      <c r="H802" s="294"/>
      <c r="I802" s="294"/>
      <c r="J802" s="294"/>
      <c r="K802" s="294"/>
      <c r="L802" s="294"/>
      <c r="M802" s="294"/>
      <c r="N802" s="294">
        <f>N801</f>
        <v>12</v>
      </c>
      <c r="O802" s="294"/>
      <c r="P802" s="294"/>
      <c r="Q802" s="294"/>
      <c r="R802" s="294"/>
      <c r="S802" s="294"/>
      <c r="T802" s="294"/>
      <c r="U802" s="294"/>
      <c r="V802" s="294"/>
      <c r="W802" s="294"/>
      <c r="X802" s="294"/>
      <c r="Y802" s="410">
        <f>Y801</f>
        <v>0</v>
      </c>
      <c r="Z802" s="410">
        <f t="shared" ref="Z802" si="1439">Z801</f>
        <v>0</v>
      </c>
      <c r="AA802" s="410">
        <f t="shared" ref="AA802" si="1440">AA801</f>
        <v>0</v>
      </c>
      <c r="AB802" s="410">
        <f t="shared" ref="AB802" si="1441">AB801</f>
        <v>0</v>
      </c>
      <c r="AC802" s="410">
        <f t="shared" ref="AC802" si="1442">AC801</f>
        <v>0</v>
      </c>
      <c r="AD802" s="410">
        <f t="shared" ref="AD802" si="1443">AD801</f>
        <v>0</v>
      </c>
      <c r="AE802" s="410">
        <f t="shared" ref="AE802" si="1444">AE801</f>
        <v>0</v>
      </c>
      <c r="AF802" s="410">
        <f t="shared" ref="AF802" si="1445">AF801</f>
        <v>0</v>
      </c>
      <c r="AG802" s="410">
        <f t="shared" ref="AG802" si="1446">AG801</f>
        <v>0</v>
      </c>
      <c r="AH802" s="410">
        <f t="shared" ref="AH802" si="1447">AH801</f>
        <v>0</v>
      </c>
      <c r="AI802" s="410">
        <f t="shared" ref="AI802" si="1448">AI801</f>
        <v>0</v>
      </c>
      <c r="AJ802" s="410">
        <f t="shared" ref="AJ802" si="1449">AJ801</f>
        <v>0</v>
      </c>
      <c r="AK802" s="410">
        <f t="shared" ref="AK802" si="1450">AK801</f>
        <v>0</v>
      </c>
      <c r="AL802" s="410">
        <f t="shared" ref="AL802" si="1451">AL801</f>
        <v>0</v>
      </c>
      <c r="AM802" s="310"/>
    </row>
    <row r="803" spans="1:39" ht="16" hidden="1" outlineLevel="1">
      <c r="A803" s="528"/>
      <c r="B803" s="313"/>
      <c r="C803" s="311"/>
      <c r="D803" s="315"/>
      <c r="E803" s="315"/>
      <c r="F803" s="315"/>
      <c r="G803" s="315"/>
      <c r="H803" s="315"/>
      <c r="I803" s="315"/>
      <c r="J803" s="315"/>
      <c r="K803" s="315"/>
      <c r="L803" s="315"/>
      <c r="M803" s="315"/>
      <c r="N803" s="290"/>
      <c r="O803" s="315"/>
      <c r="P803" s="315"/>
      <c r="Q803" s="315"/>
      <c r="R803" s="315"/>
      <c r="S803" s="315"/>
      <c r="T803" s="315"/>
      <c r="U803" s="315"/>
      <c r="V803" s="315"/>
      <c r="W803" s="315"/>
      <c r="X803" s="315"/>
      <c r="Y803" s="415"/>
      <c r="Z803" s="415"/>
      <c r="AA803" s="415"/>
      <c r="AB803" s="415"/>
      <c r="AC803" s="415"/>
      <c r="AD803" s="415"/>
      <c r="AE803" s="415"/>
      <c r="AF803" s="415"/>
      <c r="AG803" s="415"/>
      <c r="AH803" s="415"/>
      <c r="AI803" s="415"/>
      <c r="AJ803" s="415"/>
      <c r="AK803" s="415"/>
      <c r="AL803" s="415"/>
      <c r="AM803" s="312"/>
    </row>
    <row r="804" spans="1:39" ht="34" hidden="1" outlineLevel="1">
      <c r="A804" s="528">
        <v>10</v>
      </c>
      <c r="B804" s="427" t="s">
        <v>103</v>
      </c>
      <c r="C804" s="290" t="s">
        <v>25</v>
      </c>
      <c r="D804" s="294"/>
      <c r="E804" s="294"/>
      <c r="F804" s="294"/>
      <c r="G804" s="294"/>
      <c r="H804" s="294"/>
      <c r="I804" s="294"/>
      <c r="J804" s="294"/>
      <c r="K804" s="294"/>
      <c r="L804" s="294"/>
      <c r="M804" s="294"/>
      <c r="N804" s="294">
        <v>3</v>
      </c>
      <c r="O804" s="294"/>
      <c r="P804" s="294"/>
      <c r="Q804" s="294"/>
      <c r="R804" s="294"/>
      <c r="S804" s="294"/>
      <c r="T804" s="294"/>
      <c r="U804" s="294"/>
      <c r="V804" s="294"/>
      <c r="W804" s="294"/>
      <c r="X804" s="294"/>
      <c r="Y804" s="414"/>
      <c r="Z804" s="414"/>
      <c r="AA804" s="414"/>
      <c r="AB804" s="414"/>
      <c r="AC804" s="414"/>
      <c r="AD804" s="414"/>
      <c r="AE804" s="414"/>
      <c r="AF804" s="414"/>
      <c r="AG804" s="414"/>
      <c r="AH804" s="414"/>
      <c r="AI804" s="414"/>
      <c r="AJ804" s="414"/>
      <c r="AK804" s="414"/>
      <c r="AL804" s="414"/>
      <c r="AM804" s="295">
        <f>SUM(Y804:AL804)</f>
        <v>0</v>
      </c>
    </row>
    <row r="805" spans="1:39" ht="16" hidden="1" outlineLevel="1">
      <c r="A805" s="528"/>
      <c r="B805" s="293" t="s">
        <v>342</v>
      </c>
      <c r="C805" s="290" t="s">
        <v>163</v>
      </c>
      <c r="D805" s="294"/>
      <c r="E805" s="294"/>
      <c r="F805" s="294"/>
      <c r="G805" s="294"/>
      <c r="H805" s="294"/>
      <c r="I805" s="294"/>
      <c r="J805" s="294"/>
      <c r="K805" s="294"/>
      <c r="L805" s="294"/>
      <c r="M805" s="294"/>
      <c r="N805" s="294">
        <f>N804</f>
        <v>3</v>
      </c>
      <c r="O805" s="294"/>
      <c r="P805" s="294"/>
      <c r="Q805" s="294"/>
      <c r="R805" s="294"/>
      <c r="S805" s="294"/>
      <c r="T805" s="294"/>
      <c r="U805" s="294"/>
      <c r="V805" s="294"/>
      <c r="W805" s="294"/>
      <c r="X805" s="294"/>
      <c r="Y805" s="410">
        <f>Y804</f>
        <v>0</v>
      </c>
      <c r="Z805" s="410">
        <f t="shared" ref="Z805" si="1452">Z804</f>
        <v>0</v>
      </c>
      <c r="AA805" s="410">
        <f t="shared" ref="AA805" si="1453">AA804</f>
        <v>0</v>
      </c>
      <c r="AB805" s="410">
        <f t="shared" ref="AB805" si="1454">AB804</f>
        <v>0</v>
      </c>
      <c r="AC805" s="410">
        <f t="shared" ref="AC805" si="1455">AC804</f>
        <v>0</v>
      </c>
      <c r="AD805" s="410">
        <f t="shared" ref="AD805" si="1456">AD804</f>
        <v>0</v>
      </c>
      <c r="AE805" s="410">
        <f t="shared" ref="AE805" si="1457">AE804</f>
        <v>0</v>
      </c>
      <c r="AF805" s="410">
        <f t="shared" ref="AF805" si="1458">AF804</f>
        <v>0</v>
      </c>
      <c r="AG805" s="410">
        <f t="shared" ref="AG805" si="1459">AG804</f>
        <v>0</v>
      </c>
      <c r="AH805" s="410">
        <f t="shared" ref="AH805" si="1460">AH804</f>
        <v>0</v>
      </c>
      <c r="AI805" s="410">
        <f t="shared" ref="AI805" si="1461">AI804</f>
        <v>0</v>
      </c>
      <c r="AJ805" s="410">
        <f t="shared" ref="AJ805" si="1462">AJ804</f>
        <v>0</v>
      </c>
      <c r="AK805" s="410">
        <f t="shared" ref="AK805" si="1463">AK804</f>
        <v>0</v>
      </c>
      <c r="AL805" s="410">
        <f t="shared" ref="AL805" si="1464">AL804</f>
        <v>0</v>
      </c>
      <c r="AM805" s="310"/>
    </row>
    <row r="806" spans="1:39" ht="16" hidden="1" outlineLevel="1">
      <c r="A806" s="528"/>
      <c r="B806" s="313"/>
      <c r="C806" s="311"/>
      <c r="D806" s="315"/>
      <c r="E806" s="315"/>
      <c r="F806" s="315"/>
      <c r="G806" s="315"/>
      <c r="H806" s="315"/>
      <c r="I806" s="315"/>
      <c r="J806" s="315"/>
      <c r="K806" s="315"/>
      <c r="L806" s="315"/>
      <c r="M806" s="315"/>
      <c r="N806" s="290"/>
      <c r="O806" s="315"/>
      <c r="P806" s="315"/>
      <c r="Q806" s="315"/>
      <c r="R806" s="315"/>
      <c r="S806" s="315"/>
      <c r="T806" s="315"/>
      <c r="U806" s="315"/>
      <c r="V806" s="315"/>
      <c r="W806" s="315"/>
      <c r="X806" s="315"/>
      <c r="Y806" s="415"/>
      <c r="Z806" s="416"/>
      <c r="AA806" s="415"/>
      <c r="AB806" s="415"/>
      <c r="AC806" s="415"/>
      <c r="AD806" s="415"/>
      <c r="AE806" s="415"/>
      <c r="AF806" s="415"/>
      <c r="AG806" s="415"/>
      <c r="AH806" s="415"/>
      <c r="AI806" s="415"/>
      <c r="AJ806" s="415"/>
      <c r="AK806" s="415"/>
      <c r="AL806" s="415"/>
      <c r="AM806" s="312"/>
    </row>
    <row r="807" spans="1:39" ht="16" hidden="1" outlineLevel="1">
      <c r="A807" s="528"/>
      <c r="B807" s="287" t="s">
        <v>10</v>
      </c>
      <c r="C807" s="288"/>
      <c r="D807" s="288"/>
      <c r="E807" s="288"/>
      <c r="F807" s="288"/>
      <c r="G807" s="288"/>
      <c r="H807" s="288"/>
      <c r="I807" s="288"/>
      <c r="J807" s="288"/>
      <c r="K807" s="288"/>
      <c r="L807" s="288"/>
      <c r="M807" s="288"/>
      <c r="N807" s="289"/>
      <c r="O807" s="288"/>
      <c r="P807" s="288"/>
      <c r="Q807" s="288"/>
      <c r="R807" s="288"/>
      <c r="S807" s="288"/>
      <c r="T807" s="288"/>
      <c r="U807" s="288"/>
      <c r="V807" s="288"/>
      <c r="W807" s="288"/>
      <c r="X807" s="288"/>
      <c r="Y807" s="413"/>
      <c r="Z807" s="413"/>
      <c r="AA807" s="413"/>
      <c r="AB807" s="413"/>
      <c r="AC807" s="413"/>
      <c r="AD807" s="413"/>
      <c r="AE807" s="413"/>
      <c r="AF807" s="413"/>
      <c r="AG807" s="413"/>
      <c r="AH807" s="413"/>
      <c r="AI807" s="413"/>
      <c r="AJ807" s="413"/>
      <c r="AK807" s="413"/>
      <c r="AL807" s="413"/>
      <c r="AM807" s="291"/>
    </row>
    <row r="808" spans="1:39" ht="34" hidden="1" outlineLevel="1">
      <c r="A808" s="528">
        <v>11</v>
      </c>
      <c r="B808" s="427" t="s">
        <v>104</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25"/>
      <c r="Z808" s="414"/>
      <c r="AA808" s="414"/>
      <c r="AB808" s="414"/>
      <c r="AC808" s="414"/>
      <c r="AD808" s="414"/>
      <c r="AE808" s="414"/>
      <c r="AF808" s="414"/>
      <c r="AG808" s="414"/>
      <c r="AH808" s="414"/>
      <c r="AI808" s="414"/>
      <c r="AJ808" s="414"/>
      <c r="AK808" s="414"/>
      <c r="AL808" s="414"/>
      <c r="AM808" s="295">
        <f>SUM(Y808:AL808)</f>
        <v>0</v>
      </c>
    </row>
    <row r="809" spans="1:39" ht="16" hidden="1" outlineLevel="1">
      <c r="A809" s="528"/>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1465">Z808</f>
        <v>0</v>
      </c>
      <c r="AA809" s="410">
        <f t="shared" ref="AA809" si="1466">AA808</f>
        <v>0</v>
      </c>
      <c r="AB809" s="410">
        <f t="shared" ref="AB809" si="1467">AB808</f>
        <v>0</v>
      </c>
      <c r="AC809" s="410">
        <f t="shared" ref="AC809" si="1468">AC808</f>
        <v>0</v>
      </c>
      <c r="AD809" s="410">
        <f t="shared" ref="AD809" si="1469">AD808</f>
        <v>0</v>
      </c>
      <c r="AE809" s="410">
        <f t="shared" ref="AE809" si="1470">AE808</f>
        <v>0</v>
      </c>
      <c r="AF809" s="410">
        <f t="shared" ref="AF809" si="1471">AF808</f>
        <v>0</v>
      </c>
      <c r="AG809" s="410">
        <f t="shared" ref="AG809" si="1472">AG808</f>
        <v>0</v>
      </c>
      <c r="AH809" s="410">
        <f t="shared" ref="AH809" si="1473">AH808</f>
        <v>0</v>
      </c>
      <c r="AI809" s="410">
        <f t="shared" ref="AI809" si="1474">AI808</f>
        <v>0</v>
      </c>
      <c r="AJ809" s="410">
        <f t="shared" ref="AJ809" si="1475">AJ808</f>
        <v>0</v>
      </c>
      <c r="AK809" s="410">
        <f t="shared" ref="AK809" si="1476">AK808</f>
        <v>0</v>
      </c>
      <c r="AL809" s="410">
        <f t="shared" ref="AL809" si="1477">AL808</f>
        <v>0</v>
      </c>
      <c r="AM809" s="296"/>
    </row>
    <row r="810" spans="1:39" ht="16" hidden="1" outlineLevel="1">
      <c r="A810" s="528"/>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20"/>
      <c r="AA810" s="420"/>
      <c r="AB810" s="420"/>
      <c r="AC810" s="420"/>
      <c r="AD810" s="420"/>
      <c r="AE810" s="420"/>
      <c r="AF810" s="420"/>
      <c r="AG810" s="420"/>
      <c r="AH810" s="420"/>
      <c r="AI810" s="420"/>
      <c r="AJ810" s="420"/>
      <c r="AK810" s="420"/>
      <c r="AL810" s="420"/>
      <c r="AM810" s="305"/>
    </row>
    <row r="811" spans="1:39" ht="34" hidden="1" outlineLevel="1">
      <c r="A811" s="528">
        <v>12</v>
      </c>
      <c r="B811" s="427" t="s">
        <v>105</v>
      </c>
      <c r="C811" s="290" t="s">
        <v>25</v>
      </c>
      <c r="D811" s="294"/>
      <c r="E811" s="294"/>
      <c r="F811" s="294"/>
      <c r="G811" s="294"/>
      <c r="H811" s="294"/>
      <c r="I811" s="294"/>
      <c r="J811" s="294"/>
      <c r="K811" s="294"/>
      <c r="L811" s="294"/>
      <c r="M811" s="294"/>
      <c r="N811" s="294">
        <v>12</v>
      </c>
      <c r="O811" s="294"/>
      <c r="P811" s="294"/>
      <c r="Q811" s="294"/>
      <c r="R811" s="294"/>
      <c r="S811" s="294"/>
      <c r="T811" s="294"/>
      <c r="U811" s="294"/>
      <c r="V811" s="294"/>
      <c r="W811" s="294"/>
      <c r="X811" s="294"/>
      <c r="Y811" s="409"/>
      <c r="Z811" s="414"/>
      <c r="AA811" s="414"/>
      <c r="AB811" s="414"/>
      <c r="AC811" s="414"/>
      <c r="AD811" s="414"/>
      <c r="AE811" s="414"/>
      <c r="AF811" s="414"/>
      <c r="AG811" s="414"/>
      <c r="AH811" s="414"/>
      <c r="AI811" s="414"/>
      <c r="AJ811" s="414"/>
      <c r="AK811" s="414"/>
      <c r="AL811" s="414"/>
      <c r="AM811" s="295">
        <f>SUM(Y811:AL811)</f>
        <v>0</v>
      </c>
    </row>
    <row r="812" spans="1:39" ht="16" hidden="1" outlineLevel="1">
      <c r="A812" s="528"/>
      <c r="B812" s="293" t="s">
        <v>342</v>
      </c>
      <c r="C812" s="290" t="s">
        <v>163</v>
      </c>
      <c r="D812" s="294"/>
      <c r="E812" s="294"/>
      <c r="F812" s="294"/>
      <c r="G812" s="294"/>
      <c r="H812" s="294"/>
      <c r="I812" s="294"/>
      <c r="J812" s="294"/>
      <c r="K812" s="294"/>
      <c r="L812" s="294"/>
      <c r="M812" s="294"/>
      <c r="N812" s="294">
        <f>N811</f>
        <v>12</v>
      </c>
      <c r="O812" s="294"/>
      <c r="P812" s="294"/>
      <c r="Q812" s="294"/>
      <c r="R812" s="294"/>
      <c r="S812" s="294"/>
      <c r="T812" s="294"/>
      <c r="U812" s="294"/>
      <c r="V812" s="294"/>
      <c r="W812" s="294"/>
      <c r="X812" s="294"/>
      <c r="Y812" s="410">
        <f>Y811</f>
        <v>0</v>
      </c>
      <c r="Z812" s="410">
        <f t="shared" ref="Z812" si="1478">Z811</f>
        <v>0</v>
      </c>
      <c r="AA812" s="410">
        <f t="shared" ref="AA812" si="1479">AA811</f>
        <v>0</v>
      </c>
      <c r="AB812" s="410">
        <f t="shared" ref="AB812" si="1480">AB811</f>
        <v>0</v>
      </c>
      <c r="AC812" s="410">
        <f t="shared" ref="AC812" si="1481">AC811</f>
        <v>0</v>
      </c>
      <c r="AD812" s="410">
        <f t="shared" ref="AD812" si="1482">AD811</f>
        <v>0</v>
      </c>
      <c r="AE812" s="410">
        <f t="shared" ref="AE812" si="1483">AE811</f>
        <v>0</v>
      </c>
      <c r="AF812" s="410">
        <f t="shared" ref="AF812" si="1484">AF811</f>
        <v>0</v>
      </c>
      <c r="AG812" s="410">
        <f t="shared" ref="AG812" si="1485">AG811</f>
        <v>0</v>
      </c>
      <c r="AH812" s="410">
        <f t="shared" ref="AH812" si="1486">AH811</f>
        <v>0</v>
      </c>
      <c r="AI812" s="410">
        <f t="shared" ref="AI812" si="1487">AI811</f>
        <v>0</v>
      </c>
      <c r="AJ812" s="410">
        <f t="shared" ref="AJ812" si="1488">AJ811</f>
        <v>0</v>
      </c>
      <c r="AK812" s="410">
        <f t="shared" ref="AK812" si="1489">AK811</f>
        <v>0</v>
      </c>
      <c r="AL812" s="410">
        <f t="shared" ref="AL812" si="1490">AL811</f>
        <v>0</v>
      </c>
      <c r="AM812" s="296"/>
    </row>
    <row r="813" spans="1:39" ht="16" hidden="1" outlineLevel="1">
      <c r="A813" s="528"/>
      <c r="B813" s="314"/>
      <c r="C813" s="304"/>
      <c r="D813" s="290"/>
      <c r="E813" s="290"/>
      <c r="F813" s="290"/>
      <c r="G813" s="290"/>
      <c r="H813" s="290"/>
      <c r="I813" s="290"/>
      <c r="J813" s="290"/>
      <c r="K813" s="290"/>
      <c r="L813" s="290"/>
      <c r="M813" s="290"/>
      <c r="N813" s="290"/>
      <c r="O813" s="290"/>
      <c r="P813" s="290"/>
      <c r="Q813" s="290"/>
      <c r="R813" s="290"/>
      <c r="S813" s="290"/>
      <c r="T813" s="290"/>
      <c r="U813" s="290"/>
      <c r="V813" s="290"/>
      <c r="W813" s="290"/>
      <c r="X813" s="290"/>
      <c r="Y813" s="421"/>
      <c r="Z813" s="421"/>
      <c r="AA813" s="411"/>
      <c r="AB813" s="411"/>
      <c r="AC813" s="411"/>
      <c r="AD813" s="411"/>
      <c r="AE813" s="411"/>
      <c r="AF813" s="411"/>
      <c r="AG813" s="411"/>
      <c r="AH813" s="411"/>
      <c r="AI813" s="411"/>
      <c r="AJ813" s="411"/>
      <c r="AK813" s="411"/>
      <c r="AL813" s="411"/>
      <c r="AM813" s="305"/>
    </row>
    <row r="814" spans="1:39" ht="34" hidden="1" outlineLevel="1">
      <c r="A814" s="528">
        <v>13</v>
      </c>
      <c r="B814" s="427" t="s">
        <v>106</v>
      </c>
      <c r="C814" s="290" t="s">
        <v>25</v>
      </c>
      <c r="D814" s="294"/>
      <c r="E814" s="294"/>
      <c r="F814" s="294"/>
      <c r="G814" s="294"/>
      <c r="H814" s="294"/>
      <c r="I814" s="294"/>
      <c r="J814" s="294"/>
      <c r="K814" s="294"/>
      <c r="L814" s="294"/>
      <c r="M814" s="294"/>
      <c r="N814" s="294">
        <v>12</v>
      </c>
      <c r="O814" s="294"/>
      <c r="P814" s="294"/>
      <c r="Q814" s="294"/>
      <c r="R814" s="294"/>
      <c r="S814" s="294"/>
      <c r="T814" s="294"/>
      <c r="U814" s="294"/>
      <c r="V814" s="294"/>
      <c r="W814" s="294"/>
      <c r="X814" s="294"/>
      <c r="Y814" s="409"/>
      <c r="Z814" s="414"/>
      <c r="AA814" s="414"/>
      <c r="AB814" s="414"/>
      <c r="AC814" s="414"/>
      <c r="AD814" s="414"/>
      <c r="AE814" s="414"/>
      <c r="AF814" s="414"/>
      <c r="AG814" s="414"/>
      <c r="AH814" s="414"/>
      <c r="AI814" s="414"/>
      <c r="AJ814" s="414"/>
      <c r="AK814" s="414"/>
      <c r="AL814" s="414"/>
      <c r="AM814" s="295">
        <f>SUM(Y814:AL814)</f>
        <v>0</v>
      </c>
    </row>
    <row r="815" spans="1:39" ht="16" hidden="1" outlineLevel="1">
      <c r="A815" s="528"/>
      <c r="B815" s="293" t="s">
        <v>342</v>
      </c>
      <c r="C815" s="290" t="s">
        <v>163</v>
      </c>
      <c r="D815" s="294"/>
      <c r="E815" s="294"/>
      <c r="F815" s="294"/>
      <c r="G815" s="294"/>
      <c r="H815" s="294"/>
      <c r="I815" s="294"/>
      <c r="J815" s="294"/>
      <c r="K815" s="294"/>
      <c r="L815" s="294"/>
      <c r="M815" s="294"/>
      <c r="N815" s="294">
        <f>N814</f>
        <v>12</v>
      </c>
      <c r="O815" s="294"/>
      <c r="P815" s="294"/>
      <c r="Q815" s="294"/>
      <c r="R815" s="294"/>
      <c r="S815" s="294"/>
      <c r="T815" s="294"/>
      <c r="U815" s="294"/>
      <c r="V815" s="294"/>
      <c r="W815" s="294"/>
      <c r="X815" s="294"/>
      <c r="Y815" s="410">
        <f>Y814</f>
        <v>0</v>
      </c>
      <c r="Z815" s="410">
        <f t="shared" ref="Z815" si="1491">Z814</f>
        <v>0</v>
      </c>
      <c r="AA815" s="410">
        <f t="shared" ref="AA815" si="1492">AA814</f>
        <v>0</v>
      </c>
      <c r="AB815" s="410">
        <f t="shared" ref="AB815" si="1493">AB814</f>
        <v>0</v>
      </c>
      <c r="AC815" s="410">
        <f t="shared" ref="AC815" si="1494">AC814</f>
        <v>0</v>
      </c>
      <c r="AD815" s="410">
        <f t="shared" ref="AD815" si="1495">AD814</f>
        <v>0</v>
      </c>
      <c r="AE815" s="410">
        <f t="shared" ref="AE815" si="1496">AE814</f>
        <v>0</v>
      </c>
      <c r="AF815" s="410">
        <f t="shared" ref="AF815" si="1497">AF814</f>
        <v>0</v>
      </c>
      <c r="AG815" s="410">
        <f t="shared" ref="AG815" si="1498">AG814</f>
        <v>0</v>
      </c>
      <c r="AH815" s="410">
        <f t="shared" ref="AH815" si="1499">AH814</f>
        <v>0</v>
      </c>
      <c r="AI815" s="410">
        <f t="shared" ref="AI815" si="1500">AI814</f>
        <v>0</v>
      </c>
      <c r="AJ815" s="410">
        <f t="shared" ref="AJ815" si="1501">AJ814</f>
        <v>0</v>
      </c>
      <c r="AK815" s="410">
        <f t="shared" ref="AK815" si="1502">AK814</f>
        <v>0</v>
      </c>
      <c r="AL815" s="410">
        <f t="shared" ref="AL815" si="1503">AL814</f>
        <v>0</v>
      </c>
      <c r="AM815" s="305"/>
    </row>
    <row r="816" spans="1:39" ht="16" hidden="1" outlineLevel="1">
      <c r="A816" s="528"/>
      <c r="B816" s="314"/>
      <c r="C816" s="304"/>
      <c r="D816" s="290"/>
      <c r="E816" s="290"/>
      <c r="F816" s="290"/>
      <c r="G816" s="290"/>
      <c r="H816" s="290"/>
      <c r="I816" s="290"/>
      <c r="J816" s="290"/>
      <c r="K816" s="290"/>
      <c r="L816" s="290"/>
      <c r="M816" s="290"/>
      <c r="N816" s="290"/>
      <c r="O816" s="290"/>
      <c r="P816" s="290"/>
      <c r="Q816" s="290"/>
      <c r="R816" s="290"/>
      <c r="S816" s="290"/>
      <c r="T816" s="290"/>
      <c r="U816" s="290"/>
      <c r="V816" s="290"/>
      <c r="W816" s="290"/>
      <c r="X816" s="290"/>
      <c r="Y816" s="411"/>
      <c r="Z816" s="411"/>
      <c r="AA816" s="411"/>
      <c r="AB816" s="411"/>
      <c r="AC816" s="411"/>
      <c r="AD816" s="411"/>
      <c r="AE816" s="411"/>
      <c r="AF816" s="411"/>
      <c r="AG816" s="411"/>
      <c r="AH816" s="411"/>
      <c r="AI816" s="411"/>
      <c r="AJ816" s="411"/>
      <c r="AK816" s="411"/>
      <c r="AL816" s="411"/>
      <c r="AM816" s="305"/>
    </row>
    <row r="817" spans="1:39" ht="16" hidden="1" outlineLevel="1">
      <c r="A817" s="528"/>
      <c r="B817" s="287" t="s">
        <v>107</v>
      </c>
      <c r="C817" s="288"/>
      <c r="D817" s="289"/>
      <c r="E817" s="289"/>
      <c r="F817" s="289"/>
      <c r="G817" s="289"/>
      <c r="H817" s="289"/>
      <c r="I817" s="289"/>
      <c r="J817" s="289"/>
      <c r="K817" s="289"/>
      <c r="L817" s="289"/>
      <c r="M817" s="289"/>
      <c r="N817" s="289"/>
      <c r="O817" s="289"/>
      <c r="P817" s="288"/>
      <c r="Q817" s="288"/>
      <c r="R817" s="288"/>
      <c r="S817" s="288"/>
      <c r="T817" s="288"/>
      <c r="U817" s="288"/>
      <c r="V817" s="288"/>
      <c r="W817" s="288"/>
      <c r="X817" s="288"/>
      <c r="Y817" s="413"/>
      <c r="Z817" s="413"/>
      <c r="AA817" s="413"/>
      <c r="AB817" s="413"/>
      <c r="AC817" s="413"/>
      <c r="AD817" s="413"/>
      <c r="AE817" s="413"/>
      <c r="AF817" s="413"/>
      <c r="AG817" s="413"/>
      <c r="AH817" s="413"/>
      <c r="AI817" s="413"/>
      <c r="AJ817" s="413"/>
      <c r="AK817" s="413"/>
      <c r="AL817" s="413"/>
      <c r="AM817" s="291"/>
    </row>
    <row r="818" spans="1:39" ht="17" hidden="1" outlineLevel="1">
      <c r="A818" s="528">
        <v>14</v>
      </c>
      <c r="B818" s="314" t="s">
        <v>108</v>
      </c>
      <c r="C818" s="290" t="s">
        <v>25</v>
      </c>
      <c r="D818" s="294"/>
      <c r="E818" s="294"/>
      <c r="F818" s="294"/>
      <c r="G818" s="294"/>
      <c r="H818" s="294"/>
      <c r="I818" s="294"/>
      <c r="J818" s="294"/>
      <c r="K818" s="294"/>
      <c r="L818" s="294"/>
      <c r="M818" s="294"/>
      <c r="N818" s="294">
        <v>12</v>
      </c>
      <c r="O818" s="294"/>
      <c r="P818" s="294"/>
      <c r="Q818" s="294"/>
      <c r="R818" s="294"/>
      <c r="S818" s="294"/>
      <c r="T818" s="294"/>
      <c r="U818" s="294"/>
      <c r="V818" s="294"/>
      <c r="W818" s="294"/>
      <c r="X818" s="294"/>
      <c r="Y818" s="414"/>
      <c r="Z818" s="414"/>
      <c r="AA818" s="414"/>
      <c r="AB818" s="414"/>
      <c r="AC818" s="414"/>
      <c r="AD818" s="414"/>
      <c r="AE818" s="414"/>
      <c r="AF818" s="409"/>
      <c r="AG818" s="409"/>
      <c r="AH818" s="409"/>
      <c r="AI818" s="409"/>
      <c r="AJ818" s="409"/>
      <c r="AK818" s="409"/>
      <c r="AL818" s="409"/>
      <c r="AM818" s="295">
        <f>SUM(Y818:AL818)</f>
        <v>0</v>
      </c>
    </row>
    <row r="819" spans="1:39" ht="16" hidden="1" outlineLevel="1">
      <c r="A819" s="528"/>
      <c r="B819" s="293" t="s">
        <v>342</v>
      </c>
      <c r="C819" s="290" t="s">
        <v>163</v>
      </c>
      <c r="D819" s="294"/>
      <c r="E819" s="294"/>
      <c r="F819" s="294"/>
      <c r="G819" s="294"/>
      <c r="H819" s="294"/>
      <c r="I819" s="294"/>
      <c r="J819" s="294"/>
      <c r="K819" s="294"/>
      <c r="L819" s="294"/>
      <c r="M819" s="294"/>
      <c r="N819" s="294">
        <f>N818</f>
        <v>12</v>
      </c>
      <c r="O819" s="294"/>
      <c r="P819" s="294"/>
      <c r="Q819" s="294"/>
      <c r="R819" s="294"/>
      <c r="S819" s="294"/>
      <c r="T819" s="294"/>
      <c r="U819" s="294"/>
      <c r="V819" s="294"/>
      <c r="W819" s="294"/>
      <c r="X819" s="294"/>
      <c r="Y819" s="410">
        <f>Y818</f>
        <v>0</v>
      </c>
      <c r="Z819" s="410">
        <f t="shared" ref="Z819" si="1504">Z818</f>
        <v>0</v>
      </c>
      <c r="AA819" s="410">
        <f t="shared" ref="AA819" si="1505">AA818</f>
        <v>0</v>
      </c>
      <c r="AB819" s="410">
        <f t="shared" ref="AB819" si="1506">AB818</f>
        <v>0</v>
      </c>
      <c r="AC819" s="410">
        <f t="shared" ref="AC819" si="1507">AC818</f>
        <v>0</v>
      </c>
      <c r="AD819" s="410">
        <f t="shared" ref="AD819" si="1508">AD818</f>
        <v>0</v>
      </c>
      <c r="AE819" s="410">
        <f t="shared" ref="AE819" si="1509">AE818</f>
        <v>0</v>
      </c>
      <c r="AF819" s="410">
        <f t="shared" ref="AF819" si="1510">AF818</f>
        <v>0</v>
      </c>
      <c r="AG819" s="410">
        <f t="shared" ref="AG819" si="1511">AG818</f>
        <v>0</v>
      </c>
      <c r="AH819" s="410">
        <f t="shared" ref="AH819" si="1512">AH818</f>
        <v>0</v>
      </c>
      <c r="AI819" s="410">
        <f t="shared" ref="AI819" si="1513">AI818</f>
        <v>0</v>
      </c>
      <c r="AJ819" s="410">
        <f t="shared" ref="AJ819" si="1514">AJ818</f>
        <v>0</v>
      </c>
      <c r="AK819" s="410">
        <f t="shared" ref="AK819" si="1515">AK818</f>
        <v>0</v>
      </c>
      <c r="AL819" s="410">
        <f t="shared" ref="AL819" si="1516">AL818</f>
        <v>0</v>
      </c>
      <c r="AM819" s="296"/>
    </row>
    <row r="820" spans="1:39" ht="16" hidden="1" outlineLevel="1">
      <c r="A820" s="528"/>
      <c r="B820" s="314"/>
      <c r="C820" s="304"/>
      <c r="D820" s="290"/>
      <c r="E820" s="290"/>
      <c r="F820" s="290"/>
      <c r="G820" s="290"/>
      <c r="H820" s="290"/>
      <c r="I820" s="290"/>
      <c r="J820" s="290"/>
      <c r="K820" s="290"/>
      <c r="L820" s="290"/>
      <c r="M820" s="290"/>
      <c r="N820" s="464"/>
      <c r="O820" s="290"/>
      <c r="P820" s="290"/>
      <c r="Q820" s="290"/>
      <c r="R820" s="290"/>
      <c r="S820" s="290"/>
      <c r="T820" s="290"/>
      <c r="U820" s="290"/>
      <c r="V820" s="290"/>
      <c r="W820" s="290"/>
      <c r="X820" s="290"/>
      <c r="Y820" s="411"/>
      <c r="Z820" s="411"/>
      <c r="AA820" s="411"/>
      <c r="AB820" s="411"/>
      <c r="AC820" s="411"/>
      <c r="AD820" s="411"/>
      <c r="AE820" s="411"/>
      <c r="AF820" s="411"/>
      <c r="AG820" s="411"/>
      <c r="AH820" s="411"/>
      <c r="AI820" s="411"/>
      <c r="AJ820" s="411"/>
      <c r="AK820" s="411"/>
      <c r="AL820" s="411"/>
      <c r="AM820" s="305"/>
    </row>
    <row r="821" spans="1:39" s="308" customFormat="1" ht="16" hidden="1" outlineLevel="1">
      <c r="A821" s="528"/>
      <c r="B821" s="287" t="s">
        <v>490</v>
      </c>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513"/>
    </row>
    <row r="822" spans="1:39" ht="16" hidden="1" outlineLevel="1">
      <c r="A822" s="528">
        <v>15</v>
      </c>
      <c r="B822" s="293" t="s">
        <v>495</v>
      </c>
      <c r="C822" s="290" t="s">
        <v>25</v>
      </c>
      <c r="D822" s="294"/>
      <c r="E822" s="294"/>
      <c r="F822" s="294"/>
      <c r="G822" s="294"/>
      <c r="H822" s="294"/>
      <c r="I822" s="294"/>
      <c r="J822" s="294"/>
      <c r="K822" s="294"/>
      <c r="L822" s="294"/>
      <c r="M822" s="294"/>
      <c r="N822" s="294">
        <v>0</v>
      </c>
      <c r="O822" s="294"/>
      <c r="P822" s="294"/>
      <c r="Q822" s="294"/>
      <c r="R822" s="294"/>
      <c r="S822" s="294"/>
      <c r="T822" s="294"/>
      <c r="U822" s="294"/>
      <c r="V822" s="294"/>
      <c r="W822" s="294"/>
      <c r="X822" s="294"/>
      <c r="Y822" s="414"/>
      <c r="Z822" s="414"/>
      <c r="AA822" s="414"/>
      <c r="AB822" s="414"/>
      <c r="AC822" s="414"/>
      <c r="AD822" s="414"/>
      <c r="AE822" s="414"/>
      <c r="AF822" s="409"/>
      <c r="AG822" s="409"/>
      <c r="AH822" s="409"/>
      <c r="AI822" s="409"/>
      <c r="AJ822" s="409"/>
      <c r="AK822" s="409"/>
      <c r="AL822" s="409"/>
      <c r="AM822" s="295">
        <f>SUM(Y822:AL822)</f>
        <v>0</v>
      </c>
    </row>
    <row r="823" spans="1:39" ht="16" hidden="1" outlineLevel="1">
      <c r="A823" s="528"/>
      <c r="B823" s="293" t="s">
        <v>342</v>
      </c>
      <c r="C823" s="290" t="s">
        <v>163</v>
      </c>
      <c r="D823" s="294"/>
      <c r="E823" s="294"/>
      <c r="F823" s="294"/>
      <c r="G823" s="294"/>
      <c r="H823" s="294"/>
      <c r="I823" s="294"/>
      <c r="J823" s="294"/>
      <c r="K823" s="294"/>
      <c r="L823" s="294"/>
      <c r="M823" s="294"/>
      <c r="N823" s="294">
        <f>N822</f>
        <v>0</v>
      </c>
      <c r="O823" s="294"/>
      <c r="P823" s="294"/>
      <c r="Q823" s="294"/>
      <c r="R823" s="294"/>
      <c r="S823" s="294"/>
      <c r="T823" s="294"/>
      <c r="U823" s="294"/>
      <c r="V823" s="294"/>
      <c r="W823" s="294"/>
      <c r="X823" s="294"/>
      <c r="Y823" s="410">
        <f>Y822</f>
        <v>0</v>
      </c>
      <c r="Z823" s="410">
        <f t="shared" ref="Z823:AL823" si="1517">Z822</f>
        <v>0</v>
      </c>
      <c r="AA823" s="410">
        <f t="shared" si="1517"/>
        <v>0</v>
      </c>
      <c r="AB823" s="410">
        <f t="shared" si="1517"/>
        <v>0</v>
      </c>
      <c r="AC823" s="410">
        <f t="shared" si="1517"/>
        <v>0</v>
      </c>
      <c r="AD823" s="410">
        <f t="shared" si="1517"/>
        <v>0</v>
      </c>
      <c r="AE823" s="410">
        <f t="shared" si="1517"/>
        <v>0</v>
      </c>
      <c r="AF823" s="410">
        <f t="shared" si="1517"/>
        <v>0</v>
      </c>
      <c r="AG823" s="410">
        <f t="shared" si="1517"/>
        <v>0</v>
      </c>
      <c r="AH823" s="410">
        <f t="shared" si="1517"/>
        <v>0</v>
      </c>
      <c r="AI823" s="410">
        <f t="shared" si="1517"/>
        <v>0</v>
      </c>
      <c r="AJ823" s="410">
        <f t="shared" si="1517"/>
        <v>0</v>
      </c>
      <c r="AK823" s="410">
        <f t="shared" si="1517"/>
        <v>0</v>
      </c>
      <c r="AL823" s="410">
        <f t="shared" si="1517"/>
        <v>0</v>
      </c>
      <c r="AM823" s="296"/>
    </row>
    <row r="824" spans="1:39" ht="16" hidden="1" outlineLevel="1">
      <c r="A824" s="528"/>
      <c r="B824" s="314"/>
      <c r="C824" s="304"/>
      <c r="D824" s="290"/>
      <c r="E824" s="290"/>
      <c r="F824" s="290"/>
      <c r="G824" s="290"/>
      <c r="H824" s="290"/>
      <c r="I824" s="290"/>
      <c r="J824" s="290"/>
      <c r="K824" s="290"/>
      <c r="L824" s="290"/>
      <c r="M824" s="290"/>
      <c r="N824" s="290"/>
      <c r="O824" s="290"/>
      <c r="P824" s="290"/>
      <c r="Q824" s="290"/>
      <c r="R824" s="290"/>
      <c r="S824" s="290"/>
      <c r="T824" s="290"/>
      <c r="U824" s="290"/>
      <c r="V824" s="290"/>
      <c r="W824" s="290"/>
      <c r="X824" s="290"/>
      <c r="Y824" s="411"/>
      <c r="Z824" s="411"/>
      <c r="AA824" s="411"/>
      <c r="AB824" s="411"/>
      <c r="AC824" s="411"/>
      <c r="AD824" s="411"/>
      <c r="AE824" s="411"/>
      <c r="AF824" s="411"/>
      <c r="AG824" s="411"/>
      <c r="AH824" s="411"/>
      <c r="AI824" s="411"/>
      <c r="AJ824" s="411"/>
      <c r="AK824" s="411"/>
      <c r="AL824" s="411"/>
      <c r="AM824" s="305"/>
    </row>
    <row r="825" spans="1:39" s="282" customFormat="1" ht="16" hidden="1" outlineLevel="1">
      <c r="A825" s="528">
        <v>16</v>
      </c>
      <c r="B825" s="323" t="s">
        <v>491</v>
      </c>
      <c r="C825" s="290" t="s">
        <v>25</v>
      </c>
      <c r="D825" s="294"/>
      <c r="E825" s="294"/>
      <c r="F825" s="294"/>
      <c r="G825" s="294"/>
      <c r="H825" s="294"/>
      <c r="I825" s="294"/>
      <c r="J825" s="294"/>
      <c r="K825" s="294"/>
      <c r="L825" s="294"/>
      <c r="M825" s="294"/>
      <c r="N825" s="294">
        <v>0</v>
      </c>
      <c r="O825" s="294"/>
      <c r="P825" s="294"/>
      <c r="Q825" s="294"/>
      <c r="R825" s="294"/>
      <c r="S825" s="294"/>
      <c r="T825" s="294"/>
      <c r="U825" s="294"/>
      <c r="V825" s="294"/>
      <c r="W825" s="294"/>
      <c r="X825" s="294"/>
      <c r="Y825" s="414"/>
      <c r="Z825" s="414"/>
      <c r="AA825" s="414"/>
      <c r="AB825" s="414"/>
      <c r="AC825" s="414"/>
      <c r="AD825" s="414"/>
      <c r="AE825" s="414"/>
      <c r="AF825" s="409"/>
      <c r="AG825" s="409"/>
      <c r="AH825" s="409"/>
      <c r="AI825" s="409"/>
      <c r="AJ825" s="409"/>
      <c r="AK825" s="409"/>
      <c r="AL825" s="409"/>
      <c r="AM825" s="295">
        <f>SUM(Y825:AL825)</f>
        <v>0</v>
      </c>
    </row>
    <row r="826" spans="1:39" s="282" customFormat="1" ht="16" hidden="1" outlineLevel="1">
      <c r="A826" s="528"/>
      <c r="B826" s="293" t="s">
        <v>342</v>
      </c>
      <c r="C826" s="290" t="s">
        <v>163</v>
      </c>
      <c r="D826" s="294"/>
      <c r="E826" s="294"/>
      <c r="F826" s="294"/>
      <c r="G826" s="294"/>
      <c r="H826" s="294"/>
      <c r="I826" s="294"/>
      <c r="J826" s="294"/>
      <c r="K826" s="294"/>
      <c r="L826" s="294"/>
      <c r="M826" s="294"/>
      <c r="N826" s="294">
        <f>N825</f>
        <v>0</v>
      </c>
      <c r="O826" s="294"/>
      <c r="P826" s="294"/>
      <c r="Q826" s="294"/>
      <c r="R826" s="294"/>
      <c r="S826" s="294"/>
      <c r="T826" s="294"/>
      <c r="U826" s="294"/>
      <c r="V826" s="294"/>
      <c r="W826" s="294"/>
      <c r="X826" s="294"/>
      <c r="Y826" s="410">
        <f>Y825</f>
        <v>0</v>
      </c>
      <c r="Z826" s="410">
        <f t="shared" ref="Z826:AL826" si="1518">Z825</f>
        <v>0</v>
      </c>
      <c r="AA826" s="410">
        <f t="shared" si="1518"/>
        <v>0</v>
      </c>
      <c r="AB826" s="410">
        <f t="shared" si="1518"/>
        <v>0</v>
      </c>
      <c r="AC826" s="410">
        <f t="shared" si="1518"/>
        <v>0</v>
      </c>
      <c r="AD826" s="410">
        <f t="shared" si="1518"/>
        <v>0</v>
      </c>
      <c r="AE826" s="410">
        <f t="shared" si="1518"/>
        <v>0</v>
      </c>
      <c r="AF826" s="410">
        <f t="shared" si="1518"/>
        <v>0</v>
      </c>
      <c r="AG826" s="410">
        <f t="shared" si="1518"/>
        <v>0</v>
      </c>
      <c r="AH826" s="410">
        <f t="shared" si="1518"/>
        <v>0</v>
      </c>
      <c r="AI826" s="410">
        <f t="shared" si="1518"/>
        <v>0</v>
      </c>
      <c r="AJ826" s="410">
        <f t="shared" si="1518"/>
        <v>0</v>
      </c>
      <c r="AK826" s="410">
        <f t="shared" si="1518"/>
        <v>0</v>
      </c>
      <c r="AL826" s="410">
        <f t="shared" si="1518"/>
        <v>0</v>
      </c>
      <c r="AM826" s="296"/>
    </row>
    <row r="827" spans="1:39" s="282" customFormat="1" ht="16" hidden="1" outlineLevel="1">
      <c r="A827" s="528"/>
      <c r="B827" s="323"/>
      <c r="C827" s="290"/>
      <c r="D827" s="290"/>
      <c r="E827" s="290"/>
      <c r="F827" s="290"/>
      <c r="G827" s="290"/>
      <c r="H827" s="290"/>
      <c r="I827" s="290"/>
      <c r="J827" s="290"/>
      <c r="K827" s="290"/>
      <c r="L827" s="290"/>
      <c r="M827" s="290"/>
      <c r="N827" s="290"/>
      <c r="O827" s="290"/>
      <c r="P827" s="290"/>
      <c r="Q827" s="290"/>
      <c r="R827" s="290"/>
      <c r="S827" s="290"/>
      <c r="T827" s="290"/>
      <c r="U827" s="290"/>
      <c r="V827" s="290"/>
      <c r="W827" s="290"/>
      <c r="X827" s="290"/>
      <c r="Y827" s="411"/>
      <c r="Z827" s="411"/>
      <c r="AA827" s="411"/>
      <c r="AB827" s="411"/>
      <c r="AC827" s="411"/>
      <c r="AD827" s="411"/>
      <c r="AE827" s="415"/>
      <c r="AF827" s="415"/>
      <c r="AG827" s="415"/>
      <c r="AH827" s="415"/>
      <c r="AI827" s="415"/>
      <c r="AJ827" s="415"/>
      <c r="AK827" s="415"/>
      <c r="AL827" s="415"/>
      <c r="AM827" s="312"/>
    </row>
    <row r="828" spans="1:39" ht="17" hidden="1" outlineLevel="1">
      <c r="A828" s="528"/>
      <c r="B828" s="515" t="s">
        <v>496</v>
      </c>
      <c r="C828" s="319"/>
      <c r="D828" s="289"/>
      <c r="E828" s="288"/>
      <c r="F828" s="288"/>
      <c r="G828" s="288"/>
      <c r="H828" s="288"/>
      <c r="I828" s="288"/>
      <c r="J828" s="288"/>
      <c r="K828" s="288"/>
      <c r="L828" s="288"/>
      <c r="M828" s="288"/>
      <c r="N828" s="289"/>
      <c r="O828" s="288"/>
      <c r="P828" s="288"/>
      <c r="Q828" s="288"/>
      <c r="R828" s="288"/>
      <c r="S828" s="288"/>
      <c r="T828" s="288"/>
      <c r="U828" s="288"/>
      <c r="V828" s="288"/>
      <c r="W828" s="288"/>
      <c r="X828" s="288"/>
      <c r="Y828" s="413"/>
      <c r="Z828" s="413"/>
      <c r="AA828" s="413"/>
      <c r="AB828" s="413"/>
      <c r="AC828" s="413"/>
      <c r="AD828" s="413"/>
      <c r="AE828" s="413"/>
      <c r="AF828" s="413"/>
      <c r="AG828" s="413"/>
      <c r="AH828" s="413"/>
      <c r="AI828" s="413"/>
      <c r="AJ828" s="413"/>
      <c r="AK828" s="413"/>
      <c r="AL828" s="413"/>
      <c r="AM828" s="291"/>
    </row>
    <row r="829" spans="1:39" ht="17" hidden="1" outlineLevel="1">
      <c r="A829" s="528">
        <v>17</v>
      </c>
      <c r="B829" s="427" t="s">
        <v>112</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t="16" hidden="1" outlineLevel="1">
      <c r="A830" s="528"/>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1519">Z829</f>
        <v>0</v>
      </c>
      <c r="AA830" s="410">
        <f t="shared" si="1519"/>
        <v>0</v>
      </c>
      <c r="AB830" s="410">
        <f t="shared" si="1519"/>
        <v>0</v>
      </c>
      <c r="AC830" s="410">
        <f t="shared" si="1519"/>
        <v>0</v>
      </c>
      <c r="AD830" s="410">
        <f t="shared" si="1519"/>
        <v>0</v>
      </c>
      <c r="AE830" s="410">
        <f t="shared" si="1519"/>
        <v>0</v>
      </c>
      <c r="AF830" s="410">
        <f t="shared" si="1519"/>
        <v>0</v>
      </c>
      <c r="AG830" s="410">
        <f t="shared" si="1519"/>
        <v>0</v>
      </c>
      <c r="AH830" s="410">
        <f t="shared" si="1519"/>
        <v>0</v>
      </c>
      <c r="AI830" s="410">
        <f t="shared" si="1519"/>
        <v>0</v>
      </c>
      <c r="AJ830" s="410">
        <f t="shared" si="1519"/>
        <v>0</v>
      </c>
      <c r="AK830" s="410">
        <f t="shared" si="1519"/>
        <v>0</v>
      </c>
      <c r="AL830" s="410">
        <f t="shared" si="1519"/>
        <v>0</v>
      </c>
      <c r="AM830" s="305"/>
    </row>
    <row r="831" spans="1:39" ht="16" hidden="1" outlineLevel="1">
      <c r="A831" s="528"/>
      <c r="B831" s="293"/>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21"/>
      <c r="Z831" s="424"/>
      <c r="AA831" s="424"/>
      <c r="AB831" s="424"/>
      <c r="AC831" s="424"/>
      <c r="AD831" s="424"/>
      <c r="AE831" s="424"/>
      <c r="AF831" s="424"/>
      <c r="AG831" s="424"/>
      <c r="AH831" s="424"/>
      <c r="AI831" s="424"/>
      <c r="AJ831" s="424"/>
      <c r="AK831" s="424"/>
      <c r="AL831" s="424"/>
      <c r="AM831" s="305"/>
    </row>
    <row r="832" spans="1:39" ht="17" hidden="1" outlineLevel="1">
      <c r="A832" s="528">
        <v>18</v>
      </c>
      <c r="B832" s="427" t="s">
        <v>109</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t="16" hidden="1" outlineLevel="1">
      <c r="A833" s="528"/>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1520">Z832</f>
        <v>0</v>
      </c>
      <c r="AA833" s="410">
        <f t="shared" si="1520"/>
        <v>0</v>
      </c>
      <c r="AB833" s="410">
        <f t="shared" si="1520"/>
        <v>0</v>
      </c>
      <c r="AC833" s="410">
        <f t="shared" si="1520"/>
        <v>0</v>
      </c>
      <c r="AD833" s="410">
        <f t="shared" si="1520"/>
        <v>0</v>
      </c>
      <c r="AE833" s="410">
        <f t="shared" si="1520"/>
        <v>0</v>
      </c>
      <c r="AF833" s="410">
        <f t="shared" si="1520"/>
        <v>0</v>
      </c>
      <c r="AG833" s="410">
        <f t="shared" si="1520"/>
        <v>0</v>
      </c>
      <c r="AH833" s="410">
        <f t="shared" si="1520"/>
        <v>0</v>
      </c>
      <c r="AI833" s="410">
        <f t="shared" si="1520"/>
        <v>0</v>
      </c>
      <c r="AJ833" s="410">
        <f t="shared" si="1520"/>
        <v>0</v>
      </c>
      <c r="AK833" s="410">
        <f t="shared" si="1520"/>
        <v>0</v>
      </c>
      <c r="AL833" s="410">
        <f t="shared" si="1520"/>
        <v>0</v>
      </c>
      <c r="AM833" s="305"/>
    </row>
    <row r="834" spans="1:39" ht="16" hidden="1" outlineLevel="1">
      <c r="A834" s="528"/>
      <c r="B834" s="321"/>
      <c r="C834" s="290"/>
      <c r="D834" s="290"/>
      <c r="E834" s="290"/>
      <c r="F834" s="290"/>
      <c r="G834" s="290"/>
      <c r="H834" s="290"/>
      <c r="I834" s="290"/>
      <c r="J834" s="290"/>
      <c r="K834" s="290"/>
      <c r="L834" s="290"/>
      <c r="M834" s="290"/>
      <c r="N834" s="290"/>
      <c r="O834" s="290"/>
      <c r="P834" s="290"/>
      <c r="Q834" s="290"/>
      <c r="R834" s="290"/>
      <c r="S834" s="290"/>
      <c r="T834" s="290"/>
      <c r="U834" s="290"/>
      <c r="V834" s="290"/>
      <c r="W834" s="290"/>
      <c r="X834" s="290"/>
      <c r="Y834" s="422"/>
      <c r="Z834" s="423"/>
      <c r="AA834" s="423"/>
      <c r="AB834" s="423"/>
      <c r="AC834" s="423"/>
      <c r="AD834" s="423"/>
      <c r="AE834" s="423"/>
      <c r="AF834" s="423"/>
      <c r="AG834" s="423"/>
      <c r="AH834" s="423"/>
      <c r="AI834" s="423"/>
      <c r="AJ834" s="423"/>
      <c r="AK834" s="423"/>
      <c r="AL834" s="423"/>
      <c r="AM834" s="296"/>
    </row>
    <row r="835" spans="1:39" ht="17" hidden="1" outlineLevel="1">
      <c r="A835" s="528">
        <v>19</v>
      </c>
      <c r="B835" s="427" t="s">
        <v>111</v>
      </c>
      <c r="C835" s="290" t="s">
        <v>25</v>
      </c>
      <c r="D835" s="294"/>
      <c r="E835" s="294"/>
      <c r="F835" s="294"/>
      <c r="G835" s="294"/>
      <c r="H835" s="294"/>
      <c r="I835" s="294"/>
      <c r="J835" s="294"/>
      <c r="K835" s="294"/>
      <c r="L835" s="294"/>
      <c r="M835" s="294"/>
      <c r="N835" s="294">
        <v>12</v>
      </c>
      <c r="O835" s="294"/>
      <c r="P835" s="294"/>
      <c r="Q835" s="294"/>
      <c r="R835" s="294"/>
      <c r="S835" s="294"/>
      <c r="T835" s="294"/>
      <c r="U835" s="294"/>
      <c r="V835" s="294"/>
      <c r="W835" s="294"/>
      <c r="X835" s="294"/>
      <c r="Y835" s="425"/>
      <c r="Z835" s="409"/>
      <c r="AA835" s="409"/>
      <c r="AB835" s="409"/>
      <c r="AC835" s="409"/>
      <c r="AD835" s="409"/>
      <c r="AE835" s="409"/>
      <c r="AF835" s="414"/>
      <c r="AG835" s="414"/>
      <c r="AH835" s="414"/>
      <c r="AI835" s="414"/>
      <c r="AJ835" s="414"/>
      <c r="AK835" s="414"/>
      <c r="AL835" s="414"/>
      <c r="AM835" s="295">
        <f>SUM(Y835:AL835)</f>
        <v>0</v>
      </c>
    </row>
    <row r="836" spans="1:39" ht="16" hidden="1" outlineLevel="1">
      <c r="A836" s="528"/>
      <c r="B836" s="293" t="s">
        <v>342</v>
      </c>
      <c r="C836" s="290" t="s">
        <v>163</v>
      </c>
      <c r="D836" s="294"/>
      <c r="E836" s="294"/>
      <c r="F836" s="294"/>
      <c r="G836" s="294"/>
      <c r="H836" s="294"/>
      <c r="I836" s="294"/>
      <c r="J836" s="294"/>
      <c r="K836" s="294"/>
      <c r="L836" s="294"/>
      <c r="M836" s="294"/>
      <c r="N836" s="294">
        <f>N835</f>
        <v>12</v>
      </c>
      <c r="O836" s="294"/>
      <c r="P836" s="294"/>
      <c r="Q836" s="294"/>
      <c r="R836" s="294"/>
      <c r="S836" s="294"/>
      <c r="T836" s="294"/>
      <c r="U836" s="294"/>
      <c r="V836" s="294"/>
      <c r="W836" s="294"/>
      <c r="X836" s="294"/>
      <c r="Y836" s="410">
        <f>Y835</f>
        <v>0</v>
      </c>
      <c r="Z836" s="410">
        <f t="shared" ref="Z836:AL836" si="1521">Z835</f>
        <v>0</v>
      </c>
      <c r="AA836" s="410">
        <f t="shared" si="1521"/>
        <v>0</v>
      </c>
      <c r="AB836" s="410">
        <f t="shared" si="1521"/>
        <v>0</v>
      </c>
      <c r="AC836" s="410">
        <f t="shared" si="1521"/>
        <v>0</v>
      </c>
      <c r="AD836" s="410">
        <f t="shared" si="1521"/>
        <v>0</v>
      </c>
      <c r="AE836" s="410">
        <f t="shared" si="1521"/>
        <v>0</v>
      </c>
      <c r="AF836" s="410">
        <f t="shared" si="1521"/>
        <v>0</v>
      </c>
      <c r="AG836" s="410">
        <f t="shared" si="1521"/>
        <v>0</v>
      </c>
      <c r="AH836" s="410">
        <f t="shared" si="1521"/>
        <v>0</v>
      </c>
      <c r="AI836" s="410">
        <f t="shared" si="1521"/>
        <v>0</v>
      </c>
      <c r="AJ836" s="410">
        <f t="shared" si="1521"/>
        <v>0</v>
      </c>
      <c r="AK836" s="410">
        <f t="shared" si="1521"/>
        <v>0</v>
      </c>
      <c r="AL836" s="410">
        <f t="shared" si="1521"/>
        <v>0</v>
      </c>
      <c r="AM836" s="296"/>
    </row>
    <row r="837" spans="1:39" ht="16" hidden="1" outlineLevel="1">
      <c r="A837" s="528"/>
      <c r="B837" s="321"/>
      <c r="C837" s="290"/>
      <c r="D837" s="290"/>
      <c r="E837" s="290"/>
      <c r="F837" s="290"/>
      <c r="G837" s="290"/>
      <c r="H837" s="290"/>
      <c r="I837" s="290"/>
      <c r="J837" s="290"/>
      <c r="K837" s="290"/>
      <c r="L837" s="290"/>
      <c r="M837" s="290"/>
      <c r="N837" s="290"/>
      <c r="O837" s="290"/>
      <c r="P837" s="290"/>
      <c r="Q837" s="290"/>
      <c r="R837" s="290"/>
      <c r="S837" s="290"/>
      <c r="T837" s="290"/>
      <c r="U837" s="290"/>
      <c r="V837" s="290"/>
      <c r="W837" s="290"/>
      <c r="X837" s="290"/>
      <c r="Y837" s="411"/>
      <c r="Z837" s="411"/>
      <c r="AA837" s="411"/>
      <c r="AB837" s="411"/>
      <c r="AC837" s="411"/>
      <c r="AD837" s="411"/>
      <c r="AE837" s="411"/>
      <c r="AF837" s="411"/>
      <c r="AG837" s="411"/>
      <c r="AH837" s="411"/>
      <c r="AI837" s="411"/>
      <c r="AJ837" s="411"/>
      <c r="AK837" s="411"/>
      <c r="AL837" s="411"/>
      <c r="AM837" s="305"/>
    </row>
    <row r="838" spans="1:39" ht="17" hidden="1" outlineLevel="1">
      <c r="A838" s="528">
        <v>20</v>
      </c>
      <c r="B838" s="427" t="s">
        <v>110</v>
      </c>
      <c r="C838" s="290" t="s">
        <v>25</v>
      </c>
      <c r="D838" s="294"/>
      <c r="E838" s="294"/>
      <c r="F838" s="294"/>
      <c r="G838" s="294"/>
      <c r="H838" s="294"/>
      <c r="I838" s="294"/>
      <c r="J838" s="294"/>
      <c r="K838" s="294"/>
      <c r="L838" s="294"/>
      <c r="M838" s="294"/>
      <c r="N838" s="294">
        <v>12</v>
      </c>
      <c r="O838" s="294"/>
      <c r="P838" s="294"/>
      <c r="Q838" s="294"/>
      <c r="R838" s="294"/>
      <c r="S838" s="294"/>
      <c r="T838" s="294"/>
      <c r="U838" s="294"/>
      <c r="V838" s="294"/>
      <c r="W838" s="294"/>
      <c r="X838" s="294"/>
      <c r="Y838" s="425"/>
      <c r="Z838" s="409"/>
      <c r="AA838" s="409"/>
      <c r="AB838" s="409"/>
      <c r="AC838" s="409"/>
      <c r="AD838" s="409"/>
      <c r="AE838" s="409"/>
      <c r="AF838" s="414"/>
      <c r="AG838" s="414"/>
      <c r="AH838" s="414"/>
      <c r="AI838" s="414"/>
      <c r="AJ838" s="414"/>
      <c r="AK838" s="414"/>
      <c r="AL838" s="414"/>
      <c r="AM838" s="295">
        <f>SUM(Y838:AL838)</f>
        <v>0</v>
      </c>
    </row>
    <row r="839" spans="1:39" ht="16" hidden="1" outlineLevel="1">
      <c r="A839" s="528"/>
      <c r="B839" s="293" t="s">
        <v>342</v>
      </c>
      <c r="C839" s="290" t="s">
        <v>163</v>
      </c>
      <c r="D839" s="294"/>
      <c r="E839" s="294"/>
      <c r="F839" s="294"/>
      <c r="G839" s="294"/>
      <c r="H839" s="294"/>
      <c r="I839" s="294"/>
      <c r="J839" s="294"/>
      <c r="K839" s="294"/>
      <c r="L839" s="294"/>
      <c r="M839" s="294"/>
      <c r="N839" s="294">
        <f>N838</f>
        <v>12</v>
      </c>
      <c r="O839" s="294"/>
      <c r="P839" s="294"/>
      <c r="Q839" s="294"/>
      <c r="R839" s="294"/>
      <c r="S839" s="294"/>
      <c r="T839" s="294"/>
      <c r="U839" s="294"/>
      <c r="V839" s="294"/>
      <c r="W839" s="294"/>
      <c r="X839" s="294"/>
      <c r="Y839" s="410">
        <f>Y838</f>
        <v>0</v>
      </c>
      <c r="Z839" s="410">
        <f t="shared" ref="Z839:AL839" si="1522">Z838</f>
        <v>0</v>
      </c>
      <c r="AA839" s="410">
        <f t="shared" si="1522"/>
        <v>0</v>
      </c>
      <c r="AB839" s="410">
        <f t="shared" si="1522"/>
        <v>0</v>
      </c>
      <c r="AC839" s="410">
        <f t="shared" si="1522"/>
        <v>0</v>
      </c>
      <c r="AD839" s="410">
        <f t="shared" si="1522"/>
        <v>0</v>
      </c>
      <c r="AE839" s="410">
        <f t="shared" si="1522"/>
        <v>0</v>
      </c>
      <c r="AF839" s="410">
        <f t="shared" si="1522"/>
        <v>0</v>
      </c>
      <c r="AG839" s="410">
        <f t="shared" si="1522"/>
        <v>0</v>
      </c>
      <c r="AH839" s="410">
        <f t="shared" si="1522"/>
        <v>0</v>
      </c>
      <c r="AI839" s="410">
        <f t="shared" si="1522"/>
        <v>0</v>
      </c>
      <c r="AJ839" s="410">
        <f t="shared" si="1522"/>
        <v>0</v>
      </c>
      <c r="AK839" s="410">
        <f t="shared" si="1522"/>
        <v>0</v>
      </c>
      <c r="AL839" s="410">
        <f t="shared" si="1522"/>
        <v>0</v>
      </c>
      <c r="AM839" s="305"/>
    </row>
    <row r="840" spans="1:39" ht="16" hidden="1" outlineLevel="1">
      <c r="A840" s="528"/>
      <c r="B840" s="322"/>
      <c r="C840" s="299"/>
      <c r="D840" s="290"/>
      <c r="E840" s="290"/>
      <c r="F840" s="290"/>
      <c r="G840" s="290"/>
      <c r="H840" s="290"/>
      <c r="I840" s="290"/>
      <c r="J840" s="290"/>
      <c r="K840" s="290"/>
      <c r="L840" s="290"/>
      <c r="M840" s="290"/>
      <c r="N840" s="299"/>
      <c r="O840" s="290"/>
      <c r="P840" s="290"/>
      <c r="Q840" s="290"/>
      <c r="R840" s="290"/>
      <c r="S840" s="290"/>
      <c r="T840" s="290"/>
      <c r="U840" s="290"/>
      <c r="V840" s="290"/>
      <c r="W840" s="290"/>
      <c r="X840" s="290"/>
      <c r="Y840" s="411"/>
      <c r="Z840" s="411"/>
      <c r="AA840" s="411"/>
      <c r="AB840" s="411"/>
      <c r="AC840" s="411"/>
      <c r="AD840" s="411"/>
      <c r="AE840" s="411"/>
      <c r="AF840" s="411"/>
      <c r="AG840" s="411"/>
      <c r="AH840" s="411"/>
      <c r="AI840" s="411"/>
      <c r="AJ840" s="411"/>
      <c r="AK840" s="411"/>
      <c r="AL840" s="411"/>
      <c r="AM840" s="305"/>
    </row>
    <row r="841" spans="1:39" ht="16" hidden="1" outlineLevel="1">
      <c r="A841" s="528"/>
      <c r="B841" s="514" t="s">
        <v>503</v>
      </c>
      <c r="C841" s="290"/>
      <c r="D841" s="290"/>
      <c r="E841" s="290"/>
      <c r="F841" s="290"/>
      <c r="G841" s="290"/>
      <c r="H841" s="290"/>
      <c r="I841" s="290"/>
      <c r="J841" s="290"/>
      <c r="K841" s="290"/>
      <c r="L841" s="290"/>
      <c r="M841" s="290"/>
      <c r="N841" s="290"/>
      <c r="O841" s="290"/>
      <c r="P841" s="290"/>
      <c r="Q841" s="290"/>
      <c r="R841" s="290"/>
      <c r="S841" s="290"/>
      <c r="T841" s="290"/>
      <c r="U841" s="290"/>
      <c r="V841" s="290"/>
      <c r="W841" s="290"/>
      <c r="X841" s="290"/>
      <c r="Y841" s="421"/>
      <c r="Z841" s="424"/>
      <c r="AA841" s="424"/>
      <c r="AB841" s="424"/>
      <c r="AC841" s="424"/>
      <c r="AD841" s="424"/>
      <c r="AE841" s="424"/>
      <c r="AF841" s="424"/>
      <c r="AG841" s="424"/>
      <c r="AH841" s="424"/>
      <c r="AI841" s="424"/>
      <c r="AJ841" s="424"/>
      <c r="AK841" s="424"/>
      <c r="AL841" s="424"/>
      <c r="AM841" s="305"/>
    </row>
    <row r="842" spans="1:39" ht="16" hidden="1" outlineLevel="1">
      <c r="A842" s="528"/>
      <c r="B842" s="500" t="s">
        <v>499</v>
      </c>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17" hidden="1" outlineLevel="1">
      <c r="A843" s="528">
        <v>21</v>
      </c>
      <c r="B843" s="427" t="s">
        <v>113</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t="16" hidden="1" outlineLevel="1">
      <c r="A844" s="528"/>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1523">Z843</f>
        <v>0</v>
      </c>
      <c r="AA844" s="410">
        <f t="shared" ref="AA844" si="1524">AA843</f>
        <v>0</v>
      </c>
      <c r="AB844" s="410">
        <f t="shared" ref="AB844" si="1525">AB843</f>
        <v>0</v>
      </c>
      <c r="AC844" s="410">
        <f t="shared" ref="AC844" si="1526">AC843</f>
        <v>0</v>
      </c>
      <c r="AD844" s="410">
        <f t="shared" ref="AD844" si="1527">AD843</f>
        <v>0</v>
      </c>
      <c r="AE844" s="410">
        <f t="shared" ref="AE844" si="1528">AE843</f>
        <v>0</v>
      </c>
      <c r="AF844" s="410">
        <f t="shared" ref="AF844" si="1529">AF843</f>
        <v>0</v>
      </c>
      <c r="AG844" s="410">
        <f t="shared" ref="AG844" si="1530">AG843</f>
        <v>0</v>
      </c>
      <c r="AH844" s="410">
        <f t="shared" ref="AH844" si="1531">AH843</f>
        <v>0</v>
      </c>
      <c r="AI844" s="410">
        <f t="shared" ref="AI844" si="1532">AI843</f>
        <v>0</v>
      </c>
      <c r="AJ844" s="410">
        <f t="shared" ref="AJ844" si="1533">AJ843</f>
        <v>0</v>
      </c>
      <c r="AK844" s="410">
        <f t="shared" ref="AK844" si="1534">AK843</f>
        <v>0</v>
      </c>
      <c r="AL844" s="410">
        <f t="shared" ref="AL844" si="1535">AL843</f>
        <v>0</v>
      </c>
      <c r="AM844" s="305"/>
    </row>
    <row r="845" spans="1:39" ht="16" hidden="1" outlineLevel="1">
      <c r="A845" s="528"/>
      <c r="B845" s="293"/>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4" outlineLevel="1">
      <c r="A846" s="528">
        <v>22</v>
      </c>
      <c r="B846" s="427" t="s">
        <v>114</v>
      </c>
      <c r="C846" s="742" t="s">
        <v>741</v>
      </c>
      <c r="D846" s="294">
        <v>630</v>
      </c>
      <c r="E846" s="294">
        <v>630</v>
      </c>
      <c r="F846" s="294">
        <v>630</v>
      </c>
      <c r="G846" s="294"/>
      <c r="H846" s="294"/>
      <c r="I846" s="294"/>
      <c r="J846" s="294"/>
      <c r="K846" s="294"/>
      <c r="L846" s="294"/>
      <c r="M846" s="294"/>
      <c r="N846" s="290"/>
      <c r="O846" s="294"/>
      <c r="P846" s="294"/>
      <c r="Q846" s="294"/>
      <c r="R846" s="294"/>
      <c r="S846" s="294"/>
      <c r="T846" s="294"/>
      <c r="U846" s="294"/>
      <c r="V846" s="294"/>
      <c r="W846" s="294"/>
      <c r="X846" s="294"/>
      <c r="Y846" s="414">
        <v>1</v>
      </c>
      <c r="Z846" s="414"/>
      <c r="AA846" s="414"/>
      <c r="AB846" s="414"/>
      <c r="AC846" s="414"/>
      <c r="AD846" s="414"/>
      <c r="AE846" s="414"/>
      <c r="AF846" s="409"/>
      <c r="AG846" s="409"/>
      <c r="AH846" s="409"/>
      <c r="AI846" s="409"/>
      <c r="AJ846" s="409"/>
      <c r="AK846" s="409"/>
      <c r="AL846" s="409"/>
      <c r="AM846" s="295">
        <f>SUM(Y846:AL846)</f>
        <v>1</v>
      </c>
    </row>
    <row r="847" spans="1:39" ht="16" outlineLevel="1">
      <c r="A847" s="528"/>
      <c r="B847" s="293" t="s">
        <v>342</v>
      </c>
      <c r="C847" s="741" t="s">
        <v>813</v>
      </c>
      <c r="D847" s="294">
        <v>22983.595182175857</v>
      </c>
      <c r="E847" s="294">
        <f>E846/D846*D847</f>
        <v>22983.595182175857</v>
      </c>
      <c r="F847" s="294">
        <f>F846/E846*E847</f>
        <v>22983.595182175857</v>
      </c>
      <c r="G847" s="294"/>
      <c r="H847" s="294"/>
      <c r="I847" s="294"/>
      <c r="J847" s="294"/>
      <c r="K847" s="294"/>
      <c r="L847" s="294"/>
      <c r="M847" s="294"/>
      <c r="N847" s="290"/>
      <c r="O847" s="294"/>
      <c r="P847" s="294"/>
      <c r="Q847" s="294"/>
      <c r="R847" s="294"/>
      <c r="S847" s="294"/>
      <c r="T847" s="294"/>
      <c r="U847" s="294"/>
      <c r="V847" s="294"/>
      <c r="W847" s="294"/>
      <c r="X847" s="294"/>
      <c r="Y847" s="410">
        <f>Y846</f>
        <v>1</v>
      </c>
      <c r="Z847" s="410">
        <f t="shared" ref="Z847" si="1536">Z846</f>
        <v>0</v>
      </c>
      <c r="AA847" s="410">
        <f t="shared" ref="AA847" si="1537">AA846</f>
        <v>0</v>
      </c>
      <c r="AB847" s="410">
        <f t="shared" ref="AB847" si="1538">AB846</f>
        <v>0</v>
      </c>
      <c r="AC847" s="410">
        <f t="shared" ref="AC847" si="1539">AC846</f>
        <v>0</v>
      </c>
      <c r="AD847" s="410">
        <f t="shared" ref="AD847" si="1540">AD846</f>
        <v>0</v>
      </c>
      <c r="AE847" s="410">
        <f t="shared" ref="AE847" si="1541">AE846</f>
        <v>0</v>
      </c>
      <c r="AF847" s="410">
        <f t="shared" ref="AF847" si="1542">AF846</f>
        <v>0</v>
      </c>
      <c r="AG847" s="410">
        <f t="shared" ref="AG847" si="1543">AG846</f>
        <v>0</v>
      </c>
      <c r="AH847" s="410">
        <f t="shared" ref="AH847" si="1544">AH846</f>
        <v>0</v>
      </c>
      <c r="AI847" s="410">
        <f t="shared" ref="AI847" si="1545">AI846</f>
        <v>0</v>
      </c>
      <c r="AJ847" s="410">
        <f t="shared" ref="AJ847" si="1546">AJ846</f>
        <v>0</v>
      </c>
      <c r="AK847" s="410">
        <f t="shared" ref="AK847" si="1547">AK846</f>
        <v>0</v>
      </c>
      <c r="AL847" s="410">
        <f t="shared" ref="AL847" si="1548">AL846</f>
        <v>0</v>
      </c>
      <c r="AM847" s="305"/>
    </row>
    <row r="848" spans="1:39" ht="16" outlineLevel="1">
      <c r="A848" s="528"/>
      <c r="B848" s="293"/>
      <c r="C848" s="741"/>
      <c r="D848" s="741"/>
      <c r="E848" s="741"/>
      <c r="F848" s="741"/>
      <c r="G848" s="290"/>
      <c r="H848" s="290"/>
      <c r="I848" s="290"/>
      <c r="J848" s="290"/>
      <c r="K848" s="290"/>
      <c r="L848" s="290"/>
      <c r="M848" s="290"/>
      <c r="N848" s="290"/>
      <c r="O848" s="290"/>
      <c r="P848" s="290"/>
      <c r="Q848" s="290"/>
      <c r="R848" s="290"/>
      <c r="S848" s="290"/>
      <c r="T848" s="290"/>
      <c r="U848" s="290"/>
      <c r="V848" s="290"/>
      <c r="W848" s="290"/>
      <c r="X848" s="290"/>
      <c r="Y848" s="421"/>
      <c r="Z848" s="424"/>
      <c r="AA848" s="424"/>
      <c r="AB848" s="424"/>
      <c r="AC848" s="424"/>
      <c r="AD848" s="424"/>
      <c r="AE848" s="424"/>
      <c r="AF848" s="424"/>
      <c r="AG848" s="424"/>
      <c r="AH848" s="424"/>
      <c r="AI848" s="424"/>
      <c r="AJ848" s="424"/>
      <c r="AK848" s="424"/>
      <c r="AL848" s="424"/>
      <c r="AM848" s="305"/>
    </row>
    <row r="849" spans="1:39" ht="17" hidden="1" outlineLevel="1">
      <c r="A849" s="528">
        <v>23</v>
      </c>
      <c r="B849" s="427" t="s">
        <v>115</v>
      </c>
      <c r="C849" s="741" t="s">
        <v>25</v>
      </c>
      <c r="D849" s="294"/>
      <c r="E849" s="294"/>
      <c r="F849" s="294"/>
      <c r="G849" s="294"/>
      <c r="H849" s="294"/>
      <c r="I849" s="294"/>
      <c r="J849" s="294"/>
      <c r="K849" s="294"/>
      <c r="L849" s="294"/>
      <c r="M849" s="294"/>
      <c r="N849" s="290"/>
      <c r="O849" s="294"/>
      <c r="P849" s="294"/>
      <c r="Q849" s="294"/>
      <c r="R849" s="294"/>
      <c r="S849" s="294"/>
      <c r="T849" s="294"/>
      <c r="U849" s="294"/>
      <c r="V849" s="294"/>
      <c r="W849" s="294"/>
      <c r="X849" s="294"/>
      <c r="Y849" s="414"/>
      <c r="Z849" s="414"/>
      <c r="AA849" s="414"/>
      <c r="AB849" s="414"/>
      <c r="AC849" s="414"/>
      <c r="AD849" s="414"/>
      <c r="AE849" s="414"/>
      <c r="AF849" s="409"/>
      <c r="AG849" s="409"/>
      <c r="AH849" s="409"/>
      <c r="AI849" s="409"/>
      <c r="AJ849" s="409"/>
      <c r="AK849" s="409"/>
      <c r="AL849" s="409"/>
      <c r="AM849" s="295">
        <f>SUM(Y849:AL849)</f>
        <v>0</v>
      </c>
    </row>
    <row r="850" spans="1:39" ht="16" hidden="1" outlineLevel="1">
      <c r="A850" s="528"/>
      <c r="B850" s="293" t="s">
        <v>342</v>
      </c>
      <c r="C850" s="741" t="s">
        <v>163</v>
      </c>
      <c r="D850" s="294"/>
      <c r="E850" s="294"/>
      <c r="F850" s="294"/>
      <c r="G850" s="294"/>
      <c r="H850" s="294"/>
      <c r="I850" s="294"/>
      <c r="J850" s="294"/>
      <c r="K850" s="294"/>
      <c r="L850" s="294"/>
      <c r="M850" s="294"/>
      <c r="N850" s="290"/>
      <c r="O850" s="294"/>
      <c r="P850" s="294"/>
      <c r="Q850" s="294"/>
      <c r="R850" s="294"/>
      <c r="S850" s="294"/>
      <c r="T850" s="294"/>
      <c r="U850" s="294"/>
      <c r="V850" s="294"/>
      <c r="W850" s="294"/>
      <c r="X850" s="294"/>
      <c r="Y850" s="410">
        <f>Y849</f>
        <v>0</v>
      </c>
      <c r="Z850" s="410">
        <f t="shared" ref="Z850" si="1549">Z849</f>
        <v>0</v>
      </c>
      <c r="AA850" s="410">
        <f t="shared" ref="AA850" si="1550">AA849</f>
        <v>0</v>
      </c>
      <c r="AB850" s="410">
        <f t="shared" ref="AB850" si="1551">AB849</f>
        <v>0</v>
      </c>
      <c r="AC850" s="410">
        <f t="shared" ref="AC850" si="1552">AC849</f>
        <v>0</v>
      </c>
      <c r="AD850" s="410">
        <f t="shared" ref="AD850" si="1553">AD849</f>
        <v>0</v>
      </c>
      <c r="AE850" s="410">
        <f t="shared" ref="AE850" si="1554">AE849</f>
        <v>0</v>
      </c>
      <c r="AF850" s="410">
        <f t="shared" ref="AF850" si="1555">AF849</f>
        <v>0</v>
      </c>
      <c r="AG850" s="410">
        <f t="shared" ref="AG850" si="1556">AG849</f>
        <v>0</v>
      </c>
      <c r="AH850" s="410">
        <f t="shared" ref="AH850" si="1557">AH849</f>
        <v>0</v>
      </c>
      <c r="AI850" s="410">
        <f t="shared" ref="AI850" si="1558">AI849</f>
        <v>0</v>
      </c>
      <c r="AJ850" s="410">
        <f t="shared" ref="AJ850" si="1559">AJ849</f>
        <v>0</v>
      </c>
      <c r="AK850" s="410">
        <f t="shared" ref="AK850" si="1560">AK849</f>
        <v>0</v>
      </c>
      <c r="AL850" s="410">
        <f t="shared" ref="AL850" si="1561">AL849</f>
        <v>0</v>
      </c>
      <c r="AM850" s="305"/>
    </row>
    <row r="851" spans="1:39" ht="16" hidden="1" outlineLevel="1">
      <c r="A851" s="528"/>
      <c r="B851" s="429"/>
      <c r="C851" s="741"/>
      <c r="D851" s="741"/>
      <c r="E851" s="741"/>
      <c r="F851" s="741"/>
      <c r="G851" s="290"/>
      <c r="H851" s="290"/>
      <c r="I851" s="290"/>
      <c r="J851" s="290"/>
      <c r="K851" s="290"/>
      <c r="L851" s="290"/>
      <c r="M851" s="290"/>
      <c r="N851" s="290"/>
      <c r="O851" s="290"/>
      <c r="P851" s="290"/>
      <c r="Q851" s="290"/>
      <c r="R851" s="290"/>
      <c r="S851" s="290"/>
      <c r="T851" s="290"/>
      <c r="U851" s="290"/>
      <c r="V851" s="290"/>
      <c r="W851" s="290"/>
      <c r="X851" s="290"/>
      <c r="Y851" s="421"/>
      <c r="Z851" s="424"/>
      <c r="AA851" s="424"/>
      <c r="AB851" s="424"/>
      <c r="AC851" s="424"/>
      <c r="AD851" s="424"/>
      <c r="AE851" s="424"/>
      <c r="AF851" s="424"/>
      <c r="AG851" s="424"/>
      <c r="AH851" s="424"/>
      <c r="AI851" s="424"/>
      <c r="AJ851" s="424"/>
      <c r="AK851" s="424"/>
      <c r="AL851" s="424"/>
      <c r="AM851" s="305"/>
    </row>
    <row r="852" spans="1:39" ht="17" outlineLevel="1">
      <c r="A852" s="528">
        <v>24</v>
      </c>
      <c r="B852" s="427" t="s">
        <v>116</v>
      </c>
      <c r="C852" s="741" t="s">
        <v>25</v>
      </c>
      <c r="D852" s="294"/>
      <c r="E852" s="294"/>
      <c r="F852" s="294"/>
      <c r="G852" s="294"/>
      <c r="H852" s="294"/>
      <c r="I852" s="294"/>
      <c r="J852" s="294"/>
      <c r="K852" s="294"/>
      <c r="L852" s="294"/>
      <c r="M852" s="294"/>
      <c r="N852" s="290"/>
      <c r="O852" s="294"/>
      <c r="P852" s="294"/>
      <c r="Q852" s="294"/>
      <c r="R852" s="294"/>
      <c r="S852" s="294"/>
      <c r="T852" s="294"/>
      <c r="U852" s="294"/>
      <c r="V852" s="294"/>
      <c r="W852" s="294"/>
      <c r="X852" s="294"/>
      <c r="Y852" s="414">
        <v>1</v>
      </c>
      <c r="Z852" s="414"/>
      <c r="AA852" s="414"/>
      <c r="AB852" s="414"/>
      <c r="AC852" s="414"/>
      <c r="AD852" s="414"/>
      <c r="AE852" s="414"/>
      <c r="AF852" s="409"/>
      <c r="AG852" s="409"/>
      <c r="AH852" s="409"/>
      <c r="AI852" s="409"/>
      <c r="AJ852" s="409"/>
      <c r="AK852" s="409"/>
      <c r="AL852" s="409"/>
      <c r="AM852" s="295">
        <f>SUM(Y852:AL852)</f>
        <v>1</v>
      </c>
    </row>
    <row r="853" spans="1:39" ht="16" outlineLevel="1">
      <c r="A853" s="528"/>
      <c r="B853" s="293" t="s">
        <v>342</v>
      </c>
      <c r="C853" s="741" t="s">
        <v>814</v>
      </c>
      <c r="D853" s="294">
        <v>11638.562243864375</v>
      </c>
      <c r="E853" s="294">
        <f>D853</f>
        <v>11638.562243864375</v>
      </c>
      <c r="F853" s="294">
        <f>E853</f>
        <v>11638.562243864375</v>
      </c>
      <c r="G853" s="294"/>
      <c r="H853" s="294"/>
      <c r="I853" s="294"/>
      <c r="J853" s="294"/>
      <c r="K853" s="294"/>
      <c r="L853" s="294"/>
      <c r="M853" s="294"/>
      <c r="N853" s="290"/>
      <c r="O853" s="294"/>
      <c r="P853" s="294"/>
      <c r="Q853" s="294"/>
      <c r="R853" s="294"/>
      <c r="S853" s="294"/>
      <c r="T853" s="294"/>
      <c r="U853" s="294"/>
      <c r="V853" s="294"/>
      <c r="W853" s="294"/>
      <c r="X853" s="294"/>
      <c r="Y853" s="410">
        <f>Y852</f>
        <v>1</v>
      </c>
      <c r="Z853" s="410">
        <f t="shared" ref="Z853" si="1562">Z852</f>
        <v>0</v>
      </c>
      <c r="AA853" s="410">
        <f t="shared" ref="AA853" si="1563">AA852</f>
        <v>0</v>
      </c>
      <c r="AB853" s="410">
        <f t="shared" ref="AB853" si="1564">AB852</f>
        <v>0</v>
      </c>
      <c r="AC853" s="410">
        <f t="shared" ref="AC853" si="1565">AC852</f>
        <v>0</v>
      </c>
      <c r="AD853" s="410">
        <f t="shared" ref="AD853" si="1566">AD852</f>
        <v>0</v>
      </c>
      <c r="AE853" s="410">
        <f t="shared" ref="AE853" si="1567">AE852</f>
        <v>0</v>
      </c>
      <c r="AF853" s="410">
        <f t="shared" ref="AF853" si="1568">AF852</f>
        <v>0</v>
      </c>
      <c r="AG853" s="410">
        <f t="shared" ref="AG853" si="1569">AG852</f>
        <v>0</v>
      </c>
      <c r="AH853" s="410">
        <f t="shared" ref="AH853" si="1570">AH852</f>
        <v>0</v>
      </c>
      <c r="AI853" s="410">
        <f t="shared" ref="AI853" si="1571">AI852</f>
        <v>0</v>
      </c>
      <c r="AJ853" s="410">
        <f t="shared" ref="AJ853" si="1572">AJ852</f>
        <v>0</v>
      </c>
      <c r="AK853" s="410">
        <f t="shared" ref="AK853" si="1573">AK852</f>
        <v>0</v>
      </c>
      <c r="AL853" s="410">
        <f t="shared" ref="AL853" si="1574">AL852</f>
        <v>0</v>
      </c>
      <c r="AM853" s="305"/>
    </row>
    <row r="854" spans="1:39" ht="16" outlineLevel="1">
      <c r="A854" s="528"/>
      <c r="B854" s="293"/>
      <c r="C854" s="741"/>
      <c r="D854" s="741"/>
      <c r="E854" s="741"/>
      <c r="F854" s="741"/>
      <c r="G854" s="290"/>
      <c r="H854" s="290"/>
      <c r="I854" s="290"/>
      <c r="J854" s="290"/>
      <c r="K854" s="290"/>
      <c r="L854" s="290"/>
      <c r="M854" s="290"/>
      <c r="N854" s="290"/>
      <c r="O854" s="290"/>
      <c r="P854" s="290"/>
      <c r="Q854" s="290"/>
      <c r="R854" s="290"/>
      <c r="S854" s="290"/>
      <c r="T854" s="290"/>
      <c r="U854" s="290"/>
      <c r="V854" s="290"/>
      <c r="W854" s="290"/>
      <c r="X854" s="290"/>
      <c r="Y854" s="411"/>
      <c r="Z854" s="424"/>
      <c r="AA854" s="424"/>
      <c r="AB854" s="424"/>
      <c r="AC854" s="424"/>
      <c r="AD854" s="424"/>
      <c r="AE854" s="424"/>
      <c r="AF854" s="424"/>
      <c r="AG854" s="424"/>
      <c r="AH854" s="424"/>
      <c r="AI854" s="424"/>
      <c r="AJ854" s="424"/>
      <c r="AK854" s="424"/>
      <c r="AL854" s="424"/>
      <c r="AM854" s="305"/>
    </row>
    <row r="855" spans="1:39" ht="17" outlineLevel="1">
      <c r="A855" s="528"/>
      <c r="B855" s="744" t="s">
        <v>740</v>
      </c>
      <c r="C855" s="742" t="s">
        <v>741</v>
      </c>
      <c r="D855" s="294">
        <v>4470.1787999999988</v>
      </c>
      <c r="E855" s="294">
        <v>4470.1787999999988</v>
      </c>
      <c r="F855" s="294">
        <v>4470.1787999999988</v>
      </c>
      <c r="G855" s="294"/>
      <c r="H855" s="294"/>
      <c r="I855" s="294"/>
      <c r="J855" s="294"/>
      <c r="K855" s="294"/>
      <c r="L855" s="294"/>
      <c r="M855" s="294"/>
      <c r="N855" s="290"/>
      <c r="O855" s="294"/>
      <c r="P855" s="294"/>
      <c r="Q855" s="294"/>
      <c r="R855" s="294"/>
      <c r="S855" s="294"/>
      <c r="T855" s="294"/>
      <c r="U855" s="294"/>
      <c r="V855" s="294"/>
      <c r="W855" s="294"/>
      <c r="X855" s="294"/>
      <c r="Y855" s="414">
        <v>1</v>
      </c>
      <c r="Z855" s="414"/>
      <c r="AA855" s="414"/>
      <c r="AB855" s="414"/>
      <c r="AC855" s="414"/>
      <c r="AD855" s="414"/>
      <c r="AE855" s="414"/>
      <c r="AF855" s="409"/>
      <c r="AG855" s="409"/>
      <c r="AH855" s="409"/>
      <c r="AI855" s="409"/>
      <c r="AJ855" s="409"/>
      <c r="AK855" s="409"/>
      <c r="AL855" s="409"/>
      <c r="AM855" s="295">
        <f>SUM(Y855:AL855)</f>
        <v>1</v>
      </c>
    </row>
    <row r="856" spans="1:39" ht="16" outlineLevel="1">
      <c r="A856" s="528"/>
      <c r="B856" s="293" t="s">
        <v>342</v>
      </c>
      <c r="C856" s="741" t="s">
        <v>163</v>
      </c>
      <c r="D856" s="294"/>
      <c r="E856" s="294"/>
      <c r="F856" s="294"/>
      <c r="G856" s="294"/>
      <c r="H856" s="294"/>
      <c r="I856" s="294"/>
      <c r="J856" s="294"/>
      <c r="K856" s="294"/>
      <c r="L856" s="294"/>
      <c r="M856" s="294"/>
      <c r="N856" s="290"/>
      <c r="O856" s="294"/>
      <c r="P856" s="294"/>
      <c r="Q856" s="294"/>
      <c r="R856" s="294"/>
      <c r="S856" s="294"/>
      <c r="T856" s="294"/>
      <c r="U856" s="294"/>
      <c r="V856" s="294"/>
      <c r="W856" s="294"/>
      <c r="X856" s="294"/>
      <c r="Y856" s="410">
        <f>Y855</f>
        <v>1</v>
      </c>
      <c r="Z856" s="410">
        <f t="shared" ref="Z856:AL856" si="1575">Z855</f>
        <v>0</v>
      </c>
      <c r="AA856" s="410">
        <f t="shared" si="1575"/>
        <v>0</v>
      </c>
      <c r="AB856" s="410">
        <f t="shared" si="1575"/>
        <v>0</v>
      </c>
      <c r="AC856" s="410">
        <f t="shared" si="1575"/>
        <v>0</v>
      </c>
      <c r="AD856" s="410">
        <f t="shared" si="1575"/>
        <v>0</v>
      </c>
      <c r="AE856" s="410">
        <f t="shared" si="1575"/>
        <v>0</v>
      </c>
      <c r="AF856" s="410">
        <f t="shared" si="1575"/>
        <v>0</v>
      </c>
      <c r="AG856" s="410">
        <f t="shared" si="1575"/>
        <v>0</v>
      </c>
      <c r="AH856" s="410">
        <f t="shared" si="1575"/>
        <v>0</v>
      </c>
      <c r="AI856" s="410">
        <f t="shared" si="1575"/>
        <v>0</v>
      </c>
      <c r="AJ856" s="410">
        <f t="shared" si="1575"/>
        <v>0</v>
      </c>
      <c r="AK856" s="410">
        <f t="shared" si="1575"/>
        <v>0</v>
      </c>
      <c r="AL856" s="410">
        <f t="shared" si="1575"/>
        <v>0</v>
      </c>
      <c r="AM856" s="305"/>
    </row>
    <row r="857" spans="1:39" ht="16" outlineLevel="1">
      <c r="A857" s="528"/>
      <c r="B857" s="293"/>
      <c r="C857" s="741"/>
      <c r="D857" s="741"/>
      <c r="E857" s="741"/>
      <c r="F857" s="741"/>
      <c r="G857" s="290"/>
      <c r="H857" s="290"/>
      <c r="I857" s="290"/>
      <c r="J857" s="290"/>
      <c r="K857" s="290"/>
      <c r="L857" s="290"/>
      <c r="M857" s="290"/>
      <c r="N857" s="290"/>
      <c r="O857" s="290"/>
      <c r="P857" s="290"/>
      <c r="Q857" s="290"/>
      <c r="R857" s="290"/>
      <c r="S857" s="290"/>
      <c r="T857" s="290"/>
      <c r="U857" s="290"/>
      <c r="V857" s="290"/>
      <c r="W857" s="290"/>
      <c r="X857" s="290"/>
      <c r="Y857" s="411"/>
      <c r="Z857" s="424"/>
      <c r="AA857" s="424"/>
      <c r="AB857" s="424"/>
      <c r="AC857" s="424"/>
      <c r="AD857" s="424"/>
      <c r="AE857" s="424"/>
      <c r="AF857" s="424"/>
      <c r="AG857" s="424"/>
      <c r="AH857" s="424"/>
      <c r="AI857" s="424"/>
      <c r="AJ857" s="424"/>
      <c r="AK857" s="424"/>
      <c r="AL857" s="424"/>
      <c r="AM857" s="305"/>
    </row>
    <row r="858" spans="1:39" ht="16" outlineLevel="1">
      <c r="A858" s="528"/>
      <c r="B858" s="287" t="s">
        <v>500</v>
      </c>
      <c r="C858" s="741"/>
      <c r="D858" s="741"/>
      <c r="E858" s="741"/>
      <c r="F858" s="741"/>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17" hidden="1" outlineLevel="1">
      <c r="A859" s="528">
        <v>25</v>
      </c>
      <c r="B859" s="427" t="s">
        <v>117</v>
      </c>
      <c r="C859" s="741"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t="16" hidden="1" outlineLevel="1">
      <c r="A860" s="528"/>
      <c r="B860" s="293" t="s">
        <v>342</v>
      </c>
      <c r="C860" s="741"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1576">Z859</f>
        <v>0</v>
      </c>
      <c r="AA860" s="410">
        <f t="shared" ref="AA860" si="1577">AA859</f>
        <v>0</v>
      </c>
      <c r="AB860" s="410">
        <f t="shared" ref="AB860" si="1578">AB859</f>
        <v>0</v>
      </c>
      <c r="AC860" s="410">
        <f t="shared" ref="AC860" si="1579">AC859</f>
        <v>0</v>
      </c>
      <c r="AD860" s="410">
        <f t="shared" ref="AD860" si="1580">AD859</f>
        <v>0</v>
      </c>
      <c r="AE860" s="410">
        <f t="shared" ref="AE860" si="1581">AE859</f>
        <v>0</v>
      </c>
      <c r="AF860" s="410">
        <f t="shared" ref="AF860" si="1582">AF859</f>
        <v>0</v>
      </c>
      <c r="AG860" s="410">
        <f t="shared" ref="AG860" si="1583">AG859</f>
        <v>0</v>
      </c>
      <c r="AH860" s="410">
        <f t="shared" ref="AH860" si="1584">AH859</f>
        <v>0</v>
      </c>
      <c r="AI860" s="410">
        <f t="shared" ref="AI860" si="1585">AI859</f>
        <v>0</v>
      </c>
      <c r="AJ860" s="410">
        <f t="shared" ref="AJ860" si="1586">AJ859</f>
        <v>0</v>
      </c>
      <c r="AK860" s="410">
        <f t="shared" ref="AK860" si="1587">AK859</f>
        <v>0</v>
      </c>
      <c r="AL860" s="410">
        <f t="shared" ref="AL860" si="1588">AL859</f>
        <v>0</v>
      </c>
      <c r="AM860" s="305"/>
    </row>
    <row r="861" spans="1:39" ht="16" hidden="1" outlineLevel="1">
      <c r="A861" s="528"/>
      <c r="B861" s="293"/>
      <c r="C861" s="741"/>
      <c r="D861" s="741"/>
      <c r="E861" s="741"/>
      <c r="F861" s="741"/>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17" outlineLevel="1">
      <c r="A862" s="528">
        <v>26</v>
      </c>
      <c r="B862" s="427" t="s">
        <v>118</v>
      </c>
      <c r="C862" s="742" t="s">
        <v>741</v>
      </c>
      <c r="D862" s="294">
        <v>238746.63606810389</v>
      </c>
      <c r="E862" s="294">
        <v>238746.63606810389</v>
      </c>
      <c r="F862" s="294">
        <v>238746.63606810389</v>
      </c>
      <c r="G862" s="294"/>
      <c r="H862" s="294"/>
      <c r="I862" s="294"/>
      <c r="J862" s="294"/>
      <c r="K862" s="294"/>
      <c r="L862" s="294"/>
      <c r="M862" s="294"/>
      <c r="N862" s="294">
        <v>12</v>
      </c>
      <c r="O862" s="294">
        <v>36.494447005776827</v>
      </c>
      <c r="P862" s="294">
        <f>E862/D862*O862</f>
        <v>36.494447005776827</v>
      </c>
      <c r="Q862" s="294">
        <f>F862/E862*P862</f>
        <v>36.494447005776827</v>
      </c>
      <c r="R862" s="294"/>
      <c r="S862" s="294"/>
      <c r="T862" s="294"/>
      <c r="U862" s="294"/>
      <c r="V862" s="294"/>
      <c r="W862" s="294"/>
      <c r="X862" s="294"/>
      <c r="Y862" s="425"/>
      <c r="Z862" s="414">
        <f>'3-a.  Rate Class Allocations'!L100</f>
        <v>0.33994118541174873</v>
      </c>
      <c r="AA862" s="414">
        <f>'3-a.  Rate Class Allocations'!M100</f>
        <v>0.6137560975609756</v>
      </c>
      <c r="AB862" s="414"/>
      <c r="AC862" s="414"/>
      <c r="AD862" s="414"/>
      <c r="AE862" s="414"/>
      <c r="AF862" s="414"/>
      <c r="AG862" s="414"/>
      <c r="AH862" s="414"/>
      <c r="AI862" s="414"/>
      <c r="AJ862" s="414"/>
      <c r="AK862" s="414"/>
      <c r="AL862" s="414"/>
      <c r="AM862" s="295">
        <f>SUM(Y862:AL862)</f>
        <v>0.95369728297272438</v>
      </c>
    </row>
    <row r="863" spans="1:39" ht="16" outlineLevel="1">
      <c r="A863" s="528"/>
      <c r="B863" s="293" t="s">
        <v>342</v>
      </c>
      <c r="C863" s="742" t="s">
        <v>742</v>
      </c>
      <c r="D863" s="743">
        <v>352487.0828831573</v>
      </c>
      <c r="E863" s="294">
        <f>E862/D862*D863</f>
        <v>352487.0828831573</v>
      </c>
      <c r="F863" s="294">
        <f>F862/E862*E863</f>
        <v>352487.0828831573</v>
      </c>
      <c r="G863" s="294"/>
      <c r="H863" s="294"/>
      <c r="I863" s="294"/>
      <c r="J863" s="294"/>
      <c r="K863" s="294"/>
      <c r="L863" s="294"/>
      <c r="M863" s="294"/>
      <c r="N863" s="294">
        <f>N862</f>
        <v>12</v>
      </c>
      <c r="O863" s="294">
        <v>66.534526315789506</v>
      </c>
      <c r="P863" s="294">
        <f>E863/D863*O863</f>
        <v>66.534526315789506</v>
      </c>
      <c r="Q863" s="294">
        <f>F863/E863*P863</f>
        <v>66.534526315789506</v>
      </c>
      <c r="R863" s="294"/>
      <c r="S863" s="294"/>
      <c r="T863" s="294"/>
      <c r="U863" s="294"/>
      <c r="V863" s="294"/>
      <c r="W863" s="294"/>
      <c r="X863" s="294"/>
      <c r="Y863" s="410">
        <f>Y862</f>
        <v>0</v>
      </c>
      <c r="Z863" s="410">
        <f>Z862</f>
        <v>0.33994118541174873</v>
      </c>
      <c r="AA863" s="410">
        <f>AA862</f>
        <v>0.6137560975609756</v>
      </c>
      <c r="AB863" s="410">
        <f t="shared" ref="AB863" si="1589">AB862</f>
        <v>0</v>
      </c>
      <c r="AC863" s="410">
        <f t="shared" ref="AC863" si="1590">AC862</f>
        <v>0</v>
      </c>
      <c r="AD863" s="410">
        <f t="shared" ref="AD863" si="1591">AD862</f>
        <v>0</v>
      </c>
      <c r="AE863" s="410">
        <f t="shared" ref="AE863" si="1592">AE862</f>
        <v>0</v>
      </c>
      <c r="AF863" s="410">
        <f t="shared" ref="AF863" si="1593">AF862</f>
        <v>0</v>
      </c>
      <c r="AG863" s="410">
        <f t="shared" ref="AG863" si="1594">AG862</f>
        <v>0</v>
      </c>
      <c r="AH863" s="410">
        <f t="shared" ref="AH863" si="1595">AH862</f>
        <v>0</v>
      </c>
      <c r="AI863" s="410">
        <f t="shared" ref="AI863" si="1596">AI862</f>
        <v>0</v>
      </c>
      <c r="AJ863" s="410">
        <f t="shared" ref="AJ863" si="1597">AJ862</f>
        <v>0</v>
      </c>
      <c r="AK863" s="410">
        <f t="shared" ref="AK863" si="1598">AK862</f>
        <v>0</v>
      </c>
      <c r="AL863" s="410">
        <f t="shared" ref="AL863" si="1599">AL862</f>
        <v>0</v>
      </c>
      <c r="AM863" s="305"/>
    </row>
    <row r="864" spans="1:39" ht="16" outlineLevel="1">
      <c r="A864" s="528"/>
      <c r="B864" s="293"/>
      <c r="C864" s="742"/>
      <c r="D864" s="741"/>
      <c r="E864" s="741"/>
      <c r="F864" s="741"/>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4" outlineLevel="1">
      <c r="A865" s="528">
        <v>27</v>
      </c>
      <c r="B865" s="427" t="s">
        <v>119</v>
      </c>
      <c r="C865" s="742" t="s">
        <v>741</v>
      </c>
      <c r="D865" s="294">
        <v>6261.138271834554</v>
      </c>
      <c r="E865" s="294">
        <v>5512.9405559080506</v>
      </c>
      <c r="F865" s="294">
        <v>5512.9405559080506</v>
      </c>
      <c r="G865" s="294"/>
      <c r="H865" s="294"/>
      <c r="I865" s="294"/>
      <c r="J865" s="294"/>
      <c r="K865" s="294"/>
      <c r="L865" s="294"/>
      <c r="M865" s="294"/>
      <c r="N865" s="294">
        <v>12</v>
      </c>
      <c r="O865" s="294">
        <f>D865*O500/D500</f>
        <v>1.4257727084379819</v>
      </c>
      <c r="P865" s="294">
        <f>E865*P500/E500</f>
        <v>1.2553947615585122</v>
      </c>
      <c r="Q865" s="294">
        <f>F865*Q500/F500</f>
        <v>1.2553947615585122</v>
      </c>
      <c r="R865" s="294"/>
      <c r="S865" s="294"/>
      <c r="T865" s="294"/>
      <c r="U865" s="294"/>
      <c r="V865" s="294"/>
      <c r="W865" s="294"/>
      <c r="X865" s="294"/>
      <c r="Y865" s="425"/>
      <c r="Z865" s="414">
        <v>1</v>
      </c>
      <c r="AA865" s="414"/>
      <c r="AB865" s="414"/>
      <c r="AC865" s="414"/>
      <c r="AD865" s="414"/>
      <c r="AE865" s="414"/>
      <c r="AF865" s="414"/>
      <c r="AG865" s="414"/>
      <c r="AH865" s="414"/>
      <c r="AI865" s="414"/>
      <c r="AJ865" s="414"/>
      <c r="AK865" s="414"/>
      <c r="AL865" s="414"/>
      <c r="AM865" s="295">
        <f>SUM(Y865:AL865)</f>
        <v>1</v>
      </c>
    </row>
    <row r="866" spans="1:39" ht="16" outlineLevel="1">
      <c r="A866" s="528"/>
      <c r="B866" s="293" t="s">
        <v>342</v>
      </c>
      <c r="C866" s="742" t="s">
        <v>163</v>
      </c>
      <c r="D866" s="294">
        <v>9516.7435553359392</v>
      </c>
      <c r="E866" s="294">
        <f>E865/D865*D866</f>
        <v>8379.5053277134248</v>
      </c>
      <c r="F866" s="294">
        <f>F865/E865*E866</f>
        <v>8379.5053277134248</v>
      </c>
      <c r="G866" s="294"/>
      <c r="H866" s="294"/>
      <c r="I866" s="294"/>
      <c r="J866" s="294"/>
      <c r="K866" s="294"/>
      <c r="L866" s="294"/>
      <c r="M866" s="294"/>
      <c r="N866" s="294">
        <f>N865</f>
        <v>12</v>
      </c>
      <c r="O866" s="294">
        <f>O865/D865*D866</f>
        <v>2.1671320206166458</v>
      </c>
      <c r="P866" s="294">
        <f>P865/E865*E866</f>
        <v>1.908162619600452</v>
      </c>
      <c r="Q866" s="294">
        <f>Q865/F865*F866</f>
        <v>1.908162619600452</v>
      </c>
      <c r="R866" s="294"/>
      <c r="S866" s="294"/>
      <c r="T866" s="294"/>
      <c r="U866" s="294"/>
      <c r="V866" s="294"/>
      <c r="W866" s="294"/>
      <c r="X866" s="294"/>
      <c r="Y866" s="410">
        <f>Y865</f>
        <v>0</v>
      </c>
      <c r="Z866" s="410">
        <f t="shared" ref="Z866" si="1600">Z865</f>
        <v>1</v>
      </c>
      <c r="AA866" s="410">
        <f t="shared" ref="AA866" si="1601">AA865</f>
        <v>0</v>
      </c>
      <c r="AB866" s="410">
        <f t="shared" ref="AB866" si="1602">AB865</f>
        <v>0</v>
      </c>
      <c r="AC866" s="410">
        <f t="shared" ref="AC866" si="1603">AC865</f>
        <v>0</v>
      </c>
      <c r="AD866" s="410">
        <f t="shared" ref="AD866" si="1604">AD865</f>
        <v>0</v>
      </c>
      <c r="AE866" s="410">
        <f t="shared" ref="AE866" si="1605">AE865</f>
        <v>0</v>
      </c>
      <c r="AF866" s="410">
        <f t="shared" ref="AF866" si="1606">AF865</f>
        <v>0</v>
      </c>
      <c r="AG866" s="410">
        <f t="shared" ref="AG866" si="1607">AG865</f>
        <v>0</v>
      </c>
      <c r="AH866" s="410">
        <f t="shared" ref="AH866" si="1608">AH865</f>
        <v>0</v>
      </c>
      <c r="AI866" s="410">
        <f t="shared" ref="AI866" si="1609">AI865</f>
        <v>0</v>
      </c>
      <c r="AJ866" s="410">
        <f t="shared" ref="AJ866" si="1610">AJ865</f>
        <v>0</v>
      </c>
      <c r="AK866" s="410">
        <f t="shared" ref="AK866" si="1611">AK865</f>
        <v>0</v>
      </c>
      <c r="AL866" s="410">
        <f t="shared" ref="AL866" si="1612">AL865</f>
        <v>0</v>
      </c>
      <c r="AM866" s="305"/>
    </row>
    <row r="867" spans="1:39" ht="16" outlineLevel="1">
      <c r="A867" s="528"/>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4" hidden="1" outlineLevel="1">
      <c r="A868" s="528">
        <v>28</v>
      </c>
      <c r="B868" s="427" t="s">
        <v>120</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t="16" hidden="1" outlineLevel="1">
      <c r="A869" s="528"/>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1613">Z868</f>
        <v>0</v>
      </c>
      <c r="AA869" s="410">
        <f t="shared" ref="AA869" si="1614">AA868</f>
        <v>0</v>
      </c>
      <c r="AB869" s="410">
        <f t="shared" ref="AB869" si="1615">AB868</f>
        <v>0</v>
      </c>
      <c r="AC869" s="410">
        <f t="shared" ref="AC869" si="1616">AC868</f>
        <v>0</v>
      </c>
      <c r="AD869" s="410">
        <f t="shared" ref="AD869" si="1617">AD868</f>
        <v>0</v>
      </c>
      <c r="AE869" s="410">
        <f t="shared" ref="AE869" si="1618">AE868</f>
        <v>0</v>
      </c>
      <c r="AF869" s="410">
        <f t="shared" ref="AF869" si="1619">AF868</f>
        <v>0</v>
      </c>
      <c r="AG869" s="410">
        <f t="shared" ref="AG869" si="1620">AG868</f>
        <v>0</v>
      </c>
      <c r="AH869" s="410">
        <f t="shared" ref="AH869" si="1621">AH868</f>
        <v>0</v>
      </c>
      <c r="AI869" s="410">
        <f t="shared" ref="AI869" si="1622">AI868</f>
        <v>0</v>
      </c>
      <c r="AJ869" s="410">
        <f t="shared" ref="AJ869" si="1623">AJ868</f>
        <v>0</v>
      </c>
      <c r="AK869" s="410">
        <f t="shared" ref="AK869" si="1624">AK868</f>
        <v>0</v>
      </c>
      <c r="AL869" s="410">
        <f t="shared" ref="AL869" si="1625">AL868</f>
        <v>0</v>
      </c>
      <c r="AM869" s="305"/>
    </row>
    <row r="870" spans="1:39" ht="16" hidden="1" outlineLevel="1">
      <c r="A870" s="528"/>
      <c r="B870" s="293"/>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4" hidden="1" outlineLevel="1">
      <c r="A871" s="528">
        <v>29</v>
      </c>
      <c r="B871" s="427" t="s">
        <v>121</v>
      </c>
      <c r="C871" s="290" t="s">
        <v>25</v>
      </c>
      <c r="D871" s="294"/>
      <c r="E871" s="294"/>
      <c r="F871" s="294"/>
      <c r="G871" s="294"/>
      <c r="H871" s="294"/>
      <c r="I871" s="294"/>
      <c r="J871" s="294"/>
      <c r="K871" s="294"/>
      <c r="L871" s="294"/>
      <c r="M871" s="294"/>
      <c r="N871" s="294">
        <v>3</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t="16" hidden="1" outlineLevel="1">
      <c r="A872" s="528"/>
      <c r="B872" s="293" t="s">
        <v>342</v>
      </c>
      <c r="C872" s="290" t="s">
        <v>163</v>
      </c>
      <c r="D872" s="294"/>
      <c r="E872" s="294"/>
      <c r="F872" s="294"/>
      <c r="G872" s="294"/>
      <c r="H872" s="294"/>
      <c r="I872" s="294"/>
      <c r="J872" s="294"/>
      <c r="K872" s="294"/>
      <c r="L872" s="294"/>
      <c r="M872" s="294"/>
      <c r="N872" s="294">
        <f>N871</f>
        <v>3</v>
      </c>
      <c r="O872" s="294"/>
      <c r="P872" s="294"/>
      <c r="Q872" s="294"/>
      <c r="R872" s="294"/>
      <c r="S872" s="294"/>
      <c r="T872" s="294"/>
      <c r="U872" s="294"/>
      <c r="V872" s="294"/>
      <c r="W872" s="294"/>
      <c r="X872" s="294"/>
      <c r="Y872" s="410">
        <f>Y871</f>
        <v>0</v>
      </c>
      <c r="Z872" s="410">
        <f t="shared" ref="Z872" si="1626">Z871</f>
        <v>0</v>
      </c>
      <c r="AA872" s="410">
        <f t="shared" ref="AA872" si="1627">AA871</f>
        <v>0</v>
      </c>
      <c r="AB872" s="410">
        <f t="shared" ref="AB872" si="1628">AB871</f>
        <v>0</v>
      </c>
      <c r="AC872" s="410">
        <f t="shared" ref="AC872" si="1629">AC871</f>
        <v>0</v>
      </c>
      <c r="AD872" s="410">
        <f t="shared" ref="AD872" si="1630">AD871</f>
        <v>0</v>
      </c>
      <c r="AE872" s="410">
        <f t="shared" ref="AE872" si="1631">AE871</f>
        <v>0</v>
      </c>
      <c r="AF872" s="410">
        <f t="shared" ref="AF872" si="1632">AF871</f>
        <v>0</v>
      </c>
      <c r="AG872" s="410">
        <f t="shared" ref="AG872" si="1633">AG871</f>
        <v>0</v>
      </c>
      <c r="AH872" s="410">
        <f t="shared" ref="AH872" si="1634">AH871</f>
        <v>0</v>
      </c>
      <c r="AI872" s="410">
        <f t="shared" ref="AI872" si="1635">AI871</f>
        <v>0</v>
      </c>
      <c r="AJ872" s="410">
        <f t="shared" ref="AJ872" si="1636">AJ871</f>
        <v>0</v>
      </c>
      <c r="AK872" s="410">
        <f t="shared" ref="AK872" si="1637">AK871</f>
        <v>0</v>
      </c>
      <c r="AL872" s="410">
        <f t="shared" ref="AL872" si="1638">AL871</f>
        <v>0</v>
      </c>
      <c r="AM872" s="305"/>
    </row>
    <row r="873" spans="1:39" ht="16" hidden="1" outlineLevel="1">
      <c r="A873" s="528"/>
      <c r="B873" s="293"/>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34" outlineLevel="1">
      <c r="A874" s="528">
        <v>30</v>
      </c>
      <c r="B874" s="427" t="s">
        <v>122</v>
      </c>
      <c r="C874" s="290" t="s">
        <v>25</v>
      </c>
      <c r="D874" s="294"/>
      <c r="E874" s="294"/>
      <c r="F874" s="294"/>
      <c r="G874" s="294"/>
      <c r="H874" s="294"/>
      <c r="I874" s="294"/>
      <c r="J874" s="294"/>
      <c r="K874" s="294"/>
      <c r="L874" s="294"/>
      <c r="M874" s="294"/>
      <c r="N874" s="294">
        <v>12</v>
      </c>
      <c r="O874" s="294"/>
      <c r="P874" s="294"/>
      <c r="Q874" s="294"/>
      <c r="R874" s="294"/>
      <c r="S874" s="294"/>
      <c r="T874" s="294"/>
      <c r="U874" s="294"/>
      <c r="V874" s="294"/>
      <c r="W874" s="294"/>
      <c r="X874" s="294"/>
      <c r="Y874" s="425"/>
      <c r="Z874" s="414"/>
      <c r="AA874" s="414">
        <v>1</v>
      </c>
      <c r="AB874" s="414"/>
      <c r="AC874" s="414"/>
      <c r="AD874" s="414"/>
      <c r="AE874" s="414"/>
      <c r="AF874" s="414"/>
      <c r="AG874" s="414"/>
      <c r="AH874" s="414"/>
      <c r="AI874" s="414"/>
      <c r="AJ874" s="414"/>
      <c r="AK874" s="414"/>
      <c r="AL874" s="414"/>
      <c r="AM874" s="295">
        <f>SUM(Y874:AL874)</f>
        <v>1</v>
      </c>
    </row>
    <row r="875" spans="1:39" ht="16" outlineLevel="1">
      <c r="A875" s="528"/>
      <c r="B875" s="293" t="s">
        <v>342</v>
      </c>
      <c r="C875" s="741" t="s">
        <v>814</v>
      </c>
      <c r="D875" s="294">
        <f>'8.  Streetlighting'!K108</f>
        <v>1181217.0899999999</v>
      </c>
      <c r="E875" s="294">
        <f>'8.  Streetlighting'!L108</f>
        <v>1301245.4271428571</v>
      </c>
      <c r="F875" s="294">
        <f>'8.  Streetlighting'!M108</f>
        <v>1555077.9771428574</v>
      </c>
      <c r="G875" s="294"/>
      <c r="H875" s="294"/>
      <c r="I875" s="294"/>
      <c r="J875" s="294"/>
      <c r="K875" s="294"/>
      <c r="L875" s="294"/>
      <c r="M875" s="294"/>
      <c r="N875" s="294">
        <f>N874</f>
        <v>12</v>
      </c>
      <c r="O875" s="294">
        <f>'8.  Streetlighting'!K107</f>
        <v>145.56748553763438</v>
      </c>
      <c r="P875" s="294">
        <f>'8.  Streetlighting'!L107</f>
        <v>130.0544940681003</v>
      </c>
      <c r="Q875" s="294">
        <f>'8.  Streetlighting'!M107</f>
        <v>165.37318776344074</v>
      </c>
      <c r="R875" s="294"/>
      <c r="S875" s="294"/>
      <c r="T875" s="294"/>
      <c r="U875" s="294"/>
      <c r="V875" s="294"/>
      <c r="W875" s="294"/>
      <c r="X875" s="294"/>
      <c r="Y875" s="410">
        <f>Y874</f>
        <v>0</v>
      </c>
      <c r="Z875" s="410">
        <f t="shared" ref="Z875:AA875" si="1639">Z874</f>
        <v>0</v>
      </c>
      <c r="AA875" s="410">
        <f t="shared" si="1639"/>
        <v>1</v>
      </c>
      <c r="AB875" s="410">
        <f t="shared" ref="AB875" si="1640">AB874</f>
        <v>0</v>
      </c>
      <c r="AC875" s="410">
        <f t="shared" ref="AC875" si="1641">AC874</f>
        <v>0</v>
      </c>
      <c r="AD875" s="410">
        <f t="shared" ref="AD875" si="1642">AD874</f>
        <v>0</v>
      </c>
      <c r="AE875" s="410">
        <f t="shared" ref="AE875" si="1643">AE874</f>
        <v>0</v>
      </c>
      <c r="AF875" s="410">
        <f t="shared" ref="AF875" si="1644">AF874</f>
        <v>0</v>
      </c>
      <c r="AG875" s="410">
        <f t="shared" ref="AG875" si="1645">AG874</f>
        <v>0</v>
      </c>
      <c r="AH875" s="410">
        <f t="shared" ref="AH875" si="1646">AH874</f>
        <v>0</v>
      </c>
      <c r="AI875" s="410">
        <f t="shared" ref="AI875" si="1647">AI874</f>
        <v>0</v>
      </c>
      <c r="AJ875" s="410">
        <f t="shared" ref="AJ875" si="1648">AJ874</f>
        <v>0</v>
      </c>
      <c r="AK875" s="410">
        <f t="shared" ref="AK875" si="1649">AK874</f>
        <v>0</v>
      </c>
      <c r="AL875" s="410">
        <f t="shared" ref="AL875" si="1650">AL874</f>
        <v>0</v>
      </c>
      <c r="AM875" s="305"/>
    </row>
    <row r="876" spans="1:39" ht="16" outlineLevel="1">
      <c r="A876" s="528"/>
      <c r="B876" s="293"/>
      <c r="C876" s="290"/>
      <c r="D876" s="290"/>
      <c r="E876" s="290"/>
      <c r="F876" s="290"/>
      <c r="G876" s="290"/>
      <c r="H876" s="290"/>
      <c r="I876" s="290"/>
      <c r="J876" s="290"/>
      <c r="K876" s="290"/>
      <c r="L876" s="290"/>
      <c r="M876" s="290"/>
      <c r="N876" s="290"/>
      <c r="O876" s="290"/>
      <c r="P876" s="290"/>
      <c r="Q876" s="290"/>
      <c r="R876" s="290"/>
      <c r="S876" s="290"/>
      <c r="T876" s="290"/>
      <c r="U876" s="290"/>
      <c r="V876" s="290"/>
      <c r="W876" s="290"/>
      <c r="X876" s="290"/>
      <c r="Y876" s="411"/>
      <c r="Z876" s="424"/>
      <c r="AA876" s="424"/>
      <c r="AB876" s="424"/>
      <c r="AC876" s="424"/>
      <c r="AD876" s="424"/>
      <c r="AE876" s="424"/>
      <c r="AF876" s="424"/>
      <c r="AG876" s="424"/>
      <c r="AH876" s="424"/>
      <c r="AI876" s="424"/>
      <c r="AJ876" s="424"/>
      <c r="AK876" s="424"/>
      <c r="AL876" s="424"/>
      <c r="AM876" s="305"/>
    </row>
    <row r="877" spans="1:39" ht="34" hidden="1" outlineLevel="1">
      <c r="A877" s="528">
        <v>31</v>
      </c>
      <c r="B877" s="427" t="s">
        <v>123</v>
      </c>
      <c r="C877" s="290" t="s">
        <v>25</v>
      </c>
      <c r="D877" s="294"/>
      <c r="E877" s="294"/>
      <c r="F877" s="294"/>
      <c r="G877" s="294"/>
      <c r="H877" s="294"/>
      <c r="I877" s="294"/>
      <c r="J877" s="294"/>
      <c r="K877" s="294"/>
      <c r="L877" s="294"/>
      <c r="M877" s="294"/>
      <c r="N877" s="294">
        <v>12</v>
      </c>
      <c r="O877" s="294"/>
      <c r="P877" s="294"/>
      <c r="Q877" s="294"/>
      <c r="R877" s="294"/>
      <c r="S877" s="294"/>
      <c r="T877" s="294"/>
      <c r="U877" s="294"/>
      <c r="V877" s="294"/>
      <c r="W877" s="294"/>
      <c r="X877" s="294"/>
      <c r="Y877" s="425"/>
      <c r="Z877" s="414"/>
      <c r="AA877" s="414"/>
      <c r="AB877" s="414"/>
      <c r="AC877" s="414"/>
      <c r="AD877" s="414"/>
      <c r="AE877" s="414"/>
      <c r="AF877" s="414"/>
      <c r="AG877" s="414"/>
      <c r="AH877" s="414"/>
      <c r="AI877" s="414"/>
      <c r="AJ877" s="414"/>
      <c r="AK877" s="414"/>
      <c r="AL877" s="414"/>
      <c r="AM877" s="295">
        <f>SUM(Y877:AL877)</f>
        <v>0</v>
      </c>
    </row>
    <row r="878" spans="1:39" ht="16" hidden="1" outlineLevel="1">
      <c r="A878" s="528"/>
      <c r="B878" s="293" t="s">
        <v>342</v>
      </c>
      <c r="C878" s="290" t="s">
        <v>163</v>
      </c>
      <c r="D878" s="294"/>
      <c r="E878" s="294"/>
      <c r="F878" s="294"/>
      <c r="G878" s="294"/>
      <c r="H878" s="294"/>
      <c r="I878" s="294"/>
      <c r="J878" s="294"/>
      <c r="K878" s="294"/>
      <c r="L878" s="294"/>
      <c r="M878" s="294"/>
      <c r="N878" s="294">
        <f>N877</f>
        <v>12</v>
      </c>
      <c r="O878" s="294"/>
      <c r="P878" s="294"/>
      <c r="Q878" s="294"/>
      <c r="R878" s="294"/>
      <c r="S878" s="294"/>
      <c r="T878" s="294"/>
      <c r="U878" s="294"/>
      <c r="V878" s="294"/>
      <c r="W878" s="294"/>
      <c r="X878" s="294"/>
      <c r="Y878" s="410">
        <f>Y877</f>
        <v>0</v>
      </c>
      <c r="Z878" s="410">
        <f t="shared" ref="Z878" si="1651">Z877</f>
        <v>0</v>
      </c>
      <c r="AA878" s="410">
        <f t="shared" ref="AA878" si="1652">AA877</f>
        <v>0</v>
      </c>
      <c r="AB878" s="410">
        <f t="shared" ref="AB878" si="1653">AB877</f>
        <v>0</v>
      </c>
      <c r="AC878" s="410">
        <f t="shared" ref="AC878" si="1654">AC877</f>
        <v>0</v>
      </c>
      <c r="AD878" s="410">
        <f t="shared" ref="AD878" si="1655">AD877</f>
        <v>0</v>
      </c>
      <c r="AE878" s="410">
        <f t="shared" ref="AE878" si="1656">AE877</f>
        <v>0</v>
      </c>
      <c r="AF878" s="410">
        <f t="shared" ref="AF878" si="1657">AF877</f>
        <v>0</v>
      </c>
      <c r="AG878" s="410">
        <f t="shared" ref="AG878" si="1658">AG877</f>
        <v>0</v>
      </c>
      <c r="AH878" s="410">
        <f t="shared" ref="AH878" si="1659">AH877</f>
        <v>0</v>
      </c>
      <c r="AI878" s="410">
        <f t="shared" ref="AI878" si="1660">AI877</f>
        <v>0</v>
      </c>
      <c r="AJ878" s="410">
        <f t="shared" ref="AJ878" si="1661">AJ877</f>
        <v>0</v>
      </c>
      <c r="AK878" s="410">
        <f t="shared" ref="AK878" si="1662">AK877</f>
        <v>0</v>
      </c>
      <c r="AL878" s="410">
        <f t="shared" ref="AL878" si="1663">AL877</f>
        <v>0</v>
      </c>
      <c r="AM878" s="305"/>
    </row>
    <row r="879" spans="1:39" ht="16" hidden="1" outlineLevel="1">
      <c r="A879" s="528"/>
      <c r="B879" s="427"/>
      <c r="C879" s="290"/>
      <c r="D879" s="290"/>
      <c r="E879" s="290"/>
      <c r="F879" s="290"/>
      <c r="G879" s="290"/>
      <c r="H879" s="290"/>
      <c r="I879" s="290"/>
      <c r="J879" s="290"/>
      <c r="K879" s="290"/>
      <c r="L879" s="290"/>
      <c r="M879" s="290"/>
      <c r="N879" s="290"/>
      <c r="O879" s="290"/>
      <c r="P879" s="290"/>
      <c r="Q879" s="290"/>
      <c r="R879" s="290"/>
      <c r="S879" s="290"/>
      <c r="T879" s="290"/>
      <c r="U879" s="290"/>
      <c r="V879" s="290"/>
      <c r="W879" s="290"/>
      <c r="X879" s="290"/>
      <c r="Y879" s="411"/>
      <c r="Z879" s="424"/>
      <c r="AA879" s="424"/>
      <c r="AB879" s="424"/>
      <c r="AC879" s="424"/>
      <c r="AD879" s="424"/>
      <c r="AE879" s="424"/>
      <c r="AF879" s="424"/>
      <c r="AG879" s="424"/>
      <c r="AH879" s="424"/>
      <c r="AI879" s="424"/>
      <c r="AJ879" s="424"/>
      <c r="AK879" s="424"/>
      <c r="AL879" s="424"/>
      <c r="AM879" s="305"/>
    </row>
    <row r="880" spans="1:39" ht="17" hidden="1" outlineLevel="1">
      <c r="A880" s="528">
        <v>32</v>
      </c>
      <c r="B880" s="427" t="s">
        <v>124</v>
      </c>
      <c r="C880" s="290" t="s">
        <v>25</v>
      </c>
      <c r="D880" s="294"/>
      <c r="E880" s="294"/>
      <c r="F880" s="294"/>
      <c r="G880" s="294"/>
      <c r="H880" s="294"/>
      <c r="I880" s="294"/>
      <c r="J880" s="294"/>
      <c r="K880" s="294"/>
      <c r="L880" s="294"/>
      <c r="M880" s="294"/>
      <c r="N880" s="294">
        <v>12</v>
      </c>
      <c r="O880" s="294"/>
      <c r="P880" s="294"/>
      <c r="Q880" s="294"/>
      <c r="R880" s="294"/>
      <c r="S880" s="294"/>
      <c r="T880" s="294"/>
      <c r="U880" s="294"/>
      <c r="V880" s="294"/>
      <c r="W880" s="294"/>
      <c r="X880" s="294"/>
      <c r="Y880" s="425"/>
      <c r="Z880" s="414"/>
      <c r="AA880" s="414"/>
      <c r="AB880" s="414"/>
      <c r="AC880" s="414"/>
      <c r="AD880" s="414"/>
      <c r="AE880" s="414"/>
      <c r="AF880" s="414"/>
      <c r="AG880" s="414"/>
      <c r="AH880" s="414"/>
      <c r="AI880" s="414"/>
      <c r="AJ880" s="414"/>
      <c r="AK880" s="414"/>
      <c r="AL880" s="414"/>
      <c r="AM880" s="295">
        <f>SUM(Y880:AL880)</f>
        <v>0</v>
      </c>
    </row>
    <row r="881" spans="1:39" ht="16" hidden="1" outlineLevel="1">
      <c r="A881" s="528"/>
      <c r="B881" s="293" t="s">
        <v>342</v>
      </c>
      <c r="C881" s="290" t="s">
        <v>163</v>
      </c>
      <c r="D881" s="294"/>
      <c r="E881" s="294"/>
      <c r="F881" s="294"/>
      <c r="G881" s="294"/>
      <c r="H881" s="294"/>
      <c r="I881" s="294"/>
      <c r="J881" s="294"/>
      <c r="K881" s="294"/>
      <c r="L881" s="294"/>
      <c r="M881" s="294"/>
      <c r="N881" s="294">
        <f>N880</f>
        <v>12</v>
      </c>
      <c r="O881" s="294"/>
      <c r="P881" s="294"/>
      <c r="Q881" s="294"/>
      <c r="R881" s="294"/>
      <c r="S881" s="294"/>
      <c r="T881" s="294"/>
      <c r="U881" s="294"/>
      <c r="V881" s="294"/>
      <c r="W881" s="294"/>
      <c r="X881" s="294"/>
      <c r="Y881" s="410">
        <f>Y880</f>
        <v>0</v>
      </c>
      <c r="Z881" s="410">
        <f t="shared" ref="Z881" si="1664">Z880</f>
        <v>0</v>
      </c>
      <c r="AA881" s="410">
        <f t="shared" ref="AA881" si="1665">AA880</f>
        <v>0</v>
      </c>
      <c r="AB881" s="410">
        <f t="shared" ref="AB881" si="1666">AB880</f>
        <v>0</v>
      </c>
      <c r="AC881" s="410">
        <f t="shared" ref="AC881" si="1667">AC880</f>
        <v>0</v>
      </c>
      <c r="AD881" s="410">
        <f t="shared" ref="AD881" si="1668">AD880</f>
        <v>0</v>
      </c>
      <c r="AE881" s="410">
        <f t="shared" ref="AE881" si="1669">AE880</f>
        <v>0</v>
      </c>
      <c r="AF881" s="410">
        <f t="shared" ref="AF881" si="1670">AF880</f>
        <v>0</v>
      </c>
      <c r="AG881" s="410">
        <f t="shared" ref="AG881" si="1671">AG880</f>
        <v>0</v>
      </c>
      <c r="AH881" s="410">
        <f t="shared" ref="AH881" si="1672">AH880</f>
        <v>0</v>
      </c>
      <c r="AI881" s="410">
        <f t="shared" ref="AI881" si="1673">AI880</f>
        <v>0</v>
      </c>
      <c r="AJ881" s="410">
        <f t="shared" ref="AJ881" si="1674">AJ880</f>
        <v>0</v>
      </c>
      <c r="AK881" s="410">
        <f t="shared" ref="AK881" si="1675">AK880</f>
        <v>0</v>
      </c>
      <c r="AL881" s="410">
        <f>AL880</f>
        <v>0</v>
      </c>
      <c r="AM881" s="305"/>
    </row>
    <row r="882" spans="1:39" ht="16" hidden="1" outlineLevel="1">
      <c r="A882" s="528"/>
      <c r="B882" s="427"/>
      <c r="C882" s="290"/>
      <c r="D882" s="290"/>
      <c r="E882" s="290"/>
      <c r="F882" s="290"/>
      <c r="G882" s="290"/>
      <c r="H882" s="290"/>
      <c r="I882" s="290"/>
      <c r="J882" s="290"/>
      <c r="K882" s="290"/>
      <c r="L882" s="290"/>
      <c r="M882" s="290"/>
      <c r="N882" s="290"/>
      <c r="O882" s="290"/>
      <c r="P882" s="290"/>
      <c r="Q882" s="290"/>
      <c r="R882" s="290"/>
      <c r="S882" s="290"/>
      <c r="T882" s="290"/>
      <c r="U882" s="290"/>
      <c r="V882" s="290"/>
      <c r="W882" s="290"/>
      <c r="X882" s="290"/>
      <c r="Y882" s="411"/>
      <c r="Z882" s="424"/>
      <c r="AA882" s="424"/>
      <c r="AB882" s="424"/>
      <c r="AC882" s="424"/>
      <c r="AD882" s="424"/>
      <c r="AE882" s="424"/>
      <c r="AF882" s="424"/>
      <c r="AG882" s="424"/>
      <c r="AH882" s="424"/>
      <c r="AI882" s="424"/>
      <c r="AJ882" s="424"/>
      <c r="AK882" s="424"/>
      <c r="AL882" s="424"/>
      <c r="AM882" s="305"/>
    </row>
    <row r="883" spans="1:39" ht="16" hidden="1" outlineLevel="1">
      <c r="A883" s="528"/>
      <c r="B883" s="287" t="s">
        <v>501</v>
      </c>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7" hidden="1" outlineLevel="1">
      <c r="A884" s="528">
        <v>33</v>
      </c>
      <c r="B884" s="427" t="s">
        <v>125</v>
      </c>
      <c r="C884" s="290" t="s">
        <v>25</v>
      </c>
      <c r="D884" s="294"/>
      <c r="E884" s="294"/>
      <c r="F884" s="294"/>
      <c r="G884" s="294"/>
      <c r="H884" s="294"/>
      <c r="I884" s="294"/>
      <c r="J884" s="294"/>
      <c r="K884" s="294"/>
      <c r="L884" s="294"/>
      <c r="M884" s="294"/>
      <c r="N884" s="294">
        <v>0</v>
      </c>
      <c r="O884" s="294"/>
      <c r="P884" s="294"/>
      <c r="Q884" s="294"/>
      <c r="R884" s="294"/>
      <c r="S884" s="294"/>
      <c r="T884" s="294"/>
      <c r="U884" s="294"/>
      <c r="V884" s="294"/>
      <c r="W884" s="294"/>
      <c r="X884" s="294"/>
      <c r="Y884" s="425"/>
      <c r="Z884" s="414"/>
      <c r="AA884" s="414"/>
      <c r="AB884" s="414"/>
      <c r="AC884" s="414"/>
      <c r="AD884" s="414"/>
      <c r="AE884" s="414"/>
      <c r="AF884" s="414"/>
      <c r="AG884" s="414"/>
      <c r="AH884" s="414"/>
      <c r="AI884" s="414"/>
      <c r="AJ884" s="414"/>
      <c r="AK884" s="414"/>
      <c r="AL884" s="414"/>
      <c r="AM884" s="295">
        <f>SUM(Y884:AL884)</f>
        <v>0</v>
      </c>
    </row>
    <row r="885" spans="1:39" ht="16" hidden="1" outlineLevel="1">
      <c r="A885" s="528"/>
      <c r="B885" s="293" t="s">
        <v>342</v>
      </c>
      <c r="C885" s="290" t="s">
        <v>163</v>
      </c>
      <c r="D885" s="294"/>
      <c r="E885" s="294"/>
      <c r="F885" s="294"/>
      <c r="G885" s="294"/>
      <c r="H885" s="294"/>
      <c r="I885" s="294"/>
      <c r="J885" s="294"/>
      <c r="K885" s="294"/>
      <c r="L885" s="294"/>
      <c r="M885" s="294"/>
      <c r="N885" s="294">
        <f>N884</f>
        <v>0</v>
      </c>
      <c r="O885" s="294"/>
      <c r="P885" s="294"/>
      <c r="Q885" s="294"/>
      <c r="R885" s="294"/>
      <c r="S885" s="294"/>
      <c r="T885" s="294"/>
      <c r="U885" s="294"/>
      <c r="V885" s="294"/>
      <c r="W885" s="294"/>
      <c r="X885" s="294"/>
      <c r="Y885" s="410">
        <f>Y884</f>
        <v>0</v>
      </c>
      <c r="Z885" s="410">
        <f t="shared" ref="Z885" si="1676">Z884</f>
        <v>0</v>
      </c>
      <c r="AA885" s="410">
        <f t="shared" ref="AA885" si="1677">AA884</f>
        <v>0</v>
      </c>
      <c r="AB885" s="410">
        <f t="shared" ref="AB885" si="1678">AB884</f>
        <v>0</v>
      </c>
      <c r="AC885" s="410">
        <f t="shared" ref="AC885" si="1679">AC884</f>
        <v>0</v>
      </c>
      <c r="AD885" s="410">
        <f t="shared" ref="AD885" si="1680">AD884</f>
        <v>0</v>
      </c>
      <c r="AE885" s="410">
        <f t="shared" ref="AE885" si="1681">AE884</f>
        <v>0</v>
      </c>
      <c r="AF885" s="410">
        <f t="shared" ref="AF885" si="1682">AF884</f>
        <v>0</v>
      </c>
      <c r="AG885" s="410">
        <f t="shared" ref="AG885" si="1683">AG884</f>
        <v>0</v>
      </c>
      <c r="AH885" s="410">
        <f t="shared" ref="AH885" si="1684">AH884</f>
        <v>0</v>
      </c>
      <c r="AI885" s="410">
        <f t="shared" ref="AI885" si="1685">AI884</f>
        <v>0</v>
      </c>
      <c r="AJ885" s="410">
        <f t="shared" ref="AJ885" si="1686">AJ884</f>
        <v>0</v>
      </c>
      <c r="AK885" s="410">
        <f t="shared" ref="AK885" si="1687">AK884</f>
        <v>0</v>
      </c>
      <c r="AL885" s="410">
        <f t="shared" ref="AL885" si="1688">AL884</f>
        <v>0</v>
      </c>
      <c r="AM885" s="305"/>
    </row>
    <row r="886" spans="1:39" ht="16" hidden="1" outlineLevel="1">
      <c r="A886" s="528"/>
      <c r="B886" s="427"/>
      <c r="C886" s="290"/>
      <c r="D886" s="290"/>
      <c r="E886" s="290"/>
      <c r="F886" s="290"/>
      <c r="G886" s="290"/>
      <c r="H886" s="290"/>
      <c r="I886" s="290"/>
      <c r="J886" s="290"/>
      <c r="K886" s="290"/>
      <c r="L886" s="290"/>
      <c r="M886" s="290"/>
      <c r="N886" s="290"/>
      <c r="O886" s="290"/>
      <c r="P886" s="290"/>
      <c r="Q886" s="290"/>
      <c r="R886" s="290"/>
      <c r="S886" s="290"/>
      <c r="T886" s="290"/>
      <c r="U886" s="290"/>
      <c r="V886" s="290"/>
      <c r="W886" s="290"/>
      <c r="X886" s="290"/>
      <c r="Y886" s="411"/>
      <c r="Z886" s="424"/>
      <c r="AA886" s="424"/>
      <c r="AB886" s="424"/>
      <c r="AC886" s="424"/>
      <c r="AD886" s="424"/>
      <c r="AE886" s="424"/>
      <c r="AF886" s="424"/>
      <c r="AG886" s="424"/>
      <c r="AH886" s="424"/>
      <c r="AI886" s="424"/>
      <c r="AJ886" s="424"/>
      <c r="AK886" s="424"/>
      <c r="AL886" s="424"/>
      <c r="AM886" s="305"/>
    </row>
    <row r="887" spans="1:39" ht="17" hidden="1" outlineLevel="1">
      <c r="A887" s="528">
        <v>34</v>
      </c>
      <c r="B887" s="427" t="s">
        <v>126</v>
      </c>
      <c r="C887" s="290" t="s">
        <v>25</v>
      </c>
      <c r="D887" s="294"/>
      <c r="E887" s="294"/>
      <c r="F887" s="294"/>
      <c r="G887" s="294"/>
      <c r="H887" s="294"/>
      <c r="I887" s="294"/>
      <c r="J887" s="294"/>
      <c r="K887" s="294"/>
      <c r="L887" s="294"/>
      <c r="M887" s="294"/>
      <c r="N887" s="294">
        <v>0</v>
      </c>
      <c r="O887" s="294"/>
      <c r="P887" s="294"/>
      <c r="Q887" s="294"/>
      <c r="R887" s="294"/>
      <c r="S887" s="294"/>
      <c r="T887" s="294"/>
      <c r="U887" s="294"/>
      <c r="V887" s="294"/>
      <c r="W887" s="294"/>
      <c r="X887" s="294"/>
      <c r="Y887" s="425"/>
      <c r="Z887" s="414"/>
      <c r="AA887" s="414"/>
      <c r="AB887" s="414"/>
      <c r="AC887" s="414"/>
      <c r="AD887" s="414"/>
      <c r="AE887" s="414"/>
      <c r="AF887" s="414"/>
      <c r="AG887" s="414"/>
      <c r="AH887" s="414"/>
      <c r="AI887" s="414"/>
      <c r="AJ887" s="414"/>
      <c r="AK887" s="414"/>
      <c r="AL887" s="414"/>
      <c r="AM887" s="295">
        <f>SUM(Y887:AL887)</f>
        <v>0</v>
      </c>
    </row>
    <row r="888" spans="1:39" ht="16" hidden="1" outlineLevel="1">
      <c r="A888" s="528"/>
      <c r="B888" s="293" t="s">
        <v>342</v>
      </c>
      <c r="C888" s="290" t="s">
        <v>163</v>
      </c>
      <c r="D888" s="294"/>
      <c r="E888" s="294"/>
      <c r="F888" s="294"/>
      <c r="G888" s="294"/>
      <c r="H888" s="294"/>
      <c r="I888" s="294"/>
      <c r="J888" s="294"/>
      <c r="K888" s="294"/>
      <c r="L888" s="294"/>
      <c r="M888" s="294"/>
      <c r="N888" s="294">
        <f>N887</f>
        <v>0</v>
      </c>
      <c r="O888" s="294"/>
      <c r="P888" s="294"/>
      <c r="Q888" s="294"/>
      <c r="R888" s="294"/>
      <c r="S888" s="294"/>
      <c r="T888" s="294"/>
      <c r="U888" s="294"/>
      <c r="V888" s="294"/>
      <c r="W888" s="294"/>
      <c r="X888" s="294"/>
      <c r="Y888" s="410">
        <f>Y887</f>
        <v>0</v>
      </c>
      <c r="Z888" s="410">
        <f t="shared" ref="Z888" si="1689">Z887</f>
        <v>0</v>
      </c>
      <c r="AA888" s="410">
        <f t="shared" ref="AA888" si="1690">AA887</f>
        <v>0</v>
      </c>
      <c r="AB888" s="410">
        <f t="shared" ref="AB888" si="1691">AB887</f>
        <v>0</v>
      </c>
      <c r="AC888" s="410">
        <f t="shared" ref="AC888" si="1692">AC887</f>
        <v>0</v>
      </c>
      <c r="AD888" s="410">
        <f t="shared" ref="AD888" si="1693">AD887</f>
        <v>0</v>
      </c>
      <c r="AE888" s="410">
        <f t="shared" ref="AE888" si="1694">AE887</f>
        <v>0</v>
      </c>
      <c r="AF888" s="410">
        <f t="shared" ref="AF888" si="1695">AF887</f>
        <v>0</v>
      </c>
      <c r="AG888" s="410">
        <f t="shared" ref="AG888" si="1696">AG887</f>
        <v>0</v>
      </c>
      <c r="AH888" s="410">
        <f t="shared" ref="AH888" si="1697">AH887</f>
        <v>0</v>
      </c>
      <c r="AI888" s="410">
        <f t="shared" ref="AI888" si="1698">AI887</f>
        <v>0</v>
      </c>
      <c r="AJ888" s="410">
        <f t="shared" ref="AJ888" si="1699">AJ887</f>
        <v>0</v>
      </c>
      <c r="AK888" s="410">
        <f t="shared" ref="AK888" si="1700">AK887</f>
        <v>0</v>
      </c>
      <c r="AL888" s="410">
        <f t="shared" ref="AL888" si="1701">AL887</f>
        <v>0</v>
      </c>
      <c r="AM888" s="305"/>
    </row>
    <row r="889" spans="1:39" ht="16" hidden="1" outlineLevel="1">
      <c r="A889" s="528"/>
      <c r="B889" s="427"/>
      <c r="C889" s="290"/>
      <c r="D889" s="290"/>
      <c r="E889" s="290"/>
      <c r="F889" s="290"/>
      <c r="G889" s="290"/>
      <c r="H889" s="290"/>
      <c r="I889" s="290"/>
      <c r="J889" s="290"/>
      <c r="K889" s="290"/>
      <c r="L889" s="290"/>
      <c r="M889" s="290"/>
      <c r="N889" s="290"/>
      <c r="O889" s="290"/>
      <c r="P889" s="290"/>
      <c r="Q889" s="290"/>
      <c r="R889" s="290"/>
      <c r="S889" s="290"/>
      <c r="T889" s="290"/>
      <c r="U889" s="290"/>
      <c r="V889" s="290"/>
      <c r="W889" s="290"/>
      <c r="X889" s="290"/>
      <c r="Y889" s="411"/>
      <c r="Z889" s="424"/>
      <c r="AA889" s="424"/>
      <c r="AB889" s="424"/>
      <c r="AC889" s="424"/>
      <c r="AD889" s="424"/>
      <c r="AE889" s="424"/>
      <c r="AF889" s="424"/>
      <c r="AG889" s="424"/>
      <c r="AH889" s="424"/>
      <c r="AI889" s="424"/>
      <c r="AJ889" s="424"/>
      <c r="AK889" s="424"/>
      <c r="AL889" s="424"/>
      <c r="AM889" s="305"/>
    </row>
    <row r="890" spans="1:39" ht="17" hidden="1" outlineLevel="1">
      <c r="A890" s="528">
        <v>35</v>
      </c>
      <c r="B890" s="427" t="s">
        <v>127</v>
      </c>
      <c r="C890" s="290" t="s">
        <v>25</v>
      </c>
      <c r="D890" s="294"/>
      <c r="E890" s="294"/>
      <c r="F890" s="294"/>
      <c r="G890" s="294"/>
      <c r="H890" s="294"/>
      <c r="I890" s="294"/>
      <c r="J890" s="294"/>
      <c r="K890" s="294"/>
      <c r="L890" s="294"/>
      <c r="M890" s="294"/>
      <c r="N890" s="294">
        <v>0</v>
      </c>
      <c r="O890" s="294"/>
      <c r="P890" s="294"/>
      <c r="Q890" s="294"/>
      <c r="R890" s="294"/>
      <c r="S890" s="294"/>
      <c r="T890" s="294"/>
      <c r="U890" s="294"/>
      <c r="V890" s="294"/>
      <c r="W890" s="294"/>
      <c r="X890" s="294"/>
      <c r="Y890" s="425"/>
      <c r="Z890" s="414"/>
      <c r="AA890" s="414"/>
      <c r="AB890" s="414"/>
      <c r="AC890" s="414"/>
      <c r="AD890" s="414"/>
      <c r="AE890" s="414"/>
      <c r="AF890" s="414"/>
      <c r="AG890" s="414"/>
      <c r="AH890" s="414"/>
      <c r="AI890" s="414"/>
      <c r="AJ890" s="414"/>
      <c r="AK890" s="414"/>
      <c r="AL890" s="414"/>
      <c r="AM890" s="295">
        <f>SUM(Y890:AL890)</f>
        <v>0</v>
      </c>
    </row>
    <row r="891" spans="1:39" ht="16" hidden="1" outlineLevel="1">
      <c r="A891" s="528"/>
      <c r="B891" s="293" t="s">
        <v>342</v>
      </c>
      <c r="C891" s="290" t="s">
        <v>163</v>
      </c>
      <c r="D891" s="294"/>
      <c r="E891" s="294"/>
      <c r="F891" s="294"/>
      <c r="G891" s="294"/>
      <c r="H891" s="294"/>
      <c r="I891" s="294"/>
      <c r="J891" s="294"/>
      <c r="K891" s="294"/>
      <c r="L891" s="294"/>
      <c r="M891" s="294"/>
      <c r="N891" s="294">
        <f>N890</f>
        <v>0</v>
      </c>
      <c r="O891" s="294"/>
      <c r="P891" s="294"/>
      <c r="Q891" s="294"/>
      <c r="R891" s="294"/>
      <c r="S891" s="294"/>
      <c r="T891" s="294"/>
      <c r="U891" s="294"/>
      <c r="V891" s="294"/>
      <c r="W891" s="294"/>
      <c r="X891" s="294"/>
      <c r="Y891" s="410">
        <f>Y890</f>
        <v>0</v>
      </c>
      <c r="Z891" s="410">
        <f t="shared" ref="Z891" si="1702">Z890</f>
        <v>0</v>
      </c>
      <c r="AA891" s="410">
        <f t="shared" ref="AA891" si="1703">AA890</f>
        <v>0</v>
      </c>
      <c r="AB891" s="410">
        <f t="shared" ref="AB891" si="1704">AB890</f>
        <v>0</v>
      </c>
      <c r="AC891" s="410">
        <f t="shared" ref="AC891" si="1705">AC890</f>
        <v>0</v>
      </c>
      <c r="AD891" s="410">
        <f t="shared" ref="AD891" si="1706">AD890</f>
        <v>0</v>
      </c>
      <c r="AE891" s="410">
        <f t="shared" ref="AE891" si="1707">AE890</f>
        <v>0</v>
      </c>
      <c r="AF891" s="410">
        <f t="shared" ref="AF891" si="1708">AF890</f>
        <v>0</v>
      </c>
      <c r="AG891" s="410">
        <f t="shared" ref="AG891" si="1709">AG890</f>
        <v>0</v>
      </c>
      <c r="AH891" s="410">
        <f t="shared" ref="AH891" si="1710">AH890</f>
        <v>0</v>
      </c>
      <c r="AI891" s="410">
        <f t="shared" ref="AI891" si="1711">AI890</f>
        <v>0</v>
      </c>
      <c r="AJ891" s="410">
        <f t="shared" ref="AJ891" si="1712">AJ890</f>
        <v>0</v>
      </c>
      <c r="AK891" s="410">
        <f t="shared" ref="AK891" si="1713">AK890</f>
        <v>0</v>
      </c>
      <c r="AL891" s="410">
        <f t="shared" ref="AL891" si="1714">AL890</f>
        <v>0</v>
      </c>
      <c r="AM891" s="305"/>
    </row>
    <row r="892" spans="1:39" ht="16" hidden="1" outlineLevel="1">
      <c r="A892" s="528"/>
      <c r="B892" s="430"/>
      <c r="C892" s="290"/>
      <c r="D892" s="290"/>
      <c r="E892" s="290"/>
      <c r="F892" s="290"/>
      <c r="G892" s="290"/>
      <c r="H892" s="290"/>
      <c r="I892" s="290"/>
      <c r="J892" s="290"/>
      <c r="K892" s="290"/>
      <c r="L892" s="290"/>
      <c r="M892" s="290"/>
      <c r="N892" s="290"/>
      <c r="O892" s="290"/>
      <c r="P892" s="290"/>
      <c r="Q892" s="290"/>
      <c r="R892" s="290"/>
      <c r="S892" s="290"/>
      <c r="T892" s="290"/>
      <c r="U892" s="290"/>
      <c r="V892" s="290"/>
      <c r="W892" s="290"/>
      <c r="X892" s="290"/>
      <c r="Y892" s="411"/>
      <c r="Z892" s="424"/>
      <c r="AA892" s="424"/>
      <c r="AB892" s="424"/>
      <c r="AC892" s="424"/>
      <c r="AD892" s="424"/>
      <c r="AE892" s="424"/>
      <c r="AF892" s="424"/>
      <c r="AG892" s="424"/>
      <c r="AH892" s="424"/>
      <c r="AI892" s="424"/>
      <c r="AJ892" s="424"/>
      <c r="AK892" s="424"/>
      <c r="AL892" s="424"/>
      <c r="AM892" s="305"/>
    </row>
    <row r="893" spans="1:39" ht="16" hidden="1" outlineLevel="1">
      <c r="A893" s="528"/>
      <c r="B893" s="287" t="s">
        <v>502</v>
      </c>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51" hidden="1" outlineLevel="1">
      <c r="A894" s="528">
        <v>36</v>
      </c>
      <c r="B894" s="427" t="s">
        <v>128</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t="16" hidden="1" outlineLevel="1">
      <c r="A895" s="528"/>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1715">Z894</f>
        <v>0</v>
      </c>
      <c r="AA895" s="410">
        <f t="shared" ref="AA895" si="1716">AA894</f>
        <v>0</v>
      </c>
      <c r="AB895" s="410">
        <f t="shared" ref="AB895" si="1717">AB894</f>
        <v>0</v>
      </c>
      <c r="AC895" s="410">
        <f t="shared" ref="AC895" si="1718">AC894</f>
        <v>0</v>
      </c>
      <c r="AD895" s="410">
        <f t="shared" ref="AD895" si="1719">AD894</f>
        <v>0</v>
      </c>
      <c r="AE895" s="410">
        <f t="shared" ref="AE895" si="1720">AE894</f>
        <v>0</v>
      </c>
      <c r="AF895" s="410">
        <f t="shared" ref="AF895" si="1721">AF894</f>
        <v>0</v>
      </c>
      <c r="AG895" s="410">
        <f t="shared" ref="AG895" si="1722">AG894</f>
        <v>0</v>
      </c>
      <c r="AH895" s="410">
        <f t="shared" ref="AH895" si="1723">AH894</f>
        <v>0</v>
      </c>
      <c r="AI895" s="410">
        <f t="shared" ref="AI895" si="1724">AI894</f>
        <v>0</v>
      </c>
      <c r="AJ895" s="410">
        <f t="shared" ref="AJ895" si="1725">AJ894</f>
        <v>0</v>
      </c>
      <c r="AK895" s="410">
        <f t="shared" ref="AK895" si="1726">AK894</f>
        <v>0</v>
      </c>
      <c r="AL895" s="410">
        <f t="shared" ref="AL895" si="1727">AL894</f>
        <v>0</v>
      </c>
      <c r="AM895" s="305"/>
    </row>
    <row r="896" spans="1:39" ht="16" hidden="1" outlineLevel="1">
      <c r="A896" s="528"/>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4" hidden="1" outlineLevel="1">
      <c r="A897" s="528">
        <v>37</v>
      </c>
      <c r="B897" s="427" t="s">
        <v>129</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t="16" hidden="1" outlineLevel="1">
      <c r="A898" s="528"/>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1728">Z897</f>
        <v>0</v>
      </c>
      <c r="AA898" s="410">
        <f t="shared" ref="AA898" si="1729">AA897</f>
        <v>0</v>
      </c>
      <c r="AB898" s="410">
        <f t="shared" ref="AB898" si="1730">AB897</f>
        <v>0</v>
      </c>
      <c r="AC898" s="410">
        <f t="shared" ref="AC898" si="1731">AC897</f>
        <v>0</v>
      </c>
      <c r="AD898" s="410">
        <f t="shared" ref="AD898" si="1732">AD897</f>
        <v>0</v>
      </c>
      <c r="AE898" s="410">
        <f t="shared" ref="AE898" si="1733">AE897</f>
        <v>0</v>
      </c>
      <c r="AF898" s="410">
        <f t="shared" ref="AF898" si="1734">AF897</f>
        <v>0</v>
      </c>
      <c r="AG898" s="410">
        <f t="shared" ref="AG898" si="1735">AG897</f>
        <v>0</v>
      </c>
      <c r="AH898" s="410">
        <f t="shared" ref="AH898" si="1736">AH897</f>
        <v>0</v>
      </c>
      <c r="AI898" s="410">
        <f t="shared" ref="AI898" si="1737">AI897</f>
        <v>0</v>
      </c>
      <c r="AJ898" s="410">
        <f t="shared" ref="AJ898" si="1738">AJ897</f>
        <v>0</v>
      </c>
      <c r="AK898" s="410">
        <f t="shared" ref="AK898" si="1739">AK897</f>
        <v>0</v>
      </c>
      <c r="AL898" s="410">
        <f t="shared" ref="AL898" si="1740">AL897</f>
        <v>0</v>
      </c>
      <c r="AM898" s="305"/>
    </row>
    <row r="899" spans="1:39" ht="16" hidden="1" outlineLevel="1">
      <c r="A899" s="528"/>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17" hidden="1" outlineLevel="1">
      <c r="A900" s="528">
        <v>38</v>
      </c>
      <c r="B900" s="427" t="s">
        <v>130</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t="16" hidden="1" outlineLevel="1">
      <c r="A901" s="528"/>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1741">Z900</f>
        <v>0</v>
      </c>
      <c r="AA901" s="410">
        <f t="shared" ref="AA901" si="1742">AA900</f>
        <v>0</v>
      </c>
      <c r="AB901" s="410">
        <f t="shared" ref="AB901" si="1743">AB900</f>
        <v>0</v>
      </c>
      <c r="AC901" s="410">
        <f t="shared" ref="AC901" si="1744">AC900</f>
        <v>0</v>
      </c>
      <c r="AD901" s="410">
        <f t="shared" ref="AD901" si="1745">AD900</f>
        <v>0</v>
      </c>
      <c r="AE901" s="410">
        <f t="shared" ref="AE901" si="1746">AE900</f>
        <v>0</v>
      </c>
      <c r="AF901" s="410">
        <f t="shared" ref="AF901" si="1747">AF900</f>
        <v>0</v>
      </c>
      <c r="AG901" s="410">
        <f t="shared" ref="AG901" si="1748">AG900</f>
        <v>0</v>
      </c>
      <c r="AH901" s="410">
        <f t="shared" ref="AH901" si="1749">AH900</f>
        <v>0</v>
      </c>
      <c r="AI901" s="410">
        <f t="shared" ref="AI901" si="1750">AI900</f>
        <v>0</v>
      </c>
      <c r="AJ901" s="410">
        <f t="shared" ref="AJ901" si="1751">AJ900</f>
        <v>0</v>
      </c>
      <c r="AK901" s="410">
        <f t="shared" ref="AK901" si="1752">AK900</f>
        <v>0</v>
      </c>
      <c r="AL901" s="410">
        <f t="shared" ref="AL901" si="1753">AL900</f>
        <v>0</v>
      </c>
      <c r="AM901" s="305"/>
    </row>
    <row r="902" spans="1:39" ht="16" hidden="1" outlineLevel="1">
      <c r="A902" s="528"/>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34" hidden="1" outlineLevel="1">
      <c r="A903" s="528">
        <v>39</v>
      </c>
      <c r="B903" s="427" t="s">
        <v>131</v>
      </c>
      <c r="C903" s="290" t="s">
        <v>25</v>
      </c>
      <c r="D903" s="294"/>
      <c r="E903" s="294"/>
      <c r="F903" s="294"/>
      <c r="G903" s="294"/>
      <c r="H903" s="294"/>
      <c r="I903" s="294"/>
      <c r="J903" s="294"/>
      <c r="K903" s="294"/>
      <c r="L903" s="294"/>
      <c r="M903" s="294"/>
      <c r="N903" s="294">
        <v>12</v>
      </c>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t="16" hidden="1" outlineLevel="1">
      <c r="A904" s="528"/>
      <c r="B904" s="293" t="s">
        <v>342</v>
      </c>
      <c r="C904" s="290" t="s">
        <v>163</v>
      </c>
      <c r="D904" s="294"/>
      <c r="E904" s="294"/>
      <c r="F904" s="294"/>
      <c r="G904" s="294"/>
      <c r="H904" s="294"/>
      <c r="I904" s="294"/>
      <c r="J904" s="294"/>
      <c r="K904" s="294"/>
      <c r="L904" s="294"/>
      <c r="M904" s="294"/>
      <c r="N904" s="294">
        <f>N903</f>
        <v>12</v>
      </c>
      <c r="O904" s="294"/>
      <c r="P904" s="294"/>
      <c r="Q904" s="294"/>
      <c r="R904" s="294"/>
      <c r="S904" s="294"/>
      <c r="T904" s="294"/>
      <c r="U904" s="294"/>
      <c r="V904" s="294"/>
      <c r="W904" s="294"/>
      <c r="X904" s="294"/>
      <c r="Y904" s="410">
        <f>Y903</f>
        <v>0</v>
      </c>
      <c r="Z904" s="410">
        <f t="shared" ref="Z904" si="1754">Z903</f>
        <v>0</v>
      </c>
      <c r="AA904" s="410">
        <f t="shared" ref="AA904" si="1755">AA903</f>
        <v>0</v>
      </c>
      <c r="AB904" s="410">
        <f t="shared" ref="AB904" si="1756">AB903</f>
        <v>0</v>
      </c>
      <c r="AC904" s="410">
        <f t="shared" ref="AC904" si="1757">AC903</f>
        <v>0</v>
      </c>
      <c r="AD904" s="410">
        <f t="shared" ref="AD904" si="1758">AD903</f>
        <v>0</v>
      </c>
      <c r="AE904" s="410">
        <f t="shared" ref="AE904" si="1759">AE903</f>
        <v>0</v>
      </c>
      <c r="AF904" s="410">
        <f t="shared" ref="AF904" si="1760">AF903</f>
        <v>0</v>
      </c>
      <c r="AG904" s="410">
        <f t="shared" ref="AG904" si="1761">AG903</f>
        <v>0</v>
      </c>
      <c r="AH904" s="410">
        <f t="shared" ref="AH904" si="1762">AH903</f>
        <v>0</v>
      </c>
      <c r="AI904" s="410">
        <f t="shared" ref="AI904" si="1763">AI903</f>
        <v>0</v>
      </c>
      <c r="AJ904" s="410">
        <f t="shared" ref="AJ904" si="1764">AJ903</f>
        <v>0</v>
      </c>
      <c r="AK904" s="410">
        <f t="shared" ref="AK904" si="1765">AK903</f>
        <v>0</v>
      </c>
      <c r="AL904" s="410">
        <f t="shared" ref="AL904" si="1766">AL903</f>
        <v>0</v>
      </c>
      <c r="AM904" s="305"/>
    </row>
    <row r="905" spans="1:39" ht="16" hidden="1" outlineLevel="1">
      <c r="A905" s="528"/>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4" hidden="1" outlineLevel="1">
      <c r="A906" s="528">
        <v>40</v>
      </c>
      <c r="B906" s="427" t="s">
        <v>132</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t="16" hidden="1" outlineLevel="1">
      <c r="A907" s="528"/>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1767">Z906</f>
        <v>0</v>
      </c>
      <c r="AA907" s="410">
        <f t="shared" ref="AA907" si="1768">AA906</f>
        <v>0</v>
      </c>
      <c r="AB907" s="410">
        <f t="shared" ref="AB907" si="1769">AB906</f>
        <v>0</v>
      </c>
      <c r="AC907" s="410">
        <f t="shared" ref="AC907" si="1770">AC906</f>
        <v>0</v>
      </c>
      <c r="AD907" s="410">
        <f t="shared" ref="AD907" si="1771">AD906</f>
        <v>0</v>
      </c>
      <c r="AE907" s="410">
        <f t="shared" ref="AE907" si="1772">AE906</f>
        <v>0</v>
      </c>
      <c r="AF907" s="410">
        <f t="shared" ref="AF907" si="1773">AF906</f>
        <v>0</v>
      </c>
      <c r="AG907" s="410">
        <f t="shared" ref="AG907" si="1774">AG906</f>
        <v>0</v>
      </c>
      <c r="AH907" s="410">
        <f t="shared" ref="AH907" si="1775">AH906</f>
        <v>0</v>
      </c>
      <c r="AI907" s="410">
        <f t="shared" ref="AI907" si="1776">AI906</f>
        <v>0</v>
      </c>
      <c r="AJ907" s="410">
        <f t="shared" ref="AJ907" si="1777">AJ906</f>
        <v>0</v>
      </c>
      <c r="AK907" s="410">
        <f t="shared" ref="AK907" si="1778">AK906</f>
        <v>0</v>
      </c>
      <c r="AL907" s="410">
        <f t="shared" ref="AL907" si="1779">AL906</f>
        <v>0</v>
      </c>
      <c r="AM907" s="305"/>
    </row>
    <row r="908" spans="1:39" ht="16" hidden="1" outlineLevel="1">
      <c r="A908" s="528"/>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34" hidden="1" outlineLevel="1">
      <c r="A909" s="528">
        <v>41</v>
      </c>
      <c r="B909" s="427" t="s">
        <v>133</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t="16" hidden="1" outlineLevel="1">
      <c r="A910" s="528"/>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1780">Z909</f>
        <v>0</v>
      </c>
      <c r="AA910" s="410">
        <f t="shared" ref="AA910" si="1781">AA909</f>
        <v>0</v>
      </c>
      <c r="AB910" s="410">
        <f t="shared" ref="AB910" si="1782">AB909</f>
        <v>0</v>
      </c>
      <c r="AC910" s="410">
        <f t="shared" ref="AC910" si="1783">AC909</f>
        <v>0</v>
      </c>
      <c r="AD910" s="410">
        <f t="shared" ref="AD910" si="1784">AD909</f>
        <v>0</v>
      </c>
      <c r="AE910" s="410">
        <f t="shared" ref="AE910" si="1785">AE909</f>
        <v>0</v>
      </c>
      <c r="AF910" s="410">
        <f t="shared" ref="AF910" si="1786">AF909</f>
        <v>0</v>
      </c>
      <c r="AG910" s="410">
        <f t="shared" ref="AG910" si="1787">AG909</f>
        <v>0</v>
      </c>
      <c r="AH910" s="410">
        <f t="shared" ref="AH910" si="1788">AH909</f>
        <v>0</v>
      </c>
      <c r="AI910" s="410">
        <f t="shared" ref="AI910" si="1789">AI909</f>
        <v>0</v>
      </c>
      <c r="AJ910" s="410">
        <f t="shared" ref="AJ910" si="1790">AJ909</f>
        <v>0</v>
      </c>
      <c r="AK910" s="410">
        <f t="shared" ref="AK910" si="1791">AK909</f>
        <v>0</v>
      </c>
      <c r="AL910" s="410">
        <f t="shared" ref="AL910" si="1792">AL909</f>
        <v>0</v>
      </c>
      <c r="AM910" s="305"/>
    </row>
    <row r="911" spans="1:39" ht="16" hidden="1" outlineLevel="1">
      <c r="A911" s="528"/>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4" hidden="1" outlineLevel="1">
      <c r="A912" s="528">
        <v>42</v>
      </c>
      <c r="B912" s="427" t="s">
        <v>134</v>
      </c>
      <c r="C912" s="290" t="s">
        <v>25</v>
      </c>
      <c r="D912" s="294"/>
      <c r="E912" s="294"/>
      <c r="F912" s="294"/>
      <c r="G912" s="294"/>
      <c r="H912" s="294"/>
      <c r="I912" s="294"/>
      <c r="J912" s="294"/>
      <c r="K912" s="294"/>
      <c r="L912" s="294"/>
      <c r="M912" s="294"/>
      <c r="N912" s="290"/>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t="16" hidden="1" outlineLevel="1">
      <c r="A913" s="528"/>
      <c r="B913" s="293" t="s">
        <v>342</v>
      </c>
      <c r="C913" s="290" t="s">
        <v>163</v>
      </c>
      <c r="D913" s="294"/>
      <c r="E913" s="294"/>
      <c r="F913" s="294"/>
      <c r="G913" s="294"/>
      <c r="H913" s="294"/>
      <c r="I913" s="294"/>
      <c r="J913" s="294"/>
      <c r="K913" s="294"/>
      <c r="L913" s="294"/>
      <c r="M913" s="294"/>
      <c r="N913" s="464"/>
      <c r="O913" s="294"/>
      <c r="P913" s="294"/>
      <c r="Q913" s="294"/>
      <c r="R913" s="294"/>
      <c r="S913" s="294"/>
      <c r="T913" s="294"/>
      <c r="U913" s="294"/>
      <c r="V913" s="294"/>
      <c r="W913" s="294"/>
      <c r="X913" s="294"/>
      <c r="Y913" s="410">
        <f>Y912</f>
        <v>0</v>
      </c>
      <c r="Z913" s="410">
        <f t="shared" ref="Z913" si="1793">Z912</f>
        <v>0</v>
      </c>
      <c r="AA913" s="410">
        <f t="shared" ref="AA913" si="1794">AA912</f>
        <v>0</v>
      </c>
      <c r="AB913" s="410">
        <f t="shared" ref="AB913" si="1795">AB912</f>
        <v>0</v>
      </c>
      <c r="AC913" s="410">
        <f t="shared" ref="AC913" si="1796">AC912</f>
        <v>0</v>
      </c>
      <c r="AD913" s="410">
        <f t="shared" ref="AD913" si="1797">AD912</f>
        <v>0</v>
      </c>
      <c r="AE913" s="410">
        <f t="shared" ref="AE913" si="1798">AE912</f>
        <v>0</v>
      </c>
      <c r="AF913" s="410">
        <f t="shared" ref="AF913" si="1799">AF912</f>
        <v>0</v>
      </c>
      <c r="AG913" s="410">
        <f t="shared" ref="AG913" si="1800">AG912</f>
        <v>0</v>
      </c>
      <c r="AH913" s="410">
        <f t="shared" ref="AH913" si="1801">AH912</f>
        <v>0</v>
      </c>
      <c r="AI913" s="410">
        <f t="shared" ref="AI913" si="1802">AI912</f>
        <v>0</v>
      </c>
      <c r="AJ913" s="410">
        <f t="shared" ref="AJ913" si="1803">AJ912</f>
        <v>0</v>
      </c>
      <c r="AK913" s="410">
        <f t="shared" ref="AK913" si="1804">AK912</f>
        <v>0</v>
      </c>
      <c r="AL913" s="410">
        <f t="shared" ref="AL913" si="1805">AL912</f>
        <v>0</v>
      </c>
      <c r="AM913" s="305"/>
    </row>
    <row r="914" spans="1:39" ht="16" hidden="1" outlineLevel="1">
      <c r="A914" s="528"/>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17" hidden="1" outlineLevel="1">
      <c r="A915" s="528">
        <v>43</v>
      </c>
      <c r="B915" s="427" t="s">
        <v>135</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t="16" hidden="1" outlineLevel="1">
      <c r="A916" s="528"/>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1806">Z915</f>
        <v>0</v>
      </c>
      <c r="AA916" s="410">
        <f t="shared" ref="AA916" si="1807">AA915</f>
        <v>0</v>
      </c>
      <c r="AB916" s="410">
        <f t="shared" ref="AB916" si="1808">AB915</f>
        <v>0</v>
      </c>
      <c r="AC916" s="410">
        <f t="shared" ref="AC916" si="1809">AC915</f>
        <v>0</v>
      </c>
      <c r="AD916" s="410">
        <f t="shared" ref="AD916" si="1810">AD915</f>
        <v>0</v>
      </c>
      <c r="AE916" s="410">
        <f t="shared" ref="AE916" si="1811">AE915</f>
        <v>0</v>
      </c>
      <c r="AF916" s="410">
        <f t="shared" ref="AF916" si="1812">AF915</f>
        <v>0</v>
      </c>
      <c r="AG916" s="410">
        <f t="shared" ref="AG916" si="1813">AG915</f>
        <v>0</v>
      </c>
      <c r="AH916" s="410">
        <f t="shared" ref="AH916" si="1814">AH915</f>
        <v>0</v>
      </c>
      <c r="AI916" s="410">
        <f t="shared" ref="AI916" si="1815">AI915</f>
        <v>0</v>
      </c>
      <c r="AJ916" s="410">
        <f t="shared" ref="AJ916" si="1816">AJ915</f>
        <v>0</v>
      </c>
      <c r="AK916" s="410">
        <f t="shared" ref="AK916" si="1817">AK915</f>
        <v>0</v>
      </c>
      <c r="AL916" s="410">
        <f t="shared" ref="AL916" si="1818">AL915</f>
        <v>0</v>
      </c>
      <c r="AM916" s="305"/>
    </row>
    <row r="917" spans="1:39" ht="16" hidden="1" outlineLevel="1">
      <c r="A917" s="528"/>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51" hidden="1" outlineLevel="1">
      <c r="A918" s="528">
        <v>44</v>
      </c>
      <c r="B918" s="427" t="s">
        <v>136</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t="16" hidden="1" outlineLevel="1">
      <c r="A919" s="528"/>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1819">Z918</f>
        <v>0</v>
      </c>
      <c r="AA919" s="410">
        <f t="shared" ref="AA919" si="1820">AA918</f>
        <v>0</v>
      </c>
      <c r="AB919" s="410">
        <f t="shared" ref="AB919" si="1821">AB918</f>
        <v>0</v>
      </c>
      <c r="AC919" s="410">
        <f t="shared" ref="AC919" si="1822">AC918</f>
        <v>0</v>
      </c>
      <c r="AD919" s="410">
        <f t="shared" ref="AD919" si="1823">AD918</f>
        <v>0</v>
      </c>
      <c r="AE919" s="410">
        <f t="shared" ref="AE919" si="1824">AE918</f>
        <v>0</v>
      </c>
      <c r="AF919" s="410">
        <f t="shared" ref="AF919" si="1825">AF918</f>
        <v>0</v>
      </c>
      <c r="AG919" s="410">
        <f t="shared" ref="AG919" si="1826">AG918</f>
        <v>0</v>
      </c>
      <c r="AH919" s="410">
        <f t="shared" ref="AH919" si="1827">AH918</f>
        <v>0</v>
      </c>
      <c r="AI919" s="410">
        <f t="shared" ref="AI919" si="1828">AI918</f>
        <v>0</v>
      </c>
      <c r="AJ919" s="410">
        <f t="shared" ref="AJ919" si="1829">AJ918</f>
        <v>0</v>
      </c>
      <c r="AK919" s="410">
        <f t="shared" ref="AK919" si="1830">AK918</f>
        <v>0</v>
      </c>
      <c r="AL919" s="410">
        <f t="shared" ref="AL919" si="1831">AL918</f>
        <v>0</v>
      </c>
      <c r="AM919" s="305"/>
    </row>
    <row r="920" spans="1:39" ht="16" hidden="1" outlineLevel="1">
      <c r="A920" s="528"/>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34" hidden="1" outlineLevel="1">
      <c r="A921" s="528">
        <v>45</v>
      </c>
      <c r="B921" s="427" t="s">
        <v>137</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t="16" hidden="1" outlineLevel="1">
      <c r="A922" s="528"/>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1832">Z921</f>
        <v>0</v>
      </c>
      <c r="AA922" s="410">
        <f t="shared" ref="AA922" si="1833">AA921</f>
        <v>0</v>
      </c>
      <c r="AB922" s="410">
        <f t="shared" ref="AB922" si="1834">AB921</f>
        <v>0</v>
      </c>
      <c r="AC922" s="410">
        <f t="shared" ref="AC922" si="1835">AC921</f>
        <v>0</v>
      </c>
      <c r="AD922" s="410">
        <f t="shared" ref="AD922" si="1836">AD921</f>
        <v>0</v>
      </c>
      <c r="AE922" s="410">
        <f t="shared" ref="AE922" si="1837">AE921</f>
        <v>0</v>
      </c>
      <c r="AF922" s="410">
        <f t="shared" ref="AF922" si="1838">AF921</f>
        <v>0</v>
      </c>
      <c r="AG922" s="410">
        <f t="shared" ref="AG922" si="1839">AG921</f>
        <v>0</v>
      </c>
      <c r="AH922" s="410">
        <f t="shared" ref="AH922" si="1840">AH921</f>
        <v>0</v>
      </c>
      <c r="AI922" s="410">
        <f t="shared" ref="AI922" si="1841">AI921</f>
        <v>0</v>
      </c>
      <c r="AJ922" s="410">
        <f t="shared" ref="AJ922" si="1842">AJ921</f>
        <v>0</v>
      </c>
      <c r="AK922" s="410">
        <f t="shared" ref="AK922" si="1843">AK921</f>
        <v>0</v>
      </c>
      <c r="AL922" s="410">
        <f t="shared" ref="AL922" si="1844">AL921</f>
        <v>0</v>
      </c>
      <c r="AM922" s="305"/>
    </row>
    <row r="923" spans="1:39" ht="16" hidden="1" outlineLevel="1">
      <c r="A923" s="528"/>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4" hidden="1" outlineLevel="1">
      <c r="A924" s="528">
        <v>46</v>
      </c>
      <c r="B924" s="427" t="s">
        <v>138</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t="16" hidden="1" outlineLevel="1">
      <c r="A925" s="528"/>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1845">Z924</f>
        <v>0</v>
      </c>
      <c r="AA925" s="410">
        <f t="shared" ref="AA925" si="1846">AA924</f>
        <v>0</v>
      </c>
      <c r="AB925" s="410">
        <f t="shared" ref="AB925" si="1847">AB924</f>
        <v>0</v>
      </c>
      <c r="AC925" s="410">
        <f t="shared" ref="AC925" si="1848">AC924</f>
        <v>0</v>
      </c>
      <c r="AD925" s="410">
        <f t="shared" ref="AD925" si="1849">AD924</f>
        <v>0</v>
      </c>
      <c r="AE925" s="410">
        <f t="shared" ref="AE925" si="1850">AE924</f>
        <v>0</v>
      </c>
      <c r="AF925" s="410">
        <f t="shared" ref="AF925" si="1851">AF924</f>
        <v>0</v>
      </c>
      <c r="AG925" s="410">
        <f t="shared" ref="AG925" si="1852">AG924</f>
        <v>0</v>
      </c>
      <c r="AH925" s="410">
        <f t="shared" ref="AH925" si="1853">AH924</f>
        <v>0</v>
      </c>
      <c r="AI925" s="410">
        <f t="shared" ref="AI925" si="1854">AI924</f>
        <v>0</v>
      </c>
      <c r="AJ925" s="410">
        <f t="shared" ref="AJ925" si="1855">AJ924</f>
        <v>0</v>
      </c>
      <c r="AK925" s="410">
        <f t="shared" ref="AK925" si="1856">AK924</f>
        <v>0</v>
      </c>
      <c r="AL925" s="410">
        <f t="shared" ref="AL925" si="1857">AL924</f>
        <v>0</v>
      </c>
      <c r="AM925" s="305"/>
    </row>
    <row r="926" spans="1:39" ht="16" hidden="1" outlineLevel="1">
      <c r="A926" s="528"/>
      <c r="B926" s="427"/>
      <c r="C926" s="290"/>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411"/>
      <c r="Z926" s="424"/>
      <c r="AA926" s="424"/>
      <c r="AB926" s="424"/>
      <c r="AC926" s="424"/>
      <c r="AD926" s="424"/>
      <c r="AE926" s="424"/>
      <c r="AF926" s="424"/>
      <c r="AG926" s="424"/>
      <c r="AH926" s="424"/>
      <c r="AI926" s="424"/>
      <c r="AJ926" s="424"/>
      <c r="AK926" s="424"/>
      <c r="AL926" s="424"/>
      <c r="AM926" s="305"/>
    </row>
    <row r="927" spans="1:39" ht="34" hidden="1" outlineLevel="1">
      <c r="A927" s="528">
        <v>47</v>
      </c>
      <c r="B927" s="427" t="s">
        <v>139</v>
      </c>
      <c r="C927" s="290" t="s">
        <v>25</v>
      </c>
      <c r="D927" s="294"/>
      <c r="E927" s="294"/>
      <c r="F927" s="294"/>
      <c r="G927" s="294"/>
      <c r="H927" s="294"/>
      <c r="I927" s="294"/>
      <c r="J927" s="294"/>
      <c r="K927" s="294"/>
      <c r="L927" s="294"/>
      <c r="M927" s="294"/>
      <c r="N927" s="294">
        <v>12</v>
      </c>
      <c r="O927" s="294"/>
      <c r="P927" s="294"/>
      <c r="Q927" s="294"/>
      <c r="R927" s="294"/>
      <c r="S927" s="294"/>
      <c r="T927" s="294"/>
      <c r="U927" s="294"/>
      <c r="V927" s="294"/>
      <c r="W927" s="294"/>
      <c r="X927" s="294"/>
      <c r="Y927" s="425"/>
      <c r="Z927" s="414"/>
      <c r="AA927" s="414"/>
      <c r="AB927" s="414"/>
      <c r="AC927" s="414"/>
      <c r="AD927" s="414"/>
      <c r="AE927" s="414"/>
      <c r="AF927" s="414"/>
      <c r="AG927" s="414"/>
      <c r="AH927" s="414"/>
      <c r="AI927" s="414"/>
      <c r="AJ927" s="414"/>
      <c r="AK927" s="414"/>
      <c r="AL927" s="414"/>
      <c r="AM927" s="295">
        <f>SUM(Y927:AL927)</f>
        <v>0</v>
      </c>
    </row>
    <row r="928" spans="1:39" ht="16" hidden="1" outlineLevel="1">
      <c r="A928" s="528"/>
      <c r="B928" s="293" t="s">
        <v>342</v>
      </c>
      <c r="C928" s="290" t="s">
        <v>163</v>
      </c>
      <c r="D928" s="294"/>
      <c r="E928" s="294"/>
      <c r="F928" s="294"/>
      <c r="G928" s="294"/>
      <c r="H928" s="294"/>
      <c r="I928" s="294"/>
      <c r="J928" s="294"/>
      <c r="K928" s="294"/>
      <c r="L928" s="294"/>
      <c r="M928" s="294"/>
      <c r="N928" s="294">
        <f>N927</f>
        <v>12</v>
      </c>
      <c r="O928" s="294"/>
      <c r="P928" s="294"/>
      <c r="Q928" s="294"/>
      <c r="R928" s="294"/>
      <c r="S928" s="294"/>
      <c r="T928" s="294"/>
      <c r="U928" s="294"/>
      <c r="V928" s="294"/>
      <c r="W928" s="294"/>
      <c r="X928" s="294"/>
      <c r="Y928" s="410">
        <f>Y927</f>
        <v>0</v>
      </c>
      <c r="Z928" s="410">
        <f t="shared" ref="Z928" si="1858">Z927</f>
        <v>0</v>
      </c>
      <c r="AA928" s="410">
        <f t="shared" ref="AA928" si="1859">AA927</f>
        <v>0</v>
      </c>
      <c r="AB928" s="410">
        <f t="shared" ref="AB928" si="1860">AB927</f>
        <v>0</v>
      </c>
      <c r="AC928" s="410">
        <f t="shared" ref="AC928" si="1861">AC927</f>
        <v>0</v>
      </c>
      <c r="AD928" s="410">
        <f t="shared" ref="AD928" si="1862">AD927</f>
        <v>0</v>
      </c>
      <c r="AE928" s="410">
        <f t="shared" ref="AE928" si="1863">AE927</f>
        <v>0</v>
      </c>
      <c r="AF928" s="410">
        <f t="shared" ref="AF928" si="1864">AF927</f>
        <v>0</v>
      </c>
      <c r="AG928" s="410">
        <f t="shared" ref="AG928" si="1865">AG927</f>
        <v>0</v>
      </c>
      <c r="AH928" s="410">
        <f t="shared" ref="AH928" si="1866">AH927</f>
        <v>0</v>
      </c>
      <c r="AI928" s="410">
        <f t="shared" ref="AI928" si="1867">AI927</f>
        <v>0</v>
      </c>
      <c r="AJ928" s="410">
        <f t="shared" ref="AJ928" si="1868">AJ927</f>
        <v>0</v>
      </c>
      <c r="AK928" s="410">
        <f t="shared" ref="AK928" si="1869">AK927</f>
        <v>0</v>
      </c>
      <c r="AL928" s="410">
        <f t="shared" ref="AL928" si="1870">AL927</f>
        <v>0</v>
      </c>
      <c r="AM928" s="305"/>
    </row>
    <row r="929" spans="1:39" ht="16" hidden="1" outlineLevel="1">
      <c r="A929" s="528"/>
      <c r="B929" s="427"/>
      <c r="C929" s="290"/>
      <c r="D929" s="290"/>
      <c r="E929" s="290"/>
      <c r="F929" s="290"/>
      <c r="G929" s="290"/>
      <c r="H929" s="290"/>
      <c r="I929" s="290"/>
      <c r="J929" s="290"/>
      <c r="K929" s="290"/>
      <c r="L929" s="290"/>
      <c r="M929" s="290"/>
      <c r="N929" s="290"/>
      <c r="O929" s="290"/>
      <c r="P929" s="290"/>
      <c r="Q929" s="290"/>
      <c r="R929" s="290"/>
      <c r="S929" s="290"/>
      <c r="T929" s="290"/>
      <c r="U929" s="290"/>
      <c r="V929" s="290"/>
      <c r="W929" s="290"/>
      <c r="X929" s="290"/>
      <c r="Y929" s="411"/>
      <c r="Z929" s="424"/>
      <c r="AA929" s="424"/>
      <c r="AB929" s="424"/>
      <c r="AC929" s="424"/>
      <c r="AD929" s="424"/>
      <c r="AE929" s="424"/>
      <c r="AF929" s="424"/>
      <c r="AG929" s="424"/>
      <c r="AH929" s="424"/>
      <c r="AI929" s="424"/>
      <c r="AJ929" s="424"/>
      <c r="AK929" s="424"/>
      <c r="AL929" s="424"/>
      <c r="AM929" s="305"/>
    </row>
    <row r="930" spans="1:39" ht="34" hidden="1" outlineLevel="1">
      <c r="A930" s="528">
        <v>48</v>
      </c>
      <c r="B930" s="427" t="s">
        <v>140</v>
      </c>
      <c r="C930" s="290" t="s">
        <v>25</v>
      </c>
      <c r="D930" s="294"/>
      <c r="E930" s="294"/>
      <c r="F930" s="294"/>
      <c r="G930" s="294"/>
      <c r="H930" s="294"/>
      <c r="I930" s="294"/>
      <c r="J930" s="294"/>
      <c r="K930" s="294"/>
      <c r="L930" s="294"/>
      <c r="M930" s="294"/>
      <c r="N930" s="294">
        <v>12</v>
      </c>
      <c r="O930" s="294"/>
      <c r="P930" s="294"/>
      <c r="Q930" s="294"/>
      <c r="R930" s="294"/>
      <c r="S930" s="294"/>
      <c r="T930" s="294"/>
      <c r="U930" s="294"/>
      <c r="V930" s="294"/>
      <c r="W930" s="294"/>
      <c r="X930" s="294"/>
      <c r="Y930" s="425"/>
      <c r="Z930" s="414"/>
      <c r="AA930" s="414"/>
      <c r="AB930" s="414"/>
      <c r="AC930" s="414"/>
      <c r="AD930" s="414"/>
      <c r="AE930" s="414"/>
      <c r="AF930" s="414"/>
      <c r="AG930" s="414"/>
      <c r="AH930" s="414"/>
      <c r="AI930" s="414"/>
      <c r="AJ930" s="414"/>
      <c r="AK930" s="414"/>
      <c r="AL930" s="414"/>
      <c r="AM930" s="295">
        <f>SUM(Y930:AL930)</f>
        <v>0</v>
      </c>
    </row>
    <row r="931" spans="1:39" ht="16" hidden="1" outlineLevel="1">
      <c r="A931" s="528"/>
      <c r="B931" s="293" t="s">
        <v>342</v>
      </c>
      <c r="C931" s="290" t="s">
        <v>163</v>
      </c>
      <c r="D931" s="294"/>
      <c r="E931" s="294"/>
      <c r="F931" s="294"/>
      <c r="G931" s="294"/>
      <c r="H931" s="294"/>
      <c r="I931" s="294"/>
      <c r="J931" s="294"/>
      <c r="K931" s="294"/>
      <c r="L931" s="294"/>
      <c r="M931" s="294"/>
      <c r="N931" s="294">
        <f>N930</f>
        <v>12</v>
      </c>
      <c r="O931" s="294"/>
      <c r="P931" s="294"/>
      <c r="Q931" s="294"/>
      <c r="R931" s="294"/>
      <c r="S931" s="294"/>
      <c r="T931" s="294"/>
      <c r="U931" s="294"/>
      <c r="V931" s="294"/>
      <c r="W931" s="294"/>
      <c r="X931" s="294"/>
      <c r="Y931" s="410">
        <f>Y930</f>
        <v>0</v>
      </c>
      <c r="Z931" s="410">
        <f t="shared" ref="Z931" si="1871">Z930</f>
        <v>0</v>
      </c>
      <c r="AA931" s="410">
        <f t="shared" ref="AA931" si="1872">AA930</f>
        <v>0</v>
      </c>
      <c r="AB931" s="410">
        <f t="shared" ref="AB931" si="1873">AB930</f>
        <v>0</v>
      </c>
      <c r="AC931" s="410">
        <f t="shared" ref="AC931" si="1874">AC930</f>
        <v>0</v>
      </c>
      <c r="AD931" s="410">
        <f t="shared" ref="AD931" si="1875">AD930</f>
        <v>0</v>
      </c>
      <c r="AE931" s="410">
        <f t="shared" ref="AE931" si="1876">AE930</f>
        <v>0</v>
      </c>
      <c r="AF931" s="410">
        <f t="shared" ref="AF931" si="1877">AF930</f>
        <v>0</v>
      </c>
      <c r="AG931" s="410">
        <f t="shared" ref="AG931" si="1878">AG930</f>
        <v>0</v>
      </c>
      <c r="AH931" s="410">
        <f t="shared" ref="AH931" si="1879">AH930</f>
        <v>0</v>
      </c>
      <c r="AI931" s="410">
        <f t="shared" ref="AI931" si="1880">AI930</f>
        <v>0</v>
      </c>
      <c r="AJ931" s="410">
        <f t="shared" ref="AJ931" si="1881">AJ930</f>
        <v>0</v>
      </c>
      <c r="AK931" s="410">
        <f t="shared" ref="AK931" si="1882">AK930</f>
        <v>0</v>
      </c>
      <c r="AL931" s="410">
        <f t="shared" ref="AL931" si="1883">AL930</f>
        <v>0</v>
      </c>
      <c r="AM931" s="305"/>
    </row>
    <row r="932" spans="1:39" ht="16" hidden="1" outlineLevel="1">
      <c r="A932" s="528"/>
      <c r="B932" s="427"/>
      <c r="C932" s="290"/>
      <c r="D932" s="290"/>
      <c r="E932" s="290"/>
      <c r="F932" s="290"/>
      <c r="G932" s="290"/>
      <c r="H932" s="290"/>
      <c r="I932" s="290"/>
      <c r="J932" s="290"/>
      <c r="K932" s="290"/>
      <c r="L932" s="290"/>
      <c r="M932" s="290"/>
      <c r="N932" s="290"/>
      <c r="O932" s="290"/>
      <c r="P932" s="290"/>
      <c r="Q932" s="290"/>
      <c r="R932" s="290"/>
      <c r="S932" s="290"/>
      <c r="T932" s="290"/>
      <c r="U932" s="290"/>
      <c r="V932" s="290"/>
      <c r="W932" s="290"/>
      <c r="X932" s="290"/>
      <c r="Y932" s="411"/>
      <c r="Z932" s="424"/>
      <c r="AA932" s="424"/>
      <c r="AB932" s="424"/>
      <c r="AC932" s="424"/>
      <c r="AD932" s="424"/>
      <c r="AE932" s="424"/>
      <c r="AF932" s="424"/>
      <c r="AG932" s="424"/>
      <c r="AH932" s="424"/>
      <c r="AI932" s="424"/>
      <c r="AJ932" s="424"/>
      <c r="AK932" s="424"/>
      <c r="AL932" s="424"/>
      <c r="AM932" s="305"/>
    </row>
    <row r="933" spans="1:39" ht="34" hidden="1" outlineLevel="1">
      <c r="A933" s="528">
        <v>49</v>
      </c>
      <c r="B933" s="427" t="s">
        <v>141</v>
      </c>
      <c r="C933" s="290" t="s">
        <v>25</v>
      </c>
      <c r="D933" s="294"/>
      <c r="E933" s="294"/>
      <c r="F933" s="294"/>
      <c r="G933" s="294"/>
      <c r="H933" s="294"/>
      <c r="I933" s="294"/>
      <c r="J933" s="294"/>
      <c r="K933" s="294"/>
      <c r="L933" s="294"/>
      <c r="M933" s="294"/>
      <c r="N933" s="294">
        <v>12</v>
      </c>
      <c r="O933" s="294"/>
      <c r="P933" s="294"/>
      <c r="Q933" s="294"/>
      <c r="R933" s="294"/>
      <c r="S933" s="294"/>
      <c r="T933" s="294"/>
      <c r="U933" s="294"/>
      <c r="V933" s="294"/>
      <c r="W933" s="294"/>
      <c r="X933" s="294"/>
      <c r="Y933" s="425"/>
      <c r="Z933" s="414"/>
      <c r="AA933" s="414"/>
      <c r="AB933" s="414"/>
      <c r="AC933" s="414"/>
      <c r="AD933" s="414"/>
      <c r="AE933" s="414"/>
      <c r="AF933" s="414"/>
      <c r="AG933" s="414"/>
      <c r="AH933" s="414"/>
      <c r="AI933" s="414"/>
      <c r="AJ933" s="414"/>
      <c r="AK933" s="414"/>
      <c r="AL933" s="414"/>
      <c r="AM933" s="295">
        <f>SUM(Y933:AL933)</f>
        <v>0</v>
      </c>
    </row>
    <row r="934" spans="1:39" ht="16" hidden="1" outlineLevel="1">
      <c r="A934" s="528"/>
      <c r="B934" s="293" t="s">
        <v>342</v>
      </c>
      <c r="C934" s="290" t="s">
        <v>163</v>
      </c>
      <c r="D934" s="294"/>
      <c r="E934" s="294"/>
      <c r="F934" s="294"/>
      <c r="G934" s="294"/>
      <c r="H934" s="294"/>
      <c r="I934" s="294"/>
      <c r="J934" s="294"/>
      <c r="K934" s="294"/>
      <c r="L934" s="294"/>
      <c r="M934" s="294"/>
      <c r="N934" s="294">
        <f>N933</f>
        <v>12</v>
      </c>
      <c r="O934" s="294"/>
      <c r="P934" s="294"/>
      <c r="Q934" s="294"/>
      <c r="R934" s="294"/>
      <c r="S934" s="294"/>
      <c r="T934" s="294"/>
      <c r="U934" s="294"/>
      <c r="V934" s="294"/>
      <c r="W934" s="294"/>
      <c r="X934" s="294"/>
      <c r="Y934" s="410">
        <f>Y933</f>
        <v>0</v>
      </c>
      <c r="Z934" s="410">
        <f t="shared" ref="Z934" si="1884">Z933</f>
        <v>0</v>
      </c>
      <c r="AA934" s="410">
        <f t="shared" ref="AA934" si="1885">AA933</f>
        <v>0</v>
      </c>
      <c r="AB934" s="410">
        <f t="shared" ref="AB934" si="1886">AB933</f>
        <v>0</v>
      </c>
      <c r="AC934" s="410">
        <f t="shared" ref="AC934" si="1887">AC933</f>
        <v>0</v>
      </c>
      <c r="AD934" s="410">
        <f t="shared" ref="AD934" si="1888">AD933</f>
        <v>0</v>
      </c>
      <c r="AE934" s="410">
        <f t="shared" ref="AE934" si="1889">AE933</f>
        <v>0</v>
      </c>
      <c r="AF934" s="410">
        <f t="shared" ref="AF934" si="1890">AF933</f>
        <v>0</v>
      </c>
      <c r="AG934" s="410">
        <f t="shared" ref="AG934" si="1891">AG933</f>
        <v>0</v>
      </c>
      <c r="AH934" s="410">
        <f t="shared" ref="AH934" si="1892">AH933</f>
        <v>0</v>
      </c>
      <c r="AI934" s="410">
        <f t="shared" ref="AI934" si="1893">AI933</f>
        <v>0</v>
      </c>
      <c r="AJ934" s="410">
        <f t="shared" ref="AJ934" si="1894">AJ933</f>
        <v>0</v>
      </c>
      <c r="AK934" s="410">
        <f t="shared" ref="AK934" si="1895">AK933</f>
        <v>0</v>
      </c>
      <c r="AL934" s="410">
        <f t="shared" ref="AL934" si="1896">AL933</f>
        <v>0</v>
      </c>
      <c r="AM934" s="305"/>
    </row>
    <row r="935" spans="1:39" ht="16" outlineLevel="1">
      <c r="A935" s="528"/>
      <c r="B935" s="293"/>
      <c r="C935" s="304"/>
      <c r="D935" s="290"/>
      <c r="E935" s="290"/>
      <c r="F935" s="290"/>
      <c r="G935" s="290"/>
      <c r="H935" s="290"/>
      <c r="I935" s="290"/>
      <c r="J935" s="290"/>
      <c r="K935" s="290"/>
      <c r="L935" s="290"/>
      <c r="M935" s="290"/>
      <c r="N935" s="290"/>
      <c r="O935" s="290"/>
      <c r="P935" s="290"/>
      <c r="Q935" s="290"/>
      <c r="R935" s="290"/>
      <c r="S935" s="290"/>
      <c r="T935" s="290"/>
      <c r="U935" s="290"/>
      <c r="V935" s="290"/>
      <c r="W935" s="290"/>
      <c r="X935" s="290"/>
      <c r="Y935" s="300"/>
      <c r="Z935" s="300"/>
      <c r="AA935" s="300"/>
      <c r="AB935" s="300"/>
      <c r="AC935" s="300"/>
      <c r="AD935" s="300"/>
      <c r="AE935" s="300"/>
      <c r="AF935" s="300"/>
      <c r="AG935" s="300"/>
      <c r="AH935" s="300"/>
      <c r="AI935" s="300"/>
      <c r="AJ935" s="300"/>
      <c r="AK935" s="300"/>
      <c r="AL935" s="300"/>
      <c r="AM935" s="305"/>
    </row>
    <row r="936" spans="1:39" ht="16">
      <c r="B936" s="326" t="s">
        <v>328</v>
      </c>
      <c r="C936" s="328"/>
      <c r="D936" s="328">
        <f>SUM(D776:D934)</f>
        <v>1827951.0270044717</v>
      </c>
      <c r="E936" s="328">
        <f>SUM(E776:E934)</f>
        <v>1946093.92820378</v>
      </c>
      <c r="F936" s="328">
        <f>SUM(F776:F934)</f>
        <v>2199926.47820378</v>
      </c>
      <c r="G936" s="328"/>
      <c r="H936" s="328"/>
      <c r="I936" s="328"/>
      <c r="J936" s="328"/>
      <c r="K936" s="328"/>
      <c r="L936" s="328"/>
      <c r="M936" s="328"/>
      <c r="N936" s="328"/>
      <c r="O936" s="328">
        <f>SUM(O776:O934)</f>
        <v>252.18936358825533</v>
      </c>
      <c r="P936" s="328"/>
      <c r="Q936" s="328"/>
      <c r="R936" s="328"/>
      <c r="S936" s="328"/>
      <c r="T936" s="328"/>
      <c r="U936" s="328"/>
      <c r="V936" s="328"/>
      <c r="W936" s="328"/>
      <c r="X936" s="328"/>
      <c r="Y936" s="328">
        <f>IF(Y774="kWh",SUMPRODUCT(D776:D934,Y776:Y934))</f>
        <v>39722.336226040235</v>
      </c>
      <c r="Z936" s="328">
        <f>IF(Z774="kWh",SUMPRODUCT(D776:D934,Z776:Z934))</f>
        <v>216762.57310285891</v>
      </c>
      <c r="AA936" s="328">
        <f>IF(AA774="kw",SUMPRODUCT(N776:N934,O776:O934,AA776:AA934),SUMPRODUCT(D776:D934,AA776:AA934))</f>
        <v>2505.6257536703133</v>
      </c>
      <c r="AB936" s="328">
        <f>IF(AB774="kw",SUMPRODUCT(N776:N934,O776:O934,AB776:AB934),SUMPRODUCT(D776:D934,AB776:AB934))</f>
        <v>0</v>
      </c>
      <c r="AC936" s="328">
        <f>IF(AC774="kw",SUMPRODUCT(N776:N934,O776:O934,AC776:AC934),SUMPRODUCT(D776:D934,AC776:AC934))</f>
        <v>0</v>
      </c>
      <c r="AD936" s="328">
        <f>IF(AD774="kw",SUMPRODUCT(N776:N934,O776:O934,AD776:AD934),SUMPRODUCT(D776:D934,AD776:AD934))</f>
        <v>0</v>
      </c>
      <c r="AE936" s="328">
        <f>IF(AE774="kw",SUMPRODUCT(N776:N934,O776:O934,AE776:AE934),SUMPRODUCT(D776:D934,AE776:AE934))</f>
        <v>0</v>
      </c>
      <c r="AF936" s="328">
        <f>IF(AF774="kw",SUMPRODUCT(N776:N934,O776:O934,AF776:AF934),SUMPRODUCT(D776:D934,AF776:AF934))</f>
        <v>0</v>
      </c>
      <c r="AG936" s="328">
        <f>IF(AG774="kw",SUMPRODUCT(N776:N934,O776:O934,AG776:AG934),SUMPRODUCT(D776:D934,AG776:AG934))</f>
        <v>0</v>
      </c>
      <c r="AH936" s="328">
        <f>IF(AH774="kw",SUMPRODUCT(N776:N934,O776:O934,AH776:AH934),SUMPRODUCT(D776:D934,AH776:AH934))</f>
        <v>0</v>
      </c>
      <c r="AI936" s="328">
        <f>IF(AI774="kw",SUMPRODUCT(N776:N934,O776:O934,AI776:AI934),SUMPRODUCT(D776:D934,AI776:AI934))</f>
        <v>0</v>
      </c>
      <c r="AJ936" s="328">
        <f>IF(AJ774="kw",SUMPRODUCT(N776:N934,O776:O934,AJ776:AJ934),SUMPRODUCT(D776:D934,AJ776:AJ934))</f>
        <v>0</v>
      </c>
      <c r="AK936" s="328">
        <f>IF(AK774="kw",SUMPRODUCT(N776:N934,O776:O934,AK776:AK934),SUMPRODUCT(D776:D934,AK776:AK934))</f>
        <v>0</v>
      </c>
      <c r="AL936" s="328">
        <f>IF(AL774="kw",SUMPRODUCT(N776:N934,O776:O934,AL776:AL934),SUMPRODUCT(D776:D934,AL776:AL934))</f>
        <v>0</v>
      </c>
      <c r="AM936" s="329"/>
    </row>
    <row r="937" spans="1:39" ht="16">
      <c r="B937" s="390" t="s">
        <v>329</v>
      </c>
      <c r="C937" s="391"/>
      <c r="D937" s="391"/>
      <c r="E937" s="391"/>
      <c r="F937" s="391"/>
      <c r="G937" s="391"/>
      <c r="H937" s="391"/>
      <c r="I937" s="391"/>
      <c r="J937" s="391"/>
      <c r="K937" s="391"/>
      <c r="L937" s="391"/>
      <c r="M937" s="391"/>
      <c r="N937" s="391"/>
      <c r="O937" s="391"/>
      <c r="P937" s="391"/>
      <c r="Q937" s="391"/>
      <c r="R937" s="391"/>
      <c r="S937" s="391"/>
      <c r="T937" s="391"/>
      <c r="U937" s="391"/>
      <c r="V937" s="391"/>
      <c r="W937" s="391"/>
      <c r="X937" s="391"/>
      <c r="Y937" s="391">
        <f>HLOOKUP(Y589,'2. LRAMVA Threshold'!$B$42:$Q$54,11,FALSE)</f>
        <v>1769697.9881690899</v>
      </c>
      <c r="Z937" s="391">
        <f>HLOOKUP(Z589,'2. LRAMVA Threshold'!$B$42:$Q$54,11,FALSE)</f>
        <v>967904.63317232695</v>
      </c>
      <c r="AA937" s="391">
        <f>HLOOKUP(AA589,'2. LRAMVA Threshold'!$B$42:$Q$54,11,FALSE)</f>
        <v>8959</v>
      </c>
      <c r="AB937" s="391">
        <f>HLOOKUP(AB589,'2. LRAMVA Threshold'!$B$42:$Q$54,11,FALSE)</f>
        <v>0</v>
      </c>
      <c r="AC937" s="391">
        <f>HLOOKUP(AC589,'2. LRAMVA Threshold'!$B$42:$Q$54,11,FALSE)</f>
        <v>0</v>
      </c>
      <c r="AD937" s="391">
        <f>HLOOKUP(AD589,'2. LRAMVA Threshold'!$B$42:$Q$54,11,FALSE)</f>
        <v>0</v>
      </c>
      <c r="AE937" s="391">
        <f>HLOOKUP(AE589,'2. LRAMVA Threshold'!$B$42:$Q$54,11,FALSE)</f>
        <v>0</v>
      </c>
      <c r="AF937" s="391">
        <f>HLOOKUP(AF589,'2. LRAMVA Threshold'!$B$42:$Q$54,11,FALSE)</f>
        <v>0</v>
      </c>
      <c r="AG937" s="391">
        <f>HLOOKUP(AG589,'2. LRAMVA Threshold'!$B$42:$Q$54,11,FALSE)</f>
        <v>0</v>
      </c>
      <c r="AH937" s="391">
        <f>HLOOKUP(AH589,'2. LRAMVA Threshold'!$B$42:$Q$54,11,FALSE)</f>
        <v>0</v>
      </c>
      <c r="AI937" s="391">
        <f>HLOOKUP(AI589,'2. LRAMVA Threshold'!$B$42:$Q$54,11,FALSE)</f>
        <v>0</v>
      </c>
      <c r="AJ937" s="391">
        <f>HLOOKUP(AJ589,'2. LRAMVA Threshold'!$B$42:$Q$54,11,FALSE)</f>
        <v>0</v>
      </c>
      <c r="AK937" s="391">
        <f>HLOOKUP(AK589,'2. LRAMVA Threshold'!$B$42:$Q$54,11,FALSE)</f>
        <v>0</v>
      </c>
      <c r="AL937" s="391">
        <f>HLOOKUP(AL589,'2. LRAMVA Threshold'!$B$42:$Q$54,11,FALSE)</f>
        <v>0</v>
      </c>
      <c r="AM937" s="441"/>
    </row>
    <row r="938" spans="1:39" ht="16">
      <c r="B938" s="393"/>
      <c r="C938" s="431"/>
      <c r="D938" s="432"/>
      <c r="E938" s="432"/>
      <c r="F938" s="432"/>
      <c r="G938" s="432"/>
      <c r="H938" s="432"/>
      <c r="I938" s="432"/>
      <c r="J938" s="432"/>
      <c r="K938" s="432"/>
      <c r="L938" s="432"/>
      <c r="M938" s="432"/>
      <c r="N938" s="432"/>
      <c r="O938" s="433"/>
      <c r="P938" s="432"/>
      <c r="Q938" s="432"/>
      <c r="R938" s="432"/>
      <c r="S938" s="434"/>
      <c r="T938" s="434"/>
      <c r="U938" s="434"/>
      <c r="V938" s="434"/>
      <c r="W938" s="432"/>
      <c r="X938" s="432"/>
      <c r="Y938" s="435"/>
      <c r="Z938" s="435"/>
      <c r="AA938" s="435"/>
      <c r="AB938" s="435"/>
      <c r="AC938" s="435"/>
      <c r="AD938" s="435"/>
      <c r="AE938" s="435"/>
      <c r="AF938" s="398"/>
      <c r="AG938" s="398"/>
      <c r="AH938" s="398"/>
      <c r="AI938" s="398"/>
      <c r="AJ938" s="398"/>
      <c r="AK938" s="398"/>
      <c r="AL938" s="398"/>
      <c r="AM938" s="399"/>
    </row>
    <row r="939" spans="1:39" ht="16">
      <c r="B939" s="323" t="s">
        <v>330</v>
      </c>
      <c r="C939" s="337"/>
      <c r="D939" s="337"/>
      <c r="E939" s="375"/>
      <c r="F939" s="375"/>
      <c r="G939" s="375"/>
      <c r="H939" s="375"/>
      <c r="I939" s="375"/>
      <c r="J939" s="375"/>
      <c r="K939" s="375"/>
      <c r="L939" s="375"/>
      <c r="M939" s="375"/>
      <c r="N939" s="375"/>
      <c r="O939" s="290"/>
      <c r="P939" s="339"/>
      <c r="Q939" s="339"/>
      <c r="R939" s="339"/>
      <c r="S939" s="338"/>
      <c r="T939" s="338"/>
      <c r="U939" s="338"/>
      <c r="V939" s="338"/>
      <c r="W939" s="339"/>
      <c r="X939" s="339"/>
      <c r="Y939" s="340">
        <f>HLOOKUP(Y$35,'3.  Distribution Rates'!$C$122:$P$134,11,FALSE)</f>
        <v>1.1999999999999999E-3</v>
      </c>
      <c r="Z939" s="340">
        <f>HLOOKUP(Z$35,'3.  Distribution Rates'!$C$122:$P$134,11,FALSE)</f>
        <v>1.8800000000000001E-2</v>
      </c>
      <c r="AA939" s="340">
        <f>HLOOKUP(AA$35,'3.  Distribution Rates'!$C$122:$P$134,11,FALSE)</f>
        <v>2.5815999999999999</v>
      </c>
      <c r="AB939" s="340">
        <f>HLOOKUP(AB$35,'3.  Distribution Rates'!$C$122:$P$134,11,FALSE)</f>
        <v>1.2122999999999999</v>
      </c>
      <c r="AC939" s="340">
        <f>HLOOKUP(AC$35,'3.  Distribution Rates'!$C$122:$P$134,11,FALSE)</f>
        <v>1.2500000000000001E-2</v>
      </c>
      <c r="AD939" s="340">
        <f>HLOOKUP(AD$35,'3.  Distribution Rates'!$C$122:$P$134,11,FALSE)</f>
        <v>17.421700000000001</v>
      </c>
      <c r="AE939" s="340">
        <f>HLOOKUP(AE$35,'3.  Distribution Rates'!$C$122:$P$134,11,FALSE)</f>
        <v>26.595099999999999</v>
      </c>
      <c r="AF939" s="340">
        <f>HLOOKUP(AF$35,'3.  Distribution Rates'!$C$122:$P$134,11,FALSE)</f>
        <v>0</v>
      </c>
      <c r="AG939" s="340">
        <f>HLOOKUP(AG$35,'3.  Distribution Rates'!$C$122:$P$134,11,FALSE)</f>
        <v>0</v>
      </c>
      <c r="AH939" s="340">
        <f>HLOOKUP(AH$35,'3.  Distribution Rates'!$C$122:$P$134,11,FALSE)</f>
        <v>0</v>
      </c>
      <c r="AI939" s="340">
        <f>HLOOKUP(AI$35,'3.  Distribution Rates'!$C$122:$P$134,11,FALSE)</f>
        <v>0</v>
      </c>
      <c r="AJ939" s="340">
        <f>HLOOKUP(AJ$35,'3.  Distribution Rates'!$C$122:$P$134,11,FALSE)</f>
        <v>0</v>
      </c>
      <c r="AK939" s="340">
        <f>HLOOKUP(AK$35,'3.  Distribution Rates'!$C$122:$P$134,11,FALSE)</f>
        <v>0</v>
      </c>
      <c r="AL939" s="340">
        <f>HLOOKUP(AL$35,'3.  Distribution Rates'!$C$122:$P$134,11,FALSE)</f>
        <v>0</v>
      </c>
      <c r="AM939" s="376"/>
    </row>
    <row r="940" spans="1:39" ht="16">
      <c r="B940" s="323" t="s">
        <v>331</v>
      </c>
      <c r="C940" s="344"/>
      <c r="D940" s="308"/>
      <c r="E940" s="278"/>
      <c r="F940" s="278"/>
      <c r="G940" s="278"/>
      <c r="H940" s="278"/>
      <c r="I940" s="278"/>
      <c r="J940" s="278"/>
      <c r="K940" s="278"/>
      <c r="L940" s="278"/>
      <c r="M940" s="278"/>
      <c r="N940" s="278"/>
      <c r="O940" s="290"/>
      <c r="P940" s="278"/>
      <c r="Q940" s="278"/>
      <c r="R940" s="278"/>
      <c r="S940" s="308"/>
      <c r="T940" s="308"/>
      <c r="U940" s="308"/>
      <c r="V940" s="308"/>
      <c r="W940" s="278"/>
      <c r="X940" s="278"/>
      <c r="Y940" s="377">
        <f>'4.  2011-2014 LRAM'!Y142*Y939</f>
        <v>0</v>
      </c>
      <c r="Z940" s="377">
        <f>'4.  2011-2014 LRAM'!Z142*Z939</f>
        <v>0</v>
      </c>
      <c r="AA940" s="377">
        <f>'4.  2011-2014 LRAM'!AA142*AA939</f>
        <v>0</v>
      </c>
      <c r="AB940" s="377">
        <f>'4.  2011-2014 LRAM'!AB142*AB939</f>
        <v>0</v>
      </c>
      <c r="AC940" s="377">
        <f>'4.  2011-2014 LRAM'!AC142*AC939</f>
        <v>0</v>
      </c>
      <c r="AD940" s="377">
        <f>'4.  2011-2014 LRAM'!AD142*AD939</f>
        <v>0</v>
      </c>
      <c r="AE940" s="377">
        <f>'4.  2011-2014 LRAM'!AE142*AE939</f>
        <v>0</v>
      </c>
      <c r="AF940" s="377">
        <f>'4.  2011-2014 LRAM'!AF142*AF939</f>
        <v>0</v>
      </c>
      <c r="AG940" s="377">
        <f>'4.  2011-2014 LRAM'!AG142*AG939</f>
        <v>0</v>
      </c>
      <c r="AH940" s="377">
        <f>'4.  2011-2014 LRAM'!AH142*AH939</f>
        <v>0</v>
      </c>
      <c r="AI940" s="377">
        <f>'4.  2011-2014 LRAM'!AI142*AI939</f>
        <v>0</v>
      </c>
      <c r="AJ940" s="377">
        <f>'4.  2011-2014 LRAM'!AJ142*AJ939</f>
        <v>0</v>
      </c>
      <c r="AK940" s="377">
        <f>'4.  2011-2014 LRAM'!AK142*AK939</f>
        <v>0</v>
      </c>
      <c r="AL940" s="377">
        <f>'4.  2011-2014 LRAM'!AL142*AL939</f>
        <v>0</v>
      </c>
      <c r="AM940" s="625">
        <f t="shared" ref="AM940:AM948" si="1897">SUM(Y940:AL940)</f>
        <v>0</v>
      </c>
    </row>
    <row r="941" spans="1:39" ht="16">
      <c r="B941" s="323" t="s">
        <v>332</v>
      </c>
      <c r="C941" s="344"/>
      <c r="D941" s="308"/>
      <c r="E941" s="278"/>
      <c r="F941" s="278"/>
      <c r="G941" s="278"/>
      <c r="H941" s="278"/>
      <c r="I941" s="278"/>
      <c r="J941" s="278"/>
      <c r="K941" s="278"/>
      <c r="L941" s="278"/>
      <c r="M941" s="278"/>
      <c r="N941" s="278"/>
      <c r="O941" s="290"/>
      <c r="P941" s="278"/>
      <c r="Q941" s="278"/>
      <c r="R941" s="278"/>
      <c r="S941" s="308"/>
      <c r="T941" s="308"/>
      <c r="U941" s="308"/>
      <c r="V941" s="308"/>
      <c r="W941" s="278"/>
      <c r="X941" s="278"/>
      <c r="Y941" s="377">
        <f>'4.  2011-2014 LRAM'!Y271*Y939</f>
        <v>0</v>
      </c>
      <c r="Z941" s="377">
        <f>'4.  2011-2014 LRAM'!Z271*Z939</f>
        <v>0</v>
      </c>
      <c r="AA941" s="377">
        <f>'4.  2011-2014 LRAM'!AA271*AA939</f>
        <v>0</v>
      </c>
      <c r="AB941" s="377">
        <f>'4.  2011-2014 LRAM'!AB271*AB939</f>
        <v>0</v>
      </c>
      <c r="AC941" s="377">
        <f>'4.  2011-2014 LRAM'!AC271*AC939</f>
        <v>0</v>
      </c>
      <c r="AD941" s="377">
        <f>'4.  2011-2014 LRAM'!AD271*AD939</f>
        <v>0</v>
      </c>
      <c r="AE941" s="377">
        <f>'4.  2011-2014 LRAM'!AE271*AE939</f>
        <v>0</v>
      </c>
      <c r="AF941" s="377">
        <f>'4.  2011-2014 LRAM'!AF271*AF939</f>
        <v>0</v>
      </c>
      <c r="AG941" s="377">
        <f>'4.  2011-2014 LRAM'!AG271*AG939</f>
        <v>0</v>
      </c>
      <c r="AH941" s="377">
        <f>'4.  2011-2014 LRAM'!AH271*AH939</f>
        <v>0</v>
      </c>
      <c r="AI941" s="377">
        <f>'4.  2011-2014 LRAM'!AI271*AI939</f>
        <v>0</v>
      </c>
      <c r="AJ941" s="377">
        <f>'4.  2011-2014 LRAM'!AJ271*AJ939</f>
        <v>0</v>
      </c>
      <c r="AK941" s="377">
        <f>'4.  2011-2014 LRAM'!AK271*AK939</f>
        <v>0</v>
      </c>
      <c r="AL941" s="377">
        <f>'4.  2011-2014 LRAM'!AL271*AL939</f>
        <v>0</v>
      </c>
      <c r="AM941" s="625">
        <f t="shared" si="1897"/>
        <v>0</v>
      </c>
    </row>
    <row r="942" spans="1:39" ht="16">
      <c r="B942" s="323" t="s">
        <v>333</v>
      </c>
      <c r="C942" s="344"/>
      <c r="D942" s="308"/>
      <c r="E942" s="278"/>
      <c r="F942" s="278"/>
      <c r="G942" s="278"/>
      <c r="H942" s="278"/>
      <c r="I942" s="278"/>
      <c r="J942" s="278"/>
      <c r="K942" s="278"/>
      <c r="L942" s="278"/>
      <c r="M942" s="278"/>
      <c r="N942" s="278"/>
      <c r="O942" s="290"/>
      <c r="P942" s="278"/>
      <c r="Q942" s="278"/>
      <c r="R942" s="278"/>
      <c r="S942" s="308"/>
      <c r="T942" s="308"/>
      <c r="U942" s="308"/>
      <c r="V942" s="308"/>
      <c r="W942" s="278"/>
      <c r="X942" s="278"/>
      <c r="Y942" s="377">
        <f>'4.  2011-2014 LRAM'!Y400*Y939</f>
        <v>0</v>
      </c>
      <c r="Z942" s="377">
        <f>'4.  2011-2014 LRAM'!Z400*Z939</f>
        <v>0</v>
      </c>
      <c r="AA942" s="377">
        <f>'4.  2011-2014 LRAM'!AA400*AA939</f>
        <v>0</v>
      </c>
      <c r="AB942" s="377">
        <f>'4.  2011-2014 LRAM'!AB400*AB939</f>
        <v>0</v>
      </c>
      <c r="AC942" s="377">
        <f>'4.  2011-2014 LRAM'!AC400*AC939</f>
        <v>0</v>
      </c>
      <c r="AD942" s="377">
        <f>'4.  2011-2014 LRAM'!AD400*AD939</f>
        <v>0</v>
      </c>
      <c r="AE942" s="377">
        <f>'4.  2011-2014 LRAM'!AE400*AE939</f>
        <v>0</v>
      </c>
      <c r="AF942" s="377">
        <f>'4.  2011-2014 LRAM'!AF400*AF939</f>
        <v>0</v>
      </c>
      <c r="AG942" s="377">
        <f>'4.  2011-2014 LRAM'!AG400*AG939</f>
        <v>0</v>
      </c>
      <c r="AH942" s="377">
        <f>'4.  2011-2014 LRAM'!AH400*AH939</f>
        <v>0</v>
      </c>
      <c r="AI942" s="377">
        <f>'4.  2011-2014 LRAM'!AI400*AI939</f>
        <v>0</v>
      </c>
      <c r="AJ942" s="377">
        <f>'4.  2011-2014 LRAM'!AJ400*AJ939</f>
        <v>0</v>
      </c>
      <c r="AK942" s="377">
        <f>'4.  2011-2014 LRAM'!AK400*AK939</f>
        <v>0</v>
      </c>
      <c r="AL942" s="377">
        <f>'4.  2011-2014 LRAM'!AL400*AL939</f>
        <v>0</v>
      </c>
      <c r="AM942" s="625">
        <f t="shared" si="1897"/>
        <v>0</v>
      </c>
    </row>
    <row r="943" spans="1:39" ht="16">
      <c r="B943" s="323" t="s">
        <v>334</v>
      </c>
      <c r="C943" s="344"/>
      <c r="D943" s="308"/>
      <c r="E943" s="278"/>
      <c r="F943" s="278"/>
      <c r="G943" s="278"/>
      <c r="H943" s="278"/>
      <c r="I943" s="278"/>
      <c r="J943" s="278"/>
      <c r="K943" s="278"/>
      <c r="L943" s="278"/>
      <c r="M943" s="278"/>
      <c r="N943" s="278"/>
      <c r="O943" s="290"/>
      <c r="P943" s="278"/>
      <c r="Q943" s="278"/>
      <c r="R943" s="278"/>
      <c r="S943" s="308"/>
      <c r="T943" s="308"/>
      <c r="U943" s="308"/>
      <c r="V943" s="308"/>
      <c r="W943" s="278"/>
      <c r="X943" s="278"/>
      <c r="Y943" s="377">
        <f>'4.  2011-2014 LRAM'!Y530*Y939</f>
        <v>1212.7586028911999</v>
      </c>
      <c r="Z943" s="377">
        <f>'4.  2011-2014 LRAM'!Z530*Z939</f>
        <v>7205.2217746312008</v>
      </c>
      <c r="AA943" s="377">
        <f>'4.  2011-2014 LRAM'!AA530*AA939</f>
        <v>8061.5131162261114</v>
      </c>
      <c r="AB943" s="377">
        <f>'4.  2011-2014 LRAM'!AB530*AB939</f>
        <v>651.24687657314894</v>
      </c>
      <c r="AC943" s="377">
        <f>'4.  2011-2014 LRAM'!AC530*AC939</f>
        <v>0</v>
      </c>
      <c r="AD943" s="377">
        <f>'4.  2011-2014 LRAM'!AD530*AD939</f>
        <v>0</v>
      </c>
      <c r="AE943" s="377">
        <f>'4.  2011-2014 LRAM'!AE530*AE939</f>
        <v>0</v>
      </c>
      <c r="AF943" s="377">
        <f>'4.  2011-2014 LRAM'!AF530*AF939</f>
        <v>0</v>
      </c>
      <c r="AG943" s="377">
        <f>'4.  2011-2014 LRAM'!AG530*AG939</f>
        <v>0</v>
      </c>
      <c r="AH943" s="377">
        <f>'4.  2011-2014 LRAM'!AH530*AH939</f>
        <v>0</v>
      </c>
      <c r="AI943" s="377">
        <f>'4.  2011-2014 LRAM'!AI530*AI939</f>
        <v>0</v>
      </c>
      <c r="AJ943" s="377">
        <f>'4.  2011-2014 LRAM'!AJ530*AJ939</f>
        <v>0</v>
      </c>
      <c r="AK943" s="377">
        <f>'4.  2011-2014 LRAM'!AK530*AK939</f>
        <v>0</v>
      </c>
      <c r="AL943" s="377">
        <f>'4.  2011-2014 LRAM'!AL530*AL939</f>
        <v>0</v>
      </c>
      <c r="AM943" s="625">
        <f t="shared" si="1897"/>
        <v>17130.740370321662</v>
      </c>
    </row>
    <row r="944" spans="1:39" ht="16">
      <c r="B944" s="323" t="s">
        <v>335</v>
      </c>
      <c r="C944" s="344"/>
      <c r="D944" s="308"/>
      <c r="E944" s="278"/>
      <c r="F944" s="278"/>
      <c r="G944" s="278"/>
      <c r="H944" s="278"/>
      <c r="I944" s="278"/>
      <c r="J944" s="278"/>
      <c r="K944" s="278"/>
      <c r="L944" s="278"/>
      <c r="M944" s="278"/>
      <c r="N944" s="278"/>
      <c r="O944" s="290"/>
      <c r="P944" s="278"/>
      <c r="Q944" s="278"/>
      <c r="R944" s="278"/>
      <c r="S944" s="308"/>
      <c r="T944" s="308"/>
      <c r="U944" s="308"/>
      <c r="V944" s="308"/>
      <c r="W944" s="278"/>
      <c r="X944" s="278"/>
      <c r="Y944" s="377">
        <f t="shared" ref="Y944:AL944" si="1898">Y212*Y939</f>
        <v>1853.6975999999997</v>
      </c>
      <c r="Z944" s="377">
        <f t="shared" si="1898"/>
        <v>7890.8826919165504</v>
      </c>
      <c r="AA944" s="377">
        <f t="shared" si="1898"/>
        <v>59008.739506904363</v>
      </c>
      <c r="AB944" s="377">
        <f t="shared" si="1898"/>
        <v>1873.1658564570087</v>
      </c>
      <c r="AC944" s="377">
        <f t="shared" si="1898"/>
        <v>0</v>
      </c>
      <c r="AD944" s="377">
        <f t="shared" si="1898"/>
        <v>0</v>
      </c>
      <c r="AE944" s="377">
        <f t="shared" si="1898"/>
        <v>0</v>
      </c>
      <c r="AF944" s="377">
        <f t="shared" si="1898"/>
        <v>0</v>
      </c>
      <c r="AG944" s="377">
        <f t="shared" si="1898"/>
        <v>0</v>
      </c>
      <c r="AH944" s="377">
        <f t="shared" si="1898"/>
        <v>0</v>
      </c>
      <c r="AI944" s="377">
        <f t="shared" si="1898"/>
        <v>0</v>
      </c>
      <c r="AJ944" s="377">
        <f t="shared" si="1898"/>
        <v>0</v>
      </c>
      <c r="AK944" s="377">
        <f t="shared" si="1898"/>
        <v>0</v>
      </c>
      <c r="AL944" s="377">
        <f t="shared" si="1898"/>
        <v>0</v>
      </c>
      <c r="AM944" s="625">
        <f t="shared" si="1897"/>
        <v>70626.485655277924</v>
      </c>
    </row>
    <row r="945" spans="2:39" ht="16">
      <c r="B945" s="323" t="s">
        <v>336</v>
      </c>
      <c r="C945" s="344"/>
      <c r="D945" s="308"/>
      <c r="E945" s="278"/>
      <c r="F945" s="278"/>
      <c r="G945" s="278"/>
      <c r="H945" s="278"/>
      <c r="I945" s="278"/>
      <c r="J945" s="278"/>
      <c r="K945" s="278"/>
      <c r="L945" s="278"/>
      <c r="M945" s="278"/>
      <c r="N945" s="278"/>
      <c r="O945" s="290"/>
      <c r="P945" s="278"/>
      <c r="Q945" s="278"/>
      <c r="R945" s="278"/>
      <c r="S945" s="308"/>
      <c r="T945" s="308"/>
      <c r="U945" s="308"/>
      <c r="V945" s="308"/>
      <c r="W945" s="278"/>
      <c r="X945" s="278"/>
      <c r="Y945" s="377">
        <f t="shared" ref="Y945:AL945" si="1899">Y397*Y939</f>
        <v>3203.4491999999996</v>
      </c>
      <c r="Z945" s="377">
        <f t="shared" si="1899"/>
        <v>19595.979512836668</v>
      </c>
      <c r="AA945" s="377">
        <f t="shared" si="1899"/>
        <v>1563.492345903951</v>
      </c>
      <c r="AB945" s="377">
        <f t="shared" si="1899"/>
        <v>0</v>
      </c>
      <c r="AC945" s="377">
        <f t="shared" si="1899"/>
        <v>0</v>
      </c>
      <c r="AD945" s="377">
        <f t="shared" si="1899"/>
        <v>0</v>
      </c>
      <c r="AE945" s="377">
        <f t="shared" si="1899"/>
        <v>0</v>
      </c>
      <c r="AF945" s="377">
        <f t="shared" si="1899"/>
        <v>0</v>
      </c>
      <c r="AG945" s="377">
        <f t="shared" si="1899"/>
        <v>0</v>
      </c>
      <c r="AH945" s="377">
        <f t="shared" si="1899"/>
        <v>0</v>
      </c>
      <c r="AI945" s="377">
        <f t="shared" si="1899"/>
        <v>0</v>
      </c>
      <c r="AJ945" s="377">
        <f t="shared" si="1899"/>
        <v>0</v>
      </c>
      <c r="AK945" s="377">
        <f t="shared" si="1899"/>
        <v>0</v>
      </c>
      <c r="AL945" s="377">
        <f t="shared" si="1899"/>
        <v>0</v>
      </c>
      <c r="AM945" s="625">
        <f t="shared" si="1897"/>
        <v>24362.92105874062</v>
      </c>
    </row>
    <row r="946" spans="2:39" ht="16">
      <c r="B946" s="323" t="s">
        <v>337</v>
      </c>
      <c r="C946" s="344"/>
      <c r="D946" s="308"/>
      <c r="E946" s="278"/>
      <c r="F946" s="278"/>
      <c r="G946" s="278"/>
      <c r="H946" s="278"/>
      <c r="I946" s="278"/>
      <c r="J946" s="278"/>
      <c r="K946" s="278"/>
      <c r="L946" s="278"/>
      <c r="M946" s="278"/>
      <c r="N946" s="278"/>
      <c r="O946" s="290"/>
      <c r="P946" s="278"/>
      <c r="Q946" s="278"/>
      <c r="R946" s="278"/>
      <c r="S946" s="308"/>
      <c r="T946" s="308"/>
      <c r="U946" s="308"/>
      <c r="V946" s="308"/>
      <c r="W946" s="278"/>
      <c r="X946" s="278"/>
      <c r="Y946" s="377">
        <f t="shared" ref="Y946:AL946" si="1900">Y581*Y939</f>
        <v>4081.9942110996708</v>
      </c>
      <c r="Z946" s="377">
        <f t="shared" si="1900"/>
        <v>9125.4000002324192</v>
      </c>
      <c r="AA946" s="377">
        <f t="shared" si="1900"/>
        <v>8552.2402982587082</v>
      </c>
      <c r="AB946" s="377">
        <f t="shared" si="1900"/>
        <v>0</v>
      </c>
      <c r="AC946" s="377">
        <f t="shared" si="1900"/>
        <v>0</v>
      </c>
      <c r="AD946" s="377">
        <f t="shared" si="1900"/>
        <v>0</v>
      </c>
      <c r="AE946" s="377">
        <f t="shared" si="1900"/>
        <v>0</v>
      </c>
      <c r="AF946" s="377">
        <f t="shared" si="1900"/>
        <v>0</v>
      </c>
      <c r="AG946" s="377">
        <f t="shared" si="1900"/>
        <v>0</v>
      </c>
      <c r="AH946" s="377">
        <f t="shared" si="1900"/>
        <v>0</v>
      </c>
      <c r="AI946" s="377">
        <f t="shared" si="1900"/>
        <v>0</v>
      </c>
      <c r="AJ946" s="377">
        <f t="shared" si="1900"/>
        <v>0</v>
      </c>
      <c r="AK946" s="377">
        <f t="shared" si="1900"/>
        <v>0</v>
      </c>
      <c r="AL946" s="377">
        <f t="shared" si="1900"/>
        <v>0</v>
      </c>
      <c r="AM946" s="625">
        <f t="shared" si="1897"/>
        <v>21759.634509590796</v>
      </c>
    </row>
    <row r="947" spans="2:39" ht="16">
      <c r="B947" s="323" t="s">
        <v>338</v>
      </c>
      <c r="C947" s="344"/>
      <c r="D947" s="308"/>
      <c r="E947" s="278"/>
      <c r="F947" s="278"/>
      <c r="G947" s="278"/>
      <c r="H947" s="278"/>
      <c r="I947" s="278"/>
      <c r="J947" s="278"/>
      <c r="K947" s="278"/>
      <c r="L947" s="278"/>
      <c r="M947" s="278"/>
      <c r="N947" s="278"/>
      <c r="O947" s="290"/>
      <c r="P947" s="278"/>
      <c r="Q947" s="278"/>
      <c r="R947" s="278"/>
      <c r="S947" s="308"/>
      <c r="T947" s="308"/>
      <c r="U947" s="308"/>
      <c r="V947" s="308"/>
      <c r="W947" s="278"/>
      <c r="X947" s="278"/>
      <c r="Y947" s="377">
        <f t="shared" ref="Y947:AL947" si="1901">Y765*Y939</f>
        <v>1294.7690714549415</v>
      </c>
      <c r="Z947" s="377">
        <f t="shared" si="1901"/>
        <v>3795.5348726036345</v>
      </c>
      <c r="AA947" s="377">
        <f t="shared" si="1901"/>
        <v>10556.705085273114</v>
      </c>
      <c r="AB947" s="377">
        <f t="shared" si="1901"/>
        <v>0</v>
      </c>
      <c r="AC947" s="377">
        <f t="shared" si="1901"/>
        <v>0</v>
      </c>
      <c r="AD947" s="377">
        <f t="shared" si="1901"/>
        <v>0</v>
      </c>
      <c r="AE947" s="377">
        <f t="shared" si="1901"/>
        <v>0</v>
      </c>
      <c r="AF947" s="377">
        <f t="shared" si="1901"/>
        <v>0</v>
      </c>
      <c r="AG947" s="377">
        <f t="shared" si="1901"/>
        <v>0</v>
      </c>
      <c r="AH947" s="377">
        <f t="shared" si="1901"/>
        <v>0</v>
      </c>
      <c r="AI947" s="377">
        <f t="shared" si="1901"/>
        <v>0</v>
      </c>
      <c r="AJ947" s="377">
        <f t="shared" si="1901"/>
        <v>0</v>
      </c>
      <c r="AK947" s="377">
        <f t="shared" si="1901"/>
        <v>0</v>
      </c>
      <c r="AL947" s="377">
        <f t="shared" si="1901"/>
        <v>0</v>
      </c>
      <c r="AM947" s="625">
        <f t="shared" si="1897"/>
        <v>15647.00902933169</v>
      </c>
    </row>
    <row r="948" spans="2:39" ht="16">
      <c r="B948" s="323" t="s">
        <v>339</v>
      </c>
      <c r="C948" s="344"/>
      <c r="D948" s="308"/>
      <c r="E948" s="278"/>
      <c r="F948" s="278"/>
      <c r="G948" s="278"/>
      <c r="H948" s="278"/>
      <c r="I948" s="278"/>
      <c r="J948" s="278"/>
      <c r="K948" s="278"/>
      <c r="L948" s="278"/>
      <c r="M948" s="278"/>
      <c r="N948" s="278"/>
      <c r="O948" s="290"/>
      <c r="P948" s="278"/>
      <c r="Q948" s="278"/>
      <c r="R948" s="278"/>
      <c r="S948" s="308"/>
      <c r="T948" s="308"/>
      <c r="U948" s="308"/>
      <c r="V948" s="308"/>
      <c r="W948" s="278"/>
      <c r="X948" s="278"/>
      <c r="Y948" s="377">
        <f>Y936*Y939</f>
        <v>47.666803471248279</v>
      </c>
      <c r="Z948" s="377">
        <f t="shared" ref="Z948:AL948" si="1902">Z936*Z939</f>
        <v>4075.1363743337474</v>
      </c>
      <c r="AA948" s="377">
        <f t="shared" si="1902"/>
        <v>6468.5234456752805</v>
      </c>
      <c r="AB948" s="377">
        <f t="shared" si="1902"/>
        <v>0</v>
      </c>
      <c r="AC948" s="377">
        <f t="shared" si="1902"/>
        <v>0</v>
      </c>
      <c r="AD948" s="377">
        <f t="shared" si="1902"/>
        <v>0</v>
      </c>
      <c r="AE948" s="377">
        <f t="shared" si="1902"/>
        <v>0</v>
      </c>
      <c r="AF948" s="377">
        <f t="shared" si="1902"/>
        <v>0</v>
      </c>
      <c r="AG948" s="377">
        <f t="shared" si="1902"/>
        <v>0</v>
      </c>
      <c r="AH948" s="377">
        <f t="shared" si="1902"/>
        <v>0</v>
      </c>
      <c r="AI948" s="377">
        <f t="shared" si="1902"/>
        <v>0</v>
      </c>
      <c r="AJ948" s="377">
        <f t="shared" si="1902"/>
        <v>0</v>
      </c>
      <c r="AK948" s="377">
        <f t="shared" si="1902"/>
        <v>0</v>
      </c>
      <c r="AL948" s="377">
        <f t="shared" si="1902"/>
        <v>0</v>
      </c>
      <c r="AM948" s="625">
        <f t="shared" si="1897"/>
        <v>10591.326623480276</v>
      </c>
    </row>
    <row r="949" spans="2:39" ht="16">
      <c r="B949" s="348" t="s">
        <v>343</v>
      </c>
      <c r="C949" s="344"/>
      <c r="D949" s="335"/>
      <c r="E949" s="333"/>
      <c r="F949" s="333"/>
      <c r="G949" s="333"/>
      <c r="H949" s="333"/>
      <c r="I949" s="333"/>
      <c r="J949" s="333"/>
      <c r="K949" s="333"/>
      <c r="L949" s="333"/>
      <c r="M949" s="333"/>
      <c r="N949" s="333"/>
      <c r="O949" s="299"/>
      <c r="P949" s="333"/>
      <c r="Q949" s="333"/>
      <c r="R949" s="333"/>
      <c r="S949" s="335"/>
      <c r="T949" s="335"/>
      <c r="U949" s="335"/>
      <c r="V949" s="335"/>
      <c r="W949" s="333"/>
      <c r="X949" s="333"/>
      <c r="Y949" s="345">
        <f>SUM(Y940:Y948)</f>
        <v>11694.335488917059</v>
      </c>
      <c r="Z949" s="345">
        <f t="shared" ref="Z949:AE949" si="1903">SUM(Z940:Z948)</f>
        <v>51688.15522655422</v>
      </c>
      <c r="AA949" s="345">
        <f t="shared" si="1903"/>
        <v>94211.213798241544</v>
      </c>
      <c r="AB949" s="345">
        <f t="shared" si="1903"/>
        <v>2524.4127330301576</v>
      </c>
      <c r="AC949" s="345">
        <f t="shared" si="1903"/>
        <v>0</v>
      </c>
      <c r="AD949" s="345">
        <f t="shared" si="1903"/>
        <v>0</v>
      </c>
      <c r="AE949" s="345">
        <f t="shared" si="1903"/>
        <v>0</v>
      </c>
      <c r="AF949" s="345">
        <f>SUM(AF940:AF948)</f>
        <v>0</v>
      </c>
      <c r="AG949" s="345">
        <f t="shared" ref="AG949:AL949" si="1904">SUM(AG940:AG948)</f>
        <v>0</v>
      </c>
      <c r="AH949" s="345">
        <f t="shared" si="1904"/>
        <v>0</v>
      </c>
      <c r="AI949" s="345">
        <f t="shared" si="1904"/>
        <v>0</v>
      </c>
      <c r="AJ949" s="345">
        <f t="shared" si="1904"/>
        <v>0</v>
      </c>
      <c r="AK949" s="345">
        <f t="shared" si="1904"/>
        <v>0</v>
      </c>
      <c r="AL949" s="345">
        <f t="shared" si="1904"/>
        <v>0</v>
      </c>
      <c r="AM949" s="406">
        <f>SUM(AM940:AM948)</f>
        <v>160118.11724674297</v>
      </c>
    </row>
    <row r="950" spans="2:39" ht="16">
      <c r="B950" s="348" t="s">
        <v>344</v>
      </c>
      <c r="C950" s="344"/>
      <c r="D950" s="349"/>
      <c r="E950" s="333"/>
      <c r="F950" s="333"/>
      <c r="G950" s="333"/>
      <c r="H950" s="333"/>
      <c r="I950" s="333"/>
      <c r="J950" s="333"/>
      <c r="K950" s="333"/>
      <c r="L950" s="333"/>
      <c r="M950" s="333"/>
      <c r="N950" s="333"/>
      <c r="O950" s="299"/>
      <c r="P950" s="333"/>
      <c r="Q950" s="333"/>
      <c r="R950" s="333"/>
      <c r="S950" s="335"/>
      <c r="T950" s="335"/>
      <c r="U950" s="335"/>
      <c r="V950" s="335"/>
      <c r="W950" s="333"/>
      <c r="X950" s="333"/>
      <c r="Y950" s="346">
        <f>Y937*Y939</f>
        <v>2123.6375858029078</v>
      </c>
      <c r="Z950" s="346">
        <f t="shared" ref="Z950:AE950" si="1905">Z937*Z939</f>
        <v>18196.607103639748</v>
      </c>
      <c r="AA950" s="346">
        <f t="shared" si="1905"/>
        <v>23128.554399999997</v>
      </c>
      <c r="AB950" s="346">
        <f t="shared" si="1905"/>
        <v>0</v>
      </c>
      <c r="AC950" s="346">
        <f t="shared" si="1905"/>
        <v>0</v>
      </c>
      <c r="AD950" s="346">
        <f t="shared" si="1905"/>
        <v>0</v>
      </c>
      <c r="AE950" s="346">
        <f t="shared" si="1905"/>
        <v>0</v>
      </c>
      <c r="AF950" s="346">
        <f>AF937*AF939</f>
        <v>0</v>
      </c>
      <c r="AG950" s="346">
        <f t="shared" ref="AG950:AL950" si="1906">AG937*AG939</f>
        <v>0</v>
      </c>
      <c r="AH950" s="346">
        <f t="shared" si="1906"/>
        <v>0</v>
      </c>
      <c r="AI950" s="346">
        <f t="shared" si="1906"/>
        <v>0</v>
      </c>
      <c r="AJ950" s="346">
        <f t="shared" si="1906"/>
        <v>0</v>
      </c>
      <c r="AK950" s="346">
        <f t="shared" si="1906"/>
        <v>0</v>
      </c>
      <c r="AL950" s="346">
        <f t="shared" si="1906"/>
        <v>0</v>
      </c>
      <c r="AM950" s="406">
        <f>SUM(Y950:AL950)</f>
        <v>43448.799089442648</v>
      </c>
    </row>
    <row r="951" spans="2:39" ht="16">
      <c r="B951" s="348" t="s">
        <v>345</v>
      </c>
      <c r="C951" s="344"/>
      <c r="D951" s="349"/>
      <c r="E951" s="333"/>
      <c r="F951" s="333"/>
      <c r="G951" s="333"/>
      <c r="H951" s="333"/>
      <c r="I951" s="333"/>
      <c r="J951" s="333"/>
      <c r="K951" s="333"/>
      <c r="L951" s="333"/>
      <c r="M951" s="333"/>
      <c r="N951" s="333"/>
      <c r="O951" s="299"/>
      <c r="P951" s="333"/>
      <c r="Q951" s="333"/>
      <c r="R951" s="333"/>
      <c r="S951" s="349"/>
      <c r="T951" s="349"/>
      <c r="U951" s="349"/>
      <c r="V951" s="349"/>
      <c r="W951" s="333"/>
      <c r="X951" s="333"/>
      <c r="Y951" s="350"/>
      <c r="Z951" s="350"/>
      <c r="AA951" s="350"/>
      <c r="AB951" s="350"/>
      <c r="AC951" s="350"/>
      <c r="AD951" s="350"/>
      <c r="AE951" s="350"/>
      <c r="AF951" s="350"/>
      <c r="AG951" s="350"/>
      <c r="AH951" s="350"/>
      <c r="AI951" s="350"/>
      <c r="AJ951" s="350"/>
      <c r="AK951" s="350"/>
      <c r="AL951" s="350"/>
      <c r="AM951" s="406">
        <f>AM949-AM950</f>
        <v>116669.31815730032</v>
      </c>
    </row>
    <row r="952" spans="2:39" ht="16">
      <c r="B952" s="323"/>
      <c r="C952" s="349"/>
      <c r="D952" s="349"/>
      <c r="E952" s="333"/>
      <c r="F952" s="333"/>
      <c r="G952" s="333"/>
      <c r="H952" s="333"/>
      <c r="I952" s="333"/>
      <c r="J952" s="333"/>
      <c r="K952" s="333"/>
      <c r="L952" s="333"/>
      <c r="M952" s="333"/>
      <c r="N952" s="333"/>
      <c r="O952" s="299"/>
      <c r="P952" s="333"/>
      <c r="Q952" s="333"/>
      <c r="R952" s="333"/>
      <c r="S952" s="349"/>
      <c r="T952" s="344"/>
      <c r="U952" s="349"/>
      <c r="V952" s="349"/>
      <c r="W952" s="333"/>
      <c r="X952" s="333"/>
      <c r="Y952" s="351"/>
      <c r="Z952" s="351"/>
      <c r="AA952" s="351"/>
      <c r="AB952" s="351"/>
      <c r="AC952" s="351"/>
      <c r="AD952" s="351"/>
      <c r="AE952" s="351"/>
      <c r="AF952" s="351"/>
      <c r="AG952" s="351"/>
      <c r="AH952" s="351"/>
      <c r="AI952" s="351"/>
      <c r="AJ952" s="351"/>
      <c r="AK952" s="351"/>
      <c r="AL952" s="351"/>
      <c r="AM952" s="336"/>
    </row>
    <row r="953" spans="2:39" ht="16">
      <c r="B953" s="439" t="s">
        <v>340</v>
      </c>
      <c r="C953" s="349"/>
      <c r="D953" s="349"/>
      <c r="E953" s="333"/>
      <c r="F953" s="333"/>
      <c r="G953" s="333"/>
      <c r="H953" s="333"/>
      <c r="I953" s="333"/>
      <c r="J953" s="333"/>
      <c r="K953" s="333"/>
      <c r="L953" s="333"/>
      <c r="M953" s="333"/>
      <c r="N953" s="333"/>
      <c r="O953" s="299"/>
      <c r="P953" s="333"/>
      <c r="Q953" s="333"/>
      <c r="R953" s="333"/>
      <c r="S953" s="349"/>
      <c r="T953" s="344"/>
      <c r="U953" s="349"/>
      <c r="V953" s="349"/>
      <c r="W953" s="333"/>
      <c r="X953" s="333"/>
      <c r="Y953" s="290">
        <f>SUMPRODUCT(E776:E934,Y776:Y934)</f>
        <v>39722.336226040235</v>
      </c>
      <c r="Z953" s="290">
        <f>SUMPRODUCT(E776:E934,Z776:Z934)</f>
        <v>214877.13715930987</v>
      </c>
      <c r="AA953" s="290">
        <f>IF(AA774="kw",SUMPRODUCT($N$776:$N$934,$P$776:$P$934,AA776:AA934),SUMPRODUCT($E$776:$E$934,AA776:AA934))</f>
        <v>2319.4698560359047</v>
      </c>
      <c r="AB953" s="290">
        <f t="shared" ref="AB953:AL953" si="1907">IF(AB774="kw",SUMPRODUCT($N$776:$N$934,$P$776:$P$934,AB776:AB934),SUMPRODUCT($E$776:$E$934,AB776:AB934))</f>
        <v>0</v>
      </c>
      <c r="AC953" s="290">
        <f t="shared" si="1907"/>
        <v>0</v>
      </c>
      <c r="AD953" s="290">
        <f t="shared" si="1907"/>
        <v>0</v>
      </c>
      <c r="AE953" s="290">
        <f t="shared" si="1907"/>
        <v>0</v>
      </c>
      <c r="AF953" s="290">
        <f t="shared" si="1907"/>
        <v>0</v>
      </c>
      <c r="AG953" s="290">
        <f t="shared" si="1907"/>
        <v>0</v>
      </c>
      <c r="AH953" s="290">
        <f t="shared" si="1907"/>
        <v>0</v>
      </c>
      <c r="AI953" s="290">
        <f t="shared" si="1907"/>
        <v>0</v>
      </c>
      <c r="AJ953" s="290">
        <f t="shared" si="1907"/>
        <v>0</v>
      </c>
      <c r="AK953" s="290">
        <f t="shared" si="1907"/>
        <v>0</v>
      </c>
      <c r="AL953" s="290">
        <f t="shared" si="1907"/>
        <v>0</v>
      </c>
      <c r="AM953" s="336"/>
    </row>
    <row r="954" spans="2:39" ht="16">
      <c r="B954" s="748" t="s">
        <v>784</v>
      </c>
      <c r="C954" s="363"/>
      <c r="D954" s="383"/>
      <c r="E954" s="383"/>
      <c r="F954" s="383"/>
      <c r="G954" s="383"/>
      <c r="H954" s="383"/>
      <c r="I954" s="383"/>
      <c r="J954" s="383"/>
      <c r="K954" s="383"/>
      <c r="L954" s="383"/>
      <c r="M954" s="383"/>
      <c r="N954" s="383"/>
      <c r="O954" s="382"/>
      <c r="P954" s="383"/>
      <c r="Q954" s="383"/>
      <c r="R954" s="383"/>
      <c r="S954" s="363"/>
      <c r="T954" s="384"/>
      <c r="U954" s="384"/>
      <c r="V954" s="383"/>
      <c r="W954" s="383"/>
      <c r="X954" s="384"/>
      <c r="Y954" s="325">
        <f>SUMPRODUCT(F776:F934,Y776:Y934)</f>
        <v>39722.336226040235</v>
      </c>
      <c r="Z954" s="325">
        <f>SUMPRODUCT(F776:F934,Z776:Z934)</f>
        <v>214877.13715930987</v>
      </c>
      <c r="AA954" s="325">
        <f>IF(AA774="kw",SUMPRODUCT($N$776:$N$934,$Q$776:$Q$934,AA776:AA934),SUMPRODUCT($F$776:$F$934,AA776:AA934))</f>
        <v>2743.2941803799899</v>
      </c>
      <c r="AB954" s="325">
        <f t="shared" ref="AB954:AL954" si="1908">IF(AB774="kw",SUMPRODUCT($N$776:$N$934,$Q$776:$Q$934,AB776:AB934),SUMPRODUCT($F$776:$F$934,AB776:AB934))</f>
        <v>0</v>
      </c>
      <c r="AC954" s="325">
        <f t="shared" si="1908"/>
        <v>0</v>
      </c>
      <c r="AD954" s="325">
        <f t="shared" si="1908"/>
        <v>0</v>
      </c>
      <c r="AE954" s="325">
        <f t="shared" si="1908"/>
        <v>0</v>
      </c>
      <c r="AF954" s="325">
        <f t="shared" si="1908"/>
        <v>0</v>
      </c>
      <c r="AG954" s="325">
        <f t="shared" si="1908"/>
        <v>0</v>
      </c>
      <c r="AH954" s="325">
        <f t="shared" si="1908"/>
        <v>0</v>
      </c>
      <c r="AI954" s="325">
        <f t="shared" si="1908"/>
        <v>0</v>
      </c>
      <c r="AJ954" s="325">
        <f t="shared" si="1908"/>
        <v>0</v>
      </c>
      <c r="AK954" s="325">
        <f t="shared" si="1908"/>
        <v>0</v>
      </c>
      <c r="AL954" s="325">
        <f t="shared" si="1908"/>
        <v>0</v>
      </c>
      <c r="AM954" s="385"/>
    </row>
    <row r="955" spans="2:39" ht="18.75" customHeight="1">
      <c r="B955" s="367" t="s">
        <v>790</v>
      </c>
      <c r="C955" s="386"/>
      <c r="D955" s="387"/>
      <c r="E955" s="387"/>
      <c r="F955" s="387"/>
      <c r="G955" s="387"/>
      <c r="H955" s="387"/>
      <c r="I955" s="387"/>
      <c r="J955" s="387"/>
      <c r="K955" s="387"/>
      <c r="L955" s="387"/>
      <c r="M955" s="387"/>
      <c r="N955" s="387"/>
      <c r="O955" s="387"/>
      <c r="P955" s="387"/>
      <c r="Q955" s="387"/>
      <c r="R955" s="387"/>
      <c r="S955" s="370"/>
      <c r="T955" s="371"/>
      <c r="U955" s="387"/>
      <c r="V955" s="387"/>
      <c r="W955" s="387"/>
      <c r="X955" s="387"/>
      <c r="Y955" s="408"/>
      <c r="Z955" s="408"/>
      <c r="AA955" s="408"/>
      <c r="AB955" s="408"/>
      <c r="AC955" s="408"/>
      <c r="AD955" s="408"/>
      <c r="AE955" s="408"/>
      <c r="AF955" s="408"/>
      <c r="AG955" s="408"/>
      <c r="AH955" s="408"/>
      <c r="AI955" s="408"/>
      <c r="AJ955" s="408"/>
      <c r="AK955" s="408"/>
      <c r="AL955" s="408"/>
      <c r="AM955" s="388"/>
    </row>
    <row r="956" spans="2:39" collapsed="1"/>
    <row r="958" spans="2:39" ht="16">
      <c r="B958" s="279" t="s">
        <v>341</v>
      </c>
      <c r="C958" s="280"/>
      <c r="D958" s="586" t="s">
        <v>526</v>
      </c>
      <c r="E958" s="252"/>
      <c r="F958" s="586"/>
      <c r="G958" s="252"/>
      <c r="H958" s="252"/>
      <c r="I958" s="252"/>
      <c r="J958" s="252"/>
      <c r="K958" s="252"/>
      <c r="L958" s="252"/>
      <c r="M958" s="252"/>
      <c r="N958" s="252"/>
      <c r="O958" s="280"/>
      <c r="P958" s="252"/>
      <c r="Q958" s="252"/>
      <c r="R958" s="252"/>
      <c r="S958" s="252"/>
      <c r="T958" s="252"/>
      <c r="U958" s="252"/>
      <c r="V958" s="252"/>
      <c r="W958" s="252"/>
      <c r="X958" s="252"/>
      <c r="Y958" s="269"/>
      <c r="Z958" s="266"/>
      <c r="AA958" s="266"/>
      <c r="AB958" s="266"/>
      <c r="AC958" s="266"/>
      <c r="AD958" s="266"/>
      <c r="AE958" s="266"/>
      <c r="AF958" s="266"/>
      <c r="AG958" s="266"/>
      <c r="AH958" s="266"/>
      <c r="AI958" s="266"/>
      <c r="AJ958" s="266"/>
      <c r="AK958" s="266"/>
      <c r="AL958" s="266"/>
    </row>
    <row r="959" spans="2:39" ht="39.75" customHeight="1">
      <c r="B959" s="875" t="s">
        <v>211</v>
      </c>
      <c r="C959" s="877" t="s">
        <v>33</v>
      </c>
      <c r="D959" s="283" t="s">
        <v>422</v>
      </c>
      <c r="E959" s="879" t="s">
        <v>209</v>
      </c>
      <c r="F959" s="880"/>
      <c r="G959" s="880"/>
      <c r="H959" s="880"/>
      <c r="I959" s="880"/>
      <c r="J959" s="880"/>
      <c r="K959" s="880"/>
      <c r="L959" s="880"/>
      <c r="M959" s="881"/>
      <c r="N959" s="885" t="s">
        <v>213</v>
      </c>
      <c r="O959" s="283" t="s">
        <v>423</v>
      </c>
      <c r="P959" s="879" t="s">
        <v>212</v>
      </c>
      <c r="Q959" s="880"/>
      <c r="R959" s="880"/>
      <c r="S959" s="880"/>
      <c r="T959" s="880"/>
      <c r="U959" s="880"/>
      <c r="V959" s="880"/>
      <c r="W959" s="880"/>
      <c r="X959" s="881"/>
      <c r="Y959" s="882" t="s">
        <v>243</v>
      </c>
      <c r="Z959" s="883"/>
      <c r="AA959" s="883"/>
      <c r="AB959" s="883"/>
      <c r="AC959" s="883"/>
      <c r="AD959" s="883"/>
      <c r="AE959" s="883"/>
      <c r="AF959" s="883"/>
      <c r="AG959" s="883"/>
      <c r="AH959" s="883"/>
      <c r="AI959" s="883"/>
      <c r="AJ959" s="883"/>
      <c r="AK959" s="883"/>
      <c r="AL959" s="883"/>
      <c r="AM959" s="884"/>
    </row>
    <row r="960" spans="2:39" ht="65.25" customHeight="1">
      <c r="B960" s="876"/>
      <c r="C960" s="878"/>
      <c r="D960" s="284">
        <v>2020</v>
      </c>
      <c r="E960" s="284">
        <v>2021</v>
      </c>
      <c r="F960" s="284">
        <v>2022</v>
      </c>
      <c r="G960" s="284">
        <v>2023</v>
      </c>
      <c r="H960" s="284">
        <v>2024</v>
      </c>
      <c r="I960" s="284">
        <v>2025</v>
      </c>
      <c r="J960" s="284">
        <v>2026</v>
      </c>
      <c r="K960" s="284">
        <v>2027</v>
      </c>
      <c r="L960" s="284">
        <v>2028</v>
      </c>
      <c r="M960" s="284">
        <v>2029</v>
      </c>
      <c r="N960" s="886"/>
      <c r="O960" s="284">
        <v>2020</v>
      </c>
      <c r="P960" s="284">
        <v>2021</v>
      </c>
      <c r="Q960" s="284">
        <v>2022</v>
      </c>
      <c r="R960" s="284">
        <v>2023</v>
      </c>
      <c r="S960" s="284">
        <v>2024</v>
      </c>
      <c r="T960" s="284">
        <v>2025</v>
      </c>
      <c r="U960" s="284">
        <v>2026</v>
      </c>
      <c r="V960" s="284">
        <v>2027</v>
      </c>
      <c r="W960" s="284">
        <v>2028</v>
      </c>
      <c r="X960" s="284">
        <v>2029</v>
      </c>
      <c r="Y960" s="284" t="str">
        <f>'1.  LRAMVA Summary'!D52</f>
        <v>Residential</v>
      </c>
      <c r="Z960" s="284" t="str">
        <f>'1.  LRAMVA Summary'!E52</f>
        <v>GS &lt; 50 kW</v>
      </c>
      <c r="AA960" s="284" t="str">
        <f>'1.  LRAMVA Summary'!F52</f>
        <v>GS 50 to 2,999 kW</v>
      </c>
      <c r="AB960" s="284" t="str">
        <f>'1.  LRAMVA Summary'!G52</f>
        <v>GS 3,000 to 4,999 kW</v>
      </c>
      <c r="AC960" s="284" t="str">
        <f>'1.  LRAMVA Summary'!H52</f>
        <v>Unmetered Scattered Load</v>
      </c>
      <c r="AD960" s="284" t="str">
        <f>'1.  LRAMVA Summary'!I52</f>
        <v>Sentinel Lighting</v>
      </c>
      <c r="AE960" s="284" t="str">
        <f>'1.  LRAMVA Summary'!J52</f>
        <v>Street Lighting</v>
      </c>
      <c r="AF960" s="284">
        <f>'1.  LRAMVA Summary'!K52</f>
        <v>0</v>
      </c>
      <c r="AG960" s="284">
        <f>'1.  LRAMVA Summary'!L52</f>
        <v>0</v>
      </c>
      <c r="AH960" s="284">
        <f>'1.  LRAMVA Summary'!M52</f>
        <v>0</v>
      </c>
      <c r="AI960" s="284">
        <f>'1.  LRAMVA Summary'!N52</f>
        <v>0</v>
      </c>
      <c r="AJ960" s="284">
        <f>'1.  LRAMVA Summary'!O52</f>
        <v>0</v>
      </c>
      <c r="AK960" s="284">
        <f>'1.  LRAMVA Summary'!P52</f>
        <v>0</v>
      </c>
      <c r="AL960" s="284">
        <f>'1.  LRAMVA Summary'!Q52</f>
        <v>0</v>
      </c>
      <c r="AM960" s="286" t="str">
        <f>'1.  LRAMVA Summary'!R52</f>
        <v>Total</v>
      </c>
    </row>
    <row r="961" spans="1:39" ht="15" customHeight="1">
      <c r="A961" s="528"/>
      <c r="B961" s="514" t="s">
        <v>504</v>
      </c>
      <c r="C961" s="288"/>
      <c r="D961" s="288"/>
      <c r="E961" s="288"/>
      <c r="F961" s="288"/>
      <c r="G961" s="288"/>
      <c r="H961" s="288"/>
      <c r="I961" s="288"/>
      <c r="J961" s="288"/>
      <c r="K961" s="288"/>
      <c r="L961" s="288"/>
      <c r="M961" s="288"/>
      <c r="N961" s="289"/>
      <c r="O961" s="288"/>
      <c r="P961" s="288"/>
      <c r="Q961" s="288"/>
      <c r="R961" s="288"/>
      <c r="S961" s="288"/>
      <c r="T961" s="288"/>
      <c r="U961" s="288"/>
      <c r="V961" s="288"/>
      <c r="W961" s="288"/>
      <c r="X961" s="288"/>
      <c r="Y961" s="290" t="str">
        <f>'1.  LRAMVA Summary'!D53</f>
        <v>kWh</v>
      </c>
      <c r="Z961" s="290" t="str">
        <f>'1.  LRAMVA Summary'!E53</f>
        <v>kWh</v>
      </c>
      <c r="AA961" s="290" t="str">
        <f>'1.  LRAMVA Summary'!F53</f>
        <v>kW</v>
      </c>
      <c r="AB961" s="290" t="str">
        <f>'1.  LRAMVA Summary'!G53</f>
        <v>kW</v>
      </c>
      <c r="AC961" s="290" t="str">
        <f>'1.  LRAMVA Summary'!H53</f>
        <v>kWh</v>
      </c>
      <c r="AD961" s="290" t="str">
        <f>'1.  LRAMVA Summary'!I53</f>
        <v>kW</v>
      </c>
      <c r="AE961" s="290" t="str">
        <f>'1.  LRAMVA Summary'!J53</f>
        <v>kW</v>
      </c>
      <c r="AF961" s="290">
        <f>'1.  LRAMVA Summary'!K53</f>
        <v>0</v>
      </c>
      <c r="AG961" s="290">
        <f>'1.  LRAMVA Summary'!L53</f>
        <v>0</v>
      </c>
      <c r="AH961" s="290">
        <f>'1.  LRAMVA Summary'!M53</f>
        <v>0</v>
      </c>
      <c r="AI961" s="290">
        <f>'1.  LRAMVA Summary'!N53</f>
        <v>0</v>
      </c>
      <c r="AJ961" s="290">
        <f>'1.  LRAMVA Summary'!O53</f>
        <v>0</v>
      </c>
      <c r="AK961" s="290">
        <f>'1.  LRAMVA Summary'!P53</f>
        <v>0</v>
      </c>
      <c r="AL961" s="290">
        <f>'1.  LRAMVA Summary'!Q53</f>
        <v>0</v>
      </c>
      <c r="AM961" s="291"/>
    </row>
    <row r="962" spans="1:39" ht="15" hidden="1" customHeight="1" outlineLevel="1">
      <c r="A962" s="528"/>
      <c r="B962" s="500" t="s">
        <v>497</v>
      </c>
      <c r="C962" s="288"/>
      <c r="D962" s="288"/>
      <c r="E962" s="288"/>
      <c r="F962" s="288"/>
      <c r="G962" s="288"/>
      <c r="H962" s="288"/>
      <c r="I962" s="288"/>
      <c r="J962" s="288"/>
      <c r="K962" s="288"/>
      <c r="L962" s="288"/>
      <c r="M962" s="288"/>
      <c r="N962" s="289"/>
      <c r="O962" s="288"/>
      <c r="P962" s="288"/>
      <c r="Q962" s="288"/>
      <c r="R962" s="288"/>
      <c r="S962" s="288"/>
      <c r="T962" s="288"/>
      <c r="U962" s="288"/>
      <c r="V962" s="288"/>
      <c r="W962" s="288"/>
      <c r="X962" s="288"/>
      <c r="Y962" s="290"/>
      <c r="Z962" s="290"/>
      <c r="AA962" s="290"/>
      <c r="AB962" s="290"/>
      <c r="AC962" s="290"/>
      <c r="AD962" s="290"/>
      <c r="AE962" s="290"/>
      <c r="AF962" s="290"/>
      <c r="AG962" s="290"/>
      <c r="AH962" s="290"/>
      <c r="AI962" s="290"/>
      <c r="AJ962" s="290"/>
      <c r="AK962" s="290"/>
      <c r="AL962" s="290"/>
      <c r="AM962" s="291"/>
    </row>
    <row r="963" spans="1:39" ht="15" hidden="1" customHeight="1" outlineLevel="1">
      <c r="A963" s="528">
        <v>1</v>
      </c>
      <c r="B963" s="427" t="s">
        <v>95</v>
      </c>
      <c r="C963" s="290" t="s">
        <v>25</v>
      </c>
      <c r="D963" s="294"/>
      <c r="E963" s="294"/>
      <c r="F963" s="294"/>
      <c r="G963" s="294"/>
      <c r="H963" s="294"/>
      <c r="I963" s="294"/>
      <c r="J963" s="294"/>
      <c r="K963" s="294"/>
      <c r="L963" s="294"/>
      <c r="M963" s="294"/>
      <c r="N963" s="290"/>
      <c r="O963" s="294"/>
      <c r="P963" s="294"/>
      <c r="Q963" s="294"/>
      <c r="R963" s="294"/>
      <c r="S963" s="294"/>
      <c r="T963" s="294"/>
      <c r="U963" s="294"/>
      <c r="V963" s="294"/>
      <c r="W963" s="294"/>
      <c r="X963" s="294"/>
      <c r="Y963" s="414"/>
      <c r="Z963" s="414"/>
      <c r="AA963" s="414"/>
      <c r="AB963" s="414"/>
      <c r="AC963" s="414"/>
      <c r="AD963" s="414"/>
      <c r="AE963" s="414"/>
      <c r="AF963" s="409"/>
      <c r="AG963" s="409"/>
      <c r="AH963" s="409"/>
      <c r="AI963" s="409"/>
      <c r="AJ963" s="409"/>
      <c r="AK963" s="409"/>
      <c r="AL963" s="409"/>
      <c r="AM963" s="295">
        <f>SUM(Y963:AL963)</f>
        <v>0</v>
      </c>
    </row>
    <row r="964" spans="1:39" ht="15" hidden="1" customHeight="1" outlineLevel="1">
      <c r="A964" s="528"/>
      <c r="B964" s="293" t="s">
        <v>346</v>
      </c>
      <c r="C964" s="290" t="s">
        <v>163</v>
      </c>
      <c r="D964" s="294"/>
      <c r="E964" s="294"/>
      <c r="F964" s="294"/>
      <c r="G964" s="294"/>
      <c r="H964" s="294"/>
      <c r="I964" s="294"/>
      <c r="J964" s="294"/>
      <c r="K964" s="294"/>
      <c r="L964" s="294"/>
      <c r="M964" s="294"/>
      <c r="N964" s="464"/>
      <c r="O964" s="294"/>
      <c r="P964" s="294"/>
      <c r="Q964" s="294"/>
      <c r="R964" s="294"/>
      <c r="S964" s="294"/>
      <c r="T964" s="294"/>
      <c r="U964" s="294"/>
      <c r="V964" s="294"/>
      <c r="W964" s="294"/>
      <c r="X964" s="294"/>
      <c r="Y964" s="410">
        <f>Y963</f>
        <v>0</v>
      </c>
      <c r="Z964" s="410">
        <f t="shared" ref="Z964" si="1909">Z963</f>
        <v>0</v>
      </c>
      <c r="AA964" s="410">
        <f t="shared" ref="AA964" si="1910">AA963</f>
        <v>0</v>
      </c>
      <c r="AB964" s="410">
        <f t="shared" ref="AB964" si="1911">AB963</f>
        <v>0</v>
      </c>
      <c r="AC964" s="410">
        <f t="shared" ref="AC964" si="1912">AC963</f>
        <v>0</v>
      </c>
      <c r="AD964" s="410">
        <f t="shared" ref="AD964" si="1913">AD963</f>
        <v>0</v>
      </c>
      <c r="AE964" s="410">
        <f t="shared" ref="AE964" si="1914">AE963</f>
        <v>0</v>
      </c>
      <c r="AF964" s="410">
        <f t="shared" ref="AF964" si="1915">AF963</f>
        <v>0</v>
      </c>
      <c r="AG964" s="410">
        <f t="shared" ref="AG964" si="1916">AG963</f>
        <v>0</v>
      </c>
      <c r="AH964" s="410">
        <f t="shared" ref="AH964" si="1917">AH963</f>
        <v>0</v>
      </c>
      <c r="AI964" s="410">
        <f t="shared" ref="AI964" si="1918">AI963</f>
        <v>0</v>
      </c>
      <c r="AJ964" s="410">
        <f t="shared" ref="AJ964" si="1919">AJ963</f>
        <v>0</v>
      </c>
      <c r="AK964" s="410">
        <f t="shared" ref="AK964" si="1920">AK963</f>
        <v>0</v>
      </c>
      <c r="AL964" s="410">
        <f t="shared" ref="AL964" si="1921">AL963</f>
        <v>0</v>
      </c>
      <c r="AM964" s="296"/>
    </row>
    <row r="965" spans="1:39" ht="15" hidden="1" customHeight="1" outlineLevel="1">
      <c r="A965" s="528"/>
      <c r="B965" s="297"/>
      <c r="C965" s="298"/>
      <c r="D965" s="298"/>
      <c r="E965" s="298"/>
      <c r="F965" s="298"/>
      <c r="G965" s="298"/>
      <c r="H965" s="298"/>
      <c r="I965" s="298"/>
      <c r="J965" s="298"/>
      <c r="K965" s="298"/>
      <c r="L965" s="298"/>
      <c r="M965" s="298"/>
      <c r="N965" s="299"/>
      <c r="O965" s="298"/>
      <c r="P965" s="298"/>
      <c r="Q965" s="298"/>
      <c r="R965" s="298"/>
      <c r="S965" s="298"/>
      <c r="T965" s="298"/>
      <c r="U965" s="298"/>
      <c r="V965" s="298"/>
      <c r="W965" s="298"/>
      <c r="X965" s="298"/>
      <c r="Y965" s="411"/>
      <c r="Z965" s="412"/>
      <c r="AA965" s="412"/>
      <c r="AB965" s="412"/>
      <c r="AC965" s="412"/>
      <c r="AD965" s="412"/>
      <c r="AE965" s="412"/>
      <c r="AF965" s="412"/>
      <c r="AG965" s="412"/>
      <c r="AH965" s="412"/>
      <c r="AI965" s="412"/>
      <c r="AJ965" s="412"/>
      <c r="AK965" s="412"/>
      <c r="AL965" s="412"/>
      <c r="AM965" s="301"/>
    </row>
    <row r="966" spans="1:39" ht="15" hidden="1" customHeight="1" outlineLevel="1">
      <c r="A966" s="528">
        <v>2</v>
      </c>
      <c r="B966" s="427" t="s">
        <v>96</v>
      </c>
      <c r="C966" s="290" t="s">
        <v>25</v>
      </c>
      <c r="D966" s="294"/>
      <c r="E966" s="294"/>
      <c r="F966" s="294"/>
      <c r="G966" s="294"/>
      <c r="H966" s="294"/>
      <c r="I966" s="294"/>
      <c r="J966" s="294"/>
      <c r="K966" s="294"/>
      <c r="L966" s="294"/>
      <c r="M966" s="294"/>
      <c r="N966" s="290"/>
      <c r="O966" s="294"/>
      <c r="P966" s="294"/>
      <c r="Q966" s="294"/>
      <c r="R966" s="294"/>
      <c r="S966" s="294"/>
      <c r="T966" s="294"/>
      <c r="U966" s="294"/>
      <c r="V966" s="294"/>
      <c r="W966" s="294"/>
      <c r="X966" s="294"/>
      <c r="Y966" s="414"/>
      <c r="Z966" s="414"/>
      <c r="AA966" s="414"/>
      <c r="AB966" s="414"/>
      <c r="AC966" s="414"/>
      <c r="AD966" s="414"/>
      <c r="AE966" s="414"/>
      <c r="AF966" s="409"/>
      <c r="AG966" s="409"/>
      <c r="AH966" s="409"/>
      <c r="AI966" s="409"/>
      <c r="AJ966" s="409"/>
      <c r="AK966" s="409"/>
      <c r="AL966" s="409"/>
      <c r="AM966" s="295">
        <f>SUM(Y966:AL966)</f>
        <v>0</v>
      </c>
    </row>
    <row r="967" spans="1:39" ht="15" hidden="1" customHeight="1" outlineLevel="1">
      <c r="A967" s="528"/>
      <c r="B967" s="293" t="s">
        <v>346</v>
      </c>
      <c r="C967" s="290" t="s">
        <v>163</v>
      </c>
      <c r="D967" s="294"/>
      <c r="E967" s="294"/>
      <c r="F967" s="294"/>
      <c r="G967" s="294"/>
      <c r="H967" s="294"/>
      <c r="I967" s="294"/>
      <c r="J967" s="294"/>
      <c r="K967" s="294"/>
      <c r="L967" s="294"/>
      <c r="M967" s="294"/>
      <c r="N967" s="464"/>
      <c r="O967" s="294"/>
      <c r="P967" s="294"/>
      <c r="Q967" s="294"/>
      <c r="R967" s="294"/>
      <c r="S967" s="294"/>
      <c r="T967" s="294"/>
      <c r="U967" s="294"/>
      <c r="V967" s="294"/>
      <c r="W967" s="294"/>
      <c r="X967" s="294"/>
      <c r="Y967" s="410">
        <f>Y966</f>
        <v>0</v>
      </c>
      <c r="Z967" s="410">
        <f t="shared" ref="Z967" si="1922">Z966</f>
        <v>0</v>
      </c>
      <c r="AA967" s="410">
        <f t="shared" ref="AA967" si="1923">AA966</f>
        <v>0</v>
      </c>
      <c r="AB967" s="410">
        <f t="shared" ref="AB967" si="1924">AB966</f>
        <v>0</v>
      </c>
      <c r="AC967" s="410">
        <f t="shared" ref="AC967" si="1925">AC966</f>
        <v>0</v>
      </c>
      <c r="AD967" s="410">
        <f t="shared" ref="AD967" si="1926">AD966</f>
        <v>0</v>
      </c>
      <c r="AE967" s="410">
        <f t="shared" ref="AE967" si="1927">AE966</f>
        <v>0</v>
      </c>
      <c r="AF967" s="410">
        <f t="shared" ref="AF967" si="1928">AF966</f>
        <v>0</v>
      </c>
      <c r="AG967" s="410">
        <f t="shared" ref="AG967" si="1929">AG966</f>
        <v>0</v>
      </c>
      <c r="AH967" s="410">
        <f t="shared" ref="AH967" si="1930">AH966</f>
        <v>0</v>
      </c>
      <c r="AI967" s="410">
        <f t="shared" ref="AI967" si="1931">AI966</f>
        <v>0</v>
      </c>
      <c r="AJ967" s="410">
        <f t="shared" ref="AJ967" si="1932">AJ966</f>
        <v>0</v>
      </c>
      <c r="AK967" s="410">
        <f t="shared" ref="AK967" si="1933">AK966</f>
        <v>0</v>
      </c>
      <c r="AL967" s="410">
        <f t="shared" ref="AL967" si="1934">AL966</f>
        <v>0</v>
      </c>
      <c r="AM967" s="296"/>
    </row>
    <row r="968" spans="1:39" ht="15" hidden="1" customHeight="1" outlineLevel="1">
      <c r="A968" s="528"/>
      <c r="B968" s="297"/>
      <c r="C968" s="298"/>
      <c r="D968" s="303"/>
      <c r="E968" s="303"/>
      <c r="F968" s="303"/>
      <c r="G968" s="303"/>
      <c r="H968" s="303"/>
      <c r="I968" s="303"/>
      <c r="J968" s="303"/>
      <c r="K968" s="303"/>
      <c r="L968" s="303"/>
      <c r="M968" s="303"/>
      <c r="N968" s="299"/>
      <c r="O968" s="303"/>
      <c r="P968" s="303"/>
      <c r="Q968" s="303"/>
      <c r="R968" s="303"/>
      <c r="S968" s="303"/>
      <c r="T968" s="303"/>
      <c r="U968" s="303"/>
      <c r="V968" s="303"/>
      <c r="W968" s="303"/>
      <c r="X968" s="303"/>
      <c r="Y968" s="411"/>
      <c r="Z968" s="412"/>
      <c r="AA968" s="412"/>
      <c r="AB968" s="412"/>
      <c r="AC968" s="412"/>
      <c r="AD968" s="412"/>
      <c r="AE968" s="412"/>
      <c r="AF968" s="412"/>
      <c r="AG968" s="412"/>
      <c r="AH968" s="412"/>
      <c r="AI968" s="412"/>
      <c r="AJ968" s="412"/>
      <c r="AK968" s="412"/>
      <c r="AL968" s="412"/>
      <c r="AM968" s="301"/>
    </row>
    <row r="969" spans="1:39" ht="15" hidden="1" customHeight="1" outlineLevel="1">
      <c r="A969" s="528">
        <v>3</v>
      </c>
      <c r="B969" s="427" t="s">
        <v>97</v>
      </c>
      <c r="C969" s="290" t="s">
        <v>25</v>
      </c>
      <c r="D969" s="294"/>
      <c r="E969" s="294"/>
      <c r="F969" s="294"/>
      <c r="G969" s="294"/>
      <c r="H969" s="294"/>
      <c r="I969" s="294"/>
      <c r="J969" s="294"/>
      <c r="K969" s="294"/>
      <c r="L969" s="294"/>
      <c r="M969" s="294"/>
      <c r="N969" s="290"/>
      <c r="O969" s="294"/>
      <c r="P969" s="294"/>
      <c r="Q969" s="294"/>
      <c r="R969" s="294"/>
      <c r="S969" s="294"/>
      <c r="T969" s="294"/>
      <c r="U969" s="294"/>
      <c r="V969" s="294"/>
      <c r="W969" s="294"/>
      <c r="X969" s="294"/>
      <c r="Y969" s="414"/>
      <c r="Z969" s="414"/>
      <c r="AA969" s="414"/>
      <c r="AB969" s="414"/>
      <c r="AC969" s="414"/>
      <c r="AD969" s="414"/>
      <c r="AE969" s="414"/>
      <c r="AF969" s="409"/>
      <c r="AG969" s="409"/>
      <c r="AH969" s="409"/>
      <c r="AI969" s="409"/>
      <c r="AJ969" s="409"/>
      <c r="AK969" s="409"/>
      <c r="AL969" s="409"/>
      <c r="AM969" s="295">
        <f>SUM(Y969:AL969)</f>
        <v>0</v>
      </c>
    </row>
    <row r="970" spans="1:39" ht="15" hidden="1" customHeight="1" outlineLevel="1">
      <c r="A970" s="528"/>
      <c r="B970" s="293" t="s">
        <v>346</v>
      </c>
      <c r="C970" s="290" t="s">
        <v>163</v>
      </c>
      <c r="D970" s="294"/>
      <c r="E970" s="294"/>
      <c r="F970" s="294"/>
      <c r="G970" s="294"/>
      <c r="H970" s="294"/>
      <c r="I970" s="294"/>
      <c r="J970" s="294"/>
      <c r="K970" s="294"/>
      <c r="L970" s="294"/>
      <c r="M970" s="294"/>
      <c r="N970" s="464"/>
      <c r="O970" s="294"/>
      <c r="P970" s="294"/>
      <c r="Q970" s="294"/>
      <c r="R970" s="294"/>
      <c r="S970" s="294"/>
      <c r="T970" s="294"/>
      <c r="U970" s="294"/>
      <c r="V970" s="294"/>
      <c r="W970" s="294"/>
      <c r="X970" s="294"/>
      <c r="Y970" s="410">
        <f>Y969</f>
        <v>0</v>
      </c>
      <c r="Z970" s="410">
        <f t="shared" ref="Z970" si="1935">Z969</f>
        <v>0</v>
      </c>
      <c r="AA970" s="410">
        <f t="shared" ref="AA970" si="1936">AA969</f>
        <v>0</v>
      </c>
      <c r="AB970" s="410">
        <f t="shared" ref="AB970" si="1937">AB969</f>
        <v>0</v>
      </c>
      <c r="AC970" s="410">
        <f t="shared" ref="AC970" si="1938">AC969</f>
        <v>0</v>
      </c>
      <c r="AD970" s="410">
        <f t="shared" ref="AD970" si="1939">AD969</f>
        <v>0</v>
      </c>
      <c r="AE970" s="410">
        <f t="shared" ref="AE970" si="1940">AE969</f>
        <v>0</v>
      </c>
      <c r="AF970" s="410">
        <f t="shared" ref="AF970" si="1941">AF969</f>
        <v>0</v>
      </c>
      <c r="AG970" s="410">
        <f t="shared" ref="AG970" si="1942">AG969</f>
        <v>0</v>
      </c>
      <c r="AH970" s="410">
        <f t="shared" ref="AH970" si="1943">AH969</f>
        <v>0</v>
      </c>
      <c r="AI970" s="410">
        <f t="shared" ref="AI970" si="1944">AI969</f>
        <v>0</v>
      </c>
      <c r="AJ970" s="410">
        <f t="shared" ref="AJ970" si="1945">AJ969</f>
        <v>0</v>
      </c>
      <c r="AK970" s="410">
        <f t="shared" ref="AK970" si="1946">AK969</f>
        <v>0</v>
      </c>
      <c r="AL970" s="410">
        <f t="shared" ref="AL970" si="1947">AL969</f>
        <v>0</v>
      </c>
      <c r="AM970" s="296"/>
    </row>
    <row r="971" spans="1:39" ht="15" hidden="1" customHeight="1" outlineLevel="1">
      <c r="A971" s="528"/>
      <c r="B971" s="293"/>
      <c r="C971" s="304"/>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1"/>
      <c r="Z971" s="411"/>
      <c r="AA971" s="411"/>
      <c r="AB971" s="411"/>
      <c r="AC971" s="411"/>
      <c r="AD971" s="411"/>
      <c r="AE971" s="411"/>
      <c r="AF971" s="411"/>
      <c r="AG971" s="411"/>
      <c r="AH971" s="411"/>
      <c r="AI971" s="411"/>
      <c r="AJ971" s="411"/>
      <c r="AK971" s="411"/>
      <c r="AL971" s="411"/>
      <c r="AM971" s="305"/>
    </row>
    <row r="972" spans="1:39" ht="15" hidden="1" customHeight="1" outlineLevel="1">
      <c r="A972" s="528">
        <v>4</v>
      </c>
      <c r="B972" s="516" t="s">
        <v>674</v>
      </c>
      <c r="C972" s="290" t="s">
        <v>25</v>
      </c>
      <c r="D972" s="294"/>
      <c r="E972" s="294"/>
      <c r="F972" s="294"/>
      <c r="G972" s="294"/>
      <c r="H972" s="294"/>
      <c r="I972" s="294"/>
      <c r="J972" s="294"/>
      <c r="K972" s="294"/>
      <c r="L972" s="294"/>
      <c r="M972" s="294"/>
      <c r="N972" s="290"/>
      <c r="O972" s="294"/>
      <c r="P972" s="294"/>
      <c r="Q972" s="294"/>
      <c r="R972" s="294"/>
      <c r="S972" s="294"/>
      <c r="T972" s="294"/>
      <c r="U972" s="294"/>
      <c r="V972" s="294"/>
      <c r="W972" s="294"/>
      <c r="X972" s="294"/>
      <c r="Y972" s="414"/>
      <c r="Z972" s="414"/>
      <c r="AA972" s="414"/>
      <c r="AB972" s="414"/>
      <c r="AC972" s="414"/>
      <c r="AD972" s="414"/>
      <c r="AE972" s="414"/>
      <c r="AF972" s="409"/>
      <c r="AG972" s="409"/>
      <c r="AH972" s="409"/>
      <c r="AI972" s="409"/>
      <c r="AJ972" s="409"/>
      <c r="AK972" s="409"/>
      <c r="AL972" s="409"/>
      <c r="AM972" s="295">
        <f>SUM(Y972:AL972)</f>
        <v>0</v>
      </c>
    </row>
    <row r="973" spans="1:39" ht="15" hidden="1" customHeight="1" outlineLevel="1">
      <c r="A973" s="528"/>
      <c r="B973" s="293" t="s">
        <v>346</v>
      </c>
      <c r="C973" s="290" t="s">
        <v>163</v>
      </c>
      <c r="D973" s="294"/>
      <c r="E973" s="294"/>
      <c r="F973" s="294"/>
      <c r="G973" s="294"/>
      <c r="H973" s="294"/>
      <c r="I973" s="294"/>
      <c r="J973" s="294"/>
      <c r="K973" s="294"/>
      <c r="L973" s="294"/>
      <c r="M973" s="294"/>
      <c r="N973" s="464"/>
      <c r="O973" s="294"/>
      <c r="P973" s="294"/>
      <c r="Q973" s="294"/>
      <c r="R973" s="294"/>
      <c r="S973" s="294"/>
      <c r="T973" s="294"/>
      <c r="U973" s="294"/>
      <c r="V973" s="294"/>
      <c r="W973" s="294"/>
      <c r="X973" s="294"/>
      <c r="Y973" s="410">
        <f>Y972</f>
        <v>0</v>
      </c>
      <c r="Z973" s="410">
        <f t="shared" ref="Z973" si="1948">Z972</f>
        <v>0</v>
      </c>
      <c r="AA973" s="410">
        <f t="shared" ref="AA973" si="1949">AA972</f>
        <v>0</v>
      </c>
      <c r="AB973" s="410">
        <f t="shared" ref="AB973" si="1950">AB972</f>
        <v>0</v>
      </c>
      <c r="AC973" s="410">
        <f t="shared" ref="AC973" si="1951">AC972</f>
        <v>0</v>
      </c>
      <c r="AD973" s="410">
        <f t="shared" ref="AD973" si="1952">AD972</f>
        <v>0</v>
      </c>
      <c r="AE973" s="410">
        <f t="shared" ref="AE973" si="1953">AE972</f>
        <v>0</v>
      </c>
      <c r="AF973" s="410">
        <f t="shared" ref="AF973" si="1954">AF972</f>
        <v>0</v>
      </c>
      <c r="AG973" s="410">
        <f t="shared" ref="AG973" si="1955">AG972</f>
        <v>0</v>
      </c>
      <c r="AH973" s="410">
        <f t="shared" ref="AH973" si="1956">AH972</f>
        <v>0</v>
      </c>
      <c r="AI973" s="410">
        <f t="shared" ref="AI973" si="1957">AI972</f>
        <v>0</v>
      </c>
      <c r="AJ973" s="410">
        <f t="shared" ref="AJ973" si="1958">AJ972</f>
        <v>0</v>
      </c>
      <c r="AK973" s="410">
        <f t="shared" ref="AK973" si="1959">AK972</f>
        <v>0</v>
      </c>
      <c r="AL973" s="410">
        <f t="shared" ref="AL973" si="1960">AL972</f>
        <v>0</v>
      </c>
      <c r="AM973" s="296"/>
    </row>
    <row r="974" spans="1:39" ht="15" hidden="1" customHeight="1" outlineLevel="1">
      <c r="A974" s="528"/>
      <c r="B974" s="293"/>
      <c r="C974" s="304"/>
      <c r="D974" s="303"/>
      <c r="E974" s="303"/>
      <c r="F974" s="303"/>
      <c r="G974" s="303"/>
      <c r="H974" s="303"/>
      <c r="I974" s="303"/>
      <c r="J974" s="303"/>
      <c r="K974" s="303"/>
      <c r="L974" s="303"/>
      <c r="M974" s="303"/>
      <c r="N974" s="290"/>
      <c r="O974" s="303"/>
      <c r="P974" s="303"/>
      <c r="Q974" s="303"/>
      <c r="R974" s="303"/>
      <c r="S974" s="303"/>
      <c r="T974" s="303"/>
      <c r="U974" s="303"/>
      <c r="V974" s="303"/>
      <c r="W974" s="303"/>
      <c r="X974" s="303"/>
      <c r="Y974" s="411"/>
      <c r="Z974" s="411"/>
      <c r="AA974" s="411"/>
      <c r="AB974" s="411"/>
      <c r="AC974" s="411"/>
      <c r="AD974" s="411"/>
      <c r="AE974" s="411"/>
      <c r="AF974" s="411"/>
      <c r="AG974" s="411"/>
      <c r="AH974" s="411"/>
      <c r="AI974" s="411"/>
      <c r="AJ974" s="411"/>
      <c r="AK974" s="411"/>
      <c r="AL974" s="411"/>
      <c r="AM974" s="305"/>
    </row>
    <row r="975" spans="1:39" ht="15" hidden="1" customHeight="1" outlineLevel="1">
      <c r="A975" s="528">
        <v>5</v>
      </c>
      <c r="B975" s="427" t="s">
        <v>98</v>
      </c>
      <c r="C975" s="290" t="s">
        <v>25</v>
      </c>
      <c r="D975" s="294"/>
      <c r="E975" s="294"/>
      <c r="F975" s="294"/>
      <c r="G975" s="294"/>
      <c r="H975" s="294"/>
      <c r="I975" s="294"/>
      <c r="J975" s="294"/>
      <c r="K975" s="294"/>
      <c r="L975" s="294"/>
      <c r="M975" s="294"/>
      <c r="N975" s="290"/>
      <c r="O975" s="294"/>
      <c r="P975" s="294"/>
      <c r="Q975" s="294"/>
      <c r="R975" s="294"/>
      <c r="S975" s="294"/>
      <c r="T975" s="294"/>
      <c r="U975" s="294"/>
      <c r="V975" s="294"/>
      <c r="W975" s="294"/>
      <c r="X975" s="294"/>
      <c r="Y975" s="414"/>
      <c r="Z975" s="414"/>
      <c r="AA975" s="414"/>
      <c r="AB975" s="414"/>
      <c r="AC975" s="414"/>
      <c r="AD975" s="414"/>
      <c r="AE975" s="414"/>
      <c r="AF975" s="409"/>
      <c r="AG975" s="409"/>
      <c r="AH975" s="409"/>
      <c r="AI975" s="409"/>
      <c r="AJ975" s="409"/>
      <c r="AK975" s="409"/>
      <c r="AL975" s="409"/>
      <c r="AM975" s="295">
        <f>SUM(Y975:AL975)</f>
        <v>0</v>
      </c>
    </row>
    <row r="976" spans="1:39" ht="15" hidden="1" customHeight="1" outlineLevel="1">
      <c r="A976" s="528"/>
      <c r="B976" s="293" t="s">
        <v>346</v>
      </c>
      <c r="C976" s="290" t="s">
        <v>163</v>
      </c>
      <c r="D976" s="294"/>
      <c r="E976" s="294"/>
      <c r="F976" s="294"/>
      <c r="G976" s="294"/>
      <c r="H976" s="294"/>
      <c r="I976" s="294"/>
      <c r="J976" s="294"/>
      <c r="K976" s="294"/>
      <c r="L976" s="294"/>
      <c r="M976" s="294"/>
      <c r="N976" s="464"/>
      <c r="O976" s="294"/>
      <c r="P976" s="294"/>
      <c r="Q976" s="294"/>
      <c r="R976" s="294"/>
      <c r="S976" s="294"/>
      <c r="T976" s="294"/>
      <c r="U976" s="294"/>
      <c r="V976" s="294"/>
      <c r="W976" s="294"/>
      <c r="X976" s="294"/>
      <c r="Y976" s="410">
        <f>Y975</f>
        <v>0</v>
      </c>
      <c r="Z976" s="410">
        <f t="shared" ref="Z976" si="1961">Z975</f>
        <v>0</v>
      </c>
      <c r="AA976" s="410">
        <f t="shared" ref="AA976" si="1962">AA975</f>
        <v>0</v>
      </c>
      <c r="AB976" s="410">
        <f t="shared" ref="AB976" si="1963">AB975</f>
        <v>0</v>
      </c>
      <c r="AC976" s="410">
        <f t="shared" ref="AC976" si="1964">AC975</f>
        <v>0</v>
      </c>
      <c r="AD976" s="410">
        <f t="shared" ref="AD976" si="1965">AD975</f>
        <v>0</v>
      </c>
      <c r="AE976" s="410">
        <f t="shared" ref="AE976" si="1966">AE975</f>
        <v>0</v>
      </c>
      <c r="AF976" s="410">
        <f t="shared" ref="AF976" si="1967">AF975</f>
        <v>0</v>
      </c>
      <c r="AG976" s="410">
        <f t="shared" ref="AG976" si="1968">AG975</f>
        <v>0</v>
      </c>
      <c r="AH976" s="410">
        <f t="shared" ref="AH976" si="1969">AH975</f>
        <v>0</v>
      </c>
      <c r="AI976" s="410">
        <f t="shared" ref="AI976" si="1970">AI975</f>
        <v>0</v>
      </c>
      <c r="AJ976" s="410">
        <f t="shared" ref="AJ976" si="1971">AJ975</f>
        <v>0</v>
      </c>
      <c r="AK976" s="410">
        <f t="shared" ref="AK976" si="1972">AK975</f>
        <v>0</v>
      </c>
      <c r="AL976" s="410">
        <f t="shared" ref="AL976" si="1973">AL975</f>
        <v>0</v>
      </c>
      <c r="AM976" s="296"/>
    </row>
    <row r="977" spans="1:39" ht="15" hidden="1" customHeight="1" outlineLevel="1">
      <c r="A977" s="528"/>
      <c r="B977" s="293"/>
      <c r="C977" s="290"/>
      <c r="D977" s="290"/>
      <c r="E977" s="290"/>
      <c r="F977" s="290"/>
      <c r="G977" s="290"/>
      <c r="H977" s="290"/>
      <c r="I977" s="290"/>
      <c r="J977" s="290"/>
      <c r="K977" s="290"/>
      <c r="L977" s="290"/>
      <c r="M977" s="290"/>
      <c r="N977" s="290"/>
      <c r="O977" s="290"/>
      <c r="P977" s="290"/>
      <c r="Q977" s="290"/>
      <c r="R977" s="290"/>
      <c r="S977" s="290"/>
      <c r="T977" s="290"/>
      <c r="U977" s="290"/>
      <c r="V977" s="290"/>
      <c r="W977" s="290"/>
      <c r="X977" s="290"/>
      <c r="Y977" s="421"/>
      <c r="Z977" s="422"/>
      <c r="AA977" s="422"/>
      <c r="AB977" s="422"/>
      <c r="AC977" s="422"/>
      <c r="AD977" s="422"/>
      <c r="AE977" s="422"/>
      <c r="AF977" s="422"/>
      <c r="AG977" s="422"/>
      <c r="AH977" s="422"/>
      <c r="AI977" s="422"/>
      <c r="AJ977" s="422"/>
      <c r="AK977" s="422"/>
      <c r="AL977" s="422"/>
      <c r="AM977" s="296"/>
    </row>
    <row r="978" spans="1:39" ht="17" hidden="1" outlineLevel="1">
      <c r="A978" s="528"/>
      <c r="B978" s="318" t="s">
        <v>498</v>
      </c>
      <c r="C978" s="288"/>
      <c r="D978" s="288"/>
      <c r="E978" s="288"/>
      <c r="F978" s="288"/>
      <c r="G978" s="288"/>
      <c r="H978" s="288"/>
      <c r="I978" s="288"/>
      <c r="J978" s="288"/>
      <c r="K978" s="288"/>
      <c r="L978" s="288"/>
      <c r="M978" s="288"/>
      <c r="N978" s="289"/>
      <c r="O978" s="288"/>
      <c r="P978" s="288"/>
      <c r="Q978" s="288"/>
      <c r="R978" s="288"/>
      <c r="S978" s="288"/>
      <c r="T978" s="288"/>
      <c r="U978" s="288"/>
      <c r="V978" s="288"/>
      <c r="W978" s="288"/>
      <c r="X978" s="288"/>
      <c r="Y978" s="413"/>
      <c r="Z978" s="413"/>
      <c r="AA978" s="413"/>
      <c r="AB978" s="413"/>
      <c r="AC978" s="413"/>
      <c r="AD978" s="413"/>
      <c r="AE978" s="413"/>
      <c r="AF978" s="413"/>
      <c r="AG978" s="413"/>
      <c r="AH978" s="413"/>
      <c r="AI978" s="413"/>
      <c r="AJ978" s="413"/>
      <c r="AK978" s="413"/>
      <c r="AL978" s="413"/>
      <c r="AM978" s="291"/>
    </row>
    <row r="979" spans="1:39" ht="15" hidden="1" customHeight="1" outlineLevel="1">
      <c r="A979" s="528">
        <v>6</v>
      </c>
      <c r="B979" s="427" t="s">
        <v>99</v>
      </c>
      <c r="C979" s="290" t="s">
        <v>25</v>
      </c>
      <c r="D979" s="294"/>
      <c r="E979" s="294"/>
      <c r="F979" s="294"/>
      <c r="G979" s="294"/>
      <c r="H979" s="294"/>
      <c r="I979" s="294"/>
      <c r="J979" s="294"/>
      <c r="K979" s="294"/>
      <c r="L979" s="294"/>
      <c r="M979" s="294"/>
      <c r="N979" s="294">
        <v>12</v>
      </c>
      <c r="O979" s="294"/>
      <c r="P979" s="294"/>
      <c r="Q979" s="294"/>
      <c r="R979" s="294"/>
      <c r="S979" s="294"/>
      <c r="T979" s="294"/>
      <c r="U979" s="294"/>
      <c r="V979" s="294"/>
      <c r="W979" s="294"/>
      <c r="X979" s="294"/>
      <c r="Y979" s="414"/>
      <c r="Z979" s="414"/>
      <c r="AA979" s="414"/>
      <c r="AB979" s="414"/>
      <c r="AC979" s="414"/>
      <c r="AD979" s="414"/>
      <c r="AE979" s="414"/>
      <c r="AF979" s="414"/>
      <c r="AG979" s="414"/>
      <c r="AH979" s="414"/>
      <c r="AI979" s="414"/>
      <c r="AJ979" s="414"/>
      <c r="AK979" s="414"/>
      <c r="AL979" s="414"/>
      <c r="AM979" s="295">
        <f>SUM(Y979:AL979)</f>
        <v>0</v>
      </c>
    </row>
    <row r="980" spans="1:39" ht="15" hidden="1" customHeight="1" outlineLevel="1">
      <c r="A980" s="528"/>
      <c r="B980" s="293" t="s">
        <v>346</v>
      </c>
      <c r="C980" s="290" t="s">
        <v>163</v>
      </c>
      <c r="D980" s="294"/>
      <c r="E980" s="294"/>
      <c r="F980" s="294"/>
      <c r="G980" s="294"/>
      <c r="H980" s="294"/>
      <c r="I980" s="294"/>
      <c r="J980" s="294"/>
      <c r="K980" s="294"/>
      <c r="L980" s="294"/>
      <c r="M980" s="294"/>
      <c r="N980" s="294">
        <f>N979</f>
        <v>12</v>
      </c>
      <c r="O980" s="294"/>
      <c r="P980" s="294"/>
      <c r="Q980" s="294"/>
      <c r="R980" s="294"/>
      <c r="S980" s="294"/>
      <c r="T980" s="294"/>
      <c r="U980" s="294"/>
      <c r="V980" s="294"/>
      <c r="W980" s="294"/>
      <c r="X980" s="294"/>
      <c r="Y980" s="410">
        <f>Y979</f>
        <v>0</v>
      </c>
      <c r="Z980" s="410">
        <f t="shared" ref="Z980" si="1974">Z979</f>
        <v>0</v>
      </c>
      <c r="AA980" s="410">
        <f t="shared" ref="AA980" si="1975">AA979</f>
        <v>0</v>
      </c>
      <c r="AB980" s="410">
        <f t="shared" ref="AB980" si="1976">AB979</f>
        <v>0</v>
      </c>
      <c r="AC980" s="410">
        <f t="shared" ref="AC980" si="1977">AC979</f>
        <v>0</v>
      </c>
      <c r="AD980" s="410">
        <f t="shared" ref="AD980" si="1978">AD979</f>
        <v>0</v>
      </c>
      <c r="AE980" s="410">
        <f t="shared" ref="AE980" si="1979">AE979</f>
        <v>0</v>
      </c>
      <c r="AF980" s="410">
        <f t="shared" ref="AF980" si="1980">AF979</f>
        <v>0</v>
      </c>
      <c r="AG980" s="410">
        <f t="shared" ref="AG980" si="1981">AG979</f>
        <v>0</v>
      </c>
      <c r="AH980" s="410">
        <f t="shared" ref="AH980" si="1982">AH979</f>
        <v>0</v>
      </c>
      <c r="AI980" s="410">
        <f t="shared" ref="AI980" si="1983">AI979</f>
        <v>0</v>
      </c>
      <c r="AJ980" s="410">
        <f t="shared" ref="AJ980" si="1984">AJ979</f>
        <v>0</v>
      </c>
      <c r="AK980" s="410">
        <f t="shared" ref="AK980" si="1985">AK979</f>
        <v>0</v>
      </c>
      <c r="AL980" s="410">
        <f t="shared" ref="AL980" si="1986">AL979</f>
        <v>0</v>
      </c>
      <c r="AM980" s="310"/>
    </row>
    <row r="981" spans="1:39" ht="15" hidden="1" customHeight="1" outlineLevel="1">
      <c r="A981" s="528"/>
      <c r="B981" s="309"/>
      <c r="C981" s="311"/>
      <c r="D981" s="290"/>
      <c r="E981" s="290"/>
      <c r="F981" s="290"/>
      <c r="G981" s="290"/>
      <c r="H981" s="290"/>
      <c r="I981" s="290"/>
      <c r="J981" s="290"/>
      <c r="K981" s="290"/>
      <c r="L981" s="290"/>
      <c r="M981" s="290"/>
      <c r="N981" s="290"/>
      <c r="O981" s="290"/>
      <c r="P981" s="290"/>
      <c r="Q981" s="290"/>
      <c r="R981" s="290"/>
      <c r="S981" s="290"/>
      <c r="T981" s="290"/>
      <c r="U981" s="290"/>
      <c r="V981" s="290"/>
      <c r="W981" s="290"/>
      <c r="X981" s="290"/>
      <c r="Y981" s="415"/>
      <c r="Z981" s="415"/>
      <c r="AA981" s="415"/>
      <c r="AB981" s="415"/>
      <c r="AC981" s="415"/>
      <c r="AD981" s="415"/>
      <c r="AE981" s="415"/>
      <c r="AF981" s="415"/>
      <c r="AG981" s="415"/>
      <c r="AH981" s="415"/>
      <c r="AI981" s="415"/>
      <c r="AJ981" s="415"/>
      <c r="AK981" s="415"/>
      <c r="AL981" s="415"/>
      <c r="AM981" s="312"/>
    </row>
    <row r="982" spans="1:39" ht="15" hidden="1" customHeight="1" outlineLevel="1">
      <c r="A982" s="528">
        <v>7</v>
      </c>
      <c r="B982" s="427" t="s">
        <v>100</v>
      </c>
      <c r="C982" s="290" t="s">
        <v>25</v>
      </c>
      <c r="D982" s="294"/>
      <c r="E982" s="294"/>
      <c r="F982" s="294"/>
      <c r="G982" s="294"/>
      <c r="H982" s="294"/>
      <c r="I982" s="294"/>
      <c r="J982" s="294"/>
      <c r="K982" s="294"/>
      <c r="L982" s="294"/>
      <c r="M982" s="294"/>
      <c r="N982" s="294">
        <v>12</v>
      </c>
      <c r="O982" s="294"/>
      <c r="P982" s="294"/>
      <c r="Q982" s="294"/>
      <c r="R982" s="294"/>
      <c r="S982" s="294"/>
      <c r="T982" s="294"/>
      <c r="U982" s="294"/>
      <c r="V982" s="294"/>
      <c r="W982" s="294"/>
      <c r="X982" s="294"/>
      <c r="Y982" s="414"/>
      <c r="Z982" s="414"/>
      <c r="AA982" s="414"/>
      <c r="AB982" s="414"/>
      <c r="AC982" s="414"/>
      <c r="AD982" s="414"/>
      <c r="AE982" s="414"/>
      <c r="AF982" s="414"/>
      <c r="AG982" s="414"/>
      <c r="AH982" s="414"/>
      <c r="AI982" s="414"/>
      <c r="AJ982" s="414"/>
      <c r="AK982" s="414"/>
      <c r="AL982" s="414"/>
      <c r="AM982" s="295">
        <f>SUM(Y982:AL982)</f>
        <v>0</v>
      </c>
    </row>
    <row r="983" spans="1:39" ht="15" hidden="1" customHeight="1" outlineLevel="1">
      <c r="A983" s="528"/>
      <c r="B983" s="293" t="s">
        <v>346</v>
      </c>
      <c r="C983" s="290" t="s">
        <v>163</v>
      </c>
      <c r="D983" s="294"/>
      <c r="E983" s="294"/>
      <c r="F983" s="294"/>
      <c r="G983" s="294"/>
      <c r="H983" s="294"/>
      <c r="I983" s="294"/>
      <c r="J983" s="294"/>
      <c r="K983" s="294"/>
      <c r="L983" s="294"/>
      <c r="M983" s="294"/>
      <c r="N983" s="294">
        <f>N982</f>
        <v>12</v>
      </c>
      <c r="O983" s="294"/>
      <c r="P983" s="294"/>
      <c r="Q983" s="294"/>
      <c r="R983" s="294"/>
      <c r="S983" s="294"/>
      <c r="T983" s="294"/>
      <c r="U983" s="294"/>
      <c r="V983" s="294"/>
      <c r="W983" s="294"/>
      <c r="X983" s="294"/>
      <c r="Y983" s="410">
        <f>Y982</f>
        <v>0</v>
      </c>
      <c r="Z983" s="410">
        <f t="shared" ref="Z983" si="1987">Z982</f>
        <v>0</v>
      </c>
      <c r="AA983" s="410">
        <f t="shared" ref="AA983" si="1988">AA982</f>
        <v>0</v>
      </c>
      <c r="AB983" s="410">
        <f t="shared" ref="AB983" si="1989">AB982</f>
        <v>0</v>
      </c>
      <c r="AC983" s="410">
        <f t="shared" ref="AC983" si="1990">AC982</f>
        <v>0</v>
      </c>
      <c r="AD983" s="410">
        <f t="shared" ref="AD983" si="1991">AD982</f>
        <v>0</v>
      </c>
      <c r="AE983" s="410">
        <f t="shared" ref="AE983" si="1992">AE982</f>
        <v>0</v>
      </c>
      <c r="AF983" s="410">
        <f t="shared" ref="AF983" si="1993">AF982</f>
        <v>0</v>
      </c>
      <c r="AG983" s="410">
        <f t="shared" ref="AG983" si="1994">AG982</f>
        <v>0</v>
      </c>
      <c r="AH983" s="410">
        <f t="shared" ref="AH983" si="1995">AH982</f>
        <v>0</v>
      </c>
      <c r="AI983" s="410">
        <f t="shared" ref="AI983" si="1996">AI982</f>
        <v>0</v>
      </c>
      <c r="AJ983" s="410">
        <f t="shared" ref="AJ983" si="1997">AJ982</f>
        <v>0</v>
      </c>
      <c r="AK983" s="410">
        <f t="shared" ref="AK983" si="1998">AK982</f>
        <v>0</v>
      </c>
      <c r="AL983" s="410">
        <f t="shared" ref="AL983" si="1999">AL982</f>
        <v>0</v>
      </c>
      <c r="AM983" s="310"/>
    </row>
    <row r="984" spans="1:39" ht="15" hidden="1" customHeight="1" outlineLevel="1">
      <c r="A984" s="528"/>
      <c r="B984" s="313"/>
      <c r="C984" s="311"/>
      <c r="D984" s="290"/>
      <c r="E984" s="290"/>
      <c r="F984" s="290"/>
      <c r="G984" s="290"/>
      <c r="H984" s="290"/>
      <c r="I984" s="290"/>
      <c r="J984" s="290"/>
      <c r="K984" s="290"/>
      <c r="L984" s="290"/>
      <c r="M984" s="290"/>
      <c r="N984" s="290"/>
      <c r="O984" s="290"/>
      <c r="P984" s="290"/>
      <c r="Q984" s="290"/>
      <c r="R984" s="290"/>
      <c r="S984" s="290"/>
      <c r="T984" s="290"/>
      <c r="U984" s="290"/>
      <c r="V984" s="290"/>
      <c r="W984" s="290"/>
      <c r="X984" s="290"/>
      <c r="Y984" s="415"/>
      <c r="Z984" s="416"/>
      <c r="AA984" s="415"/>
      <c r="AB984" s="415"/>
      <c r="AC984" s="415"/>
      <c r="AD984" s="415"/>
      <c r="AE984" s="415"/>
      <c r="AF984" s="415"/>
      <c r="AG984" s="415"/>
      <c r="AH984" s="415"/>
      <c r="AI984" s="415"/>
      <c r="AJ984" s="415"/>
      <c r="AK984" s="415"/>
      <c r="AL984" s="415"/>
      <c r="AM984" s="312"/>
    </row>
    <row r="985" spans="1:39" ht="15" hidden="1" customHeight="1" outlineLevel="1">
      <c r="A985" s="528">
        <v>8</v>
      </c>
      <c r="B985" s="427" t="s">
        <v>101</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14"/>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28"/>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000">Z985</f>
        <v>0</v>
      </c>
      <c r="AA986" s="410">
        <f t="shared" ref="AA986" si="2001">AA985</f>
        <v>0</v>
      </c>
      <c r="AB986" s="410">
        <f t="shared" ref="AB986" si="2002">AB985</f>
        <v>0</v>
      </c>
      <c r="AC986" s="410">
        <f t="shared" ref="AC986" si="2003">AC985</f>
        <v>0</v>
      </c>
      <c r="AD986" s="410">
        <f t="shared" ref="AD986" si="2004">AD985</f>
        <v>0</v>
      </c>
      <c r="AE986" s="410">
        <f t="shared" ref="AE986" si="2005">AE985</f>
        <v>0</v>
      </c>
      <c r="AF986" s="410">
        <f t="shared" ref="AF986" si="2006">AF985</f>
        <v>0</v>
      </c>
      <c r="AG986" s="410">
        <f t="shared" ref="AG986" si="2007">AG985</f>
        <v>0</v>
      </c>
      <c r="AH986" s="410">
        <f t="shared" ref="AH986" si="2008">AH985</f>
        <v>0</v>
      </c>
      <c r="AI986" s="410">
        <f t="shared" ref="AI986" si="2009">AI985</f>
        <v>0</v>
      </c>
      <c r="AJ986" s="410">
        <f t="shared" ref="AJ986" si="2010">AJ985</f>
        <v>0</v>
      </c>
      <c r="AK986" s="410">
        <f t="shared" ref="AK986" si="2011">AK985</f>
        <v>0</v>
      </c>
      <c r="AL986" s="410">
        <f t="shared" ref="AL986" si="2012">AL985</f>
        <v>0</v>
      </c>
      <c r="AM986" s="310"/>
    </row>
    <row r="987" spans="1:39" ht="15" hidden="1" customHeight="1" outlineLevel="1">
      <c r="A987" s="528"/>
      <c r="B987" s="313"/>
      <c r="C987" s="311"/>
      <c r="D987" s="315"/>
      <c r="E987" s="315"/>
      <c r="F987" s="315"/>
      <c r="G987" s="315"/>
      <c r="H987" s="315"/>
      <c r="I987" s="315"/>
      <c r="J987" s="315"/>
      <c r="K987" s="315"/>
      <c r="L987" s="315"/>
      <c r="M987" s="315"/>
      <c r="N987" s="290"/>
      <c r="O987" s="315"/>
      <c r="P987" s="315"/>
      <c r="Q987" s="315"/>
      <c r="R987" s="315"/>
      <c r="S987" s="315"/>
      <c r="T987" s="315"/>
      <c r="U987" s="315"/>
      <c r="V987" s="315"/>
      <c r="W987" s="315"/>
      <c r="X987" s="315"/>
      <c r="Y987" s="415"/>
      <c r="Z987" s="416"/>
      <c r="AA987" s="415"/>
      <c r="AB987" s="415"/>
      <c r="AC987" s="415"/>
      <c r="AD987" s="415"/>
      <c r="AE987" s="415"/>
      <c r="AF987" s="415"/>
      <c r="AG987" s="415"/>
      <c r="AH987" s="415"/>
      <c r="AI987" s="415"/>
      <c r="AJ987" s="415"/>
      <c r="AK987" s="415"/>
      <c r="AL987" s="415"/>
      <c r="AM987" s="312"/>
    </row>
    <row r="988" spans="1:39" ht="15" hidden="1" customHeight="1" outlineLevel="1">
      <c r="A988" s="528">
        <v>9</v>
      </c>
      <c r="B988" s="427" t="s">
        <v>102</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14"/>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28"/>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2013">Z988</f>
        <v>0</v>
      </c>
      <c r="AA989" s="410">
        <f t="shared" ref="AA989" si="2014">AA988</f>
        <v>0</v>
      </c>
      <c r="AB989" s="410">
        <f t="shared" ref="AB989" si="2015">AB988</f>
        <v>0</v>
      </c>
      <c r="AC989" s="410">
        <f t="shared" ref="AC989" si="2016">AC988</f>
        <v>0</v>
      </c>
      <c r="AD989" s="410">
        <f t="shared" ref="AD989" si="2017">AD988</f>
        <v>0</v>
      </c>
      <c r="AE989" s="410">
        <f t="shared" ref="AE989" si="2018">AE988</f>
        <v>0</v>
      </c>
      <c r="AF989" s="410">
        <f t="shared" ref="AF989" si="2019">AF988</f>
        <v>0</v>
      </c>
      <c r="AG989" s="410">
        <f t="shared" ref="AG989" si="2020">AG988</f>
        <v>0</v>
      </c>
      <c r="AH989" s="410">
        <f t="shared" ref="AH989" si="2021">AH988</f>
        <v>0</v>
      </c>
      <c r="AI989" s="410">
        <f t="shared" ref="AI989" si="2022">AI988</f>
        <v>0</v>
      </c>
      <c r="AJ989" s="410">
        <f t="shared" ref="AJ989" si="2023">AJ988</f>
        <v>0</v>
      </c>
      <c r="AK989" s="410">
        <f t="shared" ref="AK989" si="2024">AK988</f>
        <v>0</v>
      </c>
      <c r="AL989" s="410">
        <f t="shared" ref="AL989" si="2025">AL988</f>
        <v>0</v>
      </c>
      <c r="AM989" s="310"/>
    </row>
    <row r="990" spans="1:39" ht="15" hidden="1" customHeight="1" outlineLevel="1">
      <c r="A990" s="528"/>
      <c r="B990" s="313"/>
      <c r="C990" s="311"/>
      <c r="D990" s="315"/>
      <c r="E990" s="315"/>
      <c r="F990" s="315"/>
      <c r="G990" s="315"/>
      <c r="H990" s="315"/>
      <c r="I990" s="315"/>
      <c r="J990" s="315"/>
      <c r="K990" s="315"/>
      <c r="L990" s="315"/>
      <c r="M990" s="315"/>
      <c r="N990" s="290"/>
      <c r="O990" s="315"/>
      <c r="P990" s="315"/>
      <c r="Q990" s="315"/>
      <c r="R990" s="315"/>
      <c r="S990" s="315"/>
      <c r="T990" s="315"/>
      <c r="U990" s="315"/>
      <c r="V990" s="315"/>
      <c r="W990" s="315"/>
      <c r="X990" s="315"/>
      <c r="Y990" s="415"/>
      <c r="Z990" s="415"/>
      <c r="AA990" s="415"/>
      <c r="AB990" s="415"/>
      <c r="AC990" s="415"/>
      <c r="AD990" s="415"/>
      <c r="AE990" s="415"/>
      <c r="AF990" s="415"/>
      <c r="AG990" s="415"/>
      <c r="AH990" s="415"/>
      <c r="AI990" s="415"/>
      <c r="AJ990" s="415"/>
      <c r="AK990" s="415"/>
      <c r="AL990" s="415"/>
      <c r="AM990" s="312"/>
    </row>
    <row r="991" spans="1:39" ht="15" hidden="1" customHeight="1" outlineLevel="1">
      <c r="A991" s="528">
        <v>10</v>
      </c>
      <c r="B991" s="427" t="s">
        <v>103</v>
      </c>
      <c r="C991" s="290" t="s">
        <v>25</v>
      </c>
      <c r="D991" s="294"/>
      <c r="E991" s="294"/>
      <c r="F991" s="294"/>
      <c r="G991" s="294"/>
      <c r="H991" s="294"/>
      <c r="I991" s="294"/>
      <c r="J991" s="294"/>
      <c r="K991" s="294"/>
      <c r="L991" s="294"/>
      <c r="M991" s="294"/>
      <c r="N991" s="294">
        <v>3</v>
      </c>
      <c r="O991" s="294"/>
      <c r="P991" s="294"/>
      <c r="Q991" s="294"/>
      <c r="R991" s="294"/>
      <c r="S991" s="294"/>
      <c r="T991" s="294"/>
      <c r="U991" s="294"/>
      <c r="V991" s="294"/>
      <c r="W991" s="294"/>
      <c r="X991" s="294"/>
      <c r="Y991" s="414"/>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28"/>
      <c r="B992" s="293" t="s">
        <v>346</v>
      </c>
      <c r="C992" s="290" t="s">
        <v>163</v>
      </c>
      <c r="D992" s="294"/>
      <c r="E992" s="294"/>
      <c r="F992" s="294"/>
      <c r="G992" s="294"/>
      <c r="H992" s="294"/>
      <c r="I992" s="294"/>
      <c r="J992" s="294"/>
      <c r="K992" s="294"/>
      <c r="L992" s="294"/>
      <c r="M992" s="294"/>
      <c r="N992" s="294">
        <f>N991</f>
        <v>3</v>
      </c>
      <c r="O992" s="294"/>
      <c r="P992" s="294"/>
      <c r="Q992" s="294"/>
      <c r="R992" s="294"/>
      <c r="S992" s="294"/>
      <c r="T992" s="294"/>
      <c r="U992" s="294"/>
      <c r="V992" s="294"/>
      <c r="W992" s="294"/>
      <c r="X992" s="294"/>
      <c r="Y992" s="410">
        <f>Y991</f>
        <v>0</v>
      </c>
      <c r="Z992" s="410">
        <f t="shared" ref="Z992" si="2026">Z991</f>
        <v>0</v>
      </c>
      <c r="AA992" s="410">
        <f t="shared" ref="AA992" si="2027">AA991</f>
        <v>0</v>
      </c>
      <c r="AB992" s="410">
        <f t="shared" ref="AB992" si="2028">AB991</f>
        <v>0</v>
      </c>
      <c r="AC992" s="410">
        <f t="shared" ref="AC992" si="2029">AC991</f>
        <v>0</v>
      </c>
      <c r="AD992" s="410">
        <f t="shared" ref="AD992" si="2030">AD991</f>
        <v>0</v>
      </c>
      <c r="AE992" s="410">
        <f t="shared" ref="AE992" si="2031">AE991</f>
        <v>0</v>
      </c>
      <c r="AF992" s="410">
        <f t="shared" ref="AF992" si="2032">AF991</f>
        <v>0</v>
      </c>
      <c r="AG992" s="410">
        <f t="shared" ref="AG992" si="2033">AG991</f>
        <v>0</v>
      </c>
      <c r="AH992" s="410">
        <f t="shared" ref="AH992" si="2034">AH991</f>
        <v>0</v>
      </c>
      <c r="AI992" s="410">
        <f t="shared" ref="AI992" si="2035">AI991</f>
        <v>0</v>
      </c>
      <c r="AJ992" s="410">
        <f t="shared" ref="AJ992" si="2036">AJ991</f>
        <v>0</v>
      </c>
      <c r="AK992" s="410">
        <f t="shared" ref="AK992" si="2037">AK991</f>
        <v>0</v>
      </c>
      <c r="AL992" s="410">
        <f t="shared" ref="AL992" si="2038">AL991</f>
        <v>0</v>
      </c>
      <c r="AM992" s="310"/>
    </row>
    <row r="993" spans="1:40" ht="15" hidden="1" customHeight="1" outlineLevel="1">
      <c r="A993" s="528"/>
      <c r="B993" s="313"/>
      <c r="C993" s="311"/>
      <c r="D993" s="315"/>
      <c r="E993" s="315"/>
      <c r="F993" s="315"/>
      <c r="G993" s="315"/>
      <c r="H993" s="315"/>
      <c r="I993" s="315"/>
      <c r="J993" s="315"/>
      <c r="K993" s="315"/>
      <c r="L993" s="315"/>
      <c r="M993" s="315"/>
      <c r="N993" s="290"/>
      <c r="O993" s="315"/>
      <c r="P993" s="315"/>
      <c r="Q993" s="315"/>
      <c r="R993" s="315"/>
      <c r="S993" s="315"/>
      <c r="T993" s="315"/>
      <c r="U993" s="315"/>
      <c r="V993" s="315"/>
      <c r="W993" s="315"/>
      <c r="X993" s="315"/>
      <c r="Y993" s="415"/>
      <c r="Z993" s="416"/>
      <c r="AA993" s="415"/>
      <c r="AB993" s="415"/>
      <c r="AC993" s="415"/>
      <c r="AD993" s="415"/>
      <c r="AE993" s="415"/>
      <c r="AF993" s="415"/>
      <c r="AG993" s="415"/>
      <c r="AH993" s="415"/>
      <c r="AI993" s="415"/>
      <c r="AJ993" s="415"/>
      <c r="AK993" s="415"/>
      <c r="AL993" s="415"/>
      <c r="AM993" s="312"/>
    </row>
    <row r="994" spans="1:40" ht="15" hidden="1" customHeight="1" outlineLevel="1">
      <c r="A994" s="528"/>
      <c r="B994" s="287" t="s">
        <v>10</v>
      </c>
      <c r="C994" s="288"/>
      <c r="D994" s="288"/>
      <c r="E994" s="288"/>
      <c r="F994" s="288"/>
      <c r="G994" s="288"/>
      <c r="H994" s="288"/>
      <c r="I994" s="288"/>
      <c r="J994" s="288"/>
      <c r="K994" s="288"/>
      <c r="L994" s="288"/>
      <c r="M994" s="288"/>
      <c r="N994" s="289"/>
      <c r="O994" s="288"/>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28">
        <v>11</v>
      </c>
      <c r="B995" s="427" t="s">
        <v>104</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25"/>
      <c r="Z995" s="414"/>
      <c r="AA995" s="414"/>
      <c r="AB995" s="414"/>
      <c r="AC995" s="414"/>
      <c r="AD995" s="414"/>
      <c r="AE995" s="414"/>
      <c r="AF995" s="414"/>
      <c r="AG995" s="414"/>
      <c r="AH995" s="414"/>
      <c r="AI995" s="414"/>
      <c r="AJ995" s="414"/>
      <c r="AK995" s="414"/>
      <c r="AL995" s="414"/>
      <c r="AM995" s="295">
        <f>SUM(Y995:AL995)</f>
        <v>0</v>
      </c>
    </row>
    <row r="996" spans="1:40" ht="15" hidden="1" customHeight="1" outlineLevel="1">
      <c r="A996" s="528"/>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2039">Z995</f>
        <v>0</v>
      </c>
      <c r="AA996" s="410">
        <f t="shared" ref="AA996" si="2040">AA995</f>
        <v>0</v>
      </c>
      <c r="AB996" s="410">
        <f t="shared" ref="AB996" si="2041">AB995</f>
        <v>0</v>
      </c>
      <c r="AC996" s="410">
        <f t="shared" ref="AC996" si="2042">AC995</f>
        <v>0</v>
      </c>
      <c r="AD996" s="410">
        <f t="shared" ref="AD996" si="2043">AD995</f>
        <v>0</v>
      </c>
      <c r="AE996" s="410">
        <f t="shared" ref="AE996" si="2044">AE995</f>
        <v>0</v>
      </c>
      <c r="AF996" s="410">
        <f t="shared" ref="AF996" si="2045">AF995</f>
        <v>0</v>
      </c>
      <c r="AG996" s="410">
        <f t="shared" ref="AG996" si="2046">AG995</f>
        <v>0</v>
      </c>
      <c r="AH996" s="410">
        <f t="shared" ref="AH996" si="2047">AH995</f>
        <v>0</v>
      </c>
      <c r="AI996" s="410">
        <f t="shared" ref="AI996" si="2048">AI995</f>
        <v>0</v>
      </c>
      <c r="AJ996" s="410">
        <f t="shared" ref="AJ996" si="2049">AJ995</f>
        <v>0</v>
      </c>
      <c r="AK996" s="410">
        <f t="shared" ref="AK996" si="2050">AK995</f>
        <v>0</v>
      </c>
      <c r="AL996" s="410">
        <f t="shared" ref="AL996" si="2051">AL995</f>
        <v>0</v>
      </c>
      <c r="AM996" s="296"/>
    </row>
    <row r="997" spans="1:40" ht="15" hidden="1" customHeight="1" outlineLevel="1">
      <c r="A997" s="528"/>
      <c r="B997" s="314"/>
      <c r="C997" s="304"/>
      <c r="D997" s="290"/>
      <c r="E997" s="290"/>
      <c r="F997" s="290"/>
      <c r="G997" s="290"/>
      <c r="H997" s="290"/>
      <c r="I997" s="290"/>
      <c r="J997" s="290"/>
      <c r="K997" s="290"/>
      <c r="L997" s="290"/>
      <c r="M997" s="290"/>
      <c r="N997" s="290"/>
      <c r="O997" s="290"/>
      <c r="P997" s="290"/>
      <c r="Q997" s="290"/>
      <c r="R997" s="290"/>
      <c r="S997" s="290"/>
      <c r="T997" s="290"/>
      <c r="U997" s="290"/>
      <c r="V997" s="290"/>
      <c r="W997" s="290"/>
      <c r="X997" s="290"/>
      <c r="Y997" s="411"/>
      <c r="Z997" s="420"/>
      <c r="AA997" s="420"/>
      <c r="AB997" s="420"/>
      <c r="AC997" s="420"/>
      <c r="AD997" s="420"/>
      <c r="AE997" s="420"/>
      <c r="AF997" s="420"/>
      <c r="AG997" s="420"/>
      <c r="AH997" s="420"/>
      <c r="AI997" s="420"/>
      <c r="AJ997" s="420"/>
      <c r="AK997" s="420"/>
      <c r="AL997" s="420"/>
      <c r="AM997" s="305"/>
    </row>
    <row r="998" spans="1:40" ht="28.5" hidden="1" customHeight="1" outlineLevel="1">
      <c r="A998" s="528">
        <v>12</v>
      </c>
      <c r="B998" s="427" t="s">
        <v>105</v>
      </c>
      <c r="C998" s="290" t="s">
        <v>25</v>
      </c>
      <c r="D998" s="294"/>
      <c r="E998" s="294"/>
      <c r="F998" s="294"/>
      <c r="G998" s="294"/>
      <c r="H998" s="294"/>
      <c r="I998" s="294"/>
      <c r="J998" s="294"/>
      <c r="K998" s="294"/>
      <c r="L998" s="294"/>
      <c r="M998" s="294"/>
      <c r="N998" s="294">
        <v>12</v>
      </c>
      <c r="O998" s="294"/>
      <c r="P998" s="294"/>
      <c r="Q998" s="294"/>
      <c r="R998" s="294"/>
      <c r="S998" s="294"/>
      <c r="T998" s="294"/>
      <c r="U998" s="294"/>
      <c r="V998" s="294"/>
      <c r="W998" s="294"/>
      <c r="X998" s="294"/>
      <c r="Y998" s="409"/>
      <c r="Z998" s="414"/>
      <c r="AA998" s="414"/>
      <c r="AB998" s="414"/>
      <c r="AC998" s="414"/>
      <c r="AD998" s="414"/>
      <c r="AE998" s="414"/>
      <c r="AF998" s="414"/>
      <c r="AG998" s="414"/>
      <c r="AH998" s="414"/>
      <c r="AI998" s="414"/>
      <c r="AJ998" s="414"/>
      <c r="AK998" s="414"/>
      <c r="AL998" s="414"/>
      <c r="AM998" s="295">
        <f>SUM(Y998:AL998)</f>
        <v>0</v>
      </c>
    </row>
    <row r="999" spans="1:40" ht="15" hidden="1" customHeight="1" outlineLevel="1">
      <c r="A999" s="528"/>
      <c r="B999" s="293" t="s">
        <v>346</v>
      </c>
      <c r="C999" s="290" t="s">
        <v>163</v>
      </c>
      <c r="D999" s="294"/>
      <c r="E999" s="294"/>
      <c r="F999" s="294"/>
      <c r="G999" s="294"/>
      <c r="H999" s="294"/>
      <c r="I999" s="294"/>
      <c r="J999" s="294"/>
      <c r="K999" s="294"/>
      <c r="L999" s="294"/>
      <c r="M999" s="294"/>
      <c r="N999" s="294">
        <f>N998</f>
        <v>12</v>
      </c>
      <c r="O999" s="294"/>
      <c r="P999" s="294"/>
      <c r="Q999" s="294"/>
      <c r="R999" s="294"/>
      <c r="S999" s="294"/>
      <c r="T999" s="294"/>
      <c r="U999" s="294"/>
      <c r="V999" s="294"/>
      <c r="W999" s="294"/>
      <c r="X999" s="294"/>
      <c r="Y999" s="410">
        <f>Y998</f>
        <v>0</v>
      </c>
      <c r="Z999" s="410">
        <f t="shared" ref="Z999" si="2052">Z998</f>
        <v>0</v>
      </c>
      <c r="AA999" s="410">
        <f t="shared" ref="AA999" si="2053">AA998</f>
        <v>0</v>
      </c>
      <c r="AB999" s="410">
        <f t="shared" ref="AB999" si="2054">AB998</f>
        <v>0</v>
      </c>
      <c r="AC999" s="410">
        <f t="shared" ref="AC999" si="2055">AC998</f>
        <v>0</v>
      </c>
      <c r="AD999" s="410">
        <f t="shared" ref="AD999" si="2056">AD998</f>
        <v>0</v>
      </c>
      <c r="AE999" s="410">
        <f t="shared" ref="AE999" si="2057">AE998</f>
        <v>0</v>
      </c>
      <c r="AF999" s="410">
        <f t="shared" ref="AF999" si="2058">AF998</f>
        <v>0</v>
      </c>
      <c r="AG999" s="410">
        <f t="shared" ref="AG999" si="2059">AG998</f>
        <v>0</v>
      </c>
      <c r="AH999" s="410">
        <f t="shared" ref="AH999" si="2060">AH998</f>
        <v>0</v>
      </c>
      <c r="AI999" s="410">
        <f t="shared" ref="AI999" si="2061">AI998</f>
        <v>0</v>
      </c>
      <c r="AJ999" s="410">
        <f t="shared" ref="AJ999" si="2062">AJ998</f>
        <v>0</v>
      </c>
      <c r="AK999" s="410">
        <f t="shared" ref="AK999" si="2063">AK998</f>
        <v>0</v>
      </c>
      <c r="AL999" s="410">
        <f t="shared" ref="AL999" si="2064">AL998</f>
        <v>0</v>
      </c>
      <c r="AM999" s="296"/>
    </row>
    <row r="1000" spans="1:40" ht="15" hidden="1" customHeight="1" outlineLevel="1">
      <c r="A1000" s="528"/>
      <c r="B1000" s="314"/>
      <c r="C1000" s="304"/>
      <c r="D1000" s="290"/>
      <c r="E1000" s="290"/>
      <c r="F1000" s="290"/>
      <c r="G1000" s="290"/>
      <c r="H1000" s="290"/>
      <c r="I1000" s="290"/>
      <c r="J1000" s="290"/>
      <c r="K1000" s="290"/>
      <c r="L1000" s="290"/>
      <c r="M1000" s="290"/>
      <c r="N1000" s="290"/>
      <c r="O1000" s="290"/>
      <c r="P1000" s="290"/>
      <c r="Q1000" s="290"/>
      <c r="R1000" s="290"/>
      <c r="S1000" s="290"/>
      <c r="T1000" s="290"/>
      <c r="U1000" s="290"/>
      <c r="V1000" s="290"/>
      <c r="W1000" s="290"/>
      <c r="X1000" s="290"/>
      <c r="Y1000" s="421"/>
      <c r="Z1000" s="421"/>
      <c r="AA1000" s="411"/>
      <c r="AB1000" s="411"/>
      <c r="AC1000" s="411"/>
      <c r="AD1000" s="411"/>
      <c r="AE1000" s="411"/>
      <c r="AF1000" s="411"/>
      <c r="AG1000" s="411"/>
      <c r="AH1000" s="411"/>
      <c r="AI1000" s="411"/>
      <c r="AJ1000" s="411"/>
      <c r="AK1000" s="411"/>
      <c r="AL1000" s="411"/>
      <c r="AM1000" s="305"/>
    </row>
    <row r="1001" spans="1:40" ht="15" hidden="1" customHeight="1" outlineLevel="1">
      <c r="A1001" s="528">
        <v>13</v>
      </c>
      <c r="B1001" s="427" t="s">
        <v>106</v>
      </c>
      <c r="C1001" s="290" t="s">
        <v>25</v>
      </c>
      <c r="D1001" s="294"/>
      <c r="E1001" s="294"/>
      <c r="F1001" s="294"/>
      <c r="G1001" s="294"/>
      <c r="H1001" s="294"/>
      <c r="I1001" s="294"/>
      <c r="J1001" s="294"/>
      <c r="K1001" s="294"/>
      <c r="L1001" s="294"/>
      <c r="M1001" s="294"/>
      <c r="N1001" s="294">
        <v>12</v>
      </c>
      <c r="O1001" s="294"/>
      <c r="P1001" s="294"/>
      <c r="Q1001" s="294"/>
      <c r="R1001" s="294"/>
      <c r="S1001" s="294"/>
      <c r="T1001" s="294"/>
      <c r="U1001" s="294"/>
      <c r="V1001" s="294"/>
      <c r="W1001" s="294"/>
      <c r="X1001" s="294"/>
      <c r="Y1001" s="409"/>
      <c r="Z1001" s="414"/>
      <c r="AA1001" s="414"/>
      <c r="AB1001" s="414"/>
      <c r="AC1001" s="414"/>
      <c r="AD1001" s="414"/>
      <c r="AE1001" s="414"/>
      <c r="AF1001" s="414"/>
      <c r="AG1001" s="414"/>
      <c r="AH1001" s="414"/>
      <c r="AI1001" s="414"/>
      <c r="AJ1001" s="414"/>
      <c r="AK1001" s="414"/>
      <c r="AL1001" s="414"/>
      <c r="AM1001" s="295">
        <f>SUM(Y1001:AL1001)</f>
        <v>0</v>
      </c>
    </row>
    <row r="1002" spans="1:40" ht="15" hidden="1" customHeight="1" outlineLevel="1">
      <c r="A1002" s="528"/>
      <c r="B1002" s="293" t="s">
        <v>346</v>
      </c>
      <c r="C1002" s="290" t="s">
        <v>163</v>
      </c>
      <c r="D1002" s="294"/>
      <c r="E1002" s="294"/>
      <c r="F1002" s="294"/>
      <c r="G1002" s="294"/>
      <c r="H1002" s="294"/>
      <c r="I1002" s="294"/>
      <c r="J1002" s="294"/>
      <c r="K1002" s="294"/>
      <c r="L1002" s="294"/>
      <c r="M1002" s="294"/>
      <c r="N1002" s="294">
        <f>N1001</f>
        <v>12</v>
      </c>
      <c r="O1002" s="294"/>
      <c r="P1002" s="294"/>
      <c r="Q1002" s="294"/>
      <c r="R1002" s="294"/>
      <c r="S1002" s="294"/>
      <c r="T1002" s="294"/>
      <c r="U1002" s="294"/>
      <c r="V1002" s="294"/>
      <c r="W1002" s="294"/>
      <c r="X1002" s="294"/>
      <c r="Y1002" s="410">
        <f>Y1001</f>
        <v>0</v>
      </c>
      <c r="Z1002" s="410">
        <f t="shared" ref="Z1002" si="2065">Z1001</f>
        <v>0</v>
      </c>
      <c r="AA1002" s="410">
        <f t="shared" ref="AA1002" si="2066">AA1001</f>
        <v>0</v>
      </c>
      <c r="AB1002" s="410">
        <f t="shared" ref="AB1002" si="2067">AB1001</f>
        <v>0</v>
      </c>
      <c r="AC1002" s="410">
        <f t="shared" ref="AC1002" si="2068">AC1001</f>
        <v>0</v>
      </c>
      <c r="AD1002" s="410">
        <f t="shared" ref="AD1002" si="2069">AD1001</f>
        <v>0</v>
      </c>
      <c r="AE1002" s="410">
        <f t="shared" ref="AE1002" si="2070">AE1001</f>
        <v>0</v>
      </c>
      <c r="AF1002" s="410">
        <f t="shared" ref="AF1002" si="2071">AF1001</f>
        <v>0</v>
      </c>
      <c r="AG1002" s="410">
        <f t="shared" ref="AG1002" si="2072">AG1001</f>
        <v>0</v>
      </c>
      <c r="AH1002" s="410">
        <f t="shared" ref="AH1002" si="2073">AH1001</f>
        <v>0</v>
      </c>
      <c r="AI1002" s="410">
        <f t="shared" ref="AI1002" si="2074">AI1001</f>
        <v>0</v>
      </c>
      <c r="AJ1002" s="410">
        <f t="shared" ref="AJ1002" si="2075">AJ1001</f>
        <v>0</v>
      </c>
      <c r="AK1002" s="410">
        <f t="shared" ref="AK1002" si="2076">AK1001</f>
        <v>0</v>
      </c>
      <c r="AL1002" s="410">
        <f t="shared" ref="AL1002" si="2077">AL1001</f>
        <v>0</v>
      </c>
      <c r="AM1002" s="305"/>
    </row>
    <row r="1003" spans="1:40" ht="15" hidden="1" customHeight="1" outlineLevel="1">
      <c r="A1003" s="528"/>
      <c r="B1003" s="314"/>
      <c r="C1003" s="304"/>
      <c r="D1003" s="290"/>
      <c r="E1003" s="290"/>
      <c r="F1003" s="290"/>
      <c r="G1003" s="290"/>
      <c r="H1003" s="290"/>
      <c r="I1003" s="290"/>
      <c r="J1003" s="290"/>
      <c r="K1003" s="290"/>
      <c r="L1003" s="290"/>
      <c r="M1003" s="290"/>
      <c r="N1003" s="290"/>
      <c r="O1003" s="290"/>
      <c r="P1003" s="290"/>
      <c r="Q1003" s="290"/>
      <c r="R1003" s="290"/>
      <c r="S1003" s="290"/>
      <c r="T1003" s="290"/>
      <c r="U1003" s="290"/>
      <c r="V1003" s="290"/>
      <c r="W1003" s="290"/>
      <c r="X1003" s="290"/>
      <c r="Y1003" s="411"/>
      <c r="Z1003" s="411"/>
      <c r="AA1003" s="411"/>
      <c r="AB1003" s="411"/>
      <c r="AC1003" s="411"/>
      <c r="AD1003" s="411"/>
      <c r="AE1003" s="411"/>
      <c r="AF1003" s="411"/>
      <c r="AG1003" s="411"/>
      <c r="AH1003" s="411"/>
      <c r="AI1003" s="411"/>
      <c r="AJ1003" s="411"/>
      <c r="AK1003" s="411"/>
      <c r="AL1003" s="411"/>
      <c r="AM1003" s="305"/>
    </row>
    <row r="1004" spans="1:40" ht="15" hidden="1" customHeight="1" outlineLevel="1">
      <c r="A1004" s="528"/>
      <c r="B1004" s="287" t="s">
        <v>107</v>
      </c>
      <c r="C1004" s="288"/>
      <c r="D1004" s="289"/>
      <c r="E1004" s="289"/>
      <c r="F1004" s="289"/>
      <c r="G1004" s="289"/>
      <c r="H1004" s="289"/>
      <c r="I1004" s="289"/>
      <c r="J1004" s="289"/>
      <c r="K1004" s="289"/>
      <c r="L1004" s="289"/>
      <c r="M1004" s="289"/>
      <c r="N1004" s="289"/>
      <c r="O1004" s="289"/>
      <c r="P1004" s="288"/>
      <c r="Q1004" s="288"/>
      <c r="R1004" s="288"/>
      <c r="S1004" s="288"/>
      <c r="T1004" s="288"/>
      <c r="U1004" s="288"/>
      <c r="V1004" s="288"/>
      <c r="W1004" s="288"/>
      <c r="X1004" s="288"/>
      <c r="Y1004" s="413"/>
      <c r="Z1004" s="413"/>
      <c r="AA1004" s="413"/>
      <c r="AB1004" s="413"/>
      <c r="AC1004" s="413"/>
      <c r="AD1004" s="413"/>
      <c r="AE1004" s="413"/>
      <c r="AF1004" s="413"/>
      <c r="AG1004" s="413"/>
      <c r="AH1004" s="413"/>
      <c r="AI1004" s="413"/>
      <c r="AJ1004" s="413"/>
      <c r="AK1004" s="413"/>
      <c r="AL1004" s="413"/>
      <c r="AM1004" s="291"/>
    </row>
    <row r="1005" spans="1:40" ht="15" hidden="1" customHeight="1" outlineLevel="1">
      <c r="A1005" s="528">
        <v>14</v>
      </c>
      <c r="B1005" s="314" t="s">
        <v>108</v>
      </c>
      <c r="C1005" s="290" t="s">
        <v>25</v>
      </c>
      <c r="D1005" s="294"/>
      <c r="E1005" s="294"/>
      <c r="F1005" s="294"/>
      <c r="G1005" s="294"/>
      <c r="H1005" s="294"/>
      <c r="I1005" s="294"/>
      <c r="J1005" s="294"/>
      <c r="K1005" s="294"/>
      <c r="L1005" s="294"/>
      <c r="M1005" s="294"/>
      <c r="N1005" s="294">
        <v>12</v>
      </c>
      <c r="O1005" s="294"/>
      <c r="P1005" s="294"/>
      <c r="Q1005" s="294"/>
      <c r="R1005" s="294"/>
      <c r="S1005" s="294"/>
      <c r="T1005" s="294"/>
      <c r="U1005" s="294"/>
      <c r="V1005" s="294"/>
      <c r="W1005" s="294"/>
      <c r="X1005" s="294"/>
      <c r="Y1005" s="409"/>
      <c r="Z1005" s="409"/>
      <c r="AA1005" s="409"/>
      <c r="AB1005" s="409"/>
      <c r="AC1005" s="409"/>
      <c r="AD1005" s="409"/>
      <c r="AE1005" s="409"/>
      <c r="AF1005" s="409"/>
      <c r="AG1005" s="409"/>
      <c r="AH1005" s="409"/>
      <c r="AI1005" s="409"/>
      <c r="AJ1005" s="409"/>
      <c r="AK1005" s="409"/>
      <c r="AL1005" s="409"/>
      <c r="AM1005" s="295">
        <f>SUM(Y1005:AL1005)</f>
        <v>0</v>
      </c>
    </row>
    <row r="1006" spans="1:40" ht="15" hidden="1" customHeight="1" outlineLevel="1">
      <c r="A1006" s="528"/>
      <c r="B1006" s="293" t="s">
        <v>346</v>
      </c>
      <c r="C1006" s="290" t="s">
        <v>163</v>
      </c>
      <c r="D1006" s="294"/>
      <c r="E1006" s="294"/>
      <c r="F1006" s="294"/>
      <c r="G1006" s="294"/>
      <c r="H1006" s="294"/>
      <c r="I1006" s="294"/>
      <c r="J1006" s="294"/>
      <c r="K1006" s="294"/>
      <c r="L1006" s="294"/>
      <c r="M1006" s="294"/>
      <c r="N1006" s="294">
        <f>N1005</f>
        <v>12</v>
      </c>
      <c r="O1006" s="294"/>
      <c r="P1006" s="294"/>
      <c r="Q1006" s="294"/>
      <c r="R1006" s="294"/>
      <c r="S1006" s="294"/>
      <c r="T1006" s="294"/>
      <c r="U1006" s="294"/>
      <c r="V1006" s="294"/>
      <c r="W1006" s="294"/>
      <c r="X1006" s="294"/>
      <c r="Y1006" s="410">
        <f>Y1005</f>
        <v>0</v>
      </c>
      <c r="Z1006" s="410">
        <f t="shared" ref="Z1006" si="2078">Z1005</f>
        <v>0</v>
      </c>
      <c r="AA1006" s="410">
        <f t="shared" ref="AA1006" si="2079">AA1005</f>
        <v>0</v>
      </c>
      <c r="AB1006" s="410">
        <f t="shared" ref="AB1006" si="2080">AB1005</f>
        <v>0</v>
      </c>
      <c r="AC1006" s="410">
        <f t="shared" ref="AC1006" si="2081">AC1005</f>
        <v>0</v>
      </c>
      <c r="AD1006" s="410">
        <f t="shared" ref="AD1006" si="2082">AD1005</f>
        <v>0</v>
      </c>
      <c r="AE1006" s="410">
        <f t="shared" ref="AE1006" si="2083">AE1005</f>
        <v>0</v>
      </c>
      <c r="AF1006" s="410">
        <f t="shared" ref="AF1006" si="2084">AF1005</f>
        <v>0</v>
      </c>
      <c r="AG1006" s="410">
        <f t="shared" ref="AG1006" si="2085">AG1005</f>
        <v>0</v>
      </c>
      <c r="AH1006" s="410">
        <f t="shared" ref="AH1006" si="2086">AH1005</f>
        <v>0</v>
      </c>
      <c r="AI1006" s="410">
        <f t="shared" ref="AI1006" si="2087">AI1005</f>
        <v>0</v>
      </c>
      <c r="AJ1006" s="410">
        <f t="shared" ref="AJ1006" si="2088">AJ1005</f>
        <v>0</v>
      </c>
      <c r="AK1006" s="410">
        <f t="shared" ref="AK1006" si="2089">AK1005</f>
        <v>0</v>
      </c>
      <c r="AL1006" s="410">
        <f t="shared" ref="AL1006" si="2090">AL1005</f>
        <v>0</v>
      </c>
      <c r="AM1006" s="296"/>
    </row>
    <row r="1007" spans="1:40" ht="15" hidden="1" customHeight="1" outlineLevel="1">
      <c r="A1007" s="528"/>
      <c r="B1007" s="314"/>
      <c r="C1007" s="304"/>
      <c r="D1007" s="290"/>
      <c r="E1007" s="290"/>
      <c r="F1007" s="290"/>
      <c r="G1007" s="290"/>
      <c r="H1007" s="290"/>
      <c r="I1007" s="290"/>
      <c r="J1007" s="290"/>
      <c r="K1007" s="290"/>
      <c r="L1007" s="290"/>
      <c r="M1007" s="290"/>
      <c r="N1007" s="464"/>
      <c r="O1007" s="290"/>
      <c r="P1007" s="290"/>
      <c r="Q1007" s="290"/>
      <c r="R1007" s="290"/>
      <c r="S1007" s="290"/>
      <c r="T1007" s="290"/>
      <c r="U1007" s="290"/>
      <c r="V1007" s="290"/>
      <c r="W1007" s="290"/>
      <c r="X1007" s="290"/>
      <c r="Y1007" s="411"/>
      <c r="Z1007" s="411"/>
      <c r="AA1007" s="411"/>
      <c r="AB1007" s="411"/>
      <c r="AC1007" s="411"/>
      <c r="AD1007" s="411"/>
      <c r="AE1007" s="411"/>
      <c r="AF1007" s="411"/>
      <c r="AG1007" s="411"/>
      <c r="AH1007" s="411"/>
      <c r="AI1007" s="411"/>
      <c r="AJ1007" s="411"/>
      <c r="AK1007" s="411"/>
      <c r="AL1007" s="411"/>
      <c r="AM1007" s="300"/>
      <c r="AN1007" s="626"/>
    </row>
    <row r="1008" spans="1:40" s="308" customFormat="1" ht="16" hidden="1" outlineLevel="1">
      <c r="A1008" s="528"/>
      <c r="B1008" s="287" t="s">
        <v>490</v>
      </c>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11"/>
      <c r="Z1008" s="411"/>
      <c r="AA1008" s="411"/>
      <c r="AB1008" s="411"/>
      <c r="AC1008" s="411"/>
      <c r="AD1008" s="411"/>
      <c r="AE1008" s="415"/>
      <c r="AF1008" s="415"/>
      <c r="AG1008" s="415"/>
      <c r="AH1008" s="415"/>
      <c r="AI1008" s="415"/>
      <c r="AJ1008" s="415"/>
      <c r="AK1008" s="415"/>
      <c r="AL1008" s="415"/>
      <c r="AM1008" s="513"/>
      <c r="AN1008" s="627"/>
    </row>
    <row r="1009" spans="1:40" ht="16" hidden="1" outlineLevel="1">
      <c r="A1009" s="528">
        <v>15</v>
      </c>
      <c r="B1009" s="293" t="s">
        <v>495</v>
      </c>
      <c r="C1009" s="290" t="s">
        <v>25</v>
      </c>
      <c r="D1009" s="294"/>
      <c r="E1009" s="294"/>
      <c r="F1009" s="294"/>
      <c r="G1009" s="294"/>
      <c r="H1009" s="294"/>
      <c r="I1009" s="294"/>
      <c r="J1009" s="294"/>
      <c r="K1009" s="294"/>
      <c r="L1009" s="294"/>
      <c r="M1009" s="294"/>
      <c r="N1009" s="294">
        <v>0</v>
      </c>
      <c r="O1009" s="294"/>
      <c r="P1009" s="294"/>
      <c r="Q1009" s="294"/>
      <c r="R1009" s="294"/>
      <c r="S1009" s="294"/>
      <c r="T1009" s="294"/>
      <c r="U1009" s="294"/>
      <c r="V1009" s="294"/>
      <c r="W1009" s="294"/>
      <c r="X1009" s="294"/>
      <c r="Y1009" s="409"/>
      <c r="Z1009" s="409"/>
      <c r="AA1009" s="409"/>
      <c r="AB1009" s="409"/>
      <c r="AC1009" s="409"/>
      <c r="AD1009" s="409"/>
      <c r="AE1009" s="409"/>
      <c r="AF1009" s="409"/>
      <c r="AG1009" s="409"/>
      <c r="AH1009" s="409"/>
      <c r="AI1009" s="409"/>
      <c r="AJ1009" s="409"/>
      <c r="AK1009" s="409"/>
      <c r="AL1009" s="409"/>
      <c r="AM1009" s="628">
        <f>SUM(Y1009:AL1009)</f>
        <v>0</v>
      </c>
      <c r="AN1009" s="626"/>
    </row>
    <row r="1010" spans="1:40" ht="16" hidden="1" outlineLevel="1">
      <c r="A1010" s="528"/>
      <c r="B1010" s="293" t="s">
        <v>342</v>
      </c>
      <c r="C1010" s="290" t="s">
        <v>163</v>
      </c>
      <c r="D1010" s="294"/>
      <c r="E1010" s="294"/>
      <c r="F1010" s="294"/>
      <c r="G1010" s="294"/>
      <c r="H1010" s="294"/>
      <c r="I1010" s="294"/>
      <c r="J1010" s="294"/>
      <c r="K1010" s="294"/>
      <c r="L1010" s="294"/>
      <c r="M1010" s="294"/>
      <c r="N1010" s="294">
        <f>N1009</f>
        <v>0</v>
      </c>
      <c r="O1010" s="294"/>
      <c r="P1010" s="294"/>
      <c r="Q1010" s="294"/>
      <c r="R1010" s="294"/>
      <c r="S1010" s="294"/>
      <c r="T1010" s="294"/>
      <c r="U1010" s="294"/>
      <c r="V1010" s="294"/>
      <c r="W1010" s="294"/>
      <c r="X1010" s="294"/>
      <c r="Y1010" s="410">
        <f>Y1009</f>
        <v>0</v>
      </c>
      <c r="Z1010" s="410">
        <f>Z1009</f>
        <v>0</v>
      </c>
      <c r="AA1010" s="410">
        <f t="shared" ref="AA1010:AL1010" si="2091">AA1009</f>
        <v>0</v>
      </c>
      <c r="AB1010" s="410">
        <f t="shared" si="2091"/>
        <v>0</v>
      </c>
      <c r="AC1010" s="410">
        <f t="shared" si="2091"/>
        <v>0</v>
      </c>
      <c r="AD1010" s="410">
        <f>AD1009</f>
        <v>0</v>
      </c>
      <c r="AE1010" s="410">
        <f t="shared" si="2091"/>
        <v>0</v>
      </c>
      <c r="AF1010" s="410">
        <f t="shared" si="2091"/>
        <v>0</v>
      </c>
      <c r="AG1010" s="410">
        <f t="shared" si="2091"/>
        <v>0</v>
      </c>
      <c r="AH1010" s="410">
        <f t="shared" si="2091"/>
        <v>0</v>
      </c>
      <c r="AI1010" s="410">
        <f t="shared" si="2091"/>
        <v>0</v>
      </c>
      <c r="AJ1010" s="410">
        <f t="shared" si="2091"/>
        <v>0</v>
      </c>
      <c r="AK1010" s="410">
        <f t="shared" si="2091"/>
        <v>0</v>
      </c>
      <c r="AL1010" s="410">
        <f t="shared" si="2091"/>
        <v>0</v>
      </c>
      <c r="AM1010" s="296"/>
    </row>
    <row r="1011" spans="1:40" ht="16" hidden="1" outlineLevel="1">
      <c r="A1011" s="528"/>
      <c r="B1011" s="314"/>
      <c r="C1011" s="304"/>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11"/>
      <c r="Z1011" s="411"/>
      <c r="AA1011" s="411"/>
      <c r="AB1011" s="411"/>
      <c r="AC1011" s="411"/>
      <c r="AD1011" s="411"/>
      <c r="AE1011" s="411"/>
      <c r="AF1011" s="411"/>
      <c r="AG1011" s="411"/>
      <c r="AH1011" s="411"/>
      <c r="AI1011" s="411"/>
      <c r="AJ1011" s="411"/>
      <c r="AK1011" s="411"/>
      <c r="AL1011" s="411"/>
      <c r="AM1011" s="305"/>
    </row>
    <row r="1012" spans="1:40" s="282" customFormat="1" ht="16" hidden="1" outlineLevel="1">
      <c r="A1012" s="528">
        <v>16</v>
      </c>
      <c r="B1012" s="323" t="s">
        <v>491</v>
      </c>
      <c r="C1012" s="290" t="s">
        <v>25</v>
      </c>
      <c r="D1012" s="294"/>
      <c r="E1012" s="294"/>
      <c r="F1012" s="294"/>
      <c r="G1012" s="294"/>
      <c r="H1012" s="294"/>
      <c r="I1012" s="294"/>
      <c r="J1012" s="294"/>
      <c r="K1012" s="294"/>
      <c r="L1012" s="294"/>
      <c r="M1012" s="294"/>
      <c r="N1012" s="294">
        <v>0</v>
      </c>
      <c r="O1012" s="294"/>
      <c r="P1012" s="294"/>
      <c r="Q1012" s="294"/>
      <c r="R1012" s="294"/>
      <c r="S1012" s="294"/>
      <c r="T1012" s="294"/>
      <c r="U1012" s="294"/>
      <c r="V1012" s="294"/>
      <c r="W1012" s="294"/>
      <c r="X1012" s="294"/>
      <c r="Y1012" s="409"/>
      <c r="Z1012" s="409"/>
      <c r="AA1012" s="409"/>
      <c r="AB1012" s="409"/>
      <c r="AC1012" s="409"/>
      <c r="AD1012" s="409"/>
      <c r="AE1012" s="409"/>
      <c r="AF1012" s="409"/>
      <c r="AG1012" s="409"/>
      <c r="AH1012" s="409"/>
      <c r="AI1012" s="409"/>
      <c r="AJ1012" s="409"/>
      <c r="AK1012" s="409"/>
      <c r="AL1012" s="409"/>
      <c r="AM1012" s="295">
        <f>SUM(Y1012:AL1012)</f>
        <v>0</v>
      </c>
    </row>
    <row r="1013" spans="1:40" s="282" customFormat="1" ht="16" hidden="1" outlineLevel="1">
      <c r="A1013" s="528"/>
      <c r="B1013" s="293" t="s">
        <v>342</v>
      </c>
      <c r="C1013" s="290" t="s">
        <v>163</v>
      </c>
      <c r="D1013" s="294"/>
      <c r="E1013" s="294"/>
      <c r="F1013" s="294"/>
      <c r="G1013" s="294"/>
      <c r="H1013" s="294"/>
      <c r="I1013" s="294"/>
      <c r="J1013" s="294"/>
      <c r="K1013" s="294"/>
      <c r="L1013" s="294"/>
      <c r="M1013" s="294"/>
      <c r="N1013" s="294">
        <f>N1012</f>
        <v>0</v>
      </c>
      <c r="O1013" s="294"/>
      <c r="P1013" s="294"/>
      <c r="Q1013" s="294"/>
      <c r="R1013" s="294"/>
      <c r="S1013" s="294"/>
      <c r="T1013" s="294"/>
      <c r="U1013" s="294"/>
      <c r="V1013" s="294"/>
      <c r="W1013" s="294"/>
      <c r="X1013" s="294"/>
      <c r="Y1013" s="410">
        <f>Y1012</f>
        <v>0</v>
      </c>
      <c r="Z1013" s="410">
        <f t="shared" ref="Z1013:AK1013" si="2092">Z1012</f>
        <v>0</v>
      </c>
      <c r="AA1013" s="410">
        <f t="shared" si="2092"/>
        <v>0</v>
      </c>
      <c r="AB1013" s="410">
        <f t="shared" si="2092"/>
        <v>0</v>
      </c>
      <c r="AC1013" s="410">
        <f t="shared" si="2092"/>
        <v>0</v>
      </c>
      <c r="AD1013" s="410">
        <f t="shared" si="2092"/>
        <v>0</v>
      </c>
      <c r="AE1013" s="410">
        <f t="shared" si="2092"/>
        <v>0</v>
      </c>
      <c r="AF1013" s="410">
        <f t="shared" si="2092"/>
        <v>0</v>
      </c>
      <c r="AG1013" s="410">
        <f t="shared" si="2092"/>
        <v>0</v>
      </c>
      <c r="AH1013" s="410">
        <f t="shared" si="2092"/>
        <v>0</v>
      </c>
      <c r="AI1013" s="410">
        <f t="shared" si="2092"/>
        <v>0</v>
      </c>
      <c r="AJ1013" s="410">
        <f t="shared" si="2092"/>
        <v>0</v>
      </c>
      <c r="AK1013" s="410">
        <f t="shared" si="2092"/>
        <v>0</v>
      </c>
      <c r="AL1013" s="410">
        <f>AL1012</f>
        <v>0</v>
      </c>
      <c r="AM1013" s="296"/>
    </row>
    <row r="1014" spans="1:40" s="282" customFormat="1" ht="16" hidden="1" outlineLevel="1">
      <c r="A1014" s="528"/>
      <c r="B1014" s="323"/>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5"/>
      <c r="AF1014" s="415"/>
      <c r="AG1014" s="415"/>
      <c r="AH1014" s="415"/>
      <c r="AI1014" s="415"/>
      <c r="AJ1014" s="415"/>
      <c r="AK1014" s="415"/>
      <c r="AL1014" s="415"/>
      <c r="AM1014" s="312"/>
    </row>
    <row r="1015" spans="1:40" ht="17" hidden="1" outlineLevel="1">
      <c r="A1015" s="528"/>
      <c r="B1015" s="515" t="s">
        <v>496</v>
      </c>
      <c r="C1015" s="319"/>
      <c r="D1015" s="289"/>
      <c r="E1015" s="288"/>
      <c r="F1015" s="288"/>
      <c r="G1015" s="288"/>
      <c r="H1015" s="288"/>
      <c r="I1015" s="288"/>
      <c r="J1015" s="288"/>
      <c r="K1015" s="288"/>
      <c r="L1015" s="288"/>
      <c r="M1015" s="288"/>
      <c r="N1015" s="289"/>
      <c r="O1015" s="288"/>
      <c r="P1015" s="288"/>
      <c r="Q1015" s="288"/>
      <c r="R1015" s="288"/>
      <c r="S1015" s="288"/>
      <c r="T1015" s="288"/>
      <c r="U1015" s="288"/>
      <c r="V1015" s="288"/>
      <c r="W1015" s="288"/>
      <c r="X1015" s="288"/>
      <c r="Y1015" s="413"/>
      <c r="Z1015" s="413"/>
      <c r="AA1015" s="413"/>
      <c r="AB1015" s="413"/>
      <c r="AC1015" s="413"/>
      <c r="AD1015" s="413"/>
      <c r="AE1015" s="413"/>
      <c r="AF1015" s="413"/>
      <c r="AG1015" s="413"/>
      <c r="AH1015" s="413"/>
      <c r="AI1015" s="413"/>
      <c r="AJ1015" s="413"/>
      <c r="AK1015" s="413"/>
      <c r="AL1015" s="413"/>
      <c r="AM1015" s="291"/>
    </row>
    <row r="1016" spans="1:40" ht="17" hidden="1" outlineLevel="1">
      <c r="A1016" s="528">
        <v>17</v>
      </c>
      <c r="B1016" s="427" t="s">
        <v>112</v>
      </c>
      <c r="C1016" s="290" t="s">
        <v>25</v>
      </c>
      <c r="D1016" s="294"/>
      <c r="E1016" s="294"/>
      <c r="F1016" s="294"/>
      <c r="G1016" s="294"/>
      <c r="H1016" s="294"/>
      <c r="I1016" s="294"/>
      <c r="J1016" s="294"/>
      <c r="K1016" s="294"/>
      <c r="L1016" s="294"/>
      <c r="M1016" s="294"/>
      <c r="N1016" s="294">
        <v>12</v>
      </c>
      <c r="O1016" s="294"/>
      <c r="P1016" s="294"/>
      <c r="Q1016" s="294"/>
      <c r="R1016" s="294"/>
      <c r="S1016" s="294"/>
      <c r="T1016" s="294"/>
      <c r="U1016" s="294"/>
      <c r="V1016" s="294"/>
      <c r="W1016" s="294"/>
      <c r="X1016" s="294"/>
      <c r="Y1016" s="425"/>
      <c r="Z1016" s="409"/>
      <c r="AA1016" s="409"/>
      <c r="AB1016" s="409"/>
      <c r="AC1016" s="409"/>
      <c r="AD1016" s="409"/>
      <c r="AE1016" s="409"/>
      <c r="AF1016" s="414"/>
      <c r="AG1016" s="414"/>
      <c r="AH1016" s="414"/>
      <c r="AI1016" s="414"/>
      <c r="AJ1016" s="414"/>
      <c r="AK1016" s="414"/>
      <c r="AL1016" s="414"/>
      <c r="AM1016" s="295">
        <f>SUM(Y1016:AL1016)</f>
        <v>0</v>
      </c>
    </row>
    <row r="1017" spans="1:40" ht="16" hidden="1" outlineLevel="1">
      <c r="A1017" s="528"/>
      <c r="B1017" s="293" t="s">
        <v>342</v>
      </c>
      <c r="C1017" s="290" t="s">
        <v>163</v>
      </c>
      <c r="D1017" s="294"/>
      <c r="E1017" s="294"/>
      <c r="F1017" s="294"/>
      <c r="G1017" s="294"/>
      <c r="H1017" s="294"/>
      <c r="I1017" s="294"/>
      <c r="J1017" s="294"/>
      <c r="K1017" s="294"/>
      <c r="L1017" s="294"/>
      <c r="M1017" s="294"/>
      <c r="N1017" s="294">
        <f>N1016</f>
        <v>12</v>
      </c>
      <c r="O1017" s="294"/>
      <c r="P1017" s="294"/>
      <c r="Q1017" s="294"/>
      <c r="R1017" s="294"/>
      <c r="S1017" s="294"/>
      <c r="T1017" s="294"/>
      <c r="U1017" s="294"/>
      <c r="V1017" s="294"/>
      <c r="W1017" s="294"/>
      <c r="X1017" s="294"/>
      <c r="Y1017" s="410">
        <f>Y1016</f>
        <v>0</v>
      </c>
      <c r="Z1017" s="410">
        <f t="shared" ref="Z1017:AL1017" si="2093">Z1016</f>
        <v>0</v>
      </c>
      <c r="AA1017" s="410">
        <f t="shared" si="2093"/>
        <v>0</v>
      </c>
      <c r="AB1017" s="410">
        <f t="shared" si="2093"/>
        <v>0</v>
      </c>
      <c r="AC1017" s="410">
        <f t="shared" si="2093"/>
        <v>0</v>
      </c>
      <c r="AD1017" s="410">
        <f t="shared" si="2093"/>
        <v>0</v>
      </c>
      <c r="AE1017" s="410">
        <f t="shared" si="2093"/>
        <v>0</v>
      </c>
      <c r="AF1017" s="410">
        <f t="shared" si="2093"/>
        <v>0</v>
      </c>
      <c r="AG1017" s="410">
        <f t="shared" si="2093"/>
        <v>0</v>
      </c>
      <c r="AH1017" s="410">
        <f t="shared" si="2093"/>
        <v>0</v>
      </c>
      <c r="AI1017" s="410">
        <f t="shared" si="2093"/>
        <v>0</v>
      </c>
      <c r="AJ1017" s="410">
        <f t="shared" si="2093"/>
        <v>0</v>
      </c>
      <c r="AK1017" s="410">
        <f t="shared" si="2093"/>
        <v>0</v>
      </c>
      <c r="AL1017" s="410">
        <f t="shared" si="2093"/>
        <v>0</v>
      </c>
      <c r="AM1017" s="305"/>
    </row>
    <row r="1018" spans="1:40" ht="16" hidden="1" outlineLevel="1">
      <c r="A1018" s="528"/>
      <c r="B1018" s="293"/>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40" ht="17" hidden="1" outlineLevel="1">
      <c r="A1019" s="528">
        <v>18</v>
      </c>
      <c r="B1019" s="427" t="s">
        <v>109</v>
      </c>
      <c r="C1019" s="290" t="s">
        <v>25</v>
      </c>
      <c r="D1019" s="294"/>
      <c r="E1019" s="294"/>
      <c r="F1019" s="294"/>
      <c r="G1019" s="294"/>
      <c r="H1019" s="294"/>
      <c r="I1019" s="294"/>
      <c r="J1019" s="294"/>
      <c r="K1019" s="294"/>
      <c r="L1019" s="294"/>
      <c r="M1019" s="294"/>
      <c r="N1019" s="294">
        <v>12</v>
      </c>
      <c r="O1019" s="294"/>
      <c r="P1019" s="294"/>
      <c r="Q1019" s="294"/>
      <c r="R1019" s="294"/>
      <c r="S1019" s="294"/>
      <c r="T1019" s="294"/>
      <c r="U1019" s="294"/>
      <c r="V1019" s="294"/>
      <c r="W1019" s="294"/>
      <c r="X1019" s="294"/>
      <c r="Y1019" s="425"/>
      <c r="Z1019" s="409"/>
      <c r="AA1019" s="409"/>
      <c r="AB1019" s="409"/>
      <c r="AC1019" s="409"/>
      <c r="AD1019" s="409"/>
      <c r="AE1019" s="409"/>
      <c r="AF1019" s="414"/>
      <c r="AG1019" s="414"/>
      <c r="AH1019" s="414"/>
      <c r="AI1019" s="414"/>
      <c r="AJ1019" s="414"/>
      <c r="AK1019" s="414"/>
      <c r="AL1019" s="414"/>
      <c r="AM1019" s="295">
        <f>SUM(Y1019:AL1019)</f>
        <v>0</v>
      </c>
    </row>
    <row r="1020" spans="1:40" ht="16" hidden="1" outlineLevel="1">
      <c r="A1020" s="528"/>
      <c r="B1020" s="293" t="s">
        <v>342</v>
      </c>
      <c r="C1020" s="290" t="s">
        <v>163</v>
      </c>
      <c r="D1020" s="294"/>
      <c r="E1020" s="294"/>
      <c r="F1020" s="294"/>
      <c r="G1020" s="294"/>
      <c r="H1020" s="294"/>
      <c r="I1020" s="294"/>
      <c r="J1020" s="294"/>
      <c r="K1020" s="294"/>
      <c r="L1020" s="294"/>
      <c r="M1020" s="294"/>
      <c r="N1020" s="294">
        <f>N1019</f>
        <v>12</v>
      </c>
      <c r="O1020" s="294"/>
      <c r="P1020" s="294"/>
      <c r="Q1020" s="294"/>
      <c r="R1020" s="294"/>
      <c r="S1020" s="294"/>
      <c r="T1020" s="294"/>
      <c r="U1020" s="294"/>
      <c r="V1020" s="294"/>
      <c r="W1020" s="294"/>
      <c r="X1020" s="294"/>
      <c r="Y1020" s="410">
        <f>Y1019</f>
        <v>0</v>
      </c>
      <c r="Z1020" s="410">
        <f t="shared" ref="Z1020:AL1020" si="2094">Z1019</f>
        <v>0</v>
      </c>
      <c r="AA1020" s="410">
        <f t="shared" si="2094"/>
        <v>0</v>
      </c>
      <c r="AB1020" s="410">
        <f t="shared" si="2094"/>
        <v>0</v>
      </c>
      <c r="AC1020" s="410">
        <f t="shared" si="2094"/>
        <v>0</v>
      </c>
      <c r="AD1020" s="410">
        <f t="shared" si="2094"/>
        <v>0</v>
      </c>
      <c r="AE1020" s="410">
        <f t="shared" si="2094"/>
        <v>0</v>
      </c>
      <c r="AF1020" s="410">
        <f t="shared" si="2094"/>
        <v>0</v>
      </c>
      <c r="AG1020" s="410">
        <f t="shared" si="2094"/>
        <v>0</v>
      </c>
      <c r="AH1020" s="410">
        <f t="shared" si="2094"/>
        <v>0</v>
      </c>
      <c r="AI1020" s="410">
        <f t="shared" si="2094"/>
        <v>0</v>
      </c>
      <c r="AJ1020" s="410">
        <f t="shared" si="2094"/>
        <v>0</v>
      </c>
      <c r="AK1020" s="410">
        <f t="shared" si="2094"/>
        <v>0</v>
      </c>
      <c r="AL1020" s="410">
        <f t="shared" si="2094"/>
        <v>0</v>
      </c>
      <c r="AM1020" s="305"/>
    </row>
    <row r="1021" spans="1:40" ht="16" hidden="1" outlineLevel="1">
      <c r="A1021" s="528"/>
      <c r="B1021" s="321"/>
      <c r="C1021" s="290"/>
      <c r="D1021" s="290"/>
      <c r="E1021" s="290"/>
      <c r="F1021" s="290"/>
      <c r="G1021" s="290"/>
      <c r="H1021" s="290"/>
      <c r="I1021" s="290"/>
      <c r="J1021" s="290"/>
      <c r="K1021" s="290"/>
      <c r="L1021" s="290"/>
      <c r="M1021" s="290"/>
      <c r="N1021" s="290"/>
      <c r="O1021" s="290"/>
      <c r="P1021" s="290"/>
      <c r="Q1021" s="290"/>
      <c r="R1021" s="290"/>
      <c r="S1021" s="290"/>
      <c r="T1021" s="290"/>
      <c r="U1021" s="290"/>
      <c r="V1021" s="290"/>
      <c r="W1021" s="290"/>
      <c r="X1021" s="290"/>
      <c r="Y1021" s="422"/>
      <c r="Z1021" s="423"/>
      <c r="AA1021" s="423"/>
      <c r="AB1021" s="423"/>
      <c r="AC1021" s="423"/>
      <c r="AD1021" s="423"/>
      <c r="AE1021" s="423"/>
      <c r="AF1021" s="423"/>
      <c r="AG1021" s="423"/>
      <c r="AH1021" s="423"/>
      <c r="AI1021" s="423"/>
      <c r="AJ1021" s="423"/>
      <c r="AK1021" s="423"/>
      <c r="AL1021" s="423"/>
      <c r="AM1021" s="296"/>
    </row>
    <row r="1022" spans="1:40" ht="17" hidden="1" outlineLevel="1">
      <c r="A1022" s="528">
        <v>19</v>
      </c>
      <c r="B1022" s="427" t="s">
        <v>111</v>
      </c>
      <c r="C1022" s="290" t="s">
        <v>25</v>
      </c>
      <c r="D1022" s="294"/>
      <c r="E1022" s="294"/>
      <c r="F1022" s="294"/>
      <c r="G1022" s="294"/>
      <c r="H1022" s="294"/>
      <c r="I1022" s="294"/>
      <c r="J1022" s="294"/>
      <c r="K1022" s="294"/>
      <c r="L1022" s="294"/>
      <c r="M1022" s="294"/>
      <c r="N1022" s="294">
        <v>12</v>
      </c>
      <c r="O1022" s="294"/>
      <c r="P1022" s="294"/>
      <c r="Q1022" s="294"/>
      <c r="R1022" s="294"/>
      <c r="S1022" s="294"/>
      <c r="T1022" s="294"/>
      <c r="U1022" s="294"/>
      <c r="V1022" s="294"/>
      <c r="W1022" s="294"/>
      <c r="X1022" s="294"/>
      <c r="Y1022" s="425"/>
      <c r="Z1022" s="409"/>
      <c r="AA1022" s="409"/>
      <c r="AB1022" s="409"/>
      <c r="AC1022" s="409"/>
      <c r="AD1022" s="409"/>
      <c r="AE1022" s="409"/>
      <c r="AF1022" s="414"/>
      <c r="AG1022" s="414"/>
      <c r="AH1022" s="414"/>
      <c r="AI1022" s="414"/>
      <c r="AJ1022" s="414"/>
      <c r="AK1022" s="414"/>
      <c r="AL1022" s="414"/>
      <c r="AM1022" s="295">
        <f>SUM(Y1022:AL1022)</f>
        <v>0</v>
      </c>
    </row>
    <row r="1023" spans="1:40" ht="16" hidden="1" outlineLevel="1">
      <c r="A1023" s="528"/>
      <c r="B1023" s="293" t="s">
        <v>342</v>
      </c>
      <c r="C1023" s="290" t="s">
        <v>163</v>
      </c>
      <c r="D1023" s="294"/>
      <c r="E1023" s="294"/>
      <c r="F1023" s="294"/>
      <c r="G1023" s="294"/>
      <c r="H1023" s="294"/>
      <c r="I1023" s="294"/>
      <c r="J1023" s="294"/>
      <c r="K1023" s="294"/>
      <c r="L1023" s="294"/>
      <c r="M1023" s="294"/>
      <c r="N1023" s="294">
        <f>N1022</f>
        <v>12</v>
      </c>
      <c r="O1023" s="294"/>
      <c r="P1023" s="294"/>
      <c r="Q1023" s="294"/>
      <c r="R1023" s="294"/>
      <c r="S1023" s="294"/>
      <c r="T1023" s="294"/>
      <c r="U1023" s="294"/>
      <c r="V1023" s="294"/>
      <c r="W1023" s="294"/>
      <c r="X1023" s="294"/>
      <c r="Y1023" s="410">
        <f>Y1022</f>
        <v>0</v>
      </c>
      <c r="Z1023" s="410">
        <f t="shared" ref="Z1023:AL1023" si="2095">Z1022</f>
        <v>0</v>
      </c>
      <c r="AA1023" s="410">
        <f t="shared" si="2095"/>
        <v>0</v>
      </c>
      <c r="AB1023" s="410">
        <f t="shared" si="2095"/>
        <v>0</v>
      </c>
      <c r="AC1023" s="410">
        <f t="shared" si="2095"/>
        <v>0</v>
      </c>
      <c r="AD1023" s="410">
        <f t="shared" si="2095"/>
        <v>0</v>
      </c>
      <c r="AE1023" s="410">
        <f t="shared" si="2095"/>
        <v>0</v>
      </c>
      <c r="AF1023" s="410">
        <f t="shared" si="2095"/>
        <v>0</v>
      </c>
      <c r="AG1023" s="410">
        <f t="shared" si="2095"/>
        <v>0</v>
      </c>
      <c r="AH1023" s="410">
        <f t="shared" si="2095"/>
        <v>0</v>
      </c>
      <c r="AI1023" s="410">
        <f t="shared" si="2095"/>
        <v>0</v>
      </c>
      <c r="AJ1023" s="410">
        <f t="shared" si="2095"/>
        <v>0</v>
      </c>
      <c r="AK1023" s="410">
        <f t="shared" si="2095"/>
        <v>0</v>
      </c>
      <c r="AL1023" s="410">
        <f t="shared" si="2095"/>
        <v>0</v>
      </c>
      <c r="AM1023" s="296"/>
    </row>
    <row r="1024" spans="1:40" ht="16" hidden="1" outlineLevel="1">
      <c r="A1024" s="528"/>
      <c r="B1024" s="321"/>
      <c r="C1024" s="290"/>
      <c r="D1024" s="290"/>
      <c r="E1024" s="290"/>
      <c r="F1024" s="290"/>
      <c r="G1024" s="290"/>
      <c r="H1024" s="290"/>
      <c r="I1024" s="290"/>
      <c r="J1024" s="290"/>
      <c r="K1024" s="290"/>
      <c r="L1024" s="290"/>
      <c r="M1024" s="290"/>
      <c r="N1024" s="290"/>
      <c r="O1024" s="290"/>
      <c r="P1024" s="290"/>
      <c r="Q1024" s="290"/>
      <c r="R1024" s="290"/>
      <c r="S1024" s="290"/>
      <c r="T1024" s="290"/>
      <c r="U1024" s="290"/>
      <c r="V1024" s="290"/>
      <c r="W1024" s="290"/>
      <c r="X1024" s="290"/>
      <c r="Y1024" s="411"/>
      <c r="Z1024" s="411"/>
      <c r="AA1024" s="411"/>
      <c r="AB1024" s="411"/>
      <c r="AC1024" s="411"/>
      <c r="AD1024" s="411"/>
      <c r="AE1024" s="411"/>
      <c r="AF1024" s="411"/>
      <c r="AG1024" s="411"/>
      <c r="AH1024" s="411"/>
      <c r="AI1024" s="411"/>
      <c r="AJ1024" s="411"/>
      <c r="AK1024" s="411"/>
      <c r="AL1024" s="411"/>
      <c r="AM1024" s="305"/>
    </row>
    <row r="1025" spans="1:39" ht="17" hidden="1" outlineLevel="1">
      <c r="A1025" s="528">
        <v>20</v>
      </c>
      <c r="B1025" s="427" t="s">
        <v>110</v>
      </c>
      <c r="C1025" s="290" t="s">
        <v>25</v>
      </c>
      <c r="D1025" s="294"/>
      <c r="E1025" s="294"/>
      <c r="F1025" s="294"/>
      <c r="G1025" s="294"/>
      <c r="H1025" s="294"/>
      <c r="I1025" s="294"/>
      <c r="J1025" s="294"/>
      <c r="K1025" s="294"/>
      <c r="L1025" s="294"/>
      <c r="M1025" s="294"/>
      <c r="N1025" s="294">
        <v>12</v>
      </c>
      <c r="O1025" s="294"/>
      <c r="P1025" s="294"/>
      <c r="Q1025" s="294"/>
      <c r="R1025" s="294"/>
      <c r="S1025" s="294"/>
      <c r="T1025" s="294"/>
      <c r="U1025" s="294"/>
      <c r="V1025" s="294"/>
      <c r="W1025" s="294"/>
      <c r="X1025" s="294"/>
      <c r="Y1025" s="425"/>
      <c r="Z1025" s="409"/>
      <c r="AA1025" s="409"/>
      <c r="AB1025" s="409"/>
      <c r="AC1025" s="409"/>
      <c r="AD1025" s="409"/>
      <c r="AE1025" s="409"/>
      <c r="AF1025" s="414"/>
      <c r="AG1025" s="414"/>
      <c r="AH1025" s="414"/>
      <c r="AI1025" s="414"/>
      <c r="AJ1025" s="414"/>
      <c r="AK1025" s="414"/>
      <c r="AL1025" s="414"/>
      <c r="AM1025" s="295">
        <f>SUM(Y1025:AL1025)</f>
        <v>0</v>
      </c>
    </row>
    <row r="1026" spans="1:39" ht="16" hidden="1" outlineLevel="1">
      <c r="A1026" s="528"/>
      <c r="B1026" s="293" t="s">
        <v>342</v>
      </c>
      <c r="C1026" s="290" t="s">
        <v>163</v>
      </c>
      <c r="D1026" s="294"/>
      <c r="E1026" s="294"/>
      <c r="F1026" s="294"/>
      <c r="G1026" s="294"/>
      <c r="H1026" s="294"/>
      <c r="I1026" s="294"/>
      <c r="J1026" s="294"/>
      <c r="K1026" s="294"/>
      <c r="L1026" s="294"/>
      <c r="M1026" s="294"/>
      <c r="N1026" s="294">
        <f>N1025</f>
        <v>12</v>
      </c>
      <c r="O1026" s="294"/>
      <c r="P1026" s="294"/>
      <c r="Q1026" s="294"/>
      <c r="R1026" s="294"/>
      <c r="S1026" s="294"/>
      <c r="T1026" s="294"/>
      <c r="U1026" s="294"/>
      <c r="V1026" s="294"/>
      <c r="W1026" s="294"/>
      <c r="X1026" s="294"/>
      <c r="Y1026" s="410">
        <f t="shared" ref="Y1026:AL1026" si="2096">Y1025</f>
        <v>0</v>
      </c>
      <c r="Z1026" s="410">
        <f t="shared" si="2096"/>
        <v>0</v>
      </c>
      <c r="AA1026" s="410">
        <f t="shared" si="2096"/>
        <v>0</v>
      </c>
      <c r="AB1026" s="410">
        <f t="shared" si="2096"/>
        <v>0</v>
      </c>
      <c r="AC1026" s="410">
        <f t="shared" si="2096"/>
        <v>0</v>
      </c>
      <c r="AD1026" s="410">
        <f t="shared" si="2096"/>
        <v>0</v>
      </c>
      <c r="AE1026" s="410">
        <f t="shared" si="2096"/>
        <v>0</v>
      </c>
      <c r="AF1026" s="410">
        <f t="shared" si="2096"/>
        <v>0</v>
      </c>
      <c r="AG1026" s="410">
        <f t="shared" si="2096"/>
        <v>0</v>
      </c>
      <c r="AH1026" s="410">
        <f t="shared" si="2096"/>
        <v>0</v>
      </c>
      <c r="AI1026" s="410">
        <f t="shared" si="2096"/>
        <v>0</v>
      </c>
      <c r="AJ1026" s="410">
        <f t="shared" si="2096"/>
        <v>0</v>
      </c>
      <c r="AK1026" s="410">
        <f t="shared" si="2096"/>
        <v>0</v>
      </c>
      <c r="AL1026" s="410">
        <f t="shared" si="2096"/>
        <v>0</v>
      </c>
      <c r="AM1026" s="305"/>
    </row>
    <row r="1027" spans="1:39" ht="16" hidden="1" outlineLevel="1">
      <c r="A1027" s="528"/>
      <c r="B1027" s="322"/>
      <c r="C1027" s="299"/>
      <c r="D1027" s="290"/>
      <c r="E1027" s="290"/>
      <c r="F1027" s="290"/>
      <c r="G1027" s="290"/>
      <c r="H1027" s="290"/>
      <c r="I1027" s="290"/>
      <c r="J1027" s="290"/>
      <c r="K1027" s="290"/>
      <c r="L1027" s="290"/>
      <c r="M1027" s="290"/>
      <c r="N1027" s="299"/>
      <c r="O1027" s="290"/>
      <c r="P1027" s="290"/>
      <c r="Q1027" s="290"/>
      <c r="R1027" s="290"/>
      <c r="S1027" s="290"/>
      <c r="T1027" s="290"/>
      <c r="U1027" s="290"/>
      <c r="V1027" s="290"/>
      <c r="W1027" s="290"/>
      <c r="X1027" s="290"/>
      <c r="Y1027" s="411"/>
      <c r="Z1027" s="411"/>
      <c r="AA1027" s="411"/>
      <c r="AB1027" s="411"/>
      <c r="AC1027" s="411"/>
      <c r="AD1027" s="411"/>
      <c r="AE1027" s="411"/>
      <c r="AF1027" s="411"/>
      <c r="AG1027" s="411"/>
      <c r="AH1027" s="411"/>
      <c r="AI1027" s="411"/>
      <c r="AJ1027" s="411"/>
      <c r="AK1027" s="411"/>
      <c r="AL1027" s="411"/>
      <c r="AM1027" s="305"/>
    </row>
    <row r="1028" spans="1:39" ht="16" hidden="1" outlineLevel="1">
      <c r="A1028" s="528"/>
      <c r="B1028" s="514" t="s">
        <v>503</v>
      </c>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6" hidden="1" outlineLevel="1">
      <c r="A1029" s="528"/>
      <c r="B1029" s="500" t="s">
        <v>499</v>
      </c>
      <c r="C1029" s="290"/>
      <c r="D1029" s="290"/>
      <c r="E1029" s="290"/>
      <c r="F1029" s="290"/>
      <c r="G1029" s="290"/>
      <c r="H1029" s="290"/>
      <c r="I1029" s="290"/>
      <c r="J1029" s="290"/>
      <c r="K1029" s="290"/>
      <c r="L1029" s="290"/>
      <c r="M1029" s="290"/>
      <c r="N1029" s="290"/>
      <c r="O1029" s="290"/>
      <c r="P1029" s="290"/>
      <c r="Q1029" s="290"/>
      <c r="R1029" s="290"/>
      <c r="S1029" s="290"/>
      <c r="T1029" s="290"/>
      <c r="U1029" s="290"/>
      <c r="V1029" s="290"/>
      <c r="W1029" s="290"/>
      <c r="X1029" s="290"/>
      <c r="Y1029" s="421"/>
      <c r="Z1029" s="424"/>
      <c r="AA1029" s="424"/>
      <c r="AB1029" s="424"/>
      <c r="AC1029" s="424"/>
      <c r="AD1029" s="424"/>
      <c r="AE1029" s="424"/>
      <c r="AF1029" s="424"/>
      <c r="AG1029" s="424"/>
      <c r="AH1029" s="424"/>
      <c r="AI1029" s="424"/>
      <c r="AJ1029" s="424"/>
      <c r="AK1029" s="424"/>
      <c r="AL1029" s="424"/>
      <c r="AM1029" s="305"/>
    </row>
    <row r="1030" spans="1:39" ht="15" hidden="1" customHeight="1" outlineLevel="1">
      <c r="A1030" s="528">
        <v>21</v>
      </c>
      <c r="B1030" s="427" t="s">
        <v>113</v>
      </c>
      <c r="C1030" s="290" t="s">
        <v>25</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09"/>
      <c r="Z1030" s="409"/>
      <c r="AA1030" s="409"/>
      <c r="AB1030" s="409"/>
      <c r="AC1030" s="409"/>
      <c r="AD1030" s="409"/>
      <c r="AE1030" s="409"/>
      <c r="AF1030" s="409"/>
      <c r="AG1030" s="409"/>
      <c r="AH1030" s="409"/>
      <c r="AI1030" s="409"/>
      <c r="AJ1030" s="409"/>
      <c r="AK1030" s="409"/>
      <c r="AL1030" s="409"/>
      <c r="AM1030" s="295">
        <f>SUM(Y1030:AL1030)</f>
        <v>0</v>
      </c>
    </row>
    <row r="1031" spans="1:39" ht="15" hidden="1" customHeight="1" outlineLevel="1">
      <c r="A1031" s="528"/>
      <c r="B1031" s="293" t="s">
        <v>346</v>
      </c>
      <c r="C1031" s="290" t="s">
        <v>163</v>
      </c>
      <c r="D1031" s="294"/>
      <c r="E1031" s="294"/>
      <c r="F1031" s="294"/>
      <c r="G1031" s="294"/>
      <c r="H1031" s="294"/>
      <c r="I1031" s="294"/>
      <c r="J1031" s="294"/>
      <c r="K1031" s="294"/>
      <c r="L1031" s="294"/>
      <c r="M1031" s="294"/>
      <c r="N1031" s="290"/>
      <c r="O1031" s="294"/>
      <c r="P1031" s="294"/>
      <c r="Q1031" s="294"/>
      <c r="R1031" s="294"/>
      <c r="S1031" s="294"/>
      <c r="T1031" s="294"/>
      <c r="U1031" s="294"/>
      <c r="V1031" s="294"/>
      <c r="W1031" s="294"/>
      <c r="X1031" s="294"/>
      <c r="Y1031" s="410">
        <f>Y1030</f>
        <v>0</v>
      </c>
      <c r="Z1031" s="410">
        <f t="shared" ref="Z1031" si="2097">Z1030</f>
        <v>0</v>
      </c>
      <c r="AA1031" s="410">
        <f t="shared" ref="AA1031" si="2098">AA1030</f>
        <v>0</v>
      </c>
      <c r="AB1031" s="410">
        <f t="shared" ref="AB1031" si="2099">AB1030</f>
        <v>0</v>
      </c>
      <c r="AC1031" s="410">
        <f t="shared" ref="AC1031" si="2100">AC1030</f>
        <v>0</v>
      </c>
      <c r="AD1031" s="410">
        <f t="shared" ref="AD1031" si="2101">AD1030</f>
        <v>0</v>
      </c>
      <c r="AE1031" s="410">
        <f t="shared" ref="AE1031" si="2102">AE1030</f>
        <v>0</v>
      </c>
      <c r="AF1031" s="410">
        <f t="shared" ref="AF1031" si="2103">AF1030</f>
        <v>0</v>
      </c>
      <c r="AG1031" s="410">
        <f t="shared" ref="AG1031" si="2104">AG1030</f>
        <v>0</v>
      </c>
      <c r="AH1031" s="410">
        <f t="shared" ref="AH1031" si="2105">AH1030</f>
        <v>0</v>
      </c>
      <c r="AI1031" s="410">
        <f t="shared" ref="AI1031" si="2106">AI1030</f>
        <v>0</v>
      </c>
      <c r="AJ1031" s="410">
        <f t="shared" ref="AJ1031" si="2107">AJ1030</f>
        <v>0</v>
      </c>
      <c r="AK1031" s="410">
        <f t="shared" ref="AK1031" si="2108">AK1030</f>
        <v>0</v>
      </c>
      <c r="AL1031" s="410">
        <f t="shared" ref="AL1031" si="2109">AL1030</f>
        <v>0</v>
      </c>
      <c r="AM1031" s="305"/>
    </row>
    <row r="1032" spans="1:39" ht="15" hidden="1" customHeight="1" outlineLevel="1">
      <c r="A1032" s="528"/>
      <c r="B1032" s="293"/>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2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28">
        <v>22</v>
      </c>
      <c r="B1033" s="427" t="s">
        <v>114</v>
      </c>
      <c r="C1033" s="290" t="s">
        <v>25</v>
      </c>
      <c r="D1033" s="294"/>
      <c r="E1033" s="294"/>
      <c r="F1033" s="294"/>
      <c r="G1033" s="294"/>
      <c r="H1033" s="294"/>
      <c r="I1033" s="294"/>
      <c r="J1033" s="294"/>
      <c r="K1033" s="294"/>
      <c r="L1033" s="294"/>
      <c r="M1033" s="294"/>
      <c r="N1033" s="290"/>
      <c r="O1033" s="294"/>
      <c r="P1033" s="294"/>
      <c r="Q1033" s="294"/>
      <c r="R1033" s="294"/>
      <c r="S1033" s="294"/>
      <c r="T1033" s="294"/>
      <c r="U1033" s="294"/>
      <c r="V1033" s="294"/>
      <c r="W1033" s="294"/>
      <c r="X1033" s="294"/>
      <c r="Y1033" s="409"/>
      <c r="Z1033" s="409"/>
      <c r="AA1033" s="409"/>
      <c r="AB1033" s="409"/>
      <c r="AC1033" s="409"/>
      <c r="AD1033" s="409"/>
      <c r="AE1033" s="409"/>
      <c r="AF1033" s="409"/>
      <c r="AG1033" s="409"/>
      <c r="AH1033" s="409"/>
      <c r="AI1033" s="409"/>
      <c r="AJ1033" s="409"/>
      <c r="AK1033" s="409"/>
      <c r="AL1033" s="409"/>
      <c r="AM1033" s="295">
        <f>SUM(Y1033:AL1033)</f>
        <v>0</v>
      </c>
    </row>
    <row r="1034" spans="1:39" ht="15" hidden="1" customHeight="1" outlineLevel="1">
      <c r="A1034" s="528"/>
      <c r="B1034" s="293" t="s">
        <v>346</v>
      </c>
      <c r="C1034" s="290" t="s">
        <v>163</v>
      </c>
      <c r="D1034" s="294"/>
      <c r="E1034" s="294"/>
      <c r="F1034" s="294"/>
      <c r="G1034" s="294"/>
      <c r="H1034" s="294"/>
      <c r="I1034" s="294"/>
      <c r="J1034" s="294"/>
      <c r="K1034" s="294"/>
      <c r="L1034" s="294"/>
      <c r="M1034" s="294"/>
      <c r="N1034" s="290"/>
      <c r="O1034" s="294"/>
      <c r="P1034" s="294"/>
      <c r="Q1034" s="294"/>
      <c r="R1034" s="294"/>
      <c r="S1034" s="294"/>
      <c r="T1034" s="294"/>
      <c r="U1034" s="294"/>
      <c r="V1034" s="294"/>
      <c r="W1034" s="294"/>
      <c r="X1034" s="294"/>
      <c r="Y1034" s="410">
        <f>Y1033</f>
        <v>0</v>
      </c>
      <c r="Z1034" s="410">
        <f t="shared" ref="Z1034" si="2110">Z1033</f>
        <v>0</v>
      </c>
      <c r="AA1034" s="410">
        <f t="shared" ref="AA1034" si="2111">AA1033</f>
        <v>0</v>
      </c>
      <c r="AB1034" s="410">
        <f t="shared" ref="AB1034" si="2112">AB1033</f>
        <v>0</v>
      </c>
      <c r="AC1034" s="410">
        <f t="shared" ref="AC1034" si="2113">AC1033</f>
        <v>0</v>
      </c>
      <c r="AD1034" s="410">
        <f t="shared" ref="AD1034" si="2114">AD1033</f>
        <v>0</v>
      </c>
      <c r="AE1034" s="410">
        <f t="shared" ref="AE1034" si="2115">AE1033</f>
        <v>0</v>
      </c>
      <c r="AF1034" s="410">
        <f t="shared" ref="AF1034" si="2116">AF1033</f>
        <v>0</v>
      </c>
      <c r="AG1034" s="410">
        <f t="shared" ref="AG1034" si="2117">AG1033</f>
        <v>0</v>
      </c>
      <c r="AH1034" s="410">
        <f t="shared" ref="AH1034" si="2118">AH1033</f>
        <v>0</v>
      </c>
      <c r="AI1034" s="410">
        <f t="shared" ref="AI1034" si="2119">AI1033</f>
        <v>0</v>
      </c>
      <c r="AJ1034" s="410">
        <f t="shared" ref="AJ1034" si="2120">AJ1033</f>
        <v>0</v>
      </c>
      <c r="AK1034" s="410">
        <f t="shared" ref="AK1034" si="2121">AK1033</f>
        <v>0</v>
      </c>
      <c r="AL1034" s="410">
        <f t="shared" ref="AL1034" si="2122">AL1033</f>
        <v>0</v>
      </c>
      <c r="AM1034" s="305"/>
    </row>
    <row r="1035" spans="1:39" ht="15" hidden="1" customHeight="1" outlineLevel="1">
      <c r="A1035" s="528"/>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2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28">
        <v>23</v>
      </c>
      <c r="B1036" s="427" t="s">
        <v>115</v>
      </c>
      <c r="C1036" s="290" t="s">
        <v>25</v>
      </c>
      <c r="D1036" s="294"/>
      <c r="E1036" s="294"/>
      <c r="F1036" s="294"/>
      <c r="G1036" s="294"/>
      <c r="H1036" s="294"/>
      <c r="I1036" s="294"/>
      <c r="J1036" s="294"/>
      <c r="K1036" s="294"/>
      <c r="L1036" s="294"/>
      <c r="M1036" s="294"/>
      <c r="N1036" s="290"/>
      <c r="O1036" s="294"/>
      <c r="P1036" s="294"/>
      <c r="Q1036" s="294"/>
      <c r="R1036" s="294"/>
      <c r="S1036" s="294"/>
      <c r="T1036" s="294"/>
      <c r="U1036" s="294"/>
      <c r="V1036" s="294"/>
      <c r="W1036" s="294"/>
      <c r="X1036" s="294"/>
      <c r="Y1036" s="409"/>
      <c r="Z1036" s="409"/>
      <c r="AA1036" s="409"/>
      <c r="AB1036" s="409"/>
      <c r="AC1036" s="409"/>
      <c r="AD1036" s="409"/>
      <c r="AE1036" s="409"/>
      <c r="AF1036" s="409"/>
      <c r="AG1036" s="409"/>
      <c r="AH1036" s="409"/>
      <c r="AI1036" s="409"/>
      <c r="AJ1036" s="409"/>
      <c r="AK1036" s="409"/>
      <c r="AL1036" s="409"/>
      <c r="AM1036" s="295">
        <f>SUM(Y1036:AL1036)</f>
        <v>0</v>
      </c>
    </row>
    <row r="1037" spans="1:39" ht="15" hidden="1" customHeight="1" outlineLevel="1">
      <c r="A1037" s="528"/>
      <c r="B1037" s="293" t="s">
        <v>346</v>
      </c>
      <c r="C1037" s="290" t="s">
        <v>163</v>
      </c>
      <c r="D1037" s="294"/>
      <c r="E1037" s="294"/>
      <c r="F1037" s="294"/>
      <c r="G1037" s="294"/>
      <c r="H1037" s="294"/>
      <c r="I1037" s="294"/>
      <c r="J1037" s="294"/>
      <c r="K1037" s="294"/>
      <c r="L1037" s="294"/>
      <c r="M1037" s="294"/>
      <c r="N1037" s="290"/>
      <c r="O1037" s="294"/>
      <c r="P1037" s="294"/>
      <c r="Q1037" s="294"/>
      <c r="R1037" s="294"/>
      <c r="S1037" s="294"/>
      <c r="T1037" s="294"/>
      <c r="U1037" s="294"/>
      <c r="V1037" s="294"/>
      <c r="W1037" s="294"/>
      <c r="X1037" s="294"/>
      <c r="Y1037" s="410">
        <f>Y1036</f>
        <v>0</v>
      </c>
      <c r="Z1037" s="410">
        <f t="shared" ref="Z1037" si="2123">Z1036</f>
        <v>0</v>
      </c>
      <c r="AA1037" s="410">
        <f t="shared" ref="AA1037" si="2124">AA1036</f>
        <v>0</v>
      </c>
      <c r="AB1037" s="410">
        <f t="shared" ref="AB1037" si="2125">AB1036</f>
        <v>0</v>
      </c>
      <c r="AC1037" s="410">
        <f t="shared" ref="AC1037" si="2126">AC1036</f>
        <v>0</v>
      </c>
      <c r="AD1037" s="410">
        <f t="shared" ref="AD1037" si="2127">AD1036</f>
        <v>0</v>
      </c>
      <c r="AE1037" s="410">
        <f t="shared" ref="AE1037" si="2128">AE1036</f>
        <v>0</v>
      </c>
      <c r="AF1037" s="410">
        <f t="shared" ref="AF1037" si="2129">AF1036</f>
        <v>0</v>
      </c>
      <c r="AG1037" s="410">
        <f t="shared" ref="AG1037" si="2130">AG1036</f>
        <v>0</v>
      </c>
      <c r="AH1037" s="410">
        <f t="shared" ref="AH1037" si="2131">AH1036</f>
        <v>0</v>
      </c>
      <c r="AI1037" s="410">
        <f t="shared" ref="AI1037" si="2132">AI1036</f>
        <v>0</v>
      </c>
      <c r="AJ1037" s="410">
        <f t="shared" ref="AJ1037" si="2133">AJ1036</f>
        <v>0</v>
      </c>
      <c r="AK1037" s="410">
        <f t="shared" ref="AK1037" si="2134">AK1036</f>
        <v>0</v>
      </c>
      <c r="AL1037" s="410">
        <f t="shared" ref="AL1037" si="2135">AL1036</f>
        <v>0</v>
      </c>
      <c r="AM1037" s="305"/>
    </row>
    <row r="1038" spans="1:39" ht="15" hidden="1" customHeight="1" outlineLevel="1">
      <c r="A1038" s="528"/>
      <c r="B1038" s="429"/>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2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28">
        <v>24</v>
      </c>
      <c r="B1039" s="427" t="s">
        <v>116</v>
      </c>
      <c r="C1039" s="290" t="s">
        <v>25</v>
      </c>
      <c r="D1039" s="294"/>
      <c r="E1039" s="294"/>
      <c r="F1039" s="294"/>
      <c r="G1039" s="294"/>
      <c r="H1039" s="294"/>
      <c r="I1039" s="294"/>
      <c r="J1039" s="294"/>
      <c r="K1039" s="294"/>
      <c r="L1039" s="294"/>
      <c r="M1039" s="294"/>
      <c r="N1039" s="290"/>
      <c r="O1039" s="294"/>
      <c r="P1039" s="294"/>
      <c r="Q1039" s="294"/>
      <c r="R1039" s="294"/>
      <c r="S1039" s="294"/>
      <c r="T1039" s="294"/>
      <c r="U1039" s="294"/>
      <c r="V1039" s="294"/>
      <c r="W1039" s="294"/>
      <c r="X1039" s="294"/>
      <c r="Y1039" s="409"/>
      <c r="Z1039" s="409"/>
      <c r="AA1039" s="409"/>
      <c r="AB1039" s="409"/>
      <c r="AC1039" s="409"/>
      <c r="AD1039" s="409"/>
      <c r="AE1039" s="409"/>
      <c r="AF1039" s="409"/>
      <c r="AG1039" s="409"/>
      <c r="AH1039" s="409"/>
      <c r="AI1039" s="409"/>
      <c r="AJ1039" s="409"/>
      <c r="AK1039" s="409"/>
      <c r="AL1039" s="409"/>
      <c r="AM1039" s="295">
        <f>SUM(Y1039:AL1039)</f>
        <v>0</v>
      </c>
    </row>
    <row r="1040" spans="1:39" ht="15" hidden="1" customHeight="1" outlineLevel="1">
      <c r="A1040" s="528"/>
      <c r="B1040" s="293" t="s">
        <v>346</v>
      </c>
      <c r="C1040" s="290" t="s">
        <v>163</v>
      </c>
      <c r="D1040" s="294"/>
      <c r="E1040" s="294"/>
      <c r="F1040" s="294"/>
      <c r="G1040" s="294"/>
      <c r="H1040" s="294"/>
      <c r="I1040" s="294"/>
      <c r="J1040" s="294"/>
      <c r="K1040" s="294"/>
      <c r="L1040" s="294"/>
      <c r="M1040" s="294"/>
      <c r="N1040" s="290"/>
      <c r="O1040" s="294"/>
      <c r="P1040" s="294"/>
      <c r="Q1040" s="294"/>
      <c r="R1040" s="294"/>
      <c r="S1040" s="294"/>
      <c r="T1040" s="294"/>
      <c r="U1040" s="294"/>
      <c r="V1040" s="294"/>
      <c r="W1040" s="294"/>
      <c r="X1040" s="294"/>
      <c r="Y1040" s="410">
        <f>Y1039</f>
        <v>0</v>
      </c>
      <c r="Z1040" s="410">
        <f t="shared" ref="Z1040" si="2136">Z1039</f>
        <v>0</v>
      </c>
      <c r="AA1040" s="410">
        <f t="shared" ref="AA1040" si="2137">AA1039</f>
        <v>0</v>
      </c>
      <c r="AB1040" s="410">
        <f t="shared" ref="AB1040" si="2138">AB1039</f>
        <v>0</v>
      </c>
      <c r="AC1040" s="410">
        <f t="shared" ref="AC1040" si="2139">AC1039</f>
        <v>0</v>
      </c>
      <c r="AD1040" s="410">
        <f t="shared" ref="AD1040" si="2140">AD1039</f>
        <v>0</v>
      </c>
      <c r="AE1040" s="410">
        <f t="shared" ref="AE1040" si="2141">AE1039</f>
        <v>0</v>
      </c>
      <c r="AF1040" s="410">
        <f t="shared" ref="AF1040" si="2142">AF1039</f>
        <v>0</v>
      </c>
      <c r="AG1040" s="410">
        <f t="shared" ref="AG1040" si="2143">AG1039</f>
        <v>0</v>
      </c>
      <c r="AH1040" s="410">
        <f t="shared" ref="AH1040" si="2144">AH1039</f>
        <v>0</v>
      </c>
      <c r="AI1040" s="410">
        <f t="shared" ref="AI1040" si="2145">AI1039</f>
        <v>0</v>
      </c>
      <c r="AJ1040" s="410">
        <f t="shared" ref="AJ1040" si="2146">AJ1039</f>
        <v>0</v>
      </c>
      <c r="AK1040" s="410">
        <f t="shared" ref="AK1040" si="2147">AK1039</f>
        <v>0</v>
      </c>
      <c r="AL1040" s="410">
        <f t="shared" ref="AL1040" si="2148">AL1039</f>
        <v>0</v>
      </c>
      <c r="AM1040" s="305"/>
    </row>
    <row r="1041" spans="1:39" ht="15" hidden="1" customHeight="1" outlineLevel="1">
      <c r="A1041" s="528"/>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28"/>
      <c r="B1042" s="287" t="s">
        <v>500</v>
      </c>
      <c r="C1042" s="290"/>
      <c r="D1042" s="290"/>
      <c r="E1042" s="290"/>
      <c r="F1042" s="290"/>
      <c r="G1042" s="290"/>
      <c r="H1042" s="290"/>
      <c r="I1042" s="290"/>
      <c r="J1042" s="290"/>
      <c r="K1042" s="290"/>
      <c r="L1042" s="290"/>
      <c r="M1042" s="290"/>
      <c r="N1042" s="290"/>
      <c r="O1042" s="290"/>
      <c r="P1042" s="290"/>
      <c r="Q1042" s="290"/>
      <c r="R1042" s="290"/>
      <c r="S1042" s="290"/>
      <c r="T1042" s="290"/>
      <c r="U1042" s="290"/>
      <c r="V1042" s="290"/>
      <c r="W1042" s="290"/>
      <c r="X1042" s="290"/>
      <c r="Y1042" s="411"/>
      <c r="Z1042" s="424"/>
      <c r="AA1042" s="424"/>
      <c r="AB1042" s="424"/>
      <c r="AC1042" s="424"/>
      <c r="AD1042" s="424"/>
      <c r="AE1042" s="424"/>
      <c r="AF1042" s="424"/>
      <c r="AG1042" s="424"/>
      <c r="AH1042" s="424"/>
      <c r="AI1042" s="424"/>
      <c r="AJ1042" s="424"/>
      <c r="AK1042" s="424"/>
      <c r="AL1042" s="424"/>
      <c r="AM1042" s="305"/>
    </row>
    <row r="1043" spans="1:39" ht="15" hidden="1" customHeight="1" outlineLevel="1">
      <c r="A1043" s="528">
        <v>25</v>
      </c>
      <c r="B1043" s="427" t="s">
        <v>117</v>
      </c>
      <c r="C1043" s="290" t="s">
        <v>25</v>
      </c>
      <c r="D1043" s="294"/>
      <c r="E1043" s="294"/>
      <c r="F1043" s="294"/>
      <c r="G1043" s="294"/>
      <c r="H1043" s="294"/>
      <c r="I1043" s="294"/>
      <c r="J1043" s="294"/>
      <c r="K1043" s="294"/>
      <c r="L1043" s="294"/>
      <c r="M1043" s="294"/>
      <c r="N1043" s="294">
        <v>12</v>
      </c>
      <c r="O1043" s="294"/>
      <c r="P1043" s="294"/>
      <c r="Q1043" s="294"/>
      <c r="R1043" s="294"/>
      <c r="S1043" s="294"/>
      <c r="T1043" s="294"/>
      <c r="U1043" s="294"/>
      <c r="V1043" s="294"/>
      <c r="W1043" s="294"/>
      <c r="X1043" s="294"/>
      <c r="Y1043" s="425"/>
      <c r="Z1043" s="414"/>
      <c r="AA1043" s="414"/>
      <c r="AB1043" s="414"/>
      <c r="AC1043" s="414"/>
      <c r="AD1043" s="414"/>
      <c r="AE1043" s="414"/>
      <c r="AF1043" s="414"/>
      <c r="AG1043" s="414"/>
      <c r="AH1043" s="414"/>
      <c r="AI1043" s="414"/>
      <c r="AJ1043" s="414"/>
      <c r="AK1043" s="414"/>
      <c r="AL1043" s="414"/>
      <c r="AM1043" s="295">
        <f>SUM(Y1043:AL1043)</f>
        <v>0</v>
      </c>
    </row>
    <row r="1044" spans="1:39" ht="15" hidden="1" customHeight="1" outlineLevel="1">
      <c r="A1044" s="528"/>
      <c r="B1044" s="293" t="s">
        <v>346</v>
      </c>
      <c r="C1044" s="290" t="s">
        <v>163</v>
      </c>
      <c r="D1044" s="294"/>
      <c r="E1044" s="294"/>
      <c r="F1044" s="294"/>
      <c r="G1044" s="294"/>
      <c r="H1044" s="294"/>
      <c r="I1044" s="294"/>
      <c r="J1044" s="294"/>
      <c r="K1044" s="294"/>
      <c r="L1044" s="294"/>
      <c r="M1044" s="294"/>
      <c r="N1044" s="294">
        <f>N1043</f>
        <v>12</v>
      </c>
      <c r="O1044" s="294"/>
      <c r="P1044" s="294"/>
      <c r="Q1044" s="294"/>
      <c r="R1044" s="294"/>
      <c r="S1044" s="294"/>
      <c r="T1044" s="294"/>
      <c r="U1044" s="294"/>
      <c r="V1044" s="294"/>
      <c r="W1044" s="294"/>
      <c r="X1044" s="294"/>
      <c r="Y1044" s="410">
        <f>Y1043</f>
        <v>0</v>
      </c>
      <c r="Z1044" s="410">
        <f t="shared" ref="Z1044" si="2149">Z1043</f>
        <v>0</v>
      </c>
      <c r="AA1044" s="410">
        <f t="shared" ref="AA1044" si="2150">AA1043</f>
        <v>0</v>
      </c>
      <c r="AB1044" s="410">
        <f t="shared" ref="AB1044" si="2151">AB1043</f>
        <v>0</v>
      </c>
      <c r="AC1044" s="410">
        <f t="shared" ref="AC1044" si="2152">AC1043</f>
        <v>0</v>
      </c>
      <c r="AD1044" s="410">
        <f t="shared" ref="AD1044" si="2153">AD1043</f>
        <v>0</v>
      </c>
      <c r="AE1044" s="410">
        <f t="shared" ref="AE1044" si="2154">AE1043</f>
        <v>0</v>
      </c>
      <c r="AF1044" s="410">
        <f t="shared" ref="AF1044" si="2155">AF1043</f>
        <v>0</v>
      </c>
      <c r="AG1044" s="410">
        <f t="shared" ref="AG1044" si="2156">AG1043</f>
        <v>0</v>
      </c>
      <c r="AH1044" s="410">
        <f t="shared" ref="AH1044" si="2157">AH1043</f>
        <v>0</v>
      </c>
      <c r="AI1044" s="410">
        <f t="shared" ref="AI1044" si="2158">AI1043</f>
        <v>0</v>
      </c>
      <c r="AJ1044" s="410">
        <f t="shared" ref="AJ1044" si="2159">AJ1043</f>
        <v>0</v>
      </c>
      <c r="AK1044" s="410">
        <f t="shared" ref="AK1044" si="2160">AK1043</f>
        <v>0</v>
      </c>
      <c r="AL1044" s="410">
        <f t="shared" ref="AL1044" si="2161">AL1043</f>
        <v>0</v>
      </c>
      <c r="AM1044" s="305"/>
    </row>
    <row r="1045" spans="1:39" ht="15" hidden="1" customHeight="1" outlineLevel="1">
      <c r="A1045" s="528"/>
      <c r="B1045" s="293"/>
      <c r="C1045" s="290"/>
      <c r="D1045" s="290"/>
      <c r="E1045" s="290"/>
      <c r="F1045" s="290"/>
      <c r="G1045" s="290"/>
      <c r="H1045" s="290"/>
      <c r="I1045" s="290"/>
      <c r="J1045" s="290"/>
      <c r="K1045" s="290"/>
      <c r="L1045" s="290"/>
      <c r="M1045" s="290"/>
      <c r="N1045" s="290"/>
      <c r="O1045" s="290"/>
      <c r="P1045" s="290"/>
      <c r="Q1045" s="290"/>
      <c r="R1045" s="290"/>
      <c r="S1045" s="290"/>
      <c r="T1045" s="290"/>
      <c r="U1045" s="290"/>
      <c r="V1045" s="290"/>
      <c r="W1045" s="290"/>
      <c r="X1045" s="290"/>
      <c r="Y1045" s="411"/>
      <c r="Z1045" s="424"/>
      <c r="AA1045" s="424"/>
      <c r="AB1045" s="424"/>
      <c r="AC1045" s="424"/>
      <c r="AD1045" s="424"/>
      <c r="AE1045" s="424"/>
      <c r="AF1045" s="424"/>
      <c r="AG1045" s="424"/>
      <c r="AH1045" s="424"/>
      <c r="AI1045" s="424"/>
      <c r="AJ1045" s="424"/>
      <c r="AK1045" s="424"/>
      <c r="AL1045" s="424"/>
      <c r="AM1045" s="305"/>
    </row>
    <row r="1046" spans="1:39" ht="15" hidden="1" customHeight="1" outlineLevel="1">
      <c r="A1046" s="528">
        <v>26</v>
      </c>
      <c r="B1046" s="427" t="s">
        <v>118</v>
      </c>
      <c r="C1046" s="290" t="s">
        <v>25</v>
      </c>
      <c r="D1046" s="294"/>
      <c r="E1046" s="294"/>
      <c r="F1046" s="294"/>
      <c r="G1046" s="294"/>
      <c r="H1046" s="294"/>
      <c r="I1046" s="294"/>
      <c r="J1046" s="294"/>
      <c r="K1046" s="294"/>
      <c r="L1046" s="294"/>
      <c r="M1046" s="294"/>
      <c r="N1046" s="294">
        <v>12</v>
      </c>
      <c r="O1046" s="294"/>
      <c r="P1046" s="294"/>
      <c r="Q1046" s="294"/>
      <c r="R1046" s="294"/>
      <c r="S1046" s="294"/>
      <c r="T1046" s="294"/>
      <c r="U1046" s="294"/>
      <c r="V1046" s="294"/>
      <c r="W1046" s="294"/>
      <c r="X1046" s="294"/>
      <c r="Y1046" s="425"/>
      <c r="Z1046" s="414"/>
      <c r="AA1046" s="414"/>
      <c r="AB1046" s="414"/>
      <c r="AC1046" s="414"/>
      <c r="AD1046" s="414"/>
      <c r="AE1046" s="414"/>
      <c r="AF1046" s="414"/>
      <c r="AG1046" s="414"/>
      <c r="AH1046" s="414"/>
      <c r="AI1046" s="414"/>
      <c r="AJ1046" s="414"/>
      <c r="AK1046" s="414"/>
      <c r="AL1046" s="414"/>
      <c r="AM1046" s="295">
        <f>SUM(Y1046:AL1046)</f>
        <v>0</v>
      </c>
    </row>
    <row r="1047" spans="1:39" ht="15" hidden="1" customHeight="1" outlineLevel="1">
      <c r="A1047" s="528"/>
      <c r="B1047" s="293" t="s">
        <v>346</v>
      </c>
      <c r="C1047" s="290" t="s">
        <v>163</v>
      </c>
      <c r="D1047" s="294"/>
      <c r="E1047" s="294"/>
      <c r="F1047" s="294"/>
      <c r="G1047" s="294"/>
      <c r="H1047" s="294"/>
      <c r="I1047" s="294"/>
      <c r="J1047" s="294"/>
      <c r="K1047" s="294"/>
      <c r="L1047" s="294"/>
      <c r="M1047" s="294"/>
      <c r="N1047" s="294">
        <f>N1046</f>
        <v>12</v>
      </c>
      <c r="O1047" s="294"/>
      <c r="P1047" s="294"/>
      <c r="Q1047" s="294"/>
      <c r="R1047" s="294"/>
      <c r="S1047" s="294"/>
      <c r="T1047" s="294"/>
      <c r="U1047" s="294"/>
      <c r="V1047" s="294"/>
      <c r="W1047" s="294"/>
      <c r="X1047" s="294"/>
      <c r="Y1047" s="410">
        <f>Y1046</f>
        <v>0</v>
      </c>
      <c r="Z1047" s="410">
        <f t="shared" ref="Z1047" si="2162">Z1046</f>
        <v>0</v>
      </c>
      <c r="AA1047" s="410">
        <f t="shared" ref="AA1047" si="2163">AA1046</f>
        <v>0</v>
      </c>
      <c r="AB1047" s="410">
        <f t="shared" ref="AB1047" si="2164">AB1046</f>
        <v>0</v>
      </c>
      <c r="AC1047" s="410">
        <f t="shared" ref="AC1047" si="2165">AC1046</f>
        <v>0</v>
      </c>
      <c r="AD1047" s="410">
        <f t="shared" ref="AD1047" si="2166">AD1046</f>
        <v>0</v>
      </c>
      <c r="AE1047" s="410">
        <f t="shared" ref="AE1047" si="2167">AE1046</f>
        <v>0</v>
      </c>
      <c r="AF1047" s="410">
        <f t="shared" ref="AF1047" si="2168">AF1046</f>
        <v>0</v>
      </c>
      <c r="AG1047" s="410">
        <f t="shared" ref="AG1047" si="2169">AG1046</f>
        <v>0</v>
      </c>
      <c r="AH1047" s="410">
        <f t="shared" ref="AH1047" si="2170">AH1046</f>
        <v>0</v>
      </c>
      <c r="AI1047" s="410">
        <f t="shared" ref="AI1047" si="2171">AI1046</f>
        <v>0</v>
      </c>
      <c r="AJ1047" s="410">
        <f t="shared" ref="AJ1047" si="2172">AJ1046</f>
        <v>0</v>
      </c>
      <c r="AK1047" s="410">
        <f t="shared" ref="AK1047" si="2173">AK1046</f>
        <v>0</v>
      </c>
      <c r="AL1047" s="410">
        <f t="shared" ref="AL1047" si="2174">AL1046</f>
        <v>0</v>
      </c>
      <c r="AM1047" s="305"/>
    </row>
    <row r="1048" spans="1:39" ht="15" hidden="1" customHeight="1" outlineLevel="1">
      <c r="A1048" s="528"/>
      <c r="B1048" s="293"/>
      <c r="C1048" s="290"/>
      <c r="D1048" s="290"/>
      <c r="E1048" s="290"/>
      <c r="F1048" s="290"/>
      <c r="G1048" s="290"/>
      <c r="H1048" s="290"/>
      <c r="I1048" s="290"/>
      <c r="J1048" s="290"/>
      <c r="K1048" s="290"/>
      <c r="L1048" s="290"/>
      <c r="M1048" s="290"/>
      <c r="N1048" s="290"/>
      <c r="O1048" s="290"/>
      <c r="P1048" s="290"/>
      <c r="Q1048" s="290"/>
      <c r="R1048" s="290"/>
      <c r="S1048" s="290"/>
      <c r="T1048" s="290"/>
      <c r="U1048" s="290"/>
      <c r="V1048" s="290"/>
      <c r="W1048" s="290"/>
      <c r="X1048" s="290"/>
      <c r="Y1048" s="411"/>
      <c r="Z1048" s="424"/>
      <c r="AA1048" s="424"/>
      <c r="AB1048" s="424"/>
      <c r="AC1048" s="424"/>
      <c r="AD1048" s="424"/>
      <c r="AE1048" s="424"/>
      <c r="AF1048" s="424"/>
      <c r="AG1048" s="424"/>
      <c r="AH1048" s="424"/>
      <c r="AI1048" s="424"/>
      <c r="AJ1048" s="424"/>
      <c r="AK1048" s="424"/>
      <c r="AL1048" s="424"/>
      <c r="AM1048" s="305"/>
    </row>
    <row r="1049" spans="1:39" ht="15" hidden="1" customHeight="1" outlineLevel="1">
      <c r="A1049" s="528">
        <v>27</v>
      </c>
      <c r="B1049" s="427" t="s">
        <v>119</v>
      </c>
      <c r="C1049" s="290" t="s">
        <v>25</v>
      </c>
      <c r="D1049" s="294"/>
      <c r="E1049" s="294"/>
      <c r="F1049" s="294"/>
      <c r="G1049" s="294"/>
      <c r="H1049" s="294"/>
      <c r="I1049" s="294"/>
      <c r="J1049" s="294"/>
      <c r="K1049" s="294"/>
      <c r="L1049" s="294"/>
      <c r="M1049" s="294"/>
      <c r="N1049" s="294">
        <v>12</v>
      </c>
      <c r="O1049" s="294"/>
      <c r="P1049" s="294"/>
      <c r="Q1049" s="294"/>
      <c r="R1049" s="294"/>
      <c r="S1049" s="294"/>
      <c r="T1049" s="294"/>
      <c r="U1049" s="294"/>
      <c r="V1049" s="294"/>
      <c r="W1049" s="294"/>
      <c r="X1049" s="294"/>
      <c r="Y1049" s="425"/>
      <c r="Z1049" s="414"/>
      <c r="AA1049" s="414"/>
      <c r="AB1049" s="414"/>
      <c r="AC1049" s="414"/>
      <c r="AD1049" s="414"/>
      <c r="AE1049" s="414"/>
      <c r="AF1049" s="414"/>
      <c r="AG1049" s="414"/>
      <c r="AH1049" s="414"/>
      <c r="AI1049" s="414"/>
      <c r="AJ1049" s="414"/>
      <c r="AK1049" s="414"/>
      <c r="AL1049" s="414"/>
      <c r="AM1049" s="295">
        <f>SUM(Y1049:AL1049)</f>
        <v>0</v>
      </c>
    </row>
    <row r="1050" spans="1:39" ht="15" hidden="1" customHeight="1" outlineLevel="1">
      <c r="A1050" s="528"/>
      <c r="B1050" s="293" t="s">
        <v>346</v>
      </c>
      <c r="C1050" s="290" t="s">
        <v>163</v>
      </c>
      <c r="D1050" s="294"/>
      <c r="E1050" s="294"/>
      <c r="F1050" s="294"/>
      <c r="G1050" s="294"/>
      <c r="H1050" s="294"/>
      <c r="I1050" s="294"/>
      <c r="J1050" s="294"/>
      <c r="K1050" s="294"/>
      <c r="L1050" s="294"/>
      <c r="M1050" s="294"/>
      <c r="N1050" s="294">
        <f>N1049</f>
        <v>12</v>
      </c>
      <c r="O1050" s="294"/>
      <c r="P1050" s="294"/>
      <c r="Q1050" s="294"/>
      <c r="R1050" s="294"/>
      <c r="S1050" s="294"/>
      <c r="T1050" s="294"/>
      <c r="U1050" s="294"/>
      <c r="V1050" s="294"/>
      <c r="W1050" s="294"/>
      <c r="X1050" s="294"/>
      <c r="Y1050" s="410">
        <f>Y1049</f>
        <v>0</v>
      </c>
      <c r="Z1050" s="410">
        <f t="shared" ref="Z1050" si="2175">Z1049</f>
        <v>0</v>
      </c>
      <c r="AA1050" s="410">
        <f t="shared" ref="AA1050" si="2176">AA1049</f>
        <v>0</v>
      </c>
      <c r="AB1050" s="410">
        <f t="shared" ref="AB1050" si="2177">AB1049</f>
        <v>0</v>
      </c>
      <c r="AC1050" s="410">
        <f t="shared" ref="AC1050" si="2178">AC1049</f>
        <v>0</v>
      </c>
      <c r="AD1050" s="410">
        <f t="shared" ref="AD1050" si="2179">AD1049</f>
        <v>0</v>
      </c>
      <c r="AE1050" s="410">
        <f t="shared" ref="AE1050" si="2180">AE1049</f>
        <v>0</v>
      </c>
      <c r="AF1050" s="410">
        <f t="shared" ref="AF1050" si="2181">AF1049</f>
        <v>0</v>
      </c>
      <c r="AG1050" s="410">
        <f t="shared" ref="AG1050" si="2182">AG1049</f>
        <v>0</v>
      </c>
      <c r="AH1050" s="410">
        <f t="shared" ref="AH1050" si="2183">AH1049</f>
        <v>0</v>
      </c>
      <c r="AI1050" s="410">
        <f t="shared" ref="AI1050" si="2184">AI1049</f>
        <v>0</v>
      </c>
      <c r="AJ1050" s="410">
        <f t="shared" ref="AJ1050" si="2185">AJ1049</f>
        <v>0</v>
      </c>
      <c r="AK1050" s="410">
        <f t="shared" ref="AK1050" si="2186">AK1049</f>
        <v>0</v>
      </c>
      <c r="AL1050" s="410">
        <f t="shared" ref="AL1050" si="2187">AL1049</f>
        <v>0</v>
      </c>
      <c r="AM1050" s="305"/>
    </row>
    <row r="1051" spans="1:39" ht="15" hidden="1" customHeight="1" outlineLevel="1">
      <c r="A1051" s="528"/>
      <c r="B1051" s="293"/>
      <c r="C1051" s="290"/>
      <c r="D1051" s="290"/>
      <c r="E1051" s="290"/>
      <c r="F1051" s="290"/>
      <c r="G1051" s="290"/>
      <c r="H1051" s="290"/>
      <c r="I1051" s="290"/>
      <c r="J1051" s="290"/>
      <c r="K1051" s="290"/>
      <c r="L1051" s="290"/>
      <c r="M1051" s="290"/>
      <c r="N1051" s="290"/>
      <c r="O1051" s="290"/>
      <c r="P1051" s="290"/>
      <c r="Q1051" s="290"/>
      <c r="R1051" s="290"/>
      <c r="S1051" s="290"/>
      <c r="T1051" s="290"/>
      <c r="U1051" s="290"/>
      <c r="V1051" s="290"/>
      <c r="W1051" s="290"/>
      <c r="X1051" s="290"/>
      <c r="Y1051" s="411"/>
      <c r="Z1051" s="424"/>
      <c r="AA1051" s="424"/>
      <c r="AB1051" s="424"/>
      <c r="AC1051" s="424"/>
      <c r="AD1051" s="424"/>
      <c r="AE1051" s="424"/>
      <c r="AF1051" s="424"/>
      <c r="AG1051" s="424"/>
      <c r="AH1051" s="424"/>
      <c r="AI1051" s="424"/>
      <c r="AJ1051" s="424"/>
      <c r="AK1051" s="424"/>
      <c r="AL1051" s="424"/>
      <c r="AM1051" s="305"/>
    </row>
    <row r="1052" spans="1:39" ht="15" hidden="1" customHeight="1" outlineLevel="1">
      <c r="A1052" s="528">
        <v>28</v>
      </c>
      <c r="B1052" s="427" t="s">
        <v>120</v>
      </c>
      <c r="C1052" s="290" t="s">
        <v>25</v>
      </c>
      <c r="D1052" s="294"/>
      <c r="E1052" s="294"/>
      <c r="F1052" s="294"/>
      <c r="G1052" s="294"/>
      <c r="H1052" s="294"/>
      <c r="I1052" s="294"/>
      <c r="J1052" s="294"/>
      <c r="K1052" s="294"/>
      <c r="L1052" s="294"/>
      <c r="M1052" s="294"/>
      <c r="N1052" s="294">
        <v>12</v>
      </c>
      <c r="O1052" s="294"/>
      <c r="P1052" s="294"/>
      <c r="Q1052" s="294"/>
      <c r="R1052" s="294"/>
      <c r="S1052" s="294"/>
      <c r="T1052" s="294"/>
      <c r="U1052" s="294"/>
      <c r="V1052" s="294"/>
      <c r="W1052" s="294"/>
      <c r="X1052" s="294"/>
      <c r="Y1052" s="425"/>
      <c r="Z1052" s="414"/>
      <c r="AA1052" s="414"/>
      <c r="AB1052" s="414"/>
      <c r="AC1052" s="414"/>
      <c r="AD1052" s="414"/>
      <c r="AE1052" s="414"/>
      <c r="AF1052" s="414"/>
      <c r="AG1052" s="414"/>
      <c r="AH1052" s="414"/>
      <c r="AI1052" s="414"/>
      <c r="AJ1052" s="414"/>
      <c r="AK1052" s="414"/>
      <c r="AL1052" s="414"/>
      <c r="AM1052" s="295">
        <f>SUM(Y1052:AL1052)</f>
        <v>0</v>
      </c>
    </row>
    <row r="1053" spans="1:39" ht="15" hidden="1" customHeight="1" outlineLevel="1">
      <c r="A1053" s="528"/>
      <c r="B1053" s="293" t="s">
        <v>346</v>
      </c>
      <c r="C1053" s="290" t="s">
        <v>163</v>
      </c>
      <c r="D1053" s="294"/>
      <c r="E1053" s="294"/>
      <c r="F1053" s="294"/>
      <c r="G1053" s="294"/>
      <c r="H1053" s="294"/>
      <c r="I1053" s="294"/>
      <c r="J1053" s="294"/>
      <c r="K1053" s="294"/>
      <c r="L1053" s="294"/>
      <c r="M1053" s="294"/>
      <c r="N1053" s="294">
        <f>N1052</f>
        <v>12</v>
      </c>
      <c r="O1053" s="294"/>
      <c r="P1053" s="294"/>
      <c r="Q1053" s="294"/>
      <c r="R1053" s="294"/>
      <c r="S1053" s="294"/>
      <c r="T1053" s="294"/>
      <c r="U1053" s="294"/>
      <c r="V1053" s="294"/>
      <c r="W1053" s="294"/>
      <c r="X1053" s="294"/>
      <c r="Y1053" s="410">
        <f>Y1052</f>
        <v>0</v>
      </c>
      <c r="Z1053" s="410">
        <f>Z1052</f>
        <v>0</v>
      </c>
      <c r="AA1053" s="410">
        <f t="shared" ref="AA1053" si="2188">AA1052</f>
        <v>0</v>
      </c>
      <c r="AB1053" s="410">
        <f t="shared" ref="AB1053" si="2189">AB1052</f>
        <v>0</v>
      </c>
      <c r="AC1053" s="410">
        <f t="shared" ref="AC1053" si="2190">AC1052</f>
        <v>0</v>
      </c>
      <c r="AD1053" s="410">
        <f t="shared" ref="AD1053" si="2191">AD1052</f>
        <v>0</v>
      </c>
      <c r="AE1053" s="410">
        <f>AE1052</f>
        <v>0</v>
      </c>
      <c r="AF1053" s="410">
        <f t="shared" ref="AF1053" si="2192">AF1052</f>
        <v>0</v>
      </c>
      <c r="AG1053" s="410">
        <f t="shared" ref="AG1053" si="2193">AG1052</f>
        <v>0</v>
      </c>
      <c r="AH1053" s="410">
        <f t="shared" ref="AH1053" si="2194">AH1052</f>
        <v>0</v>
      </c>
      <c r="AI1053" s="410">
        <f t="shared" ref="AI1053" si="2195">AI1052</f>
        <v>0</v>
      </c>
      <c r="AJ1053" s="410">
        <f t="shared" ref="AJ1053" si="2196">AJ1052</f>
        <v>0</v>
      </c>
      <c r="AK1053" s="410">
        <f t="shared" ref="AK1053" si="2197">AK1052</f>
        <v>0</v>
      </c>
      <c r="AL1053" s="410">
        <f t="shared" ref="AL1053" si="2198">AL1052</f>
        <v>0</v>
      </c>
      <c r="AM1053" s="305"/>
    </row>
    <row r="1054" spans="1:39" ht="15" hidden="1" customHeight="1" outlineLevel="1">
      <c r="A1054" s="528"/>
      <c r="B1054" s="293"/>
      <c r="C1054" s="290"/>
      <c r="D1054" s="290"/>
      <c r="E1054" s="290"/>
      <c r="F1054" s="290"/>
      <c r="G1054" s="290"/>
      <c r="H1054" s="290"/>
      <c r="I1054" s="290"/>
      <c r="J1054" s="290"/>
      <c r="K1054" s="290"/>
      <c r="L1054" s="290"/>
      <c r="M1054" s="290"/>
      <c r="N1054" s="290"/>
      <c r="O1054" s="290"/>
      <c r="P1054" s="290"/>
      <c r="Q1054" s="290"/>
      <c r="R1054" s="290"/>
      <c r="S1054" s="290"/>
      <c r="T1054" s="290"/>
      <c r="U1054" s="290"/>
      <c r="V1054" s="290"/>
      <c r="W1054" s="290"/>
      <c r="X1054" s="290"/>
      <c r="Y1054" s="411"/>
      <c r="Z1054" s="424"/>
      <c r="AA1054" s="424"/>
      <c r="AB1054" s="424"/>
      <c r="AC1054" s="424"/>
      <c r="AD1054" s="424"/>
      <c r="AE1054" s="424"/>
      <c r="AF1054" s="424"/>
      <c r="AG1054" s="424"/>
      <c r="AH1054" s="424"/>
      <c r="AI1054" s="424"/>
      <c r="AJ1054" s="424"/>
      <c r="AK1054" s="424"/>
      <c r="AL1054" s="424"/>
      <c r="AM1054" s="305"/>
    </row>
    <row r="1055" spans="1:39" ht="15" hidden="1" customHeight="1" outlineLevel="1">
      <c r="A1055" s="528">
        <v>29</v>
      </c>
      <c r="B1055" s="427" t="s">
        <v>121</v>
      </c>
      <c r="C1055" s="290" t="s">
        <v>25</v>
      </c>
      <c r="D1055" s="294"/>
      <c r="E1055" s="294"/>
      <c r="F1055" s="294"/>
      <c r="G1055" s="294"/>
      <c r="H1055" s="294"/>
      <c r="I1055" s="294"/>
      <c r="J1055" s="294"/>
      <c r="K1055" s="294"/>
      <c r="L1055" s="294"/>
      <c r="M1055" s="294"/>
      <c r="N1055" s="294">
        <v>3</v>
      </c>
      <c r="O1055" s="294"/>
      <c r="P1055" s="294"/>
      <c r="Q1055" s="294"/>
      <c r="R1055" s="294"/>
      <c r="S1055" s="294"/>
      <c r="T1055" s="294"/>
      <c r="U1055" s="294"/>
      <c r="V1055" s="294"/>
      <c r="W1055" s="294"/>
      <c r="X1055" s="294"/>
      <c r="Y1055" s="425"/>
      <c r="Z1055" s="414"/>
      <c r="AA1055" s="414"/>
      <c r="AB1055" s="414"/>
      <c r="AC1055" s="414"/>
      <c r="AD1055" s="414"/>
      <c r="AE1055" s="414"/>
      <c r="AF1055" s="414"/>
      <c r="AG1055" s="414"/>
      <c r="AH1055" s="414"/>
      <c r="AI1055" s="414"/>
      <c r="AJ1055" s="414"/>
      <c r="AK1055" s="414"/>
      <c r="AL1055" s="414"/>
      <c r="AM1055" s="295">
        <f>SUM(Y1055:AL1055)</f>
        <v>0</v>
      </c>
    </row>
    <row r="1056" spans="1:39" ht="15" hidden="1" customHeight="1" outlineLevel="1">
      <c r="A1056" s="528"/>
      <c r="B1056" s="293" t="s">
        <v>346</v>
      </c>
      <c r="C1056" s="290" t="s">
        <v>163</v>
      </c>
      <c r="D1056" s="294"/>
      <c r="E1056" s="294"/>
      <c r="F1056" s="294"/>
      <c r="G1056" s="294"/>
      <c r="H1056" s="294"/>
      <c r="I1056" s="294"/>
      <c r="J1056" s="294"/>
      <c r="K1056" s="294"/>
      <c r="L1056" s="294"/>
      <c r="M1056" s="294"/>
      <c r="N1056" s="294">
        <f>N1055</f>
        <v>3</v>
      </c>
      <c r="O1056" s="294"/>
      <c r="P1056" s="294"/>
      <c r="Q1056" s="294"/>
      <c r="R1056" s="294"/>
      <c r="S1056" s="294"/>
      <c r="T1056" s="294"/>
      <c r="U1056" s="294"/>
      <c r="V1056" s="294"/>
      <c r="W1056" s="294"/>
      <c r="X1056" s="294"/>
      <c r="Y1056" s="410">
        <f>Y1055</f>
        <v>0</v>
      </c>
      <c r="Z1056" s="410">
        <f t="shared" ref="Z1056" si="2199">Z1055</f>
        <v>0</v>
      </c>
      <c r="AA1056" s="410">
        <f t="shared" ref="AA1056" si="2200">AA1055</f>
        <v>0</v>
      </c>
      <c r="AB1056" s="410">
        <f t="shared" ref="AB1056" si="2201">AB1055</f>
        <v>0</v>
      </c>
      <c r="AC1056" s="410">
        <f t="shared" ref="AC1056" si="2202">AC1055</f>
        <v>0</v>
      </c>
      <c r="AD1056" s="410">
        <f t="shared" ref="AD1056" si="2203">AD1055</f>
        <v>0</v>
      </c>
      <c r="AE1056" s="410">
        <f t="shared" ref="AE1056" si="2204">AE1055</f>
        <v>0</v>
      </c>
      <c r="AF1056" s="410">
        <f t="shared" ref="AF1056" si="2205">AF1055</f>
        <v>0</v>
      </c>
      <c r="AG1056" s="410">
        <f t="shared" ref="AG1056" si="2206">AG1055</f>
        <v>0</v>
      </c>
      <c r="AH1056" s="410">
        <f t="shared" ref="AH1056" si="2207">AH1055</f>
        <v>0</v>
      </c>
      <c r="AI1056" s="410">
        <f t="shared" ref="AI1056" si="2208">AI1055</f>
        <v>0</v>
      </c>
      <c r="AJ1056" s="410">
        <f t="shared" ref="AJ1056" si="2209">AJ1055</f>
        <v>0</v>
      </c>
      <c r="AK1056" s="410">
        <f t="shared" ref="AK1056" si="2210">AK1055</f>
        <v>0</v>
      </c>
      <c r="AL1056" s="410">
        <f t="shared" ref="AL1056" si="2211">AL1055</f>
        <v>0</v>
      </c>
      <c r="AM1056" s="305"/>
    </row>
    <row r="1057" spans="1:39" ht="15" hidden="1" customHeight="1" outlineLevel="1">
      <c r="A1057" s="528"/>
      <c r="B1057" s="293"/>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28">
        <v>30</v>
      </c>
      <c r="B1058" s="427" t="s">
        <v>122</v>
      </c>
      <c r="C1058" s="290" t="s">
        <v>25</v>
      </c>
      <c r="D1058" s="294"/>
      <c r="E1058" s="294"/>
      <c r="F1058" s="294"/>
      <c r="G1058" s="294"/>
      <c r="H1058" s="294"/>
      <c r="I1058" s="294"/>
      <c r="J1058" s="294"/>
      <c r="K1058" s="294"/>
      <c r="L1058" s="294"/>
      <c r="M1058" s="294"/>
      <c r="N1058" s="294">
        <v>12</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28"/>
      <c r="B1059" s="293" t="s">
        <v>346</v>
      </c>
      <c r="C1059" s="290" t="s">
        <v>163</v>
      </c>
      <c r="D1059" s="294"/>
      <c r="E1059" s="294"/>
      <c r="F1059" s="294"/>
      <c r="G1059" s="294"/>
      <c r="H1059" s="294"/>
      <c r="I1059" s="294"/>
      <c r="J1059" s="294"/>
      <c r="K1059" s="294"/>
      <c r="L1059" s="294"/>
      <c r="M1059" s="294"/>
      <c r="N1059" s="294">
        <f>N1058</f>
        <v>12</v>
      </c>
      <c r="O1059" s="294"/>
      <c r="P1059" s="294"/>
      <c r="Q1059" s="294"/>
      <c r="R1059" s="294"/>
      <c r="S1059" s="294"/>
      <c r="T1059" s="294"/>
      <c r="U1059" s="294"/>
      <c r="V1059" s="294"/>
      <c r="W1059" s="294"/>
      <c r="X1059" s="294"/>
      <c r="Y1059" s="410">
        <f>Y1058</f>
        <v>0</v>
      </c>
      <c r="Z1059" s="410">
        <f t="shared" ref="Z1059" si="2212">Z1058</f>
        <v>0</v>
      </c>
      <c r="AA1059" s="410">
        <f t="shared" ref="AA1059" si="2213">AA1058</f>
        <v>0</v>
      </c>
      <c r="AB1059" s="410">
        <f t="shared" ref="AB1059" si="2214">AB1058</f>
        <v>0</v>
      </c>
      <c r="AC1059" s="410">
        <f t="shared" ref="AC1059" si="2215">AC1058</f>
        <v>0</v>
      </c>
      <c r="AD1059" s="410">
        <f t="shared" ref="AD1059" si="2216">AD1058</f>
        <v>0</v>
      </c>
      <c r="AE1059" s="410">
        <f t="shared" ref="AE1059" si="2217">AE1058</f>
        <v>0</v>
      </c>
      <c r="AF1059" s="410">
        <f t="shared" ref="AF1059" si="2218">AF1058</f>
        <v>0</v>
      </c>
      <c r="AG1059" s="410">
        <f t="shared" ref="AG1059" si="2219">AG1058</f>
        <v>0</v>
      </c>
      <c r="AH1059" s="410">
        <f t="shared" ref="AH1059" si="2220">AH1058</f>
        <v>0</v>
      </c>
      <c r="AI1059" s="410">
        <f t="shared" ref="AI1059" si="2221">AI1058</f>
        <v>0</v>
      </c>
      <c r="AJ1059" s="410">
        <f t="shared" ref="AJ1059" si="2222">AJ1058</f>
        <v>0</v>
      </c>
      <c r="AK1059" s="410">
        <f t="shared" ref="AK1059" si="2223">AK1058</f>
        <v>0</v>
      </c>
      <c r="AL1059" s="410">
        <f t="shared" ref="AL1059" si="2224">AL1058</f>
        <v>0</v>
      </c>
      <c r="AM1059" s="305"/>
    </row>
    <row r="1060" spans="1:39" ht="15" hidden="1" customHeight="1" outlineLevel="1">
      <c r="A1060" s="528"/>
      <c r="B1060" s="293"/>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28">
        <v>31</v>
      </c>
      <c r="B1061" s="427" t="s">
        <v>123</v>
      </c>
      <c r="C1061" s="290" t="s">
        <v>25</v>
      </c>
      <c r="D1061" s="294"/>
      <c r="E1061" s="294"/>
      <c r="F1061" s="294"/>
      <c r="G1061" s="294"/>
      <c r="H1061" s="294"/>
      <c r="I1061" s="294"/>
      <c r="J1061" s="294"/>
      <c r="K1061" s="294"/>
      <c r="L1061" s="294"/>
      <c r="M1061" s="294"/>
      <c r="N1061" s="294">
        <v>12</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28"/>
      <c r="B1062" s="293" t="s">
        <v>346</v>
      </c>
      <c r="C1062" s="290" t="s">
        <v>163</v>
      </c>
      <c r="D1062" s="294"/>
      <c r="E1062" s="294"/>
      <c r="F1062" s="294"/>
      <c r="G1062" s="294"/>
      <c r="H1062" s="294"/>
      <c r="I1062" s="294"/>
      <c r="J1062" s="294"/>
      <c r="K1062" s="294"/>
      <c r="L1062" s="294"/>
      <c r="M1062" s="294"/>
      <c r="N1062" s="294">
        <f>N1061</f>
        <v>12</v>
      </c>
      <c r="O1062" s="294"/>
      <c r="P1062" s="294"/>
      <c r="Q1062" s="294"/>
      <c r="R1062" s="294"/>
      <c r="S1062" s="294"/>
      <c r="T1062" s="294"/>
      <c r="U1062" s="294"/>
      <c r="V1062" s="294"/>
      <c r="W1062" s="294"/>
      <c r="X1062" s="294"/>
      <c r="Y1062" s="410">
        <f>Y1061</f>
        <v>0</v>
      </c>
      <c r="Z1062" s="410">
        <f t="shared" ref="Z1062" si="2225">Z1061</f>
        <v>0</v>
      </c>
      <c r="AA1062" s="410">
        <f t="shared" ref="AA1062" si="2226">AA1061</f>
        <v>0</v>
      </c>
      <c r="AB1062" s="410">
        <f t="shared" ref="AB1062" si="2227">AB1061</f>
        <v>0</v>
      </c>
      <c r="AC1062" s="410">
        <f t="shared" ref="AC1062" si="2228">AC1061</f>
        <v>0</v>
      </c>
      <c r="AD1062" s="410">
        <f t="shared" ref="AD1062" si="2229">AD1061</f>
        <v>0</v>
      </c>
      <c r="AE1062" s="410">
        <f t="shared" ref="AE1062" si="2230">AE1061</f>
        <v>0</v>
      </c>
      <c r="AF1062" s="410">
        <f t="shared" ref="AF1062" si="2231">AF1061</f>
        <v>0</v>
      </c>
      <c r="AG1062" s="410">
        <f t="shared" ref="AG1062" si="2232">AG1061</f>
        <v>0</v>
      </c>
      <c r="AH1062" s="410">
        <f t="shared" ref="AH1062" si="2233">AH1061</f>
        <v>0</v>
      </c>
      <c r="AI1062" s="410">
        <f t="shared" ref="AI1062" si="2234">AI1061</f>
        <v>0</v>
      </c>
      <c r="AJ1062" s="410">
        <f t="shared" ref="AJ1062" si="2235">AJ1061</f>
        <v>0</v>
      </c>
      <c r="AK1062" s="410">
        <f t="shared" ref="AK1062" si="2236">AK1061</f>
        <v>0</v>
      </c>
      <c r="AL1062" s="410">
        <f t="shared" ref="AL1062" si="2237">AL1061</f>
        <v>0</v>
      </c>
      <c r="AM1062" s="305"/>
    </row>
    <row r="1063" spans="1:39" ht="15" hidden="1" customHeight="1" outlineLevel="1">
      <c r="A1063" s="528"/>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28">
        <v>32</v>
      </c>
      <c r="B1064" s="427" t="s">
        <v>124</v>
      </c>
      <c r="C1064" s="290" t="s">
        <v>25</v>
      </c>
      <c r="D1064" s="294"/>
      <c r="E1064" s="294"/>
      <c r="F1064" s="294"/>
      <c r="G1064" s="294"/>
      <c r="H1064" s="294"/>
      <c r="I1064" s="294"/>
      <c r="J1064" s="294"/>
      <c r="K1064" s="294"/>
      <c r="L1064" s="294"/>
      <c r="M1064" s="294"/>
      <c r="N1064" s="294">
        <v>12</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28"/>
      <c r="B1065" s="293" t="s">
        <v>346</v>
      </c>
      <c r="C1065" s="290" t="s">
        <v>163</v>
      </c>
      <c r="D1065" s="294"/>
      <c r="E1065" s="294"/>
      <c r="F1065" s="294"/>
      <c r="G1065" s="294"/>
      <c r="H1065" s="294"/>
      <c r="I1065" s="294"/>
      <c r="J1065" s="294"/>
      <c r="K1065" s="294"/>
      <c r="L1065" s="294"/>
      <c r="M1065" s="294"/>
      <c r="N1065" s="294">
        <f>N1064</f>
        <v>12</v>
      </c>
      <c r="O1065" s="294"/>
      <c r="P1065" s="294"/>
      <c r="Q1065" s="294"/>
      <c r="R1065" s="294"/>
      <c r="S1065" s="294"/>
      <c r="T1065" s="294"/>
      <c r="U1065" s="294"/>
      <c r="V1065" s="294"/>
      <c r="W1065" s="294"/>
      <c r="X1065" s="294"/>
      <c r="Y1065" s="410">
        <f>Y1064</f>
        <v>0</v>
      </c>
      <c r="Z1065" s="410">
        <f t="shared" ref="Z1065" si="2238">Z1064</f>
        <v>0</v>
      </c>
      <c r="AA1065" s="410">
        <f t="shared" ref="AA1065" si="2239">AA1064</f>
        <v>0</v>
      </c>
      <c r="AB1065" s="410">
        <f t="shared" ref="AB1065" si="2240">AB1064</f>
        <v>0</v>
      </c>
      <c r="AC1065" s="410">
        <f t="shared" ref="AC1065" si="2241">AC1064</f>
        <v>0</v>
      </c>
      <c r="AD1065" s="410">
        <f t="shared" ref="AD1065" si="2242">AD1064</f>
        <v>0</v>
      </c>
      <c r="AE1065" s="410">
        <f t="shared" ref="AE1065" si="2243">AE1064</f>
        <v>0</v>
      </c>
      <c r="AF1065" s="410">
        <f t="shared" ref="AF1065" si="2244">AF1064</f>
        <v>0</v>
      </c>
      <c r="AG1065" s="410">
        <f t="shared" ref="AG1065" si="2245">AG1064</f>
        <v>0</v>
      </c>
      <c r="AH1065" s="410">
        <f t="shared" ref="AH1065" si="2246">AH1064</f>
        <v>0</v>
      </c>
      <c r="AI1065" s="410">
        <f t="shared" ref="AI1065" si="2247">AI1064</f>
        <v>0</v>
      </c>
      <c r="AJ1065" s="410">
        <f t="shared" ref="AJ1065" si="2248">AJ1064</f>
        <v>0</v>
      </c>
      <c r="AK1065" s="410">
        <f t="shared" ref="AK1065" si="2249">AK1064</f>
        <v>0</v>
      </c>
      <c r="AL1065" s="410">
        <f t="shared" ref="AL1065" si="2250">AL1064</f>
        <v>0</v>
      </c>
      <c r="AM1065" s="305"/>
    </row>
    <row r="1066" spans="1:39" ht="15" hidden="1" customHeight="1" outlineLevel="1">
      <c r="A1066" s="528"/>
      <c r="B1066" s="427"/>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28"/>
      <c r="B1067" s="287" t="s">
        <v>501</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15" hidden="1" customHeight="1" outlineLevel="1">
      <c r="A1068" s="528">
        <v>33</v>
      </c>
      <c r="B1068" s="427" t="s">
        <v>125</v>
      </c>
      <c r="C1068" s="290" t="s">
        <v>25</v>
      </c>
      <c r="D1068" s="294"/>
      <c r="E1068" s="294"/>
      <c r="F1068" s="294"/>
      <c r="G1068" s="294"/>
      <c r="H1068" s="294"/>
      <c r="I1068" s="294"/>
      <c r="J1068" s="294"/>
      <c r="K1068" s="294"/>
      <c r="L1068" s="294"/>
      <c r="M1068" s="294"/>
      <c r="N1068" s="294">
        <v>0</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28"/>
      <c r="B1069" s="293" t="s">
        <v>346</v>
      </c>
      <c r="C1069" s="290" t="s">
        <v>163</v>
      </c>
      <c r="D1069" s="294"/>
      <c r="E1069" s="294"/>
      <c r="F1069" s="294"/>
      <c r="G1069" s="294"/>
      <c r="H1069" s="294"/>
      <c r="I1069" s="294"/>
      <c r="J1069" s="294"/>
      <c r="K1069" s="294"/>
      <c r="L1069" s="294"/>
      <c r="M1069" s="294"/>
      <c r="N1069" s="294">
        <f>N1068</f>
        <v>0</v>
      </c>
      <c r="O1069" s="294"/>
      <c r="P1069" s="294"/>
      <c r="Q1069" s="294"/>
      <c r="R1069" s="294"/>
      <c r="S1069" s="294"/>
      <c r="T1069" s="294"/>
      <c r="U1069" s="294"/>
      <c r="V1069" s="294"/>
      <c r="W1069" s="294"/>
      <c r="X1069" s="294"/>
      <c r="Y1069" s="410">
        <f>Y1068</f>
        <v>0</v>
      </c>
      <c r="Z1069" s="410">
        <f t="shared" ref="Z1069" si="2251">Z1068</f>
        <v>0</v>
      </c>
      <c r="AA1069" s="410">
        <f t="shared" ref="AA1069" si="2252">AA1068</f>
        <v>0</v>
      </c>
      <c r="AB1069" s="410">
        <f t="shared" ref="AB1069" si="2253">AB1068</f>
        <v>0</v>
      </c>
      <c r="AC1069" s="410">
        <f t="shared" ref="AC1069" si="2254">AC1068</f>
        <v>0</v>
      </c>
      <c r="AD1069" s="410">
        <f t="shared" ref="AD1069" si="2255">AD1068</f>
        <v>0</v>
      </c>
      <c r="AE1069" s="410">
        <f t="shared" ref="AE1069" si="2256">AE1068</f>
        <v>0</v>
      </c>
      <c r="AF1069" s="410">
        <f t="shared" ref="AF1069" si="2257">AF1068</f>
        <v>0</v>
      </c>
      <c r="AG1069" s="410">
        <f t="shared" ref="AG1069" si="2258">AG1068</f>
        <v>0</v>
      </c>
      <c r="AH1069" s="410">
        <f t="shared" ref="AH1069" si="2259">AH1068</f>
        <v>0</v>
      </c>
      <c r="AI1069" s="410">
        <f t="shared" ref="AI1069" si="2260">AI1068</f>
        <v>0</v>
      </c>
      <c r="AJ1069" s="410">
        <f t="shared" ref="AJ1069" si="2261">AJ1068</f>
        <v>0</v>
      </c>
      <c r="AK1069" s="410">
        <f t="shared" ref="AK1069" si="2262">AK1068</f>
        <v>0</v>
      </c>
      <c r="AL1069" s="410">
        <f t="shared" ref="AL1069" si="2263">AL1068</f>
        <v>0</v>
      </c>
      <c r="AM1069" s="305"/>
    </row>
    <row r="1070" spans="1:39" ht="15" hidden="1" customHeight="1" outlineLevel="1">
      <c r="A1070" s="528"/>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28">
        <v>34</v>
      </c>
      <c r="B1071" s="427" t="s">
        <v>126</v>
      </c>
      <c r="C1071" s="290" t="s">
        <v>25</v>
      </c>
      <c r="D1071" s="294"/>
      <c r="E1071" s="294"/>
      <c r="F1071" s="294"/>
      <c r="G1071" s="294"/>
      <c r="H1071" s="294"/>
      <c r="I1071" s="294"/>
      <c r="J1071" s="294"/>
      <c r="K1071" s="294"/>
      <c r="L1071" s="294"/>
      <c r="M1071" s="294"/>
      <c r="N1071" s="294">
        <v>0</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28"/>
      <c r="B1072" s="293" t="s">
        <v>346</v>
      </c>
      <c r="C1072" s="290" t="s">
        <v>163</v>
      </c>
      <c r="D1072" s="294"/>
      <c r="E1072" s="294"/>
      <c r="F1072" s="294"/>
      <c r="G1072" s="294"/>
      <c r="H1072" s="294"/>
      <c r="I1072" s="294"/>
      <c r="J1072" s="294"/>
      <c r="K1072" s="294"/>
      <c r="L1072" s="294"/>
      <c r="M1072" s="294"/>
      <c r="N1072" s="294">
        <f>N1071</f>
        <v>0</v>
      </c>
      <c r="O1072" s="294"/>
      <c r="P1072" s="294"/>
      <c r="Q1072" s="294"/>
      <c r="R1072" s="294"/>
      <c r="S1072" s="294"/>
      <c r="T1072" s="294"/>
      <c r="U1072" s="294"/>
      <c r="V1072" s="294"/>
      <c r="W1072" s="294"/>
      <c r="X1072" s="294"/>
      <c r="Y1072" s="410">
        <f>Y1071</f>
        <v>0</v>
      </c>
      <c r="Z1072" s="410">
        <f t="shared" ref="Z1072" si="2264">Z1071</f>
        <v>0</v>
      </c>
      <c r="AA1072" s="410">
        <f t="shared" ref="AA1072" si="2265">AA1071</f>
        <v>0</v>
      </c>
      <c r="AB1072" s="410">
        <f t="shared" ref="AB1072" si="2266">AB1071</f>
        <v>0</v>
      </c>
      <c r="AC1072" s="410">
        <f t="shared" ref="AC1072" si="2267">AC1071</f>
        <v>0</v>
      </c>
      <c r="AD1072" s="410">
        <f t="shared" ref="AD1072" si="2268">AD1071</f>
        <v>0</v>
      </c>
      <c r="AE1072" s="410">
        <f t="shared" ref="AE1072" si="2269">AE1071</f>
        <v>0</v>
      </c>
      <c r="AF1072" s="410">
        <f t="shared" ref="AF1072" si="2270">AF1071</f>
        <v>0</v>
      </c>
      <c r="AG1072" s="410">
        <f t="shared" ref="AG1072" si="2271">AG1071</f>
        <v>0</v>
      </c>
      <c r="AH1072" s="410">
        <f t="shared" ref="AH1072" si="2272">AH1071</f>
        <v>0</v>
      </c>
      <c r="AI1072" s="410">
        <f t="shared" ref="AI1072" si="2273">AI1071</f>
        <v>0</v>
      </c>
      <c r="AJ1072" s="410">
        <f t="shared" ref="AJ1072" si="2274">AJ1071</f>
        <v>0</v>
      </c>
      <c r="AK1072" s="410">
        <f t="shared" ref="AK1072" si="2275">AK1071</f>
        <v>0</v>
      </c>
      <c r="AL1072" s="410">
        <f t="shared" ref="AL1072" si="2276">AL1071</f>
        <v>0</v>
      </c>
      <c r="AM1072" s="305"/>
    </row>
    <row r="1073" spans="1:39" ht="15" hidden="1" customHeight="1" outlineLevel="1">
      <c r="A1073" s="528"/>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28">
        <v>35</v>
      </c>
      <c r="B1074" s="427" t="s">
        <v>127</v>
      </c>
      <c r="C1074" s="290" t="s">
        <v>25</v>
      </c>
      <c r="D1074" s="294"/>
      <c r="E1074" s="294"/>
      <c r="F1074" s="294"/>
      <c r="G1074" s="294"/>
      <c r="H1074" s="294"/>
      <c r="I1074" s="294"/>
      <c r="J1074" s="294"/>
      <c r="K1074" s="294"/>
      <c r="L1074" s="294"/>
      <c r="M1074" s="294"/>
      <c r="N1074" s="294">
        <v>0</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28"/>
      <c r="B1075" s="293" t="s">
        <v>346</v>
      </c>
      <c r="C1075" s="290" t="s">
        <v>163</v>
      </c>
      <c r="D1075" s="294"/>
      <c r="E1075" s="294"/>
      <c r="F1075" s="294"/>
      <c r="G1075" s="294"/>
      <c r="H1075" s="294"/>
      <c r="I1075" s="294"/>
      <c r="J1075" s="294"/>
      <c r="K1075" s="294"/>
      <c r="L1075" s="294"/>
      <c r="M1075" s="294"/>
      <c r="N1075" s="294">
        <f>N1074</f>
        <v>0</v>
      </c>
      <c r="O1075" s="294"/>
      <c r="P1075" s="294"/>
      <c r="Q1075" s="294"/>
      <c r="R1075" s="294"/>
      <c r="S1075" s="294"/>
      <c r="T1075" s="294"/>
      <c r="U1075" s="294"/>
      <c r="V1075" s="294"/>
      <c r="W1075" s="294"/>
      <c r="X1075" s="294"/>
      <c r="Y1075" s="410">
        <f>Y1074</f>
        <v>0</v>
      </c>
      <c r="Z1075" s="410">
        <f t="shared" ref="Z1075" si="2277">Z1074</f>
        <v>0</v>
      </c>
      <c r="AA1075" s="410">
        <f t="shared" ref="AA1075" si="2278">AA1074</f>
        <v>0</v>
      </c>
      <c r="AB1075" s="410">
        <f t="shared" ref="AB1075" si="2279">AB1074</f>
        <v>0</v>
      </c>
      <c r="AC1075" s="410">
        <f t="shared" ref="AC1075" si="2280">AC1074</f>
        <v>0</v>
      </c>
      <c r="AD1075" s="410">
        <f t="shared" ref="AD1075" si="2281">AD1074</f>
        <v>0</v>
      </c>
      <c r="AE1075" s="410">
        <f t="shared" ref="AE1075" si="2282">AE1074</f>
        <v>0</v>
      </c>
      <c r="AF1075" s="410">
        <f t="shared" ref="AF1075" si="2283">AF1074</f>
        <v>0</v>
      </c>
      <c r="AG1075" s="410">
        <f t="shared" ref="AG1075" si="2284">AG1074</f>
        <v>0</v>
      </c>
      <c r="AH1075" s="410">
        <f t="shared" ref="AH1075" si="2285">AH1074</f>
        <v>0</v>
      </c>
      <c r="AI1075" s="410">
        <f t="shared" ref="AI1075" si="2286">AI1074</f>
        <v>0</v>
      </c>
      <c r="AJ1075" s="410">
        <f t="shared" ref="AJ1075" si="2287">AJ1074</f>
        <v>0</v>
      </c>
      <c r="AK1075" s="410">
        <f t="shared" ref="AK1075" si="2288">AK1074</f>
        <v>0</v>
      </c>
      <c r="AL1075" s="410">
        <f t="shared" ref="AL1075" si="2289">AL1074</f>
        <v>0</v>
      </c>
      <c r="AM1075" s="305"/>
    </row>
    <row r="1076" spans="1:39" ht="15" hidden="1" customHeight="1" outlineLevel="1">
      <c r="A1076" s="528"/>
      <c r="B1076" s="430"/>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28"/>
      <c r="B1077" s="287" t="s">
        <v>502</v>
      </c>
      <c r="C1077" s="290"/>
      <c r="D1077" s="290"/>
      <c r="E1077" s="290"/>
      <c r="F1077" s="290"/>
      <c r="G1077" s="290"/>
      <c r="H1077" s="290"/>
      <c r="I1077" s="290"/>
      <c r="J1077" s="290"/>
      <c r="K1077" s="290"/>
      <c r="L1077" s="290"/>
      <c r="M1077" s="290"/>
      <c r="N1077" s="290"/>
      <c r="O1077" s="290"/>
      <c r="P1077" s="290"/>
      <c r="Q1077" s="290"/>
      <c r="R1077" s="290"/>
      <c r="S1077" s="290"/>
      <c r="T1077" s="290"/>
      <c r="U1077" s="290"/>
      <c r="V1077" s="290"/>
      <c r="W1077" s="290"/>
      <c r="X1077" s="290"/>
      <c r="Y1077" s="411"/>
      <c r="Z1077" s="424"/>
      <c r="AA1077" s="424"/>
      <c r="AB1077" s="424"/>
      <c r="AC1077" s="424"/>
      <c r="AD1077" s="424"/>
      <c r="AE1077" s="424"/>
      <c r="AF1077" s="424"/>
      <c r="AG1077" s="424"/>
      <c r="AH1077" s="424"/>
      <c r="AI1077" s="424"/>
      <c r="AJ1077" s="424"/>
      <c r="AK1077" s="424"/>
      <c r="AL1077" s="424"/>
      <c r="AM1077" s="305"/>
    </row>
    <row r="1078" spans="1:39" ht="28.5" hidden="1" customHeight="1" outlineLevel="1">
      <c r="A1078" s="528">
        <v>36</v>
      </c>
      <c r="B1078" s="427" t="s">
        <v>128</v>
      </c>
      <c r="C1078" s="290" t="s">
        <v>25</v>
      </c>
      <c r="D1078" s="294"/>
      <c r="E1078" s="294"/>
      <c r="F1078" s="294"/>
      <c r="G1078" s="294"/>
      <c r="H1078" s="294"/>
      <c r="I1078" s="294"/>
      <c r="J1078" s="294"/>
      <c r="K1078" s="294"/>
      <c r="L1078" s="294"/>
      <c r="M1078" s="294"/>
      <c r="N1078" s="294">
        <v>12</v>
      </c>
      <c r="O1078" s="294"/>
      <c r="P1078" s="294"/>
      <c r="Q1078" s="294"/>
      <c r="R1078" s="294"/>
      <c r="S1078" s="294"/>
      <c r="T1078" s="294"/>
      <c r="U1078" s="294"/>
      <c r="V1078" s="294"/>
      <c r="W1078" s="294"/>
      <c r="X1078" s="294"/>
      <c r="Y1078" s="425"/>
      <c r="Z1078" s="414"/>
      <c r="AA1078" s="414"/>
      <c r="AB1078" s="414"/>
      <c r="AC1078" s="414"/>
      <c r="AD1078" s="414"/>
      <c r="AE1078" s="414"/>
      <c r="AF1078" s="414"/>
      <c r="AG1078" s="414"/>
      <c r="AH1078" s="414"/>
      <c r="AI1078" s="414"/>
      <c r="AJ1078" s="414"/>
      <c r="AK1078" s="414"/>
      <c r="AL1078" s="414"/>
      <c r="AM1078" s="295">
        <f>SUM(Y1078:AL1078)</f>
        <v>0</v>
      </c>
    </row>
    <row r="1079" spans="1:39" ht="15" hidden="1" customHeight="1" outlineLevel="1">
      <c r="A1079" s="528"/>
      <c r="B1079" s="293" t="s">
        <v>346</v>
      </c>
      <c r="C1079" s="290" t="s">
        <v>163</v>
      </c>
      <c r="D1079" s="294"/>
      <c r="E1079" s="294"/>
      <c r="F1079" s="294"/>
      <c r="G1079" s="294"/>
      <c r="H1079" s="294"/>
      <c r="I1079" s="294"/>
      <c r="J1079" s="294"/>
      <c r="K1079" s="294"/>
      <c r="L1079" s="294"/>
      <c r="M1079" s="294"/>
      <c r="N1079" s="294">
        <f>N1078</f>
        <v>12</v>
      </c>
      <c r="O1079" s="294"/>
      <c r="P1079" s="294"/>
      <c r="Q1079" s="294"/>
      <c r="R1079" s="294"/>
      <c r="S1079" s="294"/>
      <c r="T1079" s="294"/>
      <c r="U1079" s="294"/>
      <c r="V1079" s="294"/>
      <c r="W1079" s="294"/>
      <c r="X1079" s="294"/>
      <c r="Y1079" s="410">
        <f>Y1078</f>
        <v>0</v>
      </c>
      <c r="Z1079" s="410">
        <f t="shared" ref="Z1079" si="2290">Z1078</f>
        <v>0</v>
      </c>
      <c r="AA1079" s="410">
        <f t="shared" ref="AA1079" si="2291">AA1078</f>
        <v>0</v>
      </c>
      <c r="AB1079" s="410">
        <f t="shared" ref="AB1079" si="2292">AB1078</f>
        <v>0</v>
      </c>
      <c r="AC1079" s="410">
        <f t="shared" ref="AC1079" si="2293">AC1078</f>
        <v>0</v>
      </c>
      <c r="AD1079" s="410">
        <f t="shared" ref="AD1079" si="2294">AD1078</f>
        <v>0</v>
      </c>
      <c r="AE1079" s="410">
        <f t="shared" ref="AE1079" si="2295">AE1078</f>
        <v>0</v>
      </c>
      <c r="AF1079" s="410">
        <f t="shared" ref="AF1079" si="2296">AF1078</f>
        <v>0</v>
      </c>
      <c r="AG1079" s="410">
        <f t="shared" ref="AG1079" si="2297">AG1078</f>
        <v>0</v>
      </c>
      <c r="AH1079" s="410">
        <f t="shared" ref="AH1079" si="2298">AH1078</f>
        <v>0</v>
      </c>
      <c r="AI1079" s="410">
        <f t="shared" ref="AI1079" si="2299">AI1078</f>
        <v>0</v>
      </c>
      <c r="AJ1079" s="410">
        <f t="shared" ref="AJ1079" si="2300">AJ1078</f>
        <v>0</v>
      </c>
      <c r="AK1079" s="410">
        <f t="shared" ref="AK1079" si="2301">AK1078</f>
        <v>0</v>
      </c>
      <c r="AL1079" s="410">
        <f t="shared" ref="AL1079" si="2302">AL1078</f>
        <v>0</v>
      </c>
      <c r="AM1079" s="305"/>
    </row>
    <row r="1080" spans="1:39" ht="15" hidden="1" customHeight="1" outlineLevel="1">
      <c r="A1080" s="528"/>
      <c r="B1080" s="427"/>
      <c r="C1080" s="290"/>
      <c r="D1080" s="290"/>
      <c r="E1080" s="290"/>
      <c r="F1080" s="290"/>
      <c r="G1080" s="290"/>
      <c r="H1080" s="290"/>
      <c r="I1080" s="290"/>
      <c r="J1080" s="290"/>
      <c r="K1080" s="290"/>
      <c r="L1080" s="290"/>
      <c r="M1080" s="290"/>
      <c r="N1080" s="290"/>
      <c r="O1080" s="290"/>
      <c r="P1080" s="290"/>
      <c r="Q1080" s="290"/>
      <c r="R1080" s="290"/>
      <c r="S1080" s="290"/>
      <c r="T1080" s="290"/>
      <c r="U1080" s="290"/>
      <c r="V1080" s="290"/>
      <c r="W1080" s="290"/>
      <c r="X1080" s="290"/>
      <c r="Y1080" s="411"/>
      <c r="Z1080" s="424"/>
      <c r="AA1080" s="424"/>
      <c r="AB1080" s="424"/>
      <c r="AC1080" s="424"/>
      <c r="AD1080" s="424"/>
      <c r="AE1080" s="424"/>
      <c r="AF1080" s="424"/>
      <c r="AG1080" s="424"/>
      <c r="AH1080" s="424"/>
      <c r="AI1080" s="424"/>
      <c r="AJ1080" s="424"/>
      <c r="AK1080" s="424"/>
      <c r="AL1080" s="424"/>
      <c r="AM1080" s="305"/>
    </row>
    <row r="1081" spans="1:39" ht="15" hidden="1" customHeight="1" outlineLevel="1">
      <c r="A1081" s="528">
        <v>37</v>
      </c>
      <c r="B1081" s="427" t="s">
        <v>129</v>
      </c>
      <c r="C1081" s="290" t="s">
        <v>25</v>
      </c>
      <c r="D1081" s="294"/>
      <c r="E1081" s="294"/>
      <c r="F1081" s="294"/>
      <c r="G1081" s="294"/>
      <c r="H1081" s="294"/>
      <c r="I1081" s="294"/>
      <c r="J1081" s="294"/>
      <c r="K1081" s="294"/>
      <c r="L1081" s="294"/>
      <c r="M1081" s="294"/>
      <c r="N1081" s="294">
        <v>12</v>
      </c>
      <c r="O1081" s="294"/>
      <c r="P1081" s="294"/>
      <c r="Q1081" s="294"/>
      <c r="R1081" s="294"/>
      <c r="S1081" s="294"/>
      <c r="T1081" s="294"/>
      <c r="U1081" s="294"/>
      <c r="V1081" s="294"/>
      <c r="W1081" s="294"/>
      <c r="X1081" s="294"/>
      <c r="Y1081" s="425"/>
      <c r="Z1081" s="414"/>
      <c r="AA1081" s="414"/>
      <c r="AB1081" s="414"/>
      <c r="AC1081" s="414"/>
      <c r="AD1081" s="414"/>
      <c r="AE1081" s="414"/>
      <c r="AF1081" s="414"/>
      <c r="AG1081" s="414"/>
      <c r="AH1081" s="414"/>
      <c r="AI1081" s="414"/>
      <c r="AJ1081" s="414"/>
      <c r="AK1081" s="414"/>
      <c r="AL1081" s="414"/>
      <c r="AM1081" s="295">
        <f>SUM(Y1081:AL1081)</f>
        <v>0</v>
      </c>
    </row>
    <row r="1082" spans="1:39" ht="15" hidden="1" customHeight="1" outlineLevel="1">
      <c r="A1082" s="528"/>
      <c r="B1082" s="293" t="s">
        <v>346</v>
      </c>
      <c r="C1082" s="290" t="s">
        <v>163</v>
      </c>
      <c r="D1082" s="294"/>
      <c r="E1082" s="294"/>
      <c r="F1082" s="294"/>
      <c r="G1082" s="294"/>
      <c r="H1082" s="294"/>
      <c r="I1082" s="294"/>
      <c r="J1082" s="294"/>
      <c r="K1082" s="294"/>
      <c r="L1082" s="294"/>
      <c r="M1082" s="294"/>
      <c r="N1082" s="294">
        <f>N1081</f>
        <v>12</v>
      </c>
      <c r="O1082" s="294"/>
      <c r="P1082" s="294"/>
      <c r="Q1082" s="294"/>
      <c r="R1082" s="294"/>
      <c r="S1082" s="294"/>
      <c r="T1082" s="294"/>
      <c r="U1082" s="294"/>
      <c r="V1082" s="294"/>
      <c r="W1082" s="294"/>
      <c r="X1082" s="294"/>
      <c r="Y1082" s="410">
        <f>Y1081</f>
        <v>0</v>
      </c>
      <c r="Z1082" s="410">
        <f t="shared" ref="Z1082" si="2303">Z1081</f>
        <v>0</v>
      </c>
      <c r="AA1082" s="410">
        <f t="shared" ref="AA1082" si="2304">AA1081</f>
        <v>0</v>
      </c>
      <c r="AB1082" s="410">
        <f t="shared" ref="AB1082" si="2305">AB1081</f>
        <v>0</v>
      </c>
      <c r="AC1082" s="410">
        <f t="shared" ref="AC1082" si="2306">AC1081</f>
        <v>0</v>
      </c>
      <c r="AD1082" s="410">
        <f t="shared" ref="AD1082" si="2307">AD1081</f>
        <v>0</v>
      </c>
      <c r="AE1082" s="410">
        <f t="shared" ref="AE1082" si="2308">AE1081</f>
        <v>0</v>
      </c>
      <c r="AF1082" s="410">
        <f t="shared" ref="AF1082" si="2309">AF1081</f>
        <v>0</v>
      </c>
      <c r="AG1082" s="410">
        <f t="shared" ref="AG1082" si="2310">AG1081</f>
        <v>0</v>
      </c>
      <c r="AH1082" s="410">
        <f t="shared" ref="AH1082" si="2311">AH1081</f>
        <v>0</v>
      </c>
      <c r="AI1082" s="410">
        <f t="shared" ref="AI1082" si="2312">AI1081</f>
        <v>0</v>
      </c>
      <c r="AJ1082" s="410">
        <f t="shared" ref="AJ1082" si="2313">AJ1081</f>
        <v>0</v>
      </c>
      <c r="AK1082" s="410">
        <f t="shared" ref="AK1082" si="2314">AK1081</f>
        <v>0</v>
      </c>
      <c r="AL1082" s="410">
        <f t="shared" ref="AL1082" si="2315">AL1081</f>
        <v>0</v>
      </c>
      <c r="AM1082" s="305"/>
    </row>
    <row r="1083" spans="1:39" ht="15" hidden="1" customHeight="1" outlineLevel="1">
      <c r="A1083" s="528"/>
      <c r="B1083" s="427"/>
      <c r="C1083" s="290"/>
      <c r="D1083" s="290"/>
      <c r="E1083" s="290"/>
      <c r="F1083" s="290"/>
      <c r="G1083" s="290"/>
      <c r="H1083" s="290"/>
      <c r="I1083" s="290"/>
      <c r="J1083" s="290"/>
      <c r="K1083" s="290"/>
      <c r="L1083" s="290"/>
      <c r="M1083" s="290"/>
      <c r="N1083" s="290"/>
      <c r="O1083" s="290"/>
      <c r="P1083" s="290"/>
      <c r="Q1083" s="290"/>
      <c r="R1083" s="290"/>
      <c r="S1083" s="290"/>
      <c r="T1083" s="290"/>
      <c r="U1083" s="290"/>
      <c r="V1083" s="290"/>
      <c r="W1083" s="290"/>
      <c r="X1083" s="290"/>
      <c r="Y1083" s="411"/>
      <c r="Z1083" s="424"/>
      <c r="AA1083" s="424"/>
      <c r="AB1083" s="424"/>
      <c r="AC1083" s="424"/>
      <c r="AD1083" s="424"/>
      <c r="AE1083" s="424"/>
      <c r="AF1083" s="424"/>
      <c r="AG1083" s="424"/>
      <c r="AH1083" s="424"/>
      <c r="AI1083" s="424"/>
      <c r="AJ1083" s="424"/>
      <c r="AK1083" s="424"/>
      <c r="AL1083" s="424"/>
      <c r="AM1083" s="305"/>
    </row>
    <row r="1084" spans="1:39" ht="15" hidden="1" customHeight="1" outlineLevel="1">
      <c r="A1084" s="528">
        <v>38</v>
      </c>
      <c r="B1084" s="427" t="s">
        <v>130</v>
      </c>
      <c r="C1084" s="290" t="s">
        <v>25</v>
      </c>
      <c r="D1084" s="294"/>
      <c r="E1084" s="294"/>
      <c r="F1084" s="294"/>
      <c r="G1084" s="294"/>
      <c r="H1084" s="294"/>
      <c r="I1084" s="294"/>
      <c r="J1084" s="294"/>
      <c r="K1084" s="294"/>
      <c r="L1084" s="294"/>
      <c r="M1084" s="294"/>
      <c r="N1084" s="294">
        <v>12</v>
      </c>
      <c r="O1084" s="294"/>
      <c r="P1084" s="294"/>
      <c r="Q1084" s="294"/>
      <c r="R1084" s="294"/>
      <c r="S1084" s="294"/>
      <c r="T1084" s="294"/>
      <c r="U1084" s="294"/>
      <c r="V1084" s="294"/>
      <c r="W1084" s="294"/>
      <c r="X1084" s="294"/>
      <c r="Y1084" s="425"/>
      <c r="Z1084" s="414"/>
      <c r="AA1084" s="414"/>
      <c r="AB1084" s="414"/>
      <c r="AC1084" s="414"/>
      <c r="AD1084" s="414"/>
      <c r="AE1084" s="414"/>
      <c r="AF1084" s="414"/>
      <c r="AG1084" s="414"/>
      <c r="AH1084" s="414"/>
      <c r="AI1084" s="414"/>
      <c r="AJ1084" s="414"/>
      <c r="AK1084" s="414"/>
      <c r="AL1084" s="414"/>
      <c r="AM1084" s="295">
        <f>SUM(Y1084:AL1084)</f>
        <v>0</v>
      </c>
    </row>
    <row r="1085" spans="1:39" ht="15" hidden="1" customHeight="1" outlineLevel="1">
      <c r="A1085" s="528"/>
      <c r="B1085" s="293" t="s">
        <v>346</v>
      </c>
      <c r="C1085" s="290" t="s">
        <v>163</v>
      </c>
      <c r="D1085" s="294"/>
      <c r="E1085" s="294"/>
      <c r="F1085" s="294"/>
      <c r="G1085" s="294"/>
      <c r="H1085" s="294"/>
      <c r="I1085" s="294"/>
      <c r="J1085" s="294"/>
      <c r="K1085" s="294"/>
      <c r="L1085" s="294"/>
      <c r="M1085" s="294"/>
      <c r="N1085" s="294">
        <f>N1084</f>
        <v>12</v>
      </c>
      <c r="O1085" s="294"/>
      <c r="P1085" s="294"/>
      <c r="Q1085" s="294"/>
      <c r="R1085" s="294"/>
      <c r="S1085" s="294"/>
      <c r="T1085" s="294"/>
      <c r="U1085" s="294"/>
      <c r="V1085" s="294"/>
      <c r="W1085" s="294"/>
      <c r="X1085" s="294"/>
      <c r="Y1085" s="410">
        <f>Y1084</f>
        <v>0</v>
      </c>
      <c r="Z1085" s="410">
        <f t="shared" ref="Z1085" si="2316">Z1084</f>
        <v>0</v>
      </c>
      <c r="AA1085" s="410">
        <f t="shared" ref="AA1085" si="2317">AA1084</f>
        <v>0</v>
      </c>
      <c r="AB1085" s="410">
        <f t="shared" ref="AB1085" si="2318">AB1084</f>
        <v>0</v>
      </c>
      <c r="AC1085" s="410">
        <f t="shared" ref="AC1085" si="2319">AC1084</f>
        <v>0</v>
      </c>
      <c r="AD1085" s="410">
        <f t="shared" ref="AD1085" si="2320">AD1084</f>
        <v>0</v>
      </c>
      <c r="AE1085" s="410">
        <f t="shared" ref="AE1085" si="2321">AE1084</f>
        <v>0</v>
      </c>
      <c r="AF1085" s="410">
        <f t="shared" ref="AF1085" si="2322">AF1084</f>
        <v>0</v>
      </c>
      <c r="AG1085" s="410">
        <f t="shared" ref="AG1085" si="2323">AG1084</f>
        <v>0</v>
      </c>
      <c r="AH1085" s="410">
        <f t="shared" ref="AH1085" si="2324">AH1084</f>
        <v>0</v>
      </c>
      <c r="AI1085" s="410">
        <f t="shared" ref="AI1085" si="2325">AI1084</f>
        <v>0</v>
      </c>
      <c r="AJ1085" s="410">
        <f t="shared" ref="AJ1085" si="2326">AJ1084</f>
        <v>0</v>
      </c>
      <c r="AK1085" s="410">
        <f t="shared" ref="AK1085" si="2327">AK1084</f>
        <v>0</v>
      </c>
      <c r="AL1085" s="410">
        <f t="shared" ref="AL1085" si="2328">AL1084</f>
        <v>0</v>
      </c>
      <c r="AM1085" s="305"/>
    </row>
    <row r="1086" spans="1:39" ht="15" hidden="1" customHeight="1" outlineLevel="1">
      <c r="A1086" s="528"/>
      <c r="B1086" s="427"/>
      <c r="C1086" s="290"/>
      <c r="D1086" s="290"/>
      <c r="E1086" s="290"/>
      <c r="F1086" s="290"/>
      <c r="G1086" s="290"/>
      <c r="H1086" s="290"/>
      <c r="I1086" s="290"/>
      <c r="J1086" s="290"/>
      <c r="K1086" s="290"/>
      <c r="L1086" s="290"/>
      <c r="M1086" s="290"/>
      <c r="N1086" s="290"/>
      <c r="O1086" s="290"/>
      <c r="P1086" s="290"/>
      <c r="Q1086" s="290"/>
      <c r="R1086" s="290"/>
      <c r="S1086" s="290"/>
      <c r="T1086" s="290"/>
      <c r="U1086" s="290"/>
      <c r="V1086" s="290"/>
      <c r="W1086" s="290"/>
      <c r="X1086" s="290"/>
      <c r="Y1086" s="411"/>
      <c r="Z1086" s="424"/>
      <c r="AA1086" s="424"/>
      <c r="AB1086" s="424"/>
      <c r="AC1086" s="424"/>
      <c r="AD1086" s="424"/>
      <c r="AE1086" s="424"/>
      <c r="AF1086" s="424"/>
      <c r="AG1086" s="424"/>
      <c r="AH1086" s="424"/>
      <c r="AI1086" s="424"/>
      <c r="AJ1086" s="424"/>
      <c r="AK1086" s="424"/>
      <c r="AL1086" s="424"/>
      <c r="AM1086" s="305"/>
    </row>
    <row r="1087" spans="1:39" ht="15" hidden="1" customHeight="1" outlineLevel="1">
      <c r="A1087" s="528">
        <v>39</v>
      </c>
      <c r="B1087" s="427" t="s">
        <v>131</v>
      </c>
      <c r="C1087" s="290" t="s">
        <v>25</v>
      </c>
      <c r="D1087" s="294"/>
      <c r="E1087" s="294"/>
      <c r="F1087" s="294"/>
      <c r="G1087" s="294"/>
      <c r="H1087" s="294"/>
      <c r="I1087" s="294"/>
      <c r="J1087" s="294"/>
      <c r="K1087" s="294"/>
      <c r="L1087" s="294"/>
      <c r="M1087" s="294"/>
      <c r="N1087" s="294">
        <v>12</v>
      </c>
      <c r="O1087" s="294"/>
      <c r="P1087" s="294"/>
      <c r="Q1087" s="294"/>
      <c r="R1087" s="294"/>
      <c r="S1087" s="294"/>
      <c r="T1087" s="294"/>
      <c r="U1087" s="294"/>
      <c r="V1087" s="294"/>
      <c r="W1087" s="294"/>
      <c r="X1087" s="294"/>
      <c r="Y1087" s="425"/>
      <c r="Z1087" s="414"/>
      <c r="AA1087" s="414"/>
      <c r="AB1087" s="414"/>
      <c r="AC1087" s="414"/>
      <c r="AD1087" s="414"/>
      <c r="AE1087" s="414"/>
      <c r="AF1087" s="414"/>
      <c r="AG1087" s="414"/>
      <c r="AH1087" s="414"/>
      <c r="AI1087" s="414"/>
      <c r="AJ1087" s="414"/>
      <c r="AK1087" s="414"/>
      <c r="AL1087" s="414"/>
      <c r="AM1087" s="295">
        <f>SUM(Y1087:AL1087)</f>
        <v>0</v>
      </c>
    </row>
    <row r="1088" spans="1:39" ht="15" hidden="1" customHeight="1" outlineLevel="1">
      <c r="A1088" s="528"/>
      <c r="B1088" s="293" t="s">
        <v>346</v>
      </c>
      <c r="C1088" s="290" t="s">
        <v>163</v>
      </c>
      <c r="D1088" s="294"/>
      <c r="E1088" s="294"/>
      <c r="F1088" s="294"/>
      <c r="G1088" s="294"/>
      <c r="H1088" s="294"/>
      <c r="I1088" s="294"/>
      <c r="J1088" s="294"/>
      <c r="K1088" s="294"/>
      <c r="L1088" s="294"/>
      <c r="M1088" s="294"/>
      <c r="N1088" s="294">
        <f>N1087</f>
        <v>12</v>
      </c>
      <c r="O1088" s="294"/>
      <c r="P1088" s="294"/>
      <c r="Q1088" s="294"/>
      <c r="R1088" s="294"/>
      <c r="S1088" s="294"/>
      <c r="T1088" s="294"/>
      <c r="U1088" s="294"/>
      <c r="V1088" s="294"/>
      <c r="W1088" s="294"/>
      <c r="X1088" s="294"/>
      <c r="Y1088" s="410">
        <f>Y1087</f>
        <v>0</v>
      </c>
      <c r="Z1088" s="410">
        <f t="shared" ref="Z1088" si="2329">Z1087</f>
        <v>0</v>
      </c>
      <c r="AA1088" s="410">
        <f t="shared" ref="AA1088" si="2330">AA1087</f>
        <v>0</v>
      </c>
      <c r="AB1088" s="410">
        <f t="shared" ref="AB1088" si="2331">AB1087</f>
        <v>0</v>
      </c>
      <c r="AC1088" s="410">
        <f t="shared" ref="AC1088" si="2332">AC1087</f>
        <v>0</v>
      </c>
      <c r="AD1088" s="410">
        <f t="shared" ref="AD1088" si="2333">AD1087</f>
        <v>0</v>
      </c>
      <c r="AE1088" s="410">
        <f t="shared" ref="AE1088" si="2334">AE1087</f>
        <v>0</v>
      </c>
      <c r="AF1088" s="410">
        <f t="shared" ref="AF1088" si="2335">AF1087</f>
        <v>0</v>
      </c>
      <c r="AG1088" s="410">
        <f t="shared" ref="AG1088" si="2336">AG1087</f>
        <v>0</v>
      </c>
      <c r="AH1088" s="410">
        <f t="shared" ref="AH1088" si="2337">AH1087</f>
        <v>0</v>
      </c>
      <c r="AI1088" s="410">
        <f t="shared" ref="AI1088" si="2338">AI1087</f>
        <v>0</v>
      </c>
      <c r="AJ1088" s="410">
        <f t="shared" ref="AJ1088" si="2339">AJ1087</f>
        <v>0</v>
      </c>
      <c r="AK1088" s="410">
        <f t="shared" ref="AK1088" si="2340">AK1087</f>
        <v>0</v>
      </c>
      <c r="AL1088" s="410">
        <f t="shared" ref="AL1088" si="2341">AL1087</f>
        <v>0</v>
      </c>
      <c r="AM1088" s="305"/>
    </row>
    <row r="1089" spans="1:39" ht="15" hidden="1" customHeight="1" outlineLevel="1">
      <c r="A1089" s="528"/>
      <c r="B1089" s="427"/>
      <c r="C1089" s="290"/>
      <c r="D1089" s="290"/>
      <c r="E1089" s="290"/>
      <c r="F1089" s="290"/>
      <c r="G1089" s="290"/>
      <c r="H1089" s="290"/>
      <c r="I1089" s="290"/>
      <c r="J1089" s="290"/>
      <c r="K1089" s="290"/>
      <c r="L1089" s="290"/>
      <c r="M1089" s="290"/>
      <c r="N1089" s="290"/>
      <c r="O1089" s="290"/>
      <c r="P1089" s="290"/>
      <c r="Q1089" s="290"/>
      <c r="R1089" s="290"/>
      <c r="S1089" s="290"/>
      <c r="T1089" s="290"/>
      <c r="U1089" s="290"/>
      <c r="V1089" s="290"/>
      <c r="W1089" s="290"/>
      <c r="X1089" s="290"/>
      <c r="Y1089" s="411"/>
      <c r="Z1089" s="424"/>
      <c r="AA1089" s="424"/>
      <c r="AB1089" s="424"/>
      <c r="AC1089" s="424"/>
      <c r="AD1089" s="424"/>
      <c r="AE1089" s="424"/>
      <c r="AF1089" s="424"/>
      <c r="AG1089" s="424"/>
      <c r="AH1089" s="424"/>
      <c r="AI1089" s="424"/>
      <c r="AJ1089" s="424"/>
      <c r="AK1089" s="424"/>
      <c r="AL1089" s="424"/>
      <c r="AM1089" s="305"/>
    </row>
    <row r="1090" spans="1:39" ht="15" hidden="1" customHeight="1" outlineLevel="1">
      <c r="A1090" s="528">
        <v>40</v>
      </c>
      <c r="B1090" s="427" t="s">
        <v>132</v>
      </c>
      <c r="C1090" s="290" t="s">
        <v>25</v>
      </c>
      <c r="D1090" s="294"/>
      <c r="E1090" s="294"/>
      <c r="F1090" s="294"/>
      <c r="G1090" s="294"/>
      <c r="H1090" s="294"/>
      <c r="I1090" s="294"/>
      <c r="J1090" s="294"/>
      <c r="K1090" s="294"/>
      <c r="L1090" s="294"/>
      <c r="M1090" s="294"/>
      <c r="N1090" s="294">
        <v>12</v>
      </c>
      <c r="O1090" s="294"/>
      <c r="P1090" s="294"/>
      <c r="Q1090" s="294"/>
      <c r="R1090" s="294"/>
      <c r="S1090" s="294"/>
      <c r="T1090" s="294"/>
      <c r="U1090" s="294"/>
      <c r="V1090" s="294"/>
      <c r="W1090" s="294"/>
      <c r="X1090" s="294"/>
      <c r="Y1090" s="425"/>
      <c r="Z1090" s="414"/>
      <c r="AA1090" s="414"/>
      <c r="AB1090" s="414"/>
      <c r="AC1090" s="414"/>
      <c r="AD1090" s="414"/>
      <c r="AE1090" s="414"/>
      <c r="AF1090" s="414"/>
      <c r="AG1090" s="414"/>
      <c r="AH1090" s="414"/>
      <c r="AI1090" s="414"/>
      <c r="AJ1090" s="414"/>
      <c r="AK1090" s="414"/>
      <c r="AL1090" s="414"/>
      <c r="AM1090" s="295">
        <f>SUM(Y1090:AL1090)</f>
        <v>0</v>
      </c>
    </row>
    <row r="1091" spans="1:39" ht="15" hidden="1" customHeight="1" outlineLevel="1">
      <c r="A1091" s="528"/>
      <c r="B1091" s="293" t="s">
        <v>346</v>
      </c>
      <c r="C1091" s="290" t="s">
        <v>163</v>
      </c>
      <c r="D1091" s="294"/>
      <c r="E1091" s="294"/>
      <c r="F1091" s="294"/>
      <c r="G1091" s="294"/>
      <c r="H1091" s="294"/>
      <c r="I1091" s="294"/>
      <c r="J1091" s="294"/>
      <c r="K1091" s="294"/>
      <c r="L1091" s="294"/>
      <c r="M1091" s="294"/>
      <c r="N1091" s="294">
        <f>N1090</f>
        <v>12</v>
      </c>
      <c r="O1091" s="294"/>
      <c r="P1091" s="294"/>
      <c r="Q1091" s="294"/>
      <c r="R1091" s="294"/>
      <c r="S1091" s="294"/>
      <c r="T1091" s="294"/>
      <c r="U1091" s="294"/>
      <c r="V1091" s="294"/>
      <c r="W1091" s="294"/>
      <c r="X1091" s="294"/>
      <c r="Y1091" s="410">
        <f>Y1090</f>
        <v>0</v>
      </c>
      <c r="Z1091" s="410">
        <f t="shared" ref="Z1091" si="2342">Z1090</f>
        <v>0</v>
      </c>
      <c r="AA1091" s="410">
        <f t="shared" ref="AA1091" si="2343">AA1090</f>
        <v>0</v>
      </c>
      <c r="AB1091" s="410">
        <f t="shared" ref="AB1091" si="2344">AB1090</f>
        <v>0</v>
      </c>
      <c r="AC1091" s="410">
        <f t="shared" ref="AC1091" si="2345">AC1090</f>
        <v>0</v>
      </c>
      <c r="AD1091" s="410">
        <f t="shared" ref="AD1091" si="2346">AD1090</f>
        <v>0</v>
      </c>
      <c r="AE1091" s="410">
        <f t="shared" ref="AE1091" si="2347">AE1090</f>
        <v>0</v>
      </c>
      <c r="AF1091" s="410">
        <f t="shared" ref="AF1091" si="2348">AF1090</f>
        <v>0</v>
      </c>
      <c r="AG1091" s="410">
        <f t="shared" ref="AG1091" si="2349">AG1090</f>
        <v>0</v>
      </c>
      <c r="AH1091" s="410">
        <f t="shared" ref="AH1091" si="2350">AH1090</f>
        <v>0</v>
      </c>
      <c r="AI1091" s="410">
        <f t="shared" ref="AI1091" si="2351">AI1090</f>
        <v>0</v>
      </c>
      <c r="AJ1091" s="410">
        <f t="shared" ref="AJ1091" si="2352">AJ1090</f>
        <v>0</v>
      </c>
      <c r="AK1091" s="410">
        <f t="shared" ref="AK1091" si="2353">AK1090</f>
        <v>0</v>
      </c>
      <c r="AL1091" s="410">
        <f t="shared" ref="AL1091" si="2354">AL1090</f>
        <v>0</v>
      </c>
      <c r="AM1091" s="305"/>
    </row>
    <row r="1092" spans="1:39" ht="15" hidden="1" customHeight="1" outlineLevel="1">
      <c r="A1092" s="528"/>
      <c r="B1092" s="427"/>
      <c r="C1092" s="290"/>
      <c r="D1092" s="290"/>
      <c r="E1092" s="290"/>
      <c r="F1092" s="290"/>
      <c r="G1092" s="290"/>
      <c r="H1092" s="290"/>
      <c r="I1092" s="290"/>
      <c r="J1092" s="290"/>
      <c r="K1092" s="290"/>
      <c r="L1092" s="290"/>
      <c r="M1092" s="290"/>
      <c r="N1092" s="290"/>
      <c r="O1092" s="290"/>
      <c r="P1092" s="290"/>
      <c r="Q1092" s="290"/>
      <c r="R1092" s="290"/>
      <c r="S1092" s="290"/>
      <c r="T1092" s="290"/>
      <c r="U1092" s="290"/>
      <c r="V1092" s="290"/>
      <c r="W1092" s="290"/>
      <c r="X1092" s="290"/>
      <c r="Y1092" s="411"/>
      <c r="Z1092" s="424"/>
      <c r="AA1092" s="424"/>
      <c r="AB1092" s="424"/>
      <c r="AC1092" s="424"/>
      <c r="AD1092" s="424"/>
      <c r="AE1092" s="424"/>
      <c r="AF1092" s="424"/>
      <c r="AG1092" s="424"/>
      <c r="AH1092" s="424"/>
      <c r="AI1092" s="424"/>
      <c r="AJ1092" s="424"/>
      <c r="AK1092" s="424"/>
      <c r="AL1092" s="424"/>
      <c r="AM1092" s="305"/>
    </row>
    <row r="1093" spans="1:39" ht="28.5" hidden="1" customHeight="1" outlineLevel="1">
      <c r="A1093" s="528">
        <v>41</v>
      </c>
      <c r="B1093" s="427" t="s">
        <v>133</v>
      </c>
      <c r="C1093" s="290" t="s">
        <v>25</v>
      </c>
      <c r="D1093" s="294"/>
      <c r="E1093" s="294"/>
      <c r="F1093" s="294"/>
      <c r="G1093" s="294"/>
      <c r="H1093" s="294"/>
      <c r="I1093" s="294"/>
      <c r="J1093" s="294"/>
      <c r="K1093" s="294"/>
      <c r="L1093" s="294"/>
      <c r="M1093" s="294"/>
      <c r="N1093" s="294">
        <v>12</v>
      </c>
      <c r="O1093" s="294"/>
      <c r="P1093" s="294"/>
      <c r="Q1093" s="294"/>
      <c r="R1093" s="294"/>
      <c r="S1093" s="294"/>
      <c r="T1093" s="294"/>
      <c r="U1093" s="294"/>
      <c r="V1093" s="294"/>
      <c r="W1093" s="294"/>
      <c r="X1093" s="294"/>
      <c r="Y1093" s="425"/>
      <c r="Z1093" s="414"/>
      <c r="AA1093" s="414"/>
      <c r="AB1093" s="414"/>
      <c r="AC1093" s="414"/>
      <c r="AD1093" s="414"/>
      <c r="AE1093" s="414"/>
      <c r="AF1093" s="414"/>
      <c r="AG1093" s="414"/>
      <c r="AH1093" s="414"/>
      <c r="AI1093" s="414"/>
      <c r="AJ1093" s="414"/>
      <c r="AK1093" s="414"/>
      <c r="AL1093" s="414"/>
      <c r="AM1093" s="295">
        <f>SUM(Y1093:AL1093)</f>
        <v>0</v>
      </c>
    </row>
    <row r="1094" spans="1:39" ht="15" hidden="1" customHeight="1" outlineLevel="1">
      <c r="A1094" s="528"/>
      <c r="B1094" s="293" t="s">
        <v>346</v>
      </c>
      <c r="C1094" s="290" t="s">
        <v>163</v>
      </c>
      <c r="D1094" s="294"/>
      <c r="E1094" s="294"/>
      <c r="F1094" s="294"/>
      <c r="G1094" s="294"/>
      <c r="H1094" s="294"/>
      <c r="I1094" s="294"/>
      <c r="J1094" s="294"/>
      <c r="K1094" s="294"/>
      <c r="L1094" s="294"/>
      <c r="M1094" s="294"/>
      <c r="N1094" s="294">
        <f>N1093</f>
        <v>12</v>
      </c>
      <c r="O1094" s="294"/>
      <c r="P1094" s="294"/>
      <c r="Q1094" s="294"/>
      <c r="R1094" s="294"/>
      <c r="S1094" s="294"/>
      <c r="T1094" s="294"/>
      <c r="U1094" s="294"/>
      <c r="V1094" s="294"/>
      <c r="W1094" s="294"/>
      <c r="X1094" s="294"/>
      <c r="Y1094" s="410">
        <f>Y1093</f>
        <v>0</v>
      </c>
      <c r="Z1094" s="410">
        <f t="shared" ref="Z1094" si="2355">Z1093</f>
        <v>0</v>
      </c>
      <c r="AA1094" s="410">
        <f t="shared" ref="AA1094" si="2356">AA1093</f>
        <v>0</v>
      </c>
      <c r="AB1094" s="410">
        <f t="shared" ref="AB1094" si="2357">AB1093</f>
        <v>0</v>
      </c>
      <c r="AC1094" s="410">
        <f t="shared" ref="AC1094" si="2358">AC1093</f>
        <v>0</v>
      </c>
      <c r="AD1094" s="410">
        <f t="shared" ref="AD1094" si="2359">AD1093</f>
        <v>0</v>
      </c>
      <c r="AE1094" s="410">
        <f t="shared" ref="AE1094" si="2360">AE1093</f>
        <v>0</v>
      </c>
      <c r="AF1094" s="410">
        <f t="shared" ref="AF1094" si="2361">AF1093</f>
        <v>0</v>
      </c>
      <c r="AG1094" s="410">
        <f t="shared" ref="AG1094" si="2362">AG1093</f>
        <v>0</v>
      </c>
      <c r="AH1094" s="410">
        <f t="shared" ref="AH1094" si="2363">AH1093</f>
        <v>0</v>
      </c>
      <c r="AI1094" s="410">
        <f t="shared" ref="AI1094" si="2364">AI1093</f>
        <v>0</v>
      </c>
      <c r="AJ1094" s="410">
        <f t="shared" ref="AJ1094" si="2365">AJ1093</f>
        <v>0</v>
      </c>
      <c r="AK1094" s="410">
        <f t="shared" ref="AK1094" si="2366">AK1093</f>
        <v>0</v>
      </c>
      <c r="AL1094" s="410">
        <f t="shared" ref="AL1094" si="2367">AL1093</f>
        <v>0</v>
      </c>
      <c r="AM1094" s="305"/>
    </row>
    <row r="1095" spans="1:39" ht="15" hidden="1" customHeight="1" outlineLevel="1">
      <c r="A1095" s="528"/>
      <c r="B1095" s="427"/>
      <c r="C1095" s="290"/>
      <c r="D1095" s="290"/>
      <c r="E1095" s="290"/>
      <c r="F1095" s="290"/>
      <c r="G1095" s="290"/>
      <c r="H1095" s="290"/>
      <c r="I1095" s="290"/>
      <c r="J1095" s="290"/>
      <c r="K1095" s="290"/>
      <c r="L1095" s="290"/>
      <c r="M1095" s="290"/>
      <c r="N1095" s="290"/>
      <c r="O1095" s="290"/>
      <c r="P1095" s="290"/>
      <c r="Q1095" s="290"/>
      <c r="R1095" s="290"/>
      <c r="S1095" s="290"/>
      <c r="T1095" s="290"/>
      <c r="U1095" s="290"/>
      <c r="V1095" s="290"/>
      <c r="W1095" s="290"/>
      <c r="X1095" s="290"/>
      <c r="Y1095" s="411"/>
      <c r="Z1095" s="424"/>
      <c r="AA1095" s="424"/>
      <c r="AB1095" s="424"/>
      <c r="AC1095" s="424"/>
      <c r="AD1095" s="424"/>
      <c r="AE1095" s="424"/>
      <c r="AF1095" s="424"/>
      <c r="AG1095" s="424"/>
      <c r="AH1095" s="424"/>
      <c r="AI1095" s="424"/>
      <c r="AJ1095" s="424"/>
      <c r="AK1095" s="424"/>
      <c r="AL1095" s="424"/>
      <c r="AM1095" s="305"/>
    </row>
    <row r="1096" spans="1:39" ht="28.5" hidden="1" customHeight="1" outlineLevel="1">
      <c r="A1096" s="528">
        <v>42</v>
      </c>
      <c r="B1096" s="427" t="s">
        <v>134</v>
      </c>
      <c r="C1096" s="290" t="s">
        <v>25</v>
      </c>
      <c r="D1096" s="294"/>
      <c r="E1096" s="294"/>
      <c r="F1096" s="294"/>
      <c r="G1096" s="294"/>
      <c r="H1096" s="294"/>
      <c r="I1096" s="294"/>
      <c r="J1096" s="294"/>
      <c r="K1096" s="294"/>
      <c r="L1096" s="294"/>
      <c r="M1096" s="294"/>
      <c r="N1096" s="290"/>
      <c r="O1096" s="294"/>
      <c r="P1096" s="294"/>
      <c r="Q1096" s="294"/>
      <c r="R1096" s="294"/>
      <c r="S1096" s="294"/>
      <c r="T1096" s="294"/>
      <c r="U1096" s="294"/>
      <c r="V1096" s="294"/>
      <c r="W1096" s="294"/>
      <c r="X1096" s="294"/>
      <c r="Y1096" s="425"/>
      <c r="Z1096" s="414"/>
      <c r="AA1096" s="414"/>
      <c r="AB1096" s="414"/>
      <c r="AC1096" s="414"/>
      <c r="AD1096" s="414"/>
      <c r="AE1096" s="414"/>
      <c r="AF1096" s="414"/>
      <c r="AG1096" s="414"/>
      <c r="AH1096" s="414"/>
      <c r="AI1096" s="414"/>
      <c r="AJ1096" s="414"/>
      <c r="AK1096" s="414"/>
      <c r="AL1096" s="414"/>
      <c r="AM1096" s="295">
        <f>SUM(Y1096:AL1096)</f>
        <v>0</v>
      </c>
    </row>
    <row r="1097" spans="1:39" ht="15" hidden="1" customHeight="1" outlineLevel="1">
      <c r="A1097" s="528"/>
      <c r="B1097" s="293" t="s">
        <v>346</v>
      </c>
      <c r="C1097" s="290" t="s">
        <v>163</v>
      </c>
      <c r="D1097" s="294"/>
      <c r="E1097" s="294"/>
      <c r="F1097" s="294"/>
      <c r="G1097" s="294"/>
      <c r="H1097" s="294"/>
      <c r="I1097" s="294"/>
      <c r="J1097" s="294"/>
      <c r="K1097" s="294"/>
      <c r="L1097" s="294"/>
      <c r="M1097" s="294"/>
      <c r="N1097" s="464"/>
      <c r="O1097" s="294"/>
      <c r="P1097" s="294"/>
      <c r="Q1097" s="294"/>
      <c r="R1097" s="294"/>
      <c r="S1097" s="294"/>
      <c r="T1097" s="294"/>
      <c r="U1097" s="294"/>
      <c r="V1097" s="294"/>
      <c r="W1097" s="294"/>
      <c r="X1097" s="294"/>
      <c r="Y1097" s="410">
        <f>Y1096</f>
        <v>0</v>
      </c>
      <c r="Z1097" s="410">
        <f t="shared" ref="Z1097" si="2368">Z1096</f>
        <v>0</v>
      </c>
      <c r="AA1097" s="410">
        <f t="shared" ref="AA1097" si="2369">AA1096</f>
        <v>0</v>
      </c>
      <c r="AB1097" s="410">
        <f t="shared" ref="AB1097" si="2370">AB1096</f>
        <v>0</v>
      </c>
      <c r="AC1097" s="410">
        <f t="shared" ref="AC1097" si="2371">AC1096</f>
        <v>0</v>
      </c>
      <c r="AD1097" s="410">
        <f t="shared" ref="AD1097" si="2372">AD1096</f>
        <v>0</v>
      </c>
      <c r="AE1097" s="410">
        <f t="shared" ref="AE1097" si="2373">AE1096</f>
        <v>0</v>
      </c>
      <c r="AF1097" s="410">
        <f t="shared" ref="AF1097" si="2374">AF1096</f>
        <v>0</v>
      </c>
      <c r="AG1097" s="410">
        <f t="shared" ref="AG1097" si="2375">AG1096</f>
        <v>0</v>
      </c>
      <c r="AH1097" s="410">
        <f t="shared" ref="AH1097" si="2376">AH1096</f>
        <v>0</v>
      </c>
      <c r="AI1097" s="410">
        <f t="shared" ref="AI1097" si="2377">AI1096</f>
        <v>0</v>
      </c>
      <c r="AJ1097" s="410">
        <f t="shared" ref="AJ1097" si="2378">AJ1096</f>
        <v>0</v>
      </c>
      <c r="AK1097" s="410">
        <f t="shared" ref="AK1097" si="2379">AK1096</f>
        <v>0</v>
      </c>
      <c r="AL1097" s="410">
        <f t="shared" ref="AL1097" si="2380">AL1096</f>
        <v>0</v>
      </c>
      <c r="AM1097" s="305"/>
    </row>
    <row r="1098" spans="1:39" ht="15" hidden="1" customHeight="1" outlineLevel="1">
      <c r="A1098" s="528"/>
      <c r="B1098" s="427"/>
      <c r="C1098" s="290"/>
      <c r="D1098" s="290"/>
      <c r="E1098" s="290"/>
      <c r="F1098" s="290"/>
      <c r="G1098" s="290"/>
      <c r="H1098" s="290"/>
      <c r="I1098" s="290"/>
      <c r="J1098" s="290"/>
      <c r="K1098" s="290"/>
      <c r="L1098" s="290"/>
      <c r="M1098" s="290"/>
      <c r="N1098" s="290"/>
      <c r="O1098" s="290"/>
      <c r="P1098" s="290"/>
      <c r="Q1098" s="290"/>
      <c r="R1098" s="290"/>
      <c r="S1098" s="290"/>
      <c r="T1098" s="290"/>
      <c r="U1098" s="290"/>
      <c r="V1098" s="290"/>
      <c r="W1098" s="290"/>
      <c r="X1098" s="290"/>
      <c r="Y1098" s="411"/>
      <c r="Z1098" s="424"/>
      <c r="AA1098" s="424"/>
      <c r="AB1098" s="424"/>
      <c r="AC1098" s="424"/>
      <c r="AD1098" s="424"/>
      <c r="AE1098" s="424"/>
      <c r="AF1098" s="424"/>
      <c r="AG1098" s="424"/>
      <c r="AH1098" s="424"/>
      <c r="AI1098" s="424"/>
      <c r="AJ1098" s="424"/>
      <c r="AK1098" s="424"/>
      <c r="AL1098" s="424"/>
      <c r="AM1098" s="305"/>
    </row>
    <row r="1099" spans="1:39" ht="15" hidden="1" customHeight="1" outlineLevel="1">
      <c r="A1099" s="528">
        <v>43</v>
      </c>
      <c r="B1099" s="427" t="s">
        <v>135</v>
      </c>
      <c r="C1099" s="290" t="s">
        <v>25</v>
      </c>
      <c r="D1099" s="294"/>
      <c r="E1099" s="294"/>
      <c r="F1099" s="294"/>
      <c r="G1099" s="294"/>
      <c r="H1099" s="294"/>
      <c r="I1099" s="294"/>
      <c r="J1099" s="294"/>
      <c r="K1099" s="294"/>
      <c r="L1099" s="294"/>
      <c r="M1099" s="294"/>
      <c r="N1099" s="294">
        <v>12</v>
      </c>
      <c r="O1099" s="294"/>
      <c r="P1099" s="294"/>
      <c r="Q1099" s="294"/>
      <c r="R1099" s="294"/>
      <c r="S1099" s="294"/>
      <c r="T1099" s="294"/>
      <c r="U1099" s="294"/>
      <c r="V1099" s="294"/>
      <c r="W1099" s="294"/>
      <c r="X1099" s="294"/>
      <c r="Y1099" s="425"/>
      <c r="Z1099" s="414"/>
      <c r="AA1099" s="414"/>
      <c r="AB1099" s="414"/>
      <c r="AC1099" s="414"/>
      <c r="AD1099" s="414"/>
      <c r="AE1099" s="414"/>
      <c r="AF1099" s="414"/>
      <c r="AG1099" s="414"/>
      <c r="AH1099" s="414"/>
      <c r="AI1099" s="414"/>
      <c r="AJ1099" s="414"/>
      <c r="AK1099" s="414"/>
      <c r="AL1099" s="414"/>
      <c r="AM1099" s="295">
        <f>SUM(Y1099:AL1099)</f>
        <v>0</v>
      </c>
    </row>
    <row r="1100" spans="1:39" ht="15" hidden="1" customHeight="1" outlineLevel="1">
      <c r="A1100" s="528"/>
      <c r="B1100" s="293" t="s">
        <v>346</v>
      </c>
      <c r="C1100" s="290" t="s">
        <v>163</v>
      </c>
      <c r="D1100" s="294"/>
      <c r="E1100" s="294"/>
      <c r="F1100" s="294"/>
      <c r="G1100" s="294"/>
      <c r="H1100" s="294"/>
      <c r="I1100" s="294"/>
      <c r="J1100" s="294"/>
      <c r="K1100" s="294"/>
      <c r="L1100" s="294"/>
      <c r="M1100" s="294"/>
      <c r="N1100" s="294">
        <f>N1099</f>
        <v>12</v>
      </c>
      <c r="O1100" s="294"/>
      <c r="P1100" s="294"/>
      <c r="Q1100" s="294"/>
      <c r="R1100" s="294"/>
      <c r="S1100" s="294"/>
      <c r="T1100" s="294"/>
      <c r="U1100" s="294"/>
      <c r="V1100" s="294"/>
      <c r="W1100" s="294"/>
      <c r="X1100" s="294"/>
      <c r="Y1100" s="410">
        <f>Y1099</f>
        <v>0</v>
      </c>
      <c r="Z1100" s="410">
        <f t="shared" ref="Z1100" si="2381">Z1099</f>
        <v>0</v>
      </c>
      <c r="AA1100" s="410">
        <f t="shared" ref="AA1100" si="2382">AA1099</f>
        <v>0</v>
      </c>
      <c r="AB1100" s="410">
        <f t="shared" ref="AB1100" si="2383">AB1099</f>
        <v>0</v>
      </c>
      <c r="AC1100" s="410">
        <f t="shared" ref="AC1100" si="2384">AC1099</f>
        <v>0</v>
      </c>
      <c r="AD1100" s="410">
        <f t="shared" ref="AD1100" si="2385">AD1099</f>
        <v>0</v>
      </c>
      <c r="AE1100" s="410">
        <f t="shared" ref="AE1100" si="2386">AE1099</f>
        <v>0</v>
      </c>
      <c r="AF1100" s="410">
        <f t="shared" ref="AF1100" si="2387">AF1099</f>
        <v>0</v>
      </c>
      <c r="AG1100" s="410">
        <f t="shared" ref="AG1100" si="2388">AG1099</f>
        <v>0</v>
      </c>
      <c r="AH1100" s="410">
        <f t="shared" ref="AH1100" si="2389">AH1099</f>
        <v>0</v>
      </c>
      <c r="AI1100" s="410">
        <f t="shared" ref="AI1100" si="2390">AI1099</f>
        <v>0</v>
      </c>
      <c r="AJ1100" s="410">
        <f t="shared" ref="AJ1100" si="2391">AJ1099</f>
        <v>0</v>
      </c>
      <c r="AK1100" s="410">
        <f t="shared" ref="AK1100" si="2392">AK1099</f>
        <v>0</v>
      </c>
      <c r="AL1100" s="410">
        <f t="shared" ref="AL1100" si="2393">AL1099</f>
        <v>0</v>
      </c>
      <c r="AM1100" s="305"/>
    </row>
    <row r="1101" spans="1:39" ht="15" hidden="1" customHeight="1" outlineLevel="1">
      <c r="A1101" s="528"/>
      <c r="B1101" s="427"/>
      <c r="C1101" s="290"/>
      <c r="D1101" s="290"/>
      <c r="E1101" s="290"/>
      <c r="F1101" s="290"/>
      <c r="G1101" s="290"/>
      <c r="H1101" s="290"/>
      <c r="I1101" s="290"/>
      <c r="J1101" s="290"/>
      <c r="K1101" s="290"/>
      <c r="L1101" s="290"/>
      <c r="M1101" s="290"/>
      <c r="N1101" s="290"/>
      <c r="O1101" s="290"/>
      <c r="P1101" s="290"/>
      <c r="Q1101" s="290"/>
      <c r="R1101" s="290"/>
      <c r="S1101" s="290"/>
      <c r="T1101" s="290"/>
      <c r="U1101" s="290"/>
      <c r="V1101" s="290"/>
      <c r="W1101" s="290"/>
      <c r="X1101" s="290"/>
      <c r="Y1101" s="411"/>
      <c r="Z1101" s="424"/>
      <c r="AA1101" s="424"/>
      <c r="AB1101" s="424"/>
      <c r="AC1101" s="424"/>
      <c r="AD1101" s="424"/>
      <c r="AE1101" s="424"/>
      <c r="AF1101" s="424"/>
      <c r="AG1101" s="424"/>
      <c r="AH1101" s="424"/>
      <c r="AI1101" s="424"/>
      <c r="AJ1101" s="424"/>
      <c r="AK1101" s="424"/>
      <c r="AL1101" s="424"/>
      <c r="AM1101" s="305"/>
    </row>
    <row r="1102" spans="1:39" ht="28.5" hidden="1" customHeight="1" outlineLevel="1">
      <c r="A1102" s="528">
        <v>44</v>
      </c>
      <c r="B1102" s="427" t="s">
        <v>136</v>
      </c>
      <c r="C1102" s="290" t="s">
        <v>25</v>
      </c>
      <c r="D1102" s="294"/>
      <c r="E1102" s="294"/>
      <c r="F1102" s="294"/>
      <c r="G1102" s="294"/>
      <c r="H1102" s="294"/>
      <c r="I1102" s="294"/>
      <c r="J1102" s="294"/>
      <c r="K1102" s="294"/>
      <c r="L1102" s="294"/>
      <c r="M1102" s="294"/>
      <c r="N1102" s="294">
        <v>12</v>
      </c>
      <c r="O1102" s="294"/>
      <c r="P1102" s="294"/>
      <c r="Q1102" s="294"/>
      <c r="R1102" s="294"/>
      <c r="S1102" s="294"/>
      <c r="T1102" s="294"/>
      <c r="U1102" s="294"/>
      <c r="V1102" s="294"/>
      <c r="W1102" s="294"/>
      <c r="X1102" s="294"/>
      <c r="Y1102" s="425"/>
      <c r="Z1102" s="414"/>
      <c r="AA1102" s="414"/>
      <c r="AB1102" s="414"/>
      <c r="AC1102" s="414"/>
      <c r="AD1102" s="414"/>
      <c r="AE1102" s="414"/>
      <c r="AF1102" s="414"/>
      <c r="AG1102" s="414"/>
      <c r="AH1102" s="414"/>
      <c r="AI1102" s="414"/>
      <c r="AJ1102" s="414"/>
      <c r="AK1102" s="414"/>
      <c r="AL1102" s="414"/>
      <c r="AM1102" s="295">
        <f>SUM(Y1102:AL1102)</f>
        <v>0</v>
      </c>
    </row>
    <row r="1103" spans="1:39" ht="15" hidden="1" customHeight="1" outlineLevel="1">
      <c r="A1103" s="528"/>
      <c r="B1103" s="293" t="s">
        <v>346</v>
      </c>
      <c r="C1103" s="290" t="s">
        <v>163</v>
      </c>
      <c r="D1103" s="294"/>
      <c r="E1103" s="294"/>
      <c r="F1103" s="294"/>
      <c r="G1103" s="294"/>
      <c r="H1103" s="294"/>
      <c r="I1103" s="294"/>
      <c r="J1103" s="294"/>
      <c r="K1103" s="294"/>
      <c r="L1103" s="294"/>
      <c r="M1103" s="294"/>
      <c r="N1103" s="294">
        <f>N1102</f>
        <v>12</v>
      </c>
      <c r="O1103" s="294"/>
      <c r="P1103" s="294"/>
      <c r="Q1103" s="294"/>
      <c r="R1103" s="294"/>
      <c r="S1103" s="294"/>
      <c r="T1103" s="294"/>
      <c r="U1103" s="294"/>
      <c r="V1103" s="294"/>
      <c r="W1103" s="294"/>
      <c r="X1103" s="294"/>
      <c r="Y1103" s="410">
        <f>Y1102</f>
        <v>0</v>
      </c>
      <c r="Z1103" s="410">
        <f t="shared" ref="Z1103" si="2394">Z1102</f>
        <v>0</v>
      </c>
      <c r="AA1103" s="410">
        <f t="shared" ref="AA1103" si="2395">AA1102</f>
        <v>0</v>
      </c>
      <c r="AB1103" s="410">
        <f t="shared" ref="AB1103" si="2396">AB1102</f>
        <v>0</v>
      </c>
      <c r="AC1103" s="410">
        <f t="shared" ref="AC1103" si="2397">AC1102</f>
        <v>0</v>
      </c>
      <c r="AD1103" s="410">
        <f t="shared" ref="AD1103" si="2398">AD1102</f>
        <v>0</v>
      </c>
      <c r="AE1103" s="410">
        <f t="shared" ref="AE1103" si="2399">AE1102</f>
        <v>0</v>
      </c>
      <c r="AF1103" s="410">
        <f t="shared" ref="AF1103" si="2400">AF1102</f>
        <v>0</v>
      </c>
      <c r="AG1103" s="410">
        <f t="shared" ref="AG1103" si="2401">AG1102</f>
        <v>0</v>
      </c>
      <c r="AH1103" s="410">
        <f t="shared" ref="AH1103" si="2402">AH1102</f>
        <v>0</v>
      </c>
      <c r="AI1103" s="410">
        <f t="shared" ref="AI1103" si="2403">AI1102</f>
        <v>0</v>
      </c>
      <c r="AJ1103" s="410">
        <f t="shared" ref="AJ1103" si="2404">AJ1102</f>
        <v>0</v>
      </c>
      <c r="AK1103" s="410">
        <f t="shared" ref="AK1103" si="2405">AK1102</f>
        <v>0</v>
      </c>
      <c r="AL1103" s="410">
        <f t="shared" ref="AL1103" si="2406">AL1102</f>
        <v>0</v>
      </c>
      <c r="AM1103" s="305"/>
    </row>
    <row r="1104" spans="1:39" ht="15" hidden="1" customHeight="1" outlineLevel="1">
      <c r="A1104" s="528"/>
      <c r="B1104" s="427"/>
      <c r="C1104" s="290"/>
      <c r="D1104" s="290"/>
      <c r="E1104" s="290"/>
      <c r="F1104" s="290"/>
      <c r="G1104" s="290"/>
      <c r="H1104" s="290"/>
      <c r="I1104" s="290"/>
      <c r="J1104" s="290"/>
      <c r="K1104" s="290"/>
      <c r="L1104" s="290"/>
      <c r="M1104" s="290"/>
      <c r="N1104" s="290"/>
      <c r="O1104" s="290"/>
      <c r="P1104" s="290"/>
      <c r="Q1104" s="290"/>
      <c r="R1104" s="290"/>
      <c r="S1104" s="290"/>
      <c r="T1104" s="290"/>
      <c r="U1104" s="290"/>
      <c r="V1104" s="290"/>
      <c r="W1104" s="290"/>
      <c r="X1104" s="290"/>
      <c r="Y1104" s="411"/>
      <c r="Z1104" s="424"/>
      <c r="AA1104" s="424"/>
      <c r="AB1104" s="424"/>
      <c r="AC1104" s="424"/>
      <c r="AD1104" s="424"/>
      <c r="AE1104" s="424"/>
      <c r="AF1104" s="424"/>
      <c r="AG1104" s="424"/>
      <c r="AH1104" s="424"/>
      <c r="AI1104" s="424"/>
      <c r="AJ1104" s="424"/>
      <c r="AK1104" s="424"/>
      <c r="AL1104" s="424"/>
      <c r="AM1104" s="305"/>
    </row>
    <row r="1105" spans="1:39" ht="32.5" hidden="1" customHeight="1" outlineLevel="1">
      <c r="A1105" s="528">
        <v>45</v>
      </c>
      <c r="B1105" s="427" t="s">
        <v>137</v>
      </c>
      <c r="C1105" s="290" t="s">
        <v>25</v>
      </c>
      <c r="D1105" s="294"/>
      <c r="E1105" s="294"/>
      <c r="F1105" s="294"/>
      <c r="G1105" s="294"/>
      <c r="H1105" s="294"/>
      <c r="I1105" s="294"/>
      <c r="J1105" s="294"/>
      <c r="K1105" s="294"/>
      <c r="L1105" s="294"/>
      <c r="M1105" s="294"/>
      <c r="N1105" s="294">
        <v>12</v>
      </c>
      <c r="O1105" s="294"/>
      <c r="P1105" s="294"/>
      <c r="Q1105" s="294"/>
      <c r="R1105" s="294"/>
      <c r="S1105" s="294"/>
      <c r="T1105" s="294"/>
      <c r="U1105" s="294"/>
      <c r="V1105" s="294"/>
      <c r="W1105" s="294"/>
      <c r="X1105" s="294"/>
      <c r="Y1105" s="425"/>
      <c r="Z1105" s="414"/>
      <c r="AA1105" s="414"/>
      <c r="AB1105" s="414"/>
      <c r="AC1105" s="414"/>
      <c r="AD1105" s="414"/>
      <c r="AE1105" s="414"/>
      <c r="AF1105" s="414"/>
      <c r="AG1105" s="414"/>
      <c r="AH1105" s="414"/>
      <c r="AI1105" s="414"/>
      <c r="AJ1105" s="414"/>
      <c r="AK1105" s="414"/>
      <c r="AL1105" s="414"/>
      <c r="AM1105" s="295">
        <f>SUM(Y1105:AL1105)</f>
        <v>0</v>
      </c>
    </row>
    <row r="1106" spans="1:39" ht="15" hidden="1" customHeight="1" outlineLevel="1">
      <c r="A1106" s="528"/>
      <c r="B1106" s="293" t="s">
        <v>346</v>
      </c>
      <c r="C1106" s="290" t="s">
        <v>163</v>
      </c>
      <c r="D1106" s="294"/>
      <c r="E1106" s="294"/>
      <c r="F1106" s="294"/>
      <c r="G1106" s="294"/>
      <c r="H1106" s="294"/>
      <c r="I1106" s="294"/>
      <c r="J1106" s="294"/>
      <c r="K1106" s="294"/>
      <c r="L1106" s="294"/>
      <c r="M1106" s="294"/>
      <c r="N1106" s="294">
        <f>N1105</f>
        <v>12</v>
      </c>
      <c r="O1106" s="294"/>
      <c r="P1106" s="294"/>
      <c r="Q1106" s="294"/>
      <c r="R1106" s="294"/>
      <c r="S1106" s="294"/>
      <c r="T1106" s="294"/>
      <c r="U1106" s="294"/>
      <c r="V1106" s="294"/>
      <c r="W1106" s="294"/>
      <c r="X1106" s="294"/>
      <c r="Y1106" s="410">
        <f>Y1105</f>
        <v>0</v>
      </c>
      <c r="Z1106" s="410">
        <f t="shared" ref="Z1106" si="2407">Z1105</f>
        <v>0</v>
      </c>
      <c r="AA1106" s="410">
        <f t="shared" ref="AA1106" si="2408">AA1105</f>
        <v>0</v>
      </c>
      <c r="AB1106" s="410">
        <f t="shared" ref="AB1106" si="2409">AB1105</f>
        <v>0</v>
      </c>
      <c r="AC1106" s="410">
        <f t="shared" ref="AC1106" si="2410">AC1105</f>
        <v>0</v>
      </c>
      <c r="AD1106" s="410">
        <f t="shared" ref="AD1106" si="2411">AD1105</f>
        <v>0</v>
      </c>
      <c r="AE1106" s="410">
        <f t="shared" ref="AE1106" si="2412">AE1105</f>
        <v>0</v>
      </c>
      <c r="AF1106" s="410">
        <f t="shared" ref="AF1106" si="2413">AF1105</f>
        <v>0</v>
      </c>
      <c r="AG1106" s="410">
        <f t="shared" ref="AG1106" si="2414">AG1105</f>
        <v>0</v>
      </c>
      <c r="AH1106" s="410">
        <f t="shared" ref="AH1106" si="2415">AH1105</f>
        <v>0</v>
      </c>
      <c r="AI1106" s="410">
        <f t="shared" ref="AI1106" si="2416">AI1105</f>
        <v>0</v>
      </c>
      <c r="AJ1106" s="410">
        <f t="shared" ref="AJ1106" si="2417">AJ1105</f>
        <v>0</v>
      </c>
      <c r="AK1106" s="410">
        <f t="shared" ref="AK1106" si="2418">AK1105</f>
        <v>0</v>
      </c>
      <c r="AL1106" s="410">
        <f t="shared" ref="AL1106" si="2419">AL1105</f>
        <v>0</v>
      </c>
      <c r="AM1106" s="305"/>
    </row>
    <row r="1107" spans="1:39" ht="15" hidden="1" customHeight="1" outlineLevel="1">
      <c r="A1107" s="528"/>
      <c r="B1107" s="427"/>
      <c r="C1107" s="290"/>
      <c r="D1107" s="290"/>
      <c r="E1107" s="290"/>
      <c r="F1107" s="290"/>
      <c r="G1107" s="290"/>
      <c r="H1107" s="290"/>
      <c r="I1107" s="290"/>
      <c r="J1107" s="290"/>
      <c r="K1107" s="290"/>
      <c r="L1107" s="290"/>
      <c r="M1107" s="290"/>
      <c r="N1107" s="290"/>
      <c r="O1107" s="290"/>
      <c r="P1107" s="290"/>
      <c r="Q1107" s="290"/>
      <c r="R1107" s="290"/>
      <c r="S1107" s="290"/>
      <c r="T1107" s="290"/>
      <c r="U1107" s="290"/>
      <c r="V1107" s="290"/>
      <c r="W1107" s="290"/>
      <c r="X1107" s="290"/>
      <c r="Y1107" s="411"/>
      <c r="Z1107" s="424"/>
      <c r="AA1107" s="424"/>
      <c r="AB1107" s="424"/>
      <c r="AC1107" s="424"/>
      <c r="AD1107" s="424"/>
      <c r="AE1107" s="424"/>
      <c r="AF1107" s="424"/>
      <c r="AG1107" s="424"/>
      <c r="AH1107" s="424"/>
      <c r="AI1107" s="424"/>
      <c r="AJ1107" s="424"/>
      <c r="AK1107" s="424"/>
      <c r="AL1107" s="424"/>
      <c r="AM1107" s="305"/>
    </row>
    <row r="1108" spans="1:39" ht="32" hidden="1" customHeight="1" outlineLevel="1">
      <c r="A1108" s="528">
        <v>46</v>
      </c>
      <c r="B1108" s="427" t="s">
        <v>138</v>
      </c>
      <c r="C1108" s="290" t="s">
        <v>25</v>
      </c>
      <c r="D1108" s="294"/>
      <c r="E1108" s="294"/>
      <c r="F1108" s="294"/>
      <c r="G1108" s="294"/>
      <c r="H1108" s="294"/>
      <c r="I1108" s="294"/>
      <c r="J1108" s="294"/>
      <c r="K1108" s="294"/>
      <c r="L1108" s="294"/>
      <c r="M1108" s="294"/>
      <c r="N1108" s="294">
        <v>12</v>
      </c>
      <c r="O1108" s="294"/>
      <c r="P1108" s="294"/>
      <c r="Q1108" s="294"/>
      <c r="R1108" s="294"/>
      <c r="S1108" s="294"/>
      <c r="T1108" s="294"/>
      <c r="U1108" s="294"/>
      <c r="V1108" s="294"/>
      <c r="W1108" s="294"/>
      <c r="X1108" s="294"/>
      <c r="Y1108" s="425"/>
      <c r="Z1108" s="414"/>
      <c r="AA1108" s="414"/>
      <c r="AB1108" s="414"/>
      <c r="AC1108" s="414"/>
      <c r="AD1108" s="414"/>
      <c r="AE1108" s="414"/>
      <c r="AF1108" s="414"/>
      <c r="AG1108" s="414"/>
      <c r="AH1108" s="414"/>
      <c r="AI1108" s="414"/>
      <c r="AJ1108" s="414"/>
      <c r="AK1108" s="414"/>
      <c r="AL1108" s="414"/>
      <c r="AM1108" s="295">
        <f>SUM(Y1108:AL1108)</f>
        <v>0</v>
      </c>
    </row>
    <row r="1109" spans="1:39" ht="15" hidden="1" customHeight="1" outlineLevel="1">
      <c r="A1109" s="528"/>
      <c r="B1109" s="293" t="s">
        <v>346</v>
      </c>
      <c r="C1109" s="290" t="s">
        <v>163</v>
      </c>
      <c r="D1109" s="294"/>
      <c r="E1109" s="294"/>
      <c r="F1109" s="294"/>
      <c r="G1109" s="294"/>
      <c r="H1109" s="294"/>
      <c r="I1109" s="294"/>
      <c r="J1109" s="294"/>
      <c r="K1109" s="294"/>
      <c r="L1109" s="294"/>
      <c r="M1109" s="294"/>
      <c r="N1109" s="294">
        <f>N1108</f>
        <v>12</v>
      </c>
      <c r="O1109" s="294"/>
      <c r="P1109" s="294"/>
      <c r="Q1109" s="294"/>
      <c r="R1109" s="294"/>
      <c r="S1109" s="294"/>
      <c r="T1109" s="294"/>
      <c r="U1109" s="294"/>
      <c r="V1109" s="294"/>
      <c r="W1109" s="294"/>
      <c r="X1109" s="294"/>
      <c r="Y1109" s="410">
        <f>Y1108</f>
        <v>0</v>
      </c>
      <c r="Z1109" s="410">
        <f t="shared" ref="Z1109" si="2420">Z1108</f>
        <v>0</v>
      </c>
      <c r="AA1109" s="410">
        <f t="shared" ref="AA1109" si="2421">AA1108</f>
        <v>0</v>
      </c>
      <c r="AB1109" s="410">
        <f t="shared" ref="AB1109" si="2422">AB1108</f>
        <v>0</v>
      </c>
      <c r="AC1109" s="410">
        <f t="shared" ref="AC1109" si="2423">AC1108</f>
        <v>0</v>
      </c>
      <c r="AD1109" s="410">
        <f t="shared" ref="AD1109" si="2424">AD1108</f>
        <v>0</v>
      </c>
      <c r="AE1109" s="410">
        <f t="shared" ref="AE1109" si="2425">AE1108</f>
        <v>0</v>
      </c>
      <c r="AF1109" s="410">
        <f t="shared" ref="AF1109" si="2426">AF1108</f>
        <v>0</v>
      </c>
      <c r="AG1109" s="410">
        <f t="shared" ref="AG1109" si="2427">AG1108</f>
        <v>0</v>
      </c>
      <c r="AH1109" s="410">
        <f t="shared" ref="AH1109" si="2428">AH1108</f>
        <v>0</v>
      </c>
      <c r="AI1109" s="410">
        <f t="shared" ref="AI1109" si="2429">AI1108</f>
        <v>0</v>
      </c>
      <c r="AJ1109" s="410">
        <f t="shared" ref="AJ1109" si="2430">AJ1108</f>
        <v>0</v>
      </c>
      <c r="AK1109" s="410">
        <f t="shared" ref="AK1109" si="2431">AK1108</f>
        <v>0</v>
      </c>
      <c r="AL1109" s="410">
        <f t="shared" ref="AL1109" si="2432">AL1108</f>
        <v>0</v>
      </c>
      <c r="AM1109" s="305"/>
    </row>
    <row r="1110" spans="1:39" ht="15" hidden="1" customHeight="1" outlineLevel="1">
      <c r="A1110" s="528"/>
      <c r="B1110" s="427"/>
      <c r="C1110" s="290"/>
      <c r="D1110" s="290"/>
      <c r="E1110" s="290"/>
      <c r="F1110" s="290"/>
      <c r="G1110" s="290"/>
      <c r="H1110" s="290"/>
      <c r="I1110" s="290"/>
      <c r="J1110" s="290"/>
      <c r="K1110" s="290"/>
      <c r="L1110" s="290"/>
      <c r="M1110" s="290"/>
      <c r="N1110" s="290"/>
      <c r="O1110" s="290"/>
      <c r="P1110" s="290"/>
      <c r="Q1110" s="290"/>
      <c r="R1110" s="290"/>
      <c r="S1110" s="290"/>
      <c r="T1110" s="290"/>
      <c r="U1110" s="290"/>
      <c r="V1110" s="290"/>
      <c r="W1110" s="290"/>
      <c r="X1110" s="290"/>
      <c r="Y1110" s="411"/>
      <c r="Z1110" s="424"/>
      <c r="AA1110" s="424"/>
      <c r="AB1110" s="424"/>
      <c r="AC1110" s="424"/>
      <c r="AD1110" s="424"/>
      <c r="AE1110" s="424"/>
      <c r="AF1110" s="424"/>
      <c r="AG1110" s="424"/>
      <c r="AH1110" s="424"/>
      <c r="AI1110" s="424"/>
      <c r="AJ1110" s="424"/>
      <c r="AK1110" s="424"/>
      <c r="AL1110" s="424"/>
      <c r="AM1110" s="305"/>
    </row>
    <row r="1111" spans="1:39" ht="35.5" hidden="1" customHeight="1" outlineLevel="1">
      <c r="A1111" s="528">
        <v>47</v>
      </c>
      <c r="B1111" s="427" t="s">
        <v>139</v>
      </c>
      <c r="C1111" s="290" t="s">
        <v>25</v>
      </c>
      <c r="D1111" s="294"/>
      <c r="E1111" s="294"/>
      <c r="F1111" s="294"/>
      <c r="G1111" s="294"/>
      <c r="H1111" s="294"/>
      <c r="I1111" s="294"/>
      <c r="J1111" s="294"/>
      <c r="K1111" s="294"/>
      <c r="L1111" s="294"/>
      <c r="M1111" s="294"/>
      <c r="N1111" s="294">
        <v>12</v>
      </c>
      <c r="O1111" s="294"/>
      <c r="P1111" s="294"/>
      <c r="Q1111" s="294"/>
      <c r="R1111" s="294"/>
      <c r="S1111" s="294"/>
      <c r="T1111" s="294"/>
      <c r="U1111" s="294"/>
      <c r="V1111" s="294"/>
      <c r="W1111" s="294"/>
      <c r="X1111" s="294"/>
      <c r="Y1111" s="425"/>
      <c r="Z1111" s="414"/>
      <c r="AA1111" s="414"/>
      <c r="AB1111" s="414"/>
      <c r="AC1111" s="414"/>
      <c r="AD1111" s="414"/>
      <c r="AE1111" s="414"/>
      <c r="AF1111" s="414"/>
      <c r="AG1111" s="414"/>
      <c r="AH1111" s="414"/>
      <c r="AI1111" s="414"/>
      <c r="AJ1111" s="414"/>
      <c r="AK1111" s="414"/>
      <c r="AL1111" s="414"/>
      <c r="AM1111" s="295">
        <f>SUM(Y1111:AL1111)</f>
        <v>0</v>
      </c>
    </row>
    <row r="1112" spans="1:39" ht="15" hidden="1" customHeight="1" outlineLevel="1">
      <c r="A1112" s="528"/>
      <c r="B1112" s="293" t="s">
        <v>346</v>
      </c>
      <c r="C1112" s="290" t="s">
        <v>163</v>
      </c>
      <c r="D1112" s="294"/>
      <c r="E1112" s="294"/>
      <c r="F1112" s="294"/>
      <c r="G1112" s="294"/>
      <c r="H1112" s="294"/>
      <c r="I1112" s="294"/>
      <c r="J1112" s="294"/>
      <c r="K1112" s="294"/>
      <c r="L1112" s="294"/>
      <c r="M1112" s="294"/>
      <c r="N1112" s="294">
        <f>N1111</f>
        <v>12</v>
      </c>
      <c r="O1112" s="294"/>
      <c r="P1112" s="294"/>
      <c r="Q1112" s="294"/>
      <c r="R1112" s="294"/>
      <c r="S1112" s="294"/>
      <c r="T1112" s="294"/>
      <c r="U1112" s="294"/>
      <c r="V1112" s="294"/>
      <c r="W1112" s="294"/>
      <c r="X1112" s="294"/>
      <c r="Y1112" s="410">
        <f>Y1111</f>
        <v>0</v>
      </c>
      <c r="Z1112" s="410">
        <f t="shared" ref="Z1112" si="2433">Z1111</f>
        <v>0</v>
      </c>
      <c r="AA1112" s="410">
        <f t="shared" ref="AA1112" si="2434">AA1111</f>
        <v>0</v>
      </c>
      <c r="AB1112" s="410">
        <f t="shared" ref="AB1112" si="2435">AB1111</f>
        <v>0</v>
      </c>
      <c r="AC1112" s="410">
        <f t="shared" ref="AC1112" si="2436">AC1111</f>
        <v>0</v>
      </c>
      <c r="AD1112" s="410">
        <f t="shared" ref="AD1112" si="2437">AD1111</f>
        <v>0</v>
      </c>
      <c r="AE1112" s="410">
        <f t="shared" ref="AE1112" si="2438">AE1111</f>
        <v>0</v>
      </c>
      <c r="AF1112" s="410">
        <f t="shared" ref="AF1112" si="2439">AF1111</f>
        <v>0</v>
      </c>
      <c r="AG1112" s="410">
        <f t="shared" ref="AG1112" si="2440">AG1111</f>
        <v>0</v>
      </c>
      <c r="AH1112" s="410">
        <f t="shared" ref="AH1112" si="2441">AH1111</f>
        <v>0</v>
      </c>
      <c r="AI1112" s="410">
        <f t="shared" ref="AI1112" si="2442">AI1111</f>
        <v>0</v>
      </c>
      <c r="AJ1112" s="410">
        <f t="shared" ref="AJ1112" si="2443">AJ1111</f>
        <v>0</v>
      </c>
      <c r="AK1112" s="410">
        <f t="shared" ref="AK1112" si="2444">AK1111</f>
        <v>0</v>
      </c>
      <c r="AL1112" s="410">
        <f t="shared" ref="AL1112" si="2445">AL1111</f>
        <v>0</v>
      </c>
      <c r="AM1112" s="305"/>
    </row>
    <row r="1113" spans="1:39" ht="15" hidden="1" customHeight="1" outlineLevel="1">
      <c r="A1113" s="528"/>
      <c r="B1113" s="427"/>
      <c r="C1113" s="290"/>
      <c r="D1113" s="290"/>
      <c r="E1113" s="290"/>
      <c r="F1113" s="290"/>
      <c r="G1113" s="290"/>
      <c r="H1113" s="290"/>
      <c r="I1113" s="290"/>
      <c r="J1113" s="290"/>
      <c r="K1113" s="290"/>
      <c r="L1113" s="290"/>
      <c r="M1113" s="290"/>
      <c r="N1113" s="290"/>
      <c r="O1113" s="290"/>
      <c r="P1113" s="290"/>
      <c r="Q1113" s="290"/>
      <c r="R1113" s="290"/>
      <c r="S1113" s="290"/>
      <c r="T1113" s="290"/>
      <c r="U1113" s="290"/>
      <c r="V1113" s="290"/>
      <c r="W1113" s="290"/>
      <c r="X1113" s="290"/>
      <c r="Y1113" s="411"/>
      <c r="Z1113" s="424"/>
      <c r="AA1113" s="424"/>
      <c r="AB1113" s="424"/>
      <c r="AC1113" s="424"/>
      <c r="AD1113" s="424"/>
      <c r="AE1113" s="424"/>
      <c r="AF1113" s="424"/>
      <c r="AG1113" s="424"/>
      <c r="AH1113" s="424"/>
      <c r="AI1113" s="424"/>
      <c r="AJ1113" s="424"/>
      <c r="AK1113" s="424"/>
      <c r="AL1113" s="424"/>
      <c r="AM1113" s="305"/>
    </row>
    <row r="1114" spans="1:39" ht="39.75" hidden="1" customHeight="1" outlineLevel="1">
      <c r="A1114" s="528">
        <v>48</v>
      </c>
      <c r="B1114" s="427" t="s">
        <v>140</v>
      </c>
      <c r="C1114" s="290" t="s">
        <v>25</v>
      </c>
      <c r="D1114" s="294"/>
      <c r="E1114" s="294"/>
      <c r="F1114" s="294"/>
      <c r="G1114" s="294"/>
      <c r="H1114" s="294"/>
      <c r="I1114" s="294"/>
      <c r="J1114" s="294"/>
      <c r="K1114" s="294"/>
      <c r="L1114" s="294"/>
      <c r="M1114" s="294"/>
      <c r="N1114" s="294">
        <v>12</v>
      </c>
      <c r="O1114" s="294"/>
      <c r="P1114" s="294"/>
      <c r="Q1114" s="294"/>
      <c r="R1114" s="294"/>
      <c r="S1114" s="294"/>
      <c r="T1114" s="294"/>
      <c r="U1114" s="294"/>
      <c r="V1114" s="294"/>
      <c r="W1114" s="294"/>
      <c r="X1114" s="294"/>
      <c r="Y1114" s="425"/>
      <c r="Z1114" s="414"/>
      <c r="AA1114" s="414"/>
      <c r="AB1114" s="414"/>
      <c r="AC1114" s="414"/>
      <c r="AD1114" s="414"/>
      <c r="AE1114" s="414"/>
      <c r="AF1114" s="414"/>
      <c r="AG1114" s="414"/>
      <c r="AH1114" s="414"/>
      <c r="AI1114" s="414"/>
      <c r="AJ1114" s="414"/>
      <c r="AK1114" s="414"/>
      <c r="AL1114" s="414"/>
      <c r="AM1114" s="295">
        <f>SUM(Y1114:AL1114)</f>
        <v>0</v>
      </c>
    </row>
    <row r="1115" spans="1:39" ht="15" hidden="1" customHeight="1" outlineLevel="1">
      <c r="A1115" s="528"/>
      <c r="B1115" s="293" t="s">
        <v>346</v>
      </c>
      <c r="C1115" s="290" t="s">
        <v>163</v>
      </c>
      <c r="D1115" s="294"/>
      <c r="E1115" s="294"/>
      <c r="F1115" s="294"/>
      <c r="G1115" s="294"/>
      <c r="H1115" s="294"/>
      <c r="I1115" s="294"/>
      <c r="J1115" s="294"/>
      <c r="K1115" s="294"/>
      <c r="L1115" s="294"/>
      <c r="M1115" s="294"/>
      <c r="N1115" s="294">
        <f>N1114</f>
        <v>12</v>
      </c>
      <c r="O1115" s="294"/>
      <c r="P1115" s="294"/>
      <c r="Q1115" s="294"/>
      <c r="R1115" s="294"/>
      <c r="S1115" s="294"/>
      <c r="T1115" s="294"/>
      <c r="U1115" s="294"/>
      <c r="V1115" s="294"/>
      <c r="W1115" s="294"/>
      <c r="X1115" s="294"/>
      <c r="Y1115" s="410">
        <f>Y1114</f>
        <v>0</v>
      </c>
      <c r="Z1115" s="410">
        <f t="shared" ref="Z1115" si="2446">Z1114</f>
        <v>0</v>
      </c>
      <c r="AA1115" s="410">
        <f t="shared" ref="AA1115" si="2447">AA1114</f>
        <v>0</v>
      </c>
      <c r="AB1115" s="410">
        <f t="shared" ref="AB1115" si="2448">AB1114</f>
        <v>0</v>
      </c>
      <c r="AC1115" s="410">
        <f t="shared" ref="AC1115" si="2449">AC1114</f>
        <v>0</v>
      </c>
      <c r="AD1115" s="410">
        <f t="shared" ref="AD1115" si="2450">AD1114</f>
        <v>0</v>
      </c>
      <c r="AE1115" s="410">
        <f t="shared" ref="AE1115" si="2451">AE1114</f>
        <v>0</v>
      </c>
      <c r="AF1115" s="410">
        <f t="shared" ref="AF1115" si="2452">AF1114</f>
        <v>0</v>
      </c>
      <c r="AG1115" s="410">
        <f t="shared" ref="AG1115" si="2453">AG1114</f>
        <v>0</v>
      </c>
      <c r="AH1115" s="410">
        <f t="shared" ref="AH1115" si="2454">AH1114</f>
        <v>0</v>
      </c>
      <c r="AI1115" s="410">
        <f t="shared" ref="AI1115" si="2455">AI1114</f>
        <v>0</v>
      </c>
      <c r="AJ1115" s="410">
        <f t="shared" ref="AJ1115" si="2456">AJ1114</f>
        <v>0</v>
      </c>
      <c r="AK1115" s="410">
        <f t="shared" ref="AK1115" si="2457">AK1114</f>
        <v>0</v>
      </c>
      <c r="AL1115" s="410">
        <f t="shared" ref="AL1115" si="2458">AL1114</f>
        <v>0</v>
      </c>
      <c r="AM1115" s="305"/>
    </row>
    <row r="1116" spans="1:39" ht="15" hidden="1" customHeight="1" outlineLevel="1">
      <c r="A1116" s="528"/>
      <c r="B1116" s="427"/>
      <c r="C1116" s="290"/>
      <c r="D1116" s="290"/>
      <c r="E1116" s="290"/>
      <c r="F1116" s="290"/>
      <c r="G1116" s="290"/>
      <c r="H1116" s="290"/>
      <c r="I1116" s="290"/>
      <c r="J1116" s="290"/>
      <c r="K1116" s="290"/>
      <c r="L1116" s="290"/>
      <c r="M1116" s="290"/>
      <c r="N1116" s="290"/>
      <c r="O1116" s="290"/>
      <c r="P1116" s="290"/>
      <c r="Q1116" s="290"/>
      <c r="R1116" s="290"/>
      <c r="S1116" s="290"/>
      <c r="T1116" s="290"/>
      <c r="U1116" s="290"/>
      <c r="V1116" s="290"/>
      <c r="W1116" s="290"/>
      <c r="X1116" s="290"/>
      <c r="Y1116" s="411"/>
      <c r="Z1116" s="424"/>
      <c r="AA1116" s="424"/>
      <c r="AB1116" s="424"/>
      <c r="AC1116" s="424"/>
      <c r="AD1116" s="424"/>
      <c r="AE1116" s="424"/>
      <c r="AF1116" s="424"/>
      <c r="AG1116" s="424"/>
      <c r="AH1116" s="424"/>
      <c r="AI1116" s="424"/>
      <c r="AJ1116" s="424"/>
      <c r="AK1116" s="424"/>
      <c r="AL1116" s="424"/>
      <c r="AM1116" s="305"/>
    </row>
    <row r="1117" spans="1:39" ht="33" hidden="1" customHeight="1" outlineLevel="1">
      <c r="A1117" s="528">
        <v>49</v>
      </c>
      <c r="B1117" s="427" t="s">
        <v>141</v>
      </c>
      <c r="C1117" s="290" t="s">
        <v>25</v>
      </c>
      <c r="D1117" s="294"/>
      <c r="E1117" s="294"/>
      <c r="F1117" s="294"/>
      <c r="G1117" s="294"/>
      <c r="H1117" s="294"/>
      <c r="I1117" s="294"/>
      <c r="J1117" s="294"/>
      <c r="K1117" s="294"/>
      <c r="L1117" s="294"/>
      <c r="M1117" s="294"/>
      <c r="N1117" s="294">
        <v>12</v>
      </c>
      <c r="O1117" s="294"/>
      <c r="P1117" s="294"/>
      <c r="Q1117" s="294"/>
      <c r="R1117" s="294"/>
      <c r="S1117" s="294"/>
      <c r="T1117" s="294"/>
      <c r="U1117" s="294"/>
      <c r="V1117" s="294"/>
      <c r="W1117" s="294"/>
      <c r="X1117" s="294"/>
      <c r="Y1117" s="425"/>
      <c r="Z1117" s="414"/>
      <c r="AA1117" s="414"/>
      <c r="AB1117" s="414"/>
      <c r="AC1117" s="414"/>
      <c r="AD1117" s="414"/>
      <c r="AE1117" s="414"/>
      <c r="AF1117" s="414"/>
      <c r="AG1117" s="414"/>
      <c r="AH1117" s="414"/>
      <c r="AI1117" s="414"/>
      <c r="AJ1117" s="414"/>
      <c r="AK1117" s="414"/>
      <c r="AL1117" s="414"/>
      <c r="AM1117" s="295">
        <f>SUM(Y1117:AL1117)</f>
        <v>0</v>
      </c>
    </row>
    <row r="1118" spans="1:39" ht="15" hidden="1" customHeight="1" outlineLevel="1">
      <c r="A1118" s="528"/>
      <c r="B1118" s="293" t="s">
        <v>346</v>
      </c>
      <c r="C1118" s="290" t="s">
        <v>163</v>
      </c>
      <c r="D1118" s="294"/>
      <c r="E1118" s="294"/>
      <c r="F1118" s="294"/>
      <c r="G1118" s="294"/>
      <c r="H1118" s="294"/>
      <c r="I1118" s="294"/>
      <c r="J1118" s="294"/>
      <c r="K1118" s="294"/>
      <c r="L1118" s="294"/>
      <c r="M1118" s="294"/>
      <c r="N1118" s="294">
        <f>N1117</f>
        <v>12</v>
      </c>
      <c r="O1118" s="294"/>
      <c r="P1118" s="294"/>
      <c r="Q1118" s="294"/>
      <c r="R1118" s="294"/>
      <c r="S1118" s="294"/>
      <c r="T1118" s="294"/>
      <c r="U1118" s="294"/>
      <c r="V1118" s="294"/>
      <c r="W1118" s="294"/>
      <c r="X1118" s="294"/>
      <c r="Y1118" s="410">
        <f>Y1117</f>
        <v>0</v>
      </c>
      <c r="Z1118" s="410">
        <f t="shared" ref="Z1118" si="2459">Z1117</f>
        <v>0</v>
      </c>
      <c r="AA1118" s="410">
        <f t="shared" ref="AA1118" si="2460">AA1117</f>
        <v>0</v>
      </c>
      <c r="AB1118" s="410">
        <f t="shared" ref="AB1118" si="2461">AB1117</f>
        <v>0</v>
      </c>
      <c r="AC1118" s="410">
        <f t="shared" ref="AC1118" si="2462">AC1117</f>
        <v>0</v>
      </c>
      <c r="AD1118" s="410">
        <f t="shared" ref="AD1118" si="2463">AD1117</f>
        <v>0</v>
      </c>
      <c r="AE1118" s="410">
        <f t="shared" ref="AE1118" si="2464">AE1117</f>
        <v>0</v>
      </c>
      <c r="AF1118" s="410">
        <f t="shared" ref="AF1118" si="2465">AF1117</f>
        <v>0</v>
      </c>
      <c r="AG1118" s="410">
        <f t="shared" ref="AG1118" si="2466">AG1117</f>
        <v>0</v>
      </c>
      <c r="AH1118" s="410">
        <f t="shared" ref="AH1118" si="2467">AH1117</f>
        <v>0</v>
      </c>
      <c r="AI1118" s="410">
        <f t="shared" ref="AI1118" si="2468">AI1117</f>
        <v>0</v>
      </c>
      <c r="AJ1118" s="410">
        <f t="shared" ref="AJ1118" si="2469">AJ1117</f>
        <v>0</v>
      </c>
      <c r="AK1118" s="410">
        <f t="shared" ref="AK1118" si="2470">AK1117</f>
        <v>0</v>
      </c>
      <c r="AL1118" s="410">
        <f t="shared" ref="AL1118" si="2471">AL1117</f>
        <v>0</v>
      </c>
      <c r="AM1118" s="305"/>
    </row>
    <row r="1119" spans="1:39" ht="15" hidden="1" customHeight="1" outlineLevel="1">
      <c r="A1119" s="528"/>
      <c r="B1119" s="293"/>
      <c r="C1119" s="304"/>
      <c r="D1119" s="290"/>
      <c r="E1119" s="290"/>
      <c r="F1119" s="290"/>
      <c r="G1119" s="290"/>
      <c r="H1119" s="290"/>
      <c r="I1119" s="290"/>
      <c r="J1119" s="290"/>
      <c r="K1119" s="290"/>
      <c r="L1119" s="290"/>
      <c r="M1119" s="290"/>
      <c r="N1119" s="290"/>
      <c r="O1119" s="290"/>
      <c r="P1119" s="290"/>
      <c r="Q1119" s="290"/>
      <c r="R1119" s="290"/>
      <c r="S1119" s="290"/>
      <c r="T1119" s="290"/>
      <c r="U1119" s="290"/>
      <c r="V1119" s="290"/>
      <c r="W1119" s="290"/>
      <c r="X1119" s="290"/>
      <c r="Y1119" s="300"/>
      <c r="Z1119" s="300"/>
      <c r="AA1119" s="300"/>
      <c r="AB1119" s="300"/>
      <c r="AC1119" s="300"/>
      <c r="AD1119" s="300"/>
      <c r="AE1119" s="300"/>
      <c r="AF1119" s="300"/>
      <c r="AG1119" s="300"/>
      <c r="AH1119" s="300"/>
      <c r="AI1119" s="300"/>
      <c r="AJ1119" s="300"/>
      <c r="AK1119" s="300"/>
      <c r="AL1119" s="300"/>
      <c r="AM1119" s="305"/>
    </row>
    <row r="1120" spans="1:39" ht="16" collapsed="1">
      <c r="B1120" s="326" t="s">
        <v>347</v>
      </c>
      <c r="C1120" s="328"/>
      <c r="D1120" s="328">
        <f>SUM(D963:D1118)</f>
        <v>0</v>
      </c>
      <c r="E1120" s="328"/>
      <c r="F1120" s="328"/>
      <c r="G1120" s="328"/>
      <c r="H1120" s="328"/>
      <c r="I1120" s="328"/>
      <c r="J1120" s="328"/>
      <c r="K1120" s="328"/>
      <c r="L1120" s="328"/>
      <c r="M1120" s="328"/>
      <c r="N1120" s="328"/>
      <c r="O1120" s="328">
        <f>SUM(O963:O1118)</f>
        <v>0</v>
      </c>
      <c r="P1120" s="328"/>
      <c r="Q1120" s="328"/>
      <c r="R1120" s="328"/>
      <c r="S1120" s="328"/>
      <c r="T1120" s="328"/>
      <c r="U1120" s="328"/>
      <c r="V1120" s="328"/>
      <c r="W1120" s="328"/>
      <c r="X1120" s="328"/>
      <c r="Y1120" s="328">
        <f>IF(Y961="kWh",SUMPRODUCT(D963:D1118,Y963:Y1118))</f>
        <v>0</v>
      </c>
      <c r="Z1120" s="328">
        <f>IF(Z961="kWh",SUMPRODUCT(D963:D1118,Z963:Z1118))</f>
        <v>0</v>
      </c>
      <c r="AA1120" s="328">
        <f>IF(AA961="kw",SUMPRODUCT(N963:N1118,O963:O1118,AA963:AA1118),SUMPRODUCT(D963:D1118,AA963:AA1118))</f>
        <v>0</v>
      </c>
      <c r="AB1120" s="328">
        <f>IF(AB961="kw",SUMPRODUCT(N963:N1118,O963:O1118,AB963:AB1118),SUMPRODUCT(D963:D1118,AB963:AB1118))</f>
        <v>0</v>
      </c>
      <c r="AC1120" s="328">
        <f>IF(AC961="kw",SUMPRODUCT(N963:N1118,O963:O1118,AC963:AC1118),SUMPRODUCT(D963:D1118,AC963:AC1118))</f>
        <v>0</v>
      </c>
      <c r="AD1120" s="328">
        <f>IF(AD961="kw",SUMPRODUCT(N963:N1118,O963:O1118,AD963:AD1118),SUMPRODUCT(D963:D1118,AD963:AD1118))</f>
        <v>0</v>
      </c>
      <c r="AE1120" s="328">
        <f>IF(AE961="kw",SUMPRODUCT(N963:N1118,O963:O1118,AE963:AE1118),SUMPRODUCT(D963:D1118,AE963:AE1118))</f>
        <v>0</v>
      </c>
      <c r="AF1120" s="328">
        <f>IF(AF961="kw",SUMPRODUCT(N963:N1118,O963:O1118,AF963:AF1118),SUMPRODUCT(D963:D1118,AF963:AF1118))</f>
        <v>0</v>
      </c>
      <c r="AG1120" s="328">
        <f>IF(AG961="kw",SUMPRODUCT(N963:N1118,O963:O1118,AG963:AG1118),SUMPRODUCT(D963:D1118,AG963:AG1118))</f>
        <v>0</v>
      </c>
      <c r="AH1120" s="328">
        <f>IF(AH961="kw",SUMPRODUCT(N963:N1118,O963:O1118,AH963:AH1118),SUMPRODUCT(D963:D1118,AH963:AH1118))</f>
        <v>0</v>
      </c>
      <c r="AI1120" s="328">
        <f>IF(AI961="kw",SUMPRODUCT(N963:N1118,O963:O1118,AI963:AI1118),SUMPRODUCT(D963:D1118,AI963:AI1118))</f>
        <v>0</v>
      </c>
      <c r="AJ1120" s="328">
        <f>IF(AJ961="kw",SUMPRODUCT(N963:N1118,O963:O1118,AJ963:AJ1118),SUMPRODUCT(D963:D1118,AJ963:AJ1118))</f>
        <v>0</v>
      </c>
      <c r="AK1120" s="328">
        <f>IF(AK961="kw",SUMPRODUCT(N963:N1118,O963:O1118,AK963:AK1118),SUMPRODUCT(D963:D1118,AK963:AK1118))</f>
        <v>0</v>
      </c>
      <c r="AL1120" s="328">
        <f>IF(AL961="kw",SUMPRODUCT(N963:N1118,O963:O1118,AL963:AL1118),SUMPRODUCT(D963:D1118,AL963:AL1118))</f>
        <v>0</v>
      </c>
      <c r="AM1120" s="329"/>
    </row>
    <row r="1121" spans="2:39" ht="16">
      <c r="B1121" s="390" t="s">
        <v>348</v>
      </c>
      <c r="C1121" s="391"/>
      <c r="D1121" s="391"/>
      <c r="E1121" s="391"/>
      <c r="F1121" s="391"/>
      <c r="G1121" s="391"/>
      <c r="H1121" s="391"/>
      <c r="I1121" s="391"/>
      <c r="J1121" s="391"/>
      <c r="K1121" s="391"/>
      <c r="L1121" s="391"/>
      <c r="M1121" s="391"/>
      <c r="N1121" s="391"/>
      <c r="O1121" s="391"/>
      <c r="P1121" s="391"/>
      <c r="Q1121" s="391"/>
      <c r="R1121" s="391"/>
      <c r="S1121" s="391"/>
      <c r="T1121" s="391"/>
      <c r="U1121" s="391"/>
      <c r="V1121" s="391"/>
      <c r="W1121" s="391"/>
      <c r="X1121" s="391"/>
      <c r="Y1121" s="391">
        <f>HLOOKUP(Y773,'2. LRAMVA Threshold'!$B$42:$Q$54,12,FALSE)</f>
        <v>1769697.9881690899</v>
      </c>
      <c r="Z1121" s="391">
        <f>HLOOKUP(Z773,'2. LRAMVA Threshold'!$B$42:$Q$54,12,FALSE)</f>
        <v>967904.63317232695</v>
      </c>
      <c r="AA1121" s="391">
        <f>HLOOKUP(AA773,'2. LRAMVA Threshold'!$B$42:$Q$54,12,FALSE)</f>
        <v>8959</v>
      </c>
      <c r="AB1121" s="391">
        <f>HLOOKUP(AB773,'2. LRAMVA Threshold'!$B$42:$Q$54,12,FALSE)</f>
        <v>0</v>
      </c>
      <c r="AC1121" s="391">
        <f>HLOOKUP(AC773,'2. LRAMVA Threshold'!$B$42:$Q$54,12,FALSE)</f>
        <v>0</v>
      </c>
      <c r="AD1121" s="391">
        <f>HLOOKUP(AD773,'2. LRAMVA Threshold'!$B$42:$Q$54,12,FALSE)</f>
        <v>0</v>
      </c>
      <c r="AE1121" s="391">
        <f>HLOOKUP(AE773,'2. LRAMVA Threshold'!$B$42:$Q$54,12,FALSE)</f>
        <v>0</v>
      </c>
      <c r="AF1121" s="391">
        <f>HLOOKUP(AF773,'2. LRAMVA Threshold'!$B$42:$Q$54,12,FALSE)</f>
        <v>0</v>
      </c>
      <c r="AG1121" s="391">
        <f>HLOOKUP(AG773,'2. LRAMVA Threshold'!$B$42:$Q$54,12,FALSE)</f>
        <v>0</v>
      </c>
      <c r="AH1121" s="391">
        <f>HLOOKUP(AH773,'2. LRAMVA Threshold'!$B$42:$Q$54,12,FALSE)</f>
        <v>0</v>
      </c>
      <c r="AI1121" s="391">
        <f>HLOOKUP(AI773,'2. LRAMVA Threshold'!$B$42:$Q$54,12,FALSE)</f>
        <v>0</v>
      </c>
      <c r="AJ1121" s="391">
        <f>HLOOKUP(AJ773,'2. LRAMVA Threshold'!$B$42:$Q$54,12,FALSE)</f>
        <v>0</v>
      </c>
      <c r="AK1121" s="391">
        <f>HLOOKUP(AK773,'2. LRAMVA Threshold'!$B$42:$Q$54,12,FALSE)</f>
        <v>0</v>
      </c>
      <c r="AL1121" s="391">
        <f>HLOOKUP(AL773,'2. LRAMVA Threshold'!$B$42:$Q$54,12,FALSE)</f>
        <v>0</v>
      </c>
      <c r="AM1121" s="441"/>
    </row>
    <row r="1122" spans="2:39" ht="16">
      <c r="B1122" s="393"/>
      <c r="C1122" s="431"/>
      <c r="D1122" s="432"/>
      <c r="E1122" s="432"/>
      <c r="F1122" s="432"/>
      <c r="G1122" s="432"/>
      <c r="H1122" s="432"/>
      <c r="I1122" s="432"/>
      <c r="J1122" s="432"/>
      <c r="K1122" s="432"/>
      <c r="L1122" s="432"/>
      <c r="M1122" s="432"/>
      <c r="N1122" s="432"/>
      <c r="O1122" s="433"/>
      <c r="P1122" s="432"/>
      <c r="Q1122" s="432"/>
      <c r="R1122" s="432"/>
      <c r="S1122" s="434"/>
      <c r="T1122" s="434"/>
      <c r="U1122" s="434"/>
      <c r="V1122" s="434"/>
      <c r="W1122" s="432"/>
      <c r="X1122" s="432"/>
      <c r="Y1122" s="435"/>
      <c r="Z1122" s="435"/>
      <c r="AA1122" s="435"/>
      <c r="AB1122" s="435"/>
      <c r="AC1122" s="435"/>
      <c r="AD1122" s="435"/>
      <c r="AE1122" s="435"/>
      <c r="AF1122" s="398"/>
      <c r="AG1122" s="398"/>
      <c r="AH1122" s="398"/>
      <c r="AI1122" s="398"/>
      <c r="AJ1122" s="398"/>
      <c r="AK1122" s="398"/>
      <c r="AL1122" s="398"/>
      <c r="AM1122" s="399"/>
    </row>
    <row r="1123" spans="2:39" ht="16">
      <c r="B1123" s="323" t="s">
        <v>349</v>
      </c>
      <c r="C1123" s="337"/>
      <c r="D1123" s="337"/>
      <c r="E1123" s="375"/>
      <c r="F1123" s="375"/>
      <c r="G1123" s="375"/>
      <c r="H1123" s="375"/>
      <c r="I1123" s="375"/>
      <c r="J1123" s="375"/>
      <c r="K1123" s="375"/>
      <c r="L1123" s="375"/>
      <c r="M1123" s="375"/>
      <c r="N1123" s="375"/>
      <c r="O1123" s="290"/>
      <c r="P1123" s="339"/>
      <c r="Q1123" s="339"/>
      <c r="R1123" s="339"/>
      <c r="S1123" s="338"/>
      <c r="T1123" s="338"/>
      <c r="U1123" s="338"/>
      <c r="V1123" s="338"/>
      <c r="W1123" s="339"/>
      <c r="X1123" s="339"/>
      <c r="Y1123" s="340">
        <f>HLOOKUP(Y$35,'3.  Distribution Rates'!$C$122:$P$134,12,FALSE)</f>
        <v>0</v>
      </c>
      <c r="Z1123" s="340">
        <f>HLOOKUP(Z$35,'3.  Distribution Rates'!$C$122:$P$134,12,FALSE)</f>
        <v>1.9099999999999999E-2</v>
      </c>
      <c r="AA1123" s="340">
        <f>HLOOKUP(AA$35,'3.  Distribution Rates'!$C$122:$P$134,12,FALSE)</f>
        <v>2.6212</v>
      </c>
      <c r="AB1123" s="340">
        <f>HLOOKUP(AB$35,'3.  Distribution Rates'!$C$122:$P$134,12,FALSE)</f>
        <v>1.2309000000000001</v>
      </c>
      <c r="AC1123" s="340">
        <f>HLOOKUP(AC$35,'3.  Distribution Rates'!$C$122:$P$134,12,FALSE)</f>
        <v>1.26E-2</v>
      </c>
      <c r="AD1123" s="340">
        <f>HLOOKUP(AD$35,'3.  Distribution Rates'!$C$122:$P$134,12,FALSE)</f>
        <v>17.689</v>
      </c>
      <c r="AE1123" s="340">
        <f>HLOOKUP(AE$35,'3.  Distribution Rates'!$C$122:$P$134,12,FALSE)</f>
        <v>27.0032</v>
      </c>
      <c r="AF1123" s="340">
        <f>HLOOKUP(AF$35,'3.  Distribution Rates'!$C$122:$P$134,12,FALSE)</f>
        <v>0</v>
      </c>
      <c r="AG1123" s="340">
        <f>HLOOKUP(AG$35,'3.  Distribution Rates'!$C$122:$P$134,12,FALSE)</f>
        <v>0</v>
      </c>
      <c r="AH1123" s="340">
        <f>HLOOKUP(AH$35,'3.  Distribution Rates'!$C$122:$P$134,12,FALSE)</f>
        <v>0</v>
      </c>
      <c r="AI1123" s="340">
        <f>HLOOKUP(AI$35,'3.  Distribution Rates'!$C$122:$P$134,12,FALSE)</f>
        <v>0</v>
      </c>
      <c r="AJ1123" s="340">
        <f>HLOOKUP(AJ$35,'3.  Distribution Rates'!$C$122:$P$134,12,FALSE)</f>
        <v>0</v>
      </c>
      <c r="AK1123" s="340">
        <f>HLOOKUP(AK$35,'3.  Distribution Rates'!$C$122:$P$134,12,FALSE)</f>
        <v>0</v>
      </c>
      <c r="AL1123" s="340">
        <f>HLOOKUP(AL$35,'3.  Distribution Rates'!$C$122:$P$134,12,FALSE)</f>
        <v>0</v>
      </c>
      <c r="AM1123" s="443"/>
    </row>
    <row r="1124" spans="2:39" ht="16">
      <c r="B1124" s="323" t="s">
        <v>353</v>
      </c>
      <c r="C1124" s="344"/>
      <c r="D1124" s="308"/>
      <c r="E1124" s="278"/>
      <c r="F1124" s="278"/>
      <c r="G1124" s="278"/>
      <c r="H1124" s="278"/>
      <c r="I1124" s="278"/>
      <c r="J1124" s="278"/>
      <c r="K1124" s="278"/>
      <c r="L1124" s="278"/>
      <c r="M1124" s="278"/>
      <c r="N1124" s="278"/>
      <c r="O1124" s="290"/>
      <c r="P1124" s="278"/>
      <c r="Q1124" s="278"/>
      <c r="R1124" s="278"/>
      <c r="S1124" s="308"/>
      <c r="T1124" s="308"/>
      <c r="U1124" s="308"/>
      <c r="V1124" s="308"/>
      <c r="W1124" s="278"/>
      <c r="X1124" s="278"/>
      <c r="Y1124" s="377">
        <f>'4.  2011-2014 LRAM'!Y143*Y1123</f>
        <v>0</v>
      </c>
      <c r="Z1124" s="377">
        <f>'4.  2011-2014 LRAM'!Z143*Z1123</f>
        <v>0</v>
      </c>
      <c r="AA1124" s="377">
        <f>'4.  2011-2014 LRAM'!AA143*AA1123</f>
        <v>0</v>
      </c>
      <c r="AB1124" s="377">
        <f>'4.  2011-2014 LRAM'!AB143*AB1123</f>
        <v>0</v>
      </c>
      <c r="AC1124" s="377">
        <f>'4.  2011-2014 LRAM'!AC143*AC1123</f>
        <v>0</v>
      </c>
      <c r="AD1124" s="377">
        <f>'4.  2011-2014 LRAM'!AD143*AD1123</f>
        <v>0</v>
      </c>
      <c r="AE1124" s="377">
        <f>'4.  2011-2014 LRAM'!AE143*AE1123</f>
        <v>0</v>
      </c>
      <c r="AF1124" s="377">
        <f>'4.  2011-2014 LRAM'!AF143*AF1123</f>
        <v>0</v>
      </c>
      <c r="AG1124" s="377">
        <f>'4.  2011-2014 LRAM'!AG143*AG1123</f>
        <v>0</v>
      </c>
      <c r="AH1124" s="377">
        <f>'4.  2011-2014 LRAM'!AH143*AH1123</f>
        <v>0</v>
      </c>
      <c r="AI1124" s="377">
        <f>'4.  2011-2014 LRAM'!AI143*AI1123</f>
        <v>0</v>
      </c>
      <c r="AJ1124" s="377">
        <f>'4.  2011-2014 LRAM'!AJ143*AJ1123</f>
        <v>0</v>
      </c>
      <c r="AK1124" s="377">
        <f>'4.  2011-2014 LRAM'!AK143*AK1123</f>
        <v>0</v>
      </c>
      <c r="AL1124" s="377">
        <f>'4.  2011-2014 LRAM'!AL143*AL1123</f>
        <v>0</v>
      </c>
      <c r="AM1124" s="625">
        <f t="shared" ref="AM1124:AM1133" si="2472">SUM(Y1124:AL1124)</f>
        <v>0</v>
      </c>
    </row>
    <row r="1125" spans="2:39" ht="16">
      <c r="B1125" s="323" t="s">
        <v>354</v>
      </c>
      <c r="C1125" s="344"/>
      <c r="D1125" s="308"/>
      <c r="E1125" s="278"/>
      <c r="F1125" s="278"/>
      <c r="G1125" s="278"/>
      <c r="H1125" s="278"/>
      <c r="I1125" s="278"/>
      <c r="J1125" s="278"/>
      <c r="K1125" s="278"/>
      <c r="L1125" s="278"/>
      <c r="M1125" s="278"/>
      <c r="N1125" s="278"/>
      <c r="O1125" s="290"/>
      <c r="P1125" s="278"/>
      <c r="Q1125" s="278"/>
      <c r="R1125" s="278"/>
      <c r="S1125" s="308"/>
      <c r="T1125" s="308"/>
      <c r="U1125" s="308"/>
      <c r="V1125" s="308"/>
      <c r="W1125" s="278"/>
      <c r="X1125" s="278"/>
      <c r="Y1125" s="377">
        <f>'4.  2011-2014 LRAM'!Y272*Y1123</f>
        <v>0</v>
      </c>
      <c r="Z1125" s="377">
        <f>'4.  2011-2014 LRAM'!Z272*Z1123</f>
        <v>0</v>
      </c>
      <c r="AA1125" s="377">
        <f>'4.  2011-2014 LRAM'!AA272*AA1123</f>
        <v>0</v>
      </c>
      <c r="AB1125" s="377">
        <f>'4.  2011-2014 LRAM'!AB272*AB1123</f>
        <v>0</v>
      </c>
      <c r="AC1125" s="377">
        <f>'4.  2011-2014 LRAM'!AC272*AC1123</f>
        <v>0</v>
      </c>
      <c r="AD1125" s="377">
        <f>'4.  2011-2014 LRAM'!AD272*AD1123</f>
        <v>0</v>
      </c>
      <c r="AE1125" s="377">
        <f>'4.  2011-2014 LRAM'!AE272*AE1123</f>
        <v>0</v>
      </c>
      <c r="AF1125" s="377">
        <f>'4.  2011-2014 LRAM'!AF272*AF1123</f>
        <v>0</v>
      </c>
      <c r="AG1125" s="377">
        <f>'4.  2011-2014 LRAM'!AG272*AG1123</f>
        <v>0</v>
      </c>
      <c r="AH1125" s="377">
        <f>'4.  2011-2014 LRAM'!AH272*AH1123</f>
        <v>0</v>
      </c>
      <c r="AI1125" s="377">
        <f>'4.  2011-2014 LRAM'!AI272*AI1123</f>
        <v>0</v>
      </c>
      <c r="AJ1125" s="377">
        <f>'4.  2011-2014 LRAM'!AJ272*AJ1123</f>
        <v>0</v>
      </c>
      <c r="AK1125" s="377">
        <f>'4.  2011-2014 LRAM'!AK272*AK1123</f>
        <v>0</v>
      </c>
      <c r="AL1125" s="377">
        <f>'4.  2011-2014 LRAM'!AL272*AL1123</f>
        <v>0</v>
      </c>
      <c r="AM1125" s="625">
        <f t="shared" si="2472"/>
        <v>0</v>
      </c>
    </row>
    <row r="1126" spans="2:39" ht="16">
      <c r="B1126" s="323" t="s">
        <v>355</v>
      </c>
      <c r="C1126" s="344"/>
      <c r="D1126" s="308"/>
      <c r="E1126" s="278"/>
      <c r="F1126" s="278"/>
      <c r="G1126" s="278"/>
      <c r="H1126" s="278"/>
      <c r="I1126" s="278"/>
      <c r="J1126" s="278"/>
      <c r="K1126" s="278"/>
      <c r="L1126" s="278"/>
      <c r="M1126" s="278"/>
      <c r="N1126" s="278"/>
      <c r="O1126" s="290"/>
      <c r="P1126" s="278"/>
      <c r="Q1126" s="278"/>
      <c r="R1126" s="278"/>
      <c r="S1126" s="308"/>
      <c r="T1126" s="308"/>
      <c r="U1126" s="308"/>
      <c r="V1126" s="308"/>
      <c r="W1126" s="278"/>
      <c r="X1126" s="278"/>
      <c r="Y1126" s="377">
        <f>'4.  2011-2014 LRAM'!Y401*Y1123</f>
        <v>0</v>
      </c>
      <c r="Z1126" s="377">
        <f>'4.  2011-2014 LRAM'!Z401*Z1123</f>
        <v>0</v>
      </c>
      <c r="AA1126" s="377">
        <f>'4.  2011-2014 LRAM'!AA401*AA1123</f>
        <v>0</v>
      </c>
      <c r="AB1126" s="377">
        <f>'4.  2011-2014 LRAM'!AB401*AB1123</f>
        <v>0</v>
      </c>
      <c r="AC1126" s="377">
        <f>'4.  2011-2014 LRAM'!AC401*AC1123</f>
        <v>0</v>
      </c>
      <c r="AD1126" s="377">
        <f>'4.  2011-2014 LRAM'!AD401*AD1123</f>
        <v>0</v>
      </c>
      <c r="AE1126" s="377">
        <f>'4.  2011-2014 LRAM'!AE401*AE1123</f>
        <v>0</v>
      </c>
      <c r="AF1126" s="377">
        <f>'4.  2011-2014 LRAM'!AF401*AF1123</f>
        <v>0</v>
      </c>
      <c r="AG1126" s="377">
        <f>'4.  2011-2014 LRAM'!AG401*AG1123</f>
        <v>0</v>
      </c>
      <c r="AH1126" s="377">
        <f>'4.  2011-2014 LRAM'!AH401*AH1123</f>
        <v>0</v>
      </c>
      <c r="AI1126" s="377">
        <f>'4.  2011-2014 LRAM'!AI401*AI1123</f>
        <v>0</v>
      </c>
      <c r="AJ1126" s="377">
        <f>'4.  2011-2014 LRAM'!AJ401*AJ1123</f>
        <v>0</v>
      </c>
      <c r="AK1126" s="377">
        <f>'4.  2011-2014 LRAM'!AK401*AK1123</f>
        <v>0</v>
      </c>
      <c r="AL1126" s="377">
        <f>'4.  2011-2014 LRAM'!AL401*AL1123</f>
        <v>0</v>
      </c>
      <c r="AM1126" s="625">
        <f t="shared" si="2472"/>
        <v>0</v>
      </c>
    </row>
    <row r="1127" spans="2:39" ht="16">
      <c r="B1127" s="323" t="s">
        <v>356</v>
      </c>
      <c r="C1127" s="344"/>
      <c r="D1127" s="308"/>
      <c r="E1127" s="278"/>
      <c r="F1127" s="278"/>
      <c r="G1127" s="278"/>
      <c r="H1127" s="278"/>
      <c r="I1127" s="278"/>
      <c r="J1127" s="278"/>
      <c r="K1127" s="278"/>
      <c r="L1127" s="278"/>
      <c r="M1127" s="278"/>
      <c r="N1127" s="278"/>
      <c r="O1127" s="290"/>
      <c r="P1127" s="278"/>
      <c r="Q1127" s="278"/>
      <c r="R1127" s="278"/>
      <c r="S1127" s="308"/>
      <c r="T1127" s="308"/>
      <c r="U1127" s="308"/>
      <c r="V1127" s="308"/>
      <c r="W1127" s="278"/>
      <c r="X1127" s="278"/>
      <c r="Y1127" s="377">
        <f>'4.  2011-2014 LRAM'!Y532*Y1123</f>
        <v>0</v>
      </c>
      <c r="Z1127" s="377">
        <f>'4.  2011-2014 LRAM'!Z532*Z1123</f>
        <v>7165.052728179</v>
      </c>
      <c r="AA1127" s="377">
        <f>'4.  2011-2014 LRAM'!AA532*AA1123</f>
        <v>8092.6768519722145</v>
      </c>
      <c r="AB1127" s="377">
        <f>'4.  2011-2014 LRAM'!AB532*AB1123</f>
        <v>641.75625137242082</v>
      </c>
      <c r="AC1127" s="377">
        <f>'4.  2011-2014 LRAM'!AC532*AC1123</f>
        <v>0</v>
      </c>
      <c r="AD1127" s="377">
        <f>'4.  2011-2014 LRAM'!AD532*AD1123</f>
        <v>0</v>
      </c>
      <c r="AE1127" s="377">
        <f>'4.  2011-2014 LRAM'!AE532*AE1123</f>
        <v>0</v>
      </c>
      <c r="AF1127" s="377">
        <f>'4.  2011-2014 LRAM'!AF532*AF1123</f>
        <v>0</v>
      </c>
      <c r="AG1127" s="377">
        <f>'4.  2011-2014 LRAM'!AG532*AG1123</f>
        <v>0</v>
      </c>
      <c r="AH1127" s="377">
        <f>'4.  2011-2014 LRAM'!AH532*AH1123</f>
        <v>0</v>
      </c>
      <c r="AI1127" s="377">
        <f>'4.  2011-2014 LRAM'!AI532*AI1123</f>
        <v>0</v>
      </c>
      <c r="AJ1127" s="377">
        <f>'4.  2011-2014 LRAM'!AJ532*AJ1123</f>
        <v>0</v>
      </c>
      <c r="AK1127" s="377">
        <f>'4.  2011-2014 LRAM'!AK532*AK1123</f>
        <v>0</v>
      </c>
      <c r="AL1127" s="377">
        <f>'4.  2011-2014 LRAM'!AL532*AL1123</f>
        <v>0</v>
      </c>
      <c r="AM1127" s="625">
        <f t="shared" si="2472"/>
        <v>15899.485831523636</v>
      </c>
    </row>
    <row r="1128" spans="2:39" ht="16">
      <c r="B1128" s="323" t="s">
        <v>357</v>
      </c>
      <c r="C1128" s="344"/>
      <c r="D1128" s="308"/>
      <c r="E1128" s="278"/>
      <c r="F1128" s="278"/>
      <c r="G1128" s="278"/>
      <c r="H1128" s="278"/>
      <c r="I1128" s="278"/>
      <c r="J1128" s="278"/>
      <c r="K1128" s="278"/>
      <c r="L1128" s="278"/>
      <c r="M1128" s="278"/>
      <c r="N1128" s="278"/>
      <c r="O1128" s="290"/>
      <c r="P1128" s="278"/>
      <c r="Q1128" s="278"/>
      <c r="R1128" s="278"/>
      <c r="S1128" s="308"/>
      <c r="T1128" s="308"/>
      <c r="U1128" s="308"/>
      <c r="V1128" s="308"/>
      <c r="W1128" s="278"/>
      <c r="X1128" s="278"/>
      <c r="Y1128" s="377">
        <f t="shared" ref="Y1128:AL1128" si="2473">Y214*Y1123</f>
        <v>0</v>
      </c>
      <c r="Z1128" s="377">
        <f t="shared" si="2473"/>
        <v>8021.2999350793461</v>
      </c>
      <c r="AA1128" s="377">
        <f t="shared" si="2473"/>
        <v>45524.432175822985</v>
      </c>
      <c r="AB1128" s="377">
        <f t="shared" si="2473"/>
        <v>1906.6535327674708</v>
      </c>
      <c r="AC1128" s="377">
        <f t="shared" si="2473"/>
        <v>0</v>
      </c>
      <c r="AD1128" s="377">
        <f t="shared" si="2473"/>
        <v>0</v>
      </c>
      <c r="AE1128" s="377">
        <f t="shared" si="2473"/>
        <v>0</v>
      </c>
      <c r="AF1128" s="377">
        <f t="shared" si="2473"/>
        <v>0</v>
      </c>
      <c r="AG1128" s="377">
        <f t="shared" si="2473"/>
        <v>0</v>
      </c>
      <c r="AH1128" s="377">
        <f t="shared" si="2473"/>
        <v>0</v>
      </c>
      <c r="AI1128" s="377">
        <f t="shared" si="2473"/>
        <v>0</v>
      </c>
      <c r="AJ1128" s="377">
        <f t="shared" si="2473"/>
        <v>0</v>
      </c>
      <c r="AK1128" s="377">
        <f t="shared" si="2473"/>
        <v>0</v>
      </c>
      <c r="AL1128" s="377">
        <f t="shared" si="2473"/>
        <v>0</v>
      </c>
      <c r="AM1128" s="625">
        <f t="shared" si="2472"/>
        <v>55452.385643669804</v>
      </c>
    </row>
    <row r="1129" spans="2:39" ht="16">
      <c r="B1129" s="323" t="s">
        <v>358</v>
      </c>
      <c r="C1129" s="344"/>
      <c r="D1129" s="308"/>
      <c r="E1129" s="278"/>
      <c r="F1129" s="278"/>
      <c r="G1129" s="278"/>
      <c r="H1129" s="278"/>
      <c r="I1129" s="278"/>
      <c r="J1129" s="278"/>
      <c r="K1129" s="278"/>
      <c r="L1129" s="278"/>
      <c r="M1129" s="278"/>
      <c r="N1129" s="278"/>
      <c r="O1129" s="290"/>
      <c r="P1129" s="278"/>
      <c r="Q1129" s="278"/>
      <c r="R1129" s="278"/>
      <c r="S1129" s="308"/>
      <c r="T1129" s="308"/>
      <c r="U1129" s="308"/>
      <c r="V1129" s="308"/>
      <c r="W1129" s="278"/>
      <c r="X1129" s="278"/>
      <c r="Y1129" s="377">
        <f t="shared" ref="Y1129:AL1129" si="2474">Y399*Y1123</f>
        <v>0</v>
      </c>
      <c r="Z1129" s="377">
        <f t="shared" si="2474"/>
        <v>19908.681313573419</v>
      </c>
      <c r="AA1129" s="377">
        <f t="shared" si="2474"/>
        <v>1587.4752622727906</v>
      </c>
      <c r="AB1129" s="377">
        <f t="shared" si="2474"/>
        <v>0</v>
      </c>
      <c r="AC1129" s="377">
        <f t="shared" si="2474"/>
        <v>0</v>
      </c>
      <c r="AD1129" s="377">
        <f t="shared" si="2474"/>
        <v>0</v>
      </c>
      <c r="AE1129" s="377">
        <f t="shared" si="2474"/>
        <v>0</v>
      </c>
      <c r="AF1129" s="377">
        <f t="shared" si="2474"/>
        <v>0</v>
      </c>
      <c r="AG1129" s="377">
        <f t="shared" si="2474"/>
        <v>0</v>
      </c>
      <c r="AH1129" s="377">
        <f t="shared" si="2474"/>
        <v>0</v>
      </c>
      <c r="AI1129" s="377">
        <f t="shared" si="2474"/>
        <v>0</v>
      </c>
      <c r="AJ1129" s="377">
        <f t="shared" si="2474"/>
        <v>0</v>
      </c>
      <c r="AK1129" s="377">
        <f t="shared" si="2474"/>
        <v>0</v>
      </c>
      <c r="AL1129" s="377">
        <f t="shared" si="2474"/>
        <v>0</v>
      </c>
      <c r="AM1129" s="625">
        <f t="shared" si="2472"/>
        <v>21496.156575846209</v>
      </c>
    </row>
    <row r="1130" spans="2:39" ht="16">
      <c r="B1130" s="323" t="s">
        <v>359</v>
      </c>
      <c r="C1130" s="344"/>
      <c r="D1130" s="308"/>
      <c r="E1130" s="278"/>
      <c r="F1130" s="278"/>
      <c r="G1130" s="278"/>
      <c r="H1130" s="278"/>
      <c r="I1130" s="278"/>
      <c r="J1130" s="278"/>
      <c r="K1130" s="278"/>
      <c r="L1130" s="278"/>
      <c r="M1130" s="278"/>
      <c r="N1130" s="278"/>
      <c r="O1130" s="290"/>
      <c r="P1130" s="278"/>
      <c r="Q1130" s="278"/>
      <c r="R1130" s="278"/>
      <c r="S1130" s="308"/>
      <c r="T1130" s="308"/>
      <c r="U1130" s="308"/>
      <c r="V1130" s="308"/>
      <c r="W1130" s="278"/>
      <c r="X1130" s="278"/>
      <c r="Y1130" s="377">
        <f t="shared" ref="Y1130:AL1130" si="2475">Y583*Y1123</f>
        <v>0</v>
      </c>
      <c r="Z1130" s="377">
        <f t="shared" si="2475"/>
        <v>9270.4973663677574</v>
      </c>
      <c r="AA1130" s="377">
        <f t="shared" si="2475"/>
        <v>8678.3129165629198</v>
      </c>
      <c r="AB1130" s="377">
        <f t="shared" si="2475"/>
        <v>0</v>
      </c>
      <c r="AC1130" s="377">
        <f t="shared" si="2475"/>
        <v>0</v>
      </c>
      <c r="AD1130" s="377">
        <f t="shared" si="2475"/>
        <v>0</v>
      </c>
      <c r="AE1130" s="377">
        <f t="shared" si="2475"/>
        <v>0</v>
      </c>
      <c r="AF1130" s="377">
        <f t="shared" si="2475"/>
        <v>0</v>
      </c>
      <c r="AG1130" s="377">
        <f t="shared" si="2475"/>
        <v>0</v>
      </c>
      <c r="AH1130" s="377">
        <f t="shared" si="2475"/>
        <v>0</v>
      </c>
      <c r="AI1130" s="377">
        <f t="shared" si="2475"/>
        <v>0</v>
      </c>
      <c r="AJ1130" s="377">
        <f t="shared" si="2475"/>
        <v>0</v>
      </c>
      <c r="AK1130" s="377">
        <f t="shared" si="2475"/>
        <v>0</v>
      </c>
      <c r="AL1130" s="377">
        <f t="shared" si="2475"/>
        <v>0</v>
      </c>
      <c r="AM1130" s="625">
        <f t="shared" si="2472"/>
        <v>17948.810282930677</v>
      </c>
    </row>
    <row r="1131" spans="2:39" ht="16">
      <c r="B1131" s="323" t="s">
        <v>360</v>
      </c>
      <c r="C1131" s="344"/>
      <c r="D1131" s="308"/>
      <c r="E1131" s="278"/>
      <c r="F1131" s="278"/>
      <c r="G1131" s="278"/>
      <c r="H1131" s="278"/>
      <c r="I1131" s="278"/>
      <c r="J1131" s="278"/>
      <c r="K1131" s="278"/>
      <c r="L1131" s="278"/>
      <c r="M1131" s="278"/>
      <c r="N1131" s="278"/>
      <c r="O1131" s="290"/>
      <c r="P1131" s="278"/>
      <c r="Q1131" s="278"/>
      <c r="R1131" s="278"/>
      <c r="S1131" s="308"/>
      <c r="T1131" s="308"/>
      <c r="U1131" s="308"/>
      <c r="V1131" s="308"/>
      <c r="W1131" s="278"/>
      <c r="X1131" s="278"/>
      <c r="Y1131" s="377">
        <f t="shared" ref="Y1131:AL1131" si="2476">Y767*Y1123</f>
        <v>0</v>
      </c>
      <c r="Z1131" s="377">
        <f t="shared" si="2476"/>
        <v>3801.0370197019774</v>
      </c>
      <c r="AA1131" s="377">
        <f t="shared" si="2476"/>
        <v>10692.069728640807</v>
      </c>
      <c r="AB1131" s="377">
        <f t="shared" si="2476"/>
        <v>0</v>
      </c>
      <c r="AC1131" s="377">
        <f t="shared" si="2476"/>
        <v>0</v>
      </c>
      <c r="AD1131" s="377">
        <f t="shared" si="2476"/>
        <v>0</v>
      </c>
      <c r="AE1131" s="377">
        <f t="shared" si="2476"/>
        <v>0</v>
      </c>
      <c r="AF1131" s="377">
        <f t="shared" si="2476"/>
        <v>0</v>
      </c>
      <c r="AG1131" s="377">
        <f t="shared" si="2476"/>
        <v>0</v>
      </c>
      <c r="AH1131" s="377">
        <f t="shared" si="2476"/>
        <v>0</v>
      </c>
      <c r="AI1131" s="377">
        <f t="shared" si="2476"/>
        <v>0</v>
      </c>
      <c r="AJ1131" s="377">
        <f t="shared" si="2476"/>
        <v>0</v>
      </c>
      <c r="AK1131" s="377">
        <f t="shared" si="2476"/>
        <v>0</v>
      </c>
      <c r="AL1131" s="377">
        <f t="shared" si="2476"/>
        <v>0</v>
      </c>
      <c r="AM1131" s="625">
        <f t="shared" si="2472"/>
        <v>14493.106748342783</v>
      </c>
    </row>
    <row r="1132" spans="2:39" ht="16">
      <c r="B1132" s="323" t="s">
        <v>361</v>
      </c>
      <c r="C1132" s="344"/>
      <c r="D1132" s="308"/>
      <c r="E1132" s="278"/>
      <c r="F1132" s="278"/>
      <c r="G1132" s="278"/>
      <c r="H1132" s="278"/>
      <c r="I1132" s="278"/>
      <c r="J1132" s="278"/>
      <c r="K1132" s="278"/>
      <c r="L1132" s="278"/>
      <c r="M1132" s="278"/>
      <c r="N1132" s="278"/>
      <c r="O1132" s="290"/>
      <c r="P1132" s="278"/>
      <c r="Q1132" s="278"/>
      <c r="R1132" s="278"/>
      <c r="S1132" s="308"/>
      <c r="T1132" s="308"/>
      <c r="U1132" s="308"/>
      <c r="V1132" s="308"/>
      <c r="W1132" s="278"/>
      <c r="X1132" s="278"/>
      <c r="Y1132" s="377">
        <f t="shared" ref="Y1132:AL1132" si="2477">Y954*Y1123</f>
        <v>0</v>
      </c>
      <c r="Z1132" s="377">
        <f t="shared" si="2477"/>
        <v>4104.153319742818</v>
      </c>
      <c r="AA1132" s="377">
        <f t="shared" si="2477"/>
        <v>7190.7227056120291</v>
      </c>
      <c r="AB1132" s="377">
        <f t="shared" si="2477"/>
        <v>0</v>
      </c>
      <c r="AC1132" s="377">
        <f t="shared" si="2477"/>
        <v>0</v>
      </c>
      <c r="AD1132" s="377">
        <f t="shared" si="2477"/>
        <v>0</v>
      </c>
      <c r="AE1132" s="377">
        <f t="shared" si="2477"/>
        <v>0</v>
      </c>
      <c r="AF1132" s="377">
        <f t="shared" si="2477"/>
        <v>0</v>
      </c>
      <c r="AG1132" s="377">
        <f t="shared" si="2477"/>
        <v>0</v>
      </c>
      <c r="AH1132" s="377">
        <f t="shared" si="2477"/>
        <v>0</v>
      </c>
      <c r="AI1132" s="377">
        <f t="shared" si="2477"/>
        <v>0</v>
      </c>
      <c r="AJ1132" s="377">
        <f t="shared" si="2477"/>
        <v>0</v>
      </c>
      <c r="AK1132" s="377">
        <f t="shared" si="2477"/>
        <v>0</v>
      </c>
      <c r="AL1132" s="377">
        <f t="shared" si="2477"/>
        <v>0</v>
      </c>
      <c r="AM1132" s="625">
        <f t="shared" si="2472"/>
        <v>11294.876025354846</v>
      </c>
    </row>
    <row r="1133" spans="2:39" ht="16">
      <c r="B1133" s="323" t="s">
        <v>362</v>
      </c>
      <c r="C1133" s="344"/>
      <c r="D1133" s="308"/>
      <c r="E1133" s="278"/>
      <c r="F1133" s="278"/>
      <c r="G1133" s="278"/>
      <c r="H1133" s="278"/>
      <c r="I1133" s="278"/>
      <c r="J1133" s="278"/>
      <c r="K1133" s="278"/>
      <c r="L1133" s="278"/>
      <c r="M1133" s="278"/>
      <c r="N1133" s="278"/>
      <c r="O1133" s="290"/>
      <c r="P1133" s="278"/>
      <c r="Q1133" s="278"/>
      <c r="R1133" s="278"/>
      <c r="S1133" s="308"/>
      <c r="T1133" s="308"/>
      <c r="U1133" s="308"/>
      <c r="V1133" s="308"/>
      <c r="W1133" s="278"/>
      <c r="X1133" s="278"/>
      <c r="Y1133" s="377">
        <f>Y1120*Y1123</f>
        <v>0</v>
      </c>
      <c r="Z1133" s="377">
        <f>Z1120*Z1123</f>
        <v>0</v>
      </c>
      <c r="AA1133" s="377">
        <f t="shared" ref="AA1133:AL1133" si="2478">AA1120*AA1123</f>
        <v>0</v>
      </c>
      <c r="AB1133" s="377">
        <f t="shared" si="2478"/>
        <v>0</v>
      </c>
      <c r="AC1133" s="377">
        <f t="shared" si="2478"/>
        <v>0</v>
      </c>
      <c r="AD1133" s="377">
        <f t="shared" si="2478"/>
        <v>0</v>
      </c>
      <c r="AE1133" s="377">
        <f t="shared" si="2478"/>
        <v>0</v>
      </c>
      <c r="AF1133" s="377">
        <f t="shared" si="2478"/>
        <v>0</v>
      </c>
      <c r="AG1133" s="377">
        <f t="shared" si="2478"/>
        <v>0</v>
      </c>
      <c r="AH1133" s="377">
        <f t="shared" si="2478"/>
        <v>0</v>
      </c>
      <c r="AI1133" s="377">
        <f t="shared" si="2478"/>
        <v>0</v>
      </c>
      <c r="AJ1133" s="377">
        <f t="shared" si="2478"/>
        <v>0</v>
      </c>
      <c r="AK1133" s="377">
        <f t="shared" si="2478"/>
        <v>0</v>
      </c>
      <c r="AL1133" s="377">
        <f t="shared" si="2478"/>
        <v>0</v>
      </c>
      <c r="AM1133" s="625">
        <f t="shared" si="2472"/>
        <v>0</v>
      </c>
    </row>
    <row r="1134" spans="2:39" ht="16">
      <c r="B1134" s="348" t="s">
        <v>352</v>
      </c>
      <c r="C1134" s="344"/>
      <c r="D1134" s="335"/>
      <c r="E1134" s="333"/>
      <c r="F1134" s="333"/>
      <c r="G1134" s="333"/>
      <c r="H1134" s="333"/>
      <c r="I1134" s="333"/>
      <c r="J1134" s="333"/>
      <c r="K1134" s="333"/>
      <c r="L1134" s="333"/>
      <c r="M1134" s="333"/>
      <c r="N1134" s="333"/>
      <c r="O1134" s="299"/>
      <c r="P1134" s="333"/>
      <c r="Q1134" s="333"/>
      <c r="R1134" s="333"/>
      <c r="S1134" s="335"/>
      <c r="T1134" s="335"/>
      <c r="U1134" s="335"/>
      <c r="V1134" s="335"/>
      <c r="W1134" s="333"/>
      <c r="X1134" s="333"/>
      <c r="Y1134" s="345">
        <f>SUM(Y1124:Y1133)</f>
        <v>0</v>
      </c>
      <c r="Z1134" s="345">
        <f t="shared" ref="Z1134:AE1134" si="2479">SUM(Z1124:Z1133)</f>
        <v>52270.721682644318</v>
      </c>
      <c r="AA1134" s="345">
        <f t="shared" si="2479"/>
        <v>81765.689640883749</v>
      </c>
      <c r="AB1134" s="345">
        <f t="shared" si="2479"/>
        <v>2548.4097841398916</v>
      </c>
      <c r="AC1134" s="345">
        <f t="shared" si="2479"/>
        <v>0</v>
      </c>
      <c r="AD1134" s="345">
        <f t="shared" si="2479"/>
        <v>0</v>
      </c>
      <c r="AE1134" s="345">
        <f t="shared" si="2479"/>
        <v>0</v>
      </c>
      <c r="AF1134" s="345">
        <f>SUM(AF1124:AF1133)</f>
        <v>0</v>
      </c>
      <c r="AG1134" s="345">
        <f t="shared" ref="AG1134:AL1134" si="2480">SUM(AG1124:AG1133)</f>
        <v>0</v>
      </c>
      <c r="AH1134" s="345">
        <f t="shared" si="2480"/>
        <v>0</v>
      </c>
      <c r="AI1134" s="345">
        <f t="shared" si="2480"/>
        <v>0</v>
      </c>
      <c r="AJ1134" s="345">
        <f t="shared" si="2480"/>
        <v>0</v>
      </c>
      <c r="AK1134" s="345">
        <f t="shared" si="2480"/>
        <v>0</v>
      </c>
      <c r="AL1134" s="345">
        <f t="shared" si="2480"/>
        <v>0</v>
      </c>
      <c r="AM1134" s="406">
        <f>SUM(AM1124:AM1133)</f>
        <v>136584.82110766796</v>
      </c>
    </row>
    <row r="1135" spans="2:39" ht="16">
      <c r="B1135" s="348" t="s">
        <v>351</v>
      </c>
      <c r="C1135" s="344"/>
      <c r="D1135" s="349"/>
      <c r="E1135" s="333"/>
      <c r="F1135" s="333"/>
      <c r="G1135" s="333"/>
      <c r="H1135" s="333"/>
      <c r="I1135" s="333"/>
      <c r="J1135" s="333"/>
      <c r="K1135" s="333"/>
      <c r="L1135" s="333"/>
      <c r="M1135" s="333"/>
      <c r="N1135" s="333"/>
      <c r="O1135" s="299"/>
      <c r="P1135" s="333"/>
      <c r="Q1135" s="333"/>
      <c r="R1135" s="333"/>
      <c r="S1135" s="335"/>
      <c r="T1135" s="335"/>
      <c r="U1135" s="335"/>
      <c r="V1135" s="335"/>
      <c r="W1135" s="333"/>
      <c r="X1135" s="333"/>
      <c r="Y1135" s="346">
        <f>Y1121*Y1123</f>
        <v>0</v>
      </c>
      <c r="Z1135" s="346">
        <f t="shared" ref="Z1135:AE1135" si="2481">Z1121*Z1123</f>
        <v>18486.978493591443</v>
      </c>
      <c r="AA1135" s="346">
        <f>AA1121*AA1123</f>
        <v>23483.3308</v>
      </c>
      <c r="AB1135" s="346">
        <f t="shared" si="2481"/>
        <v>0</v>
      </c>
      <c r="AC1135" s="346">
        <f t="shared" si="2481"/>
        <v>0</v>
      </c>
      <c r="AD1135" s="346">
        <f t="shared" si="2481"/>
        <v>0</v>
      </c>
      <c r="AE1135" s="346">
        <f t="shared" si="2481"/>
        <v>0</v>
      </c>
      <c r="AF1135" s="346">
        <f t="shared" ref="AF1135:AL1135" si="2482">AF1121*AF1123</f>
        <v>0</v>
      </c>
      <c r="AG1135" s="346">
        <f t="shared" si="2482"/>
        <v>0</v>
      </c>
      <c r="AH1135" s="346">
        <f t="shared" si="2482"/>
        <v>0</v>
      </c>
      <c r="AI1135" s="346">
        <f t="shared" si="2482"/>
        <v>0</v>
      </c>
      <c r="AJ1135" s="346">
        <f t="shared" si="2482"/>
        <v>0</v>
      </c>
      <c r="AK1135" s="346">
        <f t="shared" si="2482"/>
        <v>0</v>
      </c>
      <c r="AL1135" s="346">
        <f t="shared" si="2482"/>
        <v>0</v>
      </c>
      <c r="AM1135" s="406">
        <f>SUM(Y1135:AL1135)</f>
        <v>41970.309293591446</v>
      </c>
    </row>
    <row r="1136" spans="2:39" ht="16">
      <c r="B1136" s="348" t="s">
        <v>350</v>
      </c>
      <c r="C1136" s="344"/>
      <c r="D1136" s="349"/>
      <c r="E1136" s="333"/>
      <c r="F1136" s="333"/>
      <c r="G1136" s="333"/>
      <c r="H1136" s="333"/>
      <c r="I1136" s="333"/>
      <c r="J1136" s="333"/>
      <c r="K1136" s="333"/>
      <c r="L1136" s="333"/>
      <c r="M1136" s="333"/>
      <c r="N1136" s="333"/>
      <c r="O1136" s="299"/>
      <c r="P1136" s="333"/>
      <c r="Q1136" s="333"/>
      <c r="R1136" s="333"/>
      <c r="S1136" s="349"/>
      <c r="T1136" s="349"/>
      <c r="U1136" s="349"/>
      <c r="V1136" s="349"/>
      <c r="W1136" s="333"/>
      <c r="X1136" s="333"/>
      <c r="Y1136" s="350"/>
      <c r="Z1136" s="350"/>
      <c r="AA1136" s="350"/>
      <c r="AB1136" s="350"/>
      <c r="AC1136" s="350"/>
      <c r="AD1136" s="350"/>
      <c r="AE1136" s="350"/>
      <c r="AF1136" s="350"/>
      <c r="AG1136" s="350"/>
      <c r="AH1136" s="350"/>
      <c r="AI1136" s="350"/>
      <c r="AJ1136" s="350"/>
      <c r="AK1136" s="350"/>
      <c r="AL1136" s="350"/>
      <c r="AM1136" s="406">
        <f>AM1134-AM1135</f>
        <v>94614.511814076512</v>
      </c>
    </row>
    <row r="1137" spans="2:39" ht="16">
      <c r="B1137" s="380"/>
      <c r="C1137" s="444"/>
      <c r="D1137" s="444"/>
      <c r="E1137" s="445"/>
      <c r="F1137" s="445"/>
      <c r="G1137" s="445"/>
      <c r="H1137" s="445"/>
      <c r="I1137" s="445"/>
      <c r="J1137" s="445"/>
      <c r="K1137" s="445"/>
      <c r="L1137" s="445"/>
      <c r="M1137" s="445"/>
      <c r="N1137" s="445"/>
      <c r="O1137" s="446"/>
      <c r="P1137" s="445"/>
      <c r="Q1137" s="445"/>
      <c r="R1137" s="445"/>
      <c r="S1137" s="444"/>
      <c r="T1137" s="447"/>
      <c r="U1137" s="444"/>
      <c r="V1137" s="444"/>
      <c r="W1137" s="445"/>
      <c r="X1137" s="445"/>
      <c r="Y1137" s="448"/>
      <c r="Z1137" s="448"/>
      <c r="AA1137" s="448"/>
      <c r="AB1137" s="448"/>
      <c r="AC1137" s="448"/>
      <c r="AD1137" s="448"/>
      <c r="AE1137" s="448"/>
      <c r="AF1137" s="448"/>
      <c r="AG1137" s="448"/>
      <c r="AH1137" s="448"/>
      <c r="AI1137" s="448"/>
      <c r="AJ1137" s="448"/>
      <c r="AK1137" s="448"/>
      <c r="AL1137" s="448"/>
      <c r="AM1137" s="385"/>
    </row>
    <row r="1138" spans="2:39" ht="19.5" customHeight="1">
      <c r="B1138" s="367" t="s">
        <v>586</v>
      </c>
      <c r="C1138" s="386"/>
      <c r="D1138" s="387"/>
      <c r="E1138" s="387"/>
      <c r="F1138" s="387"/>
      <c r="G1138" s="387"/>
      <c r="H1138" s="387"/>
      <c r="I1138" s="387"/>
      <c r="J1138" s="387"/>
      <c r="K1138" s="387"/>
      <c r="L1138" s="387"/>
      <c r="M1138" s="387"/>
      <c r="N1138" s="387"/>
      <c r="O1138" s="387"/>
      <c r="P1138" s="387"/>
      <c r="Q1138" s="387"/>
      <c r="R1138" s="387"/>
      <c r="S1138" s="370"/>
      <c r="T1138" s="371"/>
      <c r="U1138" s="387"/>
      <c r="V1138" s="387"/>
      <c r="W1138" s="387"/>
      <c r="X1138" s="387"/>
      <c r="Y1138" s="408"/>
      <c r="Z1138" s="408"/>
      <c r="AA1138" s="408"/>
      <c r="AB1138" s="408"/>
      <c r="AC1138" s="408"/>
      <c r="AD1138" s="408"/>
      <c r="AE1138" s="408"/>
      <c r="AF1138" s="408"/>
      <c r="AG1138" s="408"/>
      <c r="AH1138" s="408"/>
      <c r="AI1138" s="408"/>
      <c r="AJ1138" s="408"/>
      <c r="AK1138" s="408"/>
      <c r="AL1138" s="408"/>
      <c r="AM1138" s="388"/>
    </row>
    <row r="1140" spans="2:39">
      <c r="B1140" s="586" t="s">
        <v>526</v>
      </c>
    </row>
    <row r="1145" spans="2:39" ht="16">
      <c r="B1145" s="279" t="s">
        <v>761</v>
      </c>
      <c r="C1145" s="280"/>
      <c r="D1145" s="586" t="s">
        <v>526</v>
      </c>
      <c r="E1145" s="252"/>
      <c r="F1145" s="586"/>
      <c r="G1145" s="252"/>
      <c r="H1145" s="252"/>
      <c r="I1145" s="252"/>
      <c r="J1145" s="252"/>
      <c r="K1145" s="252"/>
      <c r="L1145" s="252"/>
      <c r="M1145" s="252"/>
      <c r="N1145" s="252"/>
      <c r="O1145" s="280"/>
      <c r="P1145" s="252"/>
      <c r="Q1145" s="252"/>
      <c r="R1145" s="252"/>
      <c r="S1145" s="252"/>
      <c r="T1145" s="252"/>
      <c r="U1145" s="252"/>
      <c r="V1145" s="252"/>
      <c r="W1145" s="252"/>
      <c r="X1145" s="252"/>
      <c r="Y1145" s="269"/>
      <c r="Z1145" s="266"/>
      <c r="AA1145" s="266"/>
      <c r="AB1145" s="266"/>
      <c r="AC1145" s="266"/>
      <c r="AD1145" s="266"/>
      <c r="AE1145" s="266"/>
      <c r="AF1145" s="266"/>
      <c r="AG1145" s="266"/>
      <c r="AH1145" s="266"/>
      <c r="AI1145" s="266"/>
      <c r="AJ1145" s="266"/>
      <c r="AK1145" s="266"/>
      <c r="AL1145" s="266"/>
    </row>
    <row r="1146" spans="2:39" ht="45" customHeight="1">
      <c r="B1146" s="875" t="s">
        <v>211</v>
      </c>
      <c r="C1146" s="877" t="s">
        <v>33</v>
      </c>
      <c r="D1146" s="283" t="s">
        <v>422</v>
      </c>
      <c r="E1146" s="879" t="s">
        <v>209</v>
      </c>
      <c r="F1146" s="880"/>
      <c r="G1146" s="880"/>
      <c r="H1146" s="880"/>
      <c r="I1146" s="880"/>
      <c r="J1146" s="880"/>
      <c r="K1146" s="880"/>
      <c r="L1146" s="880"/>
      <c r="M1146" s="881"/>
      <c r="N1146" s="885" t="s">
        <v>213</v>
      </c>
      <c r="O1146" s="283" t="s">
        <v>423</v>
      </c>
      <c r="P1146" s="879" t="s">
        <v>212</v>
      </c>
      <c r="Q1146" s="880"/>
      <c r="R1146" s="880"/>
      <c r="S1146" s="880"/>
      <c r="T1146" s="880"/>
      <c r="U1146" s="880"/>
      <c r="V1146" s="880"/>
      <c r="W1146" s="880"/>
      <c r="X1146" s="881"/>
      <c r="Y1146" s="882" t="s">
        <v>243</v>
      </c>
      <c r="Z1146" s="883"/>
      <c r="AA1146" s="883"/>
      <c r="AB1146" s="883"/>
      <c r="AC1146" s="883"/>
      <c r="AD1146" s="883"/>
      <c r="AE1146" s="883"/>
      <c r="AF1146" s="883"/>
      <c r="AG1146" s="883"/>
      <c r="AH1146" s="883"/>
      <c r="AI1146" s="883"/>
      <c r="AJ1146" s="883"/>
      <c r="AK1146" s="883"/>
      <c r="AL1146" s="883"/>
      <c r="AM1146" s="884"/>
    </row>
    <row r="1147" spans="2:39" ht="48" customHeight="1">
      <c r="B1147" s="876"/>
      <c r="C1147" s="878"/>
      <c r="D1147" s="284">
        <v>2021</v>
      </c>
      <c r="E1147" s="284">
        <v>2022</v>
      </c>
      <c r="F1147" s="284">
        <v>2023</v>
      </c>
      <c r="G1147" s="284">
        <v>2024</v>
      </c>
      <c r="H1147" s="284">
        <v>2025</v>
      </c>
      <c r="I1147" s="284">
        <v>2026</v>
      </c>
      <c r="J1147" s="284">
        <v>2027</v>
      </c>
      <c r="K1147" s="284">
        <v>2028</v>
      </c>
      <c r="L1147" s="284">
        <v>2029</v>
      </c>
      <c r="M1147" s="284">
        <v>2030</v>
      </c>
      <c r="N1147" s="886"/>
      <c r="O1147" s="284">
        <v>2021</v>
      </c>
      <c r="P1147" s="284">
        <v>2022</v>
      </c>
      <c r="Q1147" s="284">
        <v>2023</v>
      </c>
      <c r="R1147" s="284">
        <v>2024</v>
      </c>
      <c r="S1147" s="284">
        <v>2025</v>
      </c>
      <c r="T1147" s="284">
        <v>2026</v>
      </c>
      <c r="U1147" s="284">
        <v>2027</v>
      </c>
      <c r="V1147" s="284">
        <v>2028</v>
      </c>
      <c r="W1147" s="284">
        <v>2029</v>
      </c>
      <c r="X1147" s="284">
        <v>2030</v>
      </c>
      <c r="Y1147" s="284" t="str">
        <f>'1.  LRAMVA Summary'!D52</f>
        <v>Residential</v>
      </c>
      <c r="Z1147" s="284" t="str">
        <f>'1.  LRAMVA Summary'!E52</f>
        <v>GS &lt; 50 kW</v>
      </c>
      <c r="AA1147" s="284" t="str">
        <f>'1.  LRAMVA Summary'!F52</f>
        <v>GS 50 to 2,999 kW</v>
      </c>
      <c r="AB1147" s="284" t="str">
        <f>'1.  LRAMVA Summary'!G52</f>
        <v>GS 3,000 to 4,999 kW</v>
      </c>
      <c r="AC1147" s="284" t="str">
        <f>'1.  LRAMVA Summary'!H52</f>
        <v>Unmetered Scattered Load</v>
      </c>
      <c r="AD1147" s="284" t="str">
        <f>'1.  LRAMVA Summary'!I52</f>
        <v>Sentinel Lighting</v>
      </c>
      <c r="AE1147" s="284" t="str">
        <f>'1.  LRAMVA Summary'!J52</f>
        <v>Street Lighting</v>
      </c>
      <c r="AF1147" s="284">
        <f>'1.  LRAMVA Summary'!K52</f>
        <v>0</v>
      </c>
      <c r="AG1147" s="284">
        <f>'1.  LRAMVA Summary'!L52</f>
        <v>0</v>
      </c>
      <c r="AH1147" s="284">
        <f>'1.  LRAMVA Summary'!M52</f>
        <v>0</v>
      </c>
      <c r="AI1147" s="284">
        <f>'1.  LRAMVA Summary'!N52</f>
        <v>0</v>
      </c>
      <c r="AJ1147" s="284">
        <f>'1.  LRAMVA Summary'!O52</f>
        <v>0</v>
      </c>
      <c r="AK1147" s="284">
        <f>'1.  LRAMVA Summary'!P52</f>
        <v>0</v>
      </c>
      <c r="AL1147" s="284">
        <f>'1.  LRAMVA Summary'!Q52</f>
        <v>0</v>
      </c>
      <c r="AM1147" s="284" t="str">
        <f>'1.  LRAMVA Summary'!R52</f>
        <v>Total</v>
      </c>
    </row>
    <row r="1148" spans="2:39">
      <c r="Y1148" s="290" t="str">
        <f>'1.  LRAMVA Summary'!D53</f>
        <v>kWh</v>
      </c>
      <c r="Z1148" s="290" t="str">
        <f>'1.  LRAMVA Summary'!E53</f>
        <v>kWh</v>
      </c>
      <c r="AA1148" s="290" t="str">
        <f>'1.  LRAMVA Summary'!F53</f>
        <v>kW</v>
      </c>
      <c r="AB1148" s="290" t="str">
        <f>'1.  LRAMVA Summary'!G53</f>
        <v>kW</v>
      </c>
      <c r="AC1148" s="290" t="str">
        <f>'1.  LRAMVA Summary'!H53</f>
        <v>kWh</v>
      </c>
      <c r="AD1148" s="290" t="str">
        <f>'1.  LRAMVA Summary'!I53</f>
        <v>kW</v>
      </c>
      <c r="AE1148" s="290" t="str">
        <f>'1.  LRAMVA Summary'!J53</f>
        <v>kW</v>
      </c>
      <c r="AF1148" s="290">
        <f>'1.  LRAMVA Summary'!K53</f>
        <v>0</v>
      </c>
      <c r="AG1148" s="290">
        <f>'1.  LRAMVA Summary'!L53</f>
        <v>0</v>
      </c>
      <c r="AH1148" s="290">
        <f>'1.  LRAMVA Summary'!M53</f>
        <v>0</v>
      </c>
      <c r="AI1148" s="290">
        <f>'1.  LRAMVA Summary'!N53</f>
        <v>0</v>
      </c>
      <c r="AJ1148" s="290">
        <f>'1.  LRAMVA Summary'!O53</f>
        <v>0</v>
      </c>
      <c r="AK1148" s="290">
        <f>'1.  LRAMVA Summary'!P53</f>
        <v>0</v>
      </c>
      <c r="AL1148" s="290">
        <f>'1.  LRAMVA Summary'!Q53</f>
        <v>0</v>
      </c>
      <c r="AM1148" s="291">
        <f>'1.  LRAMVA Summary'!R53</f>
        <v>0</v>
      </c>
    </row>
    <row r="1152" spans="2:39" ht="16">
      <c r="B1152" s="326" t="s">
        <v>762</v>
      </c>
      <c r="C1152" s="328"/>
      <c r="D1152" s="328">
        <f>SUM(D1149:D1151)</f>
        <v>0</v>
      </c>
      <c r="E1152" s="328"/>
      <c r="F1152" s="328"/>
      <c r="G1152" s="328"/>
      <c r="H1152" s="328"/>
      <c r="I1152" s="328"/>
      <c r="J1152" s="328"/>
      <c r="K1152" s="328"/>
      <c r="L1152" s="328"/>
      <c r="M1152" s="328"/>
      <c r="N1152" s="328"/>
      <c r="O1152" s="328">
        <f>SUM(O1149:O1151)</f>
        <v>0</v>
      </c>
      <c r="P1152" s="328"/>
      <c r="Q1152" s="328"/>
      <c r="R1152" s="328"/>
      <c r="S1152" s="328"/>
      <c r="T1152" s="328"/>
      <c r="U1152" s="328"/>
      <c r="V1152" s="328"/>
      <c r="W1152" s="328"/>
      <c r="X1152" s="328"/>
      <c r="Y1152" s="328">
        <f>IF(Y$1148="kWh",SUMPRODUCT(D1149:D1151,Y1149:Y1151))</f>
        <v>0</v>
      </c>
      <c r="Z1152" s="328">
        <f>IF(Z$1148="kWh",SUMPRODUCT(E1149:E1151,Z1149:Z1151))</f>
        <v>0</v>
      </c>
      <c r="AA1152" s="328">
        <f>IF(AA$1148="kw",SUMPRODUCT(N1149:N1151,O1149:O1151,AA1149:AA1151),SUMPRODUCT(D1149:D1151,AA1149:AA1151))</f>
        <v>0</v>
      </c>
      <c r="AB1152" s="328">
        <f t="shared" ref="AB1152:AL1152" si="2483">IF(AB$1148="kw",SUMPRODUCT(O1149:O1151,P1149:P1151,AB1149:AB1151),SUMPRODUCT(E1149:E1151,AB1149:AB1151))</f>
        <v>0</v>
      </c>
      <c r="AC1152" s="328">
        <f t="shared" si="2483"/>
        <v>0</v>
      </c>
      <c r="AD1152" s="328">
        <f t="shared" si="2483"/>
        <v>0</v>
      </c>
      <c r="AE1152" s="328">
        <f t="shared" si="2483"/>
        <v>0</v>
      </c>
      <c r="AF1152" s="328">
        <f t="shared" si="2483"/>
        <v>0</v>
      </c>
      <c r="AG1152" s="328">
        <f t="shared" si="2483"/>
        <v>0</v>
      </c>
      <c r="AH1152" s="328">
        <f t="shared" si="2483"/>
        <v>0</v>
      </c>
      <c r="AI1152" s="328">
        <f t="shared" si="2483"/>
        <v>0</v>
      </c>
      <c r="AJ1152" s="328">
        <f t="shared" si="2483"/>
        <v>0</v>
      </c>
      <c r="AK1152" s="328">
        <f t="shared" si="2483"/>
        <v>0</v>
      </c>
      <c r="AL1152" s="328">
        <f t="shared" si="2483"/>
        <v>0</v>
      </c>
      <c r="AM1152" s="329"/>
    </row>
    <row r="1153" spans="2:39" ht="16">
      <c r="B1153" s="390" t="s">
        <v>763</v>
      </c>
      <c r="C1153" s="391"/>
      <c r="D1153" s="391"/>
      <c r="E1153" s="391"/>
      <c r="F1153" s="391"/>
      <c r="G1153" s="391"/>
      <c r="H1153" s="391"/>
      <c r="I1153" s="391"/>
      <c r="J1153" s="391"/>
      <c r="K1153" s="391"/>
      <c r="L1153" s="391"/>
      <c r="M1153" s="391"/>
      <c r="N1153" s="391"/>
      <c r="O1153" s="391"/>
      <c r="P1153" s="391"/>
      <c r="Q1153" s="391"/>
      <c r="R1153" s="391"/>
      <c r="S1153" s="391"/>
      <c r="T1153" s="391"/>
      <c r="U1153" s="391"/>
      <c r="V1153" s="391"/>
      <c r="W1153" s="391"/>
      <c r="X1153" s="391"/>
      <c r="Y1153" s="391">
        <f>HLOOKUP(Y1147,'2. LRAMVA Threshold'!$B$42:$Q$54,12,FALSE)</f>
        <v>1769697.9881690899</v>
      </c>
      <c r="Z1153" s="391">
        <f>HLOOKUP(Z1147,'2. LRAMVA Threshold'!$B$42:$Q$54,12,FALSE)</f>
        <v>967904.63317232695</v>
      </c>
      <c r="AA1153" s="391">
        <f>HLOOKUP(AA1147,'2. LRAMVA Threshold'!$B$42:$Q$54,12,FALSE)</f>
        <v>8959</v>
      </c>
      <c r="AB1153" s="391">
        <f>HLOOKUP(AB1147,'2. LRAMVA Threshold'!$B$42:$Q$54,12,FALSE)</f>
        <v>0</v>
      </c>
      <c r="AC1153" s="391">
        <f>HLOOKUP(AC1147,'2. LRAMVA Threshold'!$B$42:$Q$54,12,FALSE)</f>
        <v>0</v>
      </c>
      <c r="AD1153" s="391">
        <f>HLOOKUP(AD1147,'2. LRAMVA Threshold'!$B$42:$Q$54,12,FALSE)</f>
        <v>0</v>
      </c>
      <c r="AE1153" s="391">
        <f>HLOOKUP(AE1147,'2. LRAMVA Threshold'!$B$42:$Q$54,12,FALSE)</f>
        <v>0</v>
      </c>
      <c r="AF1153" s="391">
        <f>HLOOKUP(AF1147,'2. LRAMVA Threshold'!$B$42:$Q$54,12,FALSE)</f>
        <v>0</v>
      </c>
      <c r="AG1153" s="391">
        <f>HLOOKUP(AG1147,'2. LRAMVA Threshold'!$B$42:$Q$54,12,FALSE)</f>
        <v>0</v>
      </c>
      <c r="AH1153" s="391">
        <f>HLOOKUP(AH1147,'2. LRAMVA Threshold'!$B$42:$Q$54,12,FALSE)</f>
        <v>0</v>
      </c>
      <c r="AI1153" s="391">
        <f>HLOOKUP(AI1147,'2. LRAMVA Threshold'!$B$42:$Q$54,12,FALSE)</f>
        <v>0</v>
      </c>
      <c r="AJ1153" s="391">
        <f>HLOOKUP(AJ1147,'2. LRAMVA Threshold'!$B$42:$Q$54,12,FALSE)</f>
        <v>0</v>
      </c>
      <c r="AK1153" s="391">
        <f>HLOOKUP(AK1147,'2. LRAMVA Threshold'!$B$42:$Q$54,12,FALSE)</f>
        <v>0</v>
      </c>
      <c r="AL1153" s="391">
        <f>HLOOKUP(AL1147,'2. LRAMVA Threshold'!$B$42:$Q$54,12,FALSE)</f>
        <v>0</v>
      </c>
      <c r="AM1153" s="441"/>
    </row>
    <row r="1154" spans="2:39" ht="16">
      <c r="B1154" s="393"/>
      <c r="C1154" s="431"/>
      <c r="D1154" s="432"/>
      <c r="E1154" s="432"/>
      <c r="F1154" s="432"/>
      <c r="G1154" s="432"/>
      <c r="H1154" s="432"/>
      <c r="I1154" s="432"/>
      <c r="J1154" s="432"/>
      <c r="K1154" s="432"/>
      <c r="L1154" s="432"/>
      <c r="M1154" s="432"/>
      <c r="N1154" s="432"/>
      <c r="O1154" s="433"/>
      <c r="P1154" s="432"/>
      <c r="Q1154" s="432"/>
      <c r="R1154" s="432"/>
      <c r="S1154" s="434"/>
      <c r="T1154" s="434"/>
      <c r="U1154" s="434"/>
      <c r="V1154" s="434"/>
      <c r="W1154" s="432"/>
      <c r="X1154" s="432"/>
      <c r="Y1154" s="435"/>
      <c r="Z1154" s="435"/>
      <c r="AA1154" s="435"/>
      <c r="AB1154" s="435"/>
      <c r="AC1154" s="435"/>
      <c r="AD1154" s="435"/>
      <c r="AE1154" s="435"/>
      <c r="AF1154" s="398"/>
      <c r="AG1154" s="398"/>
      <c r="AH1154" s="398"/>
      <c r="AI1154" s="398"/>
      <c r="AJ1154" s="398"/>
      <c r="AK1154" s="398"/>
      <c r="AL1154" s="398"/>
      <c r="AM1154" s="399"/>
    </row>
    <row r="1155" spans="2:39" ht="16">
      <c r="B1155" s="323" t="s">
        <v>764</v>
      </c>
      <c r="C1155" s="337"/>
      <c r="D1155" s="337"/>
      <c r="E1155" s="375"/>
      <c r="F1155" s="375"/>
      <c r="G1155" s="375"/>
      <c r="H1155" s="375"/>
      <c r="I1155" s="375"/>
      <c r="J1155" s="375"/>
      <c r="K1155" s="375"/>
      <c r="L1155" s="375"/>
      <c r="M1155" s="375"/>
      <c r="N1155" s="375"/>
      <c r="O1155" s="290"/>
      <c r="P1155" s="339"/>
      <c r="Q1155" s="339"/>
      <c r="R1155" s="339"/>
      <c r="S1155" s="338"/>
      <c r="T1155" s="338"/>
      <c r="U1155" s="338"/>
      <c r="V1155" s="338"/>
      <c r="W1155" s="339"/>
      <c r="X1155" s="339"/>
      <c r="Y1155" s="340">
        <f>HLOOKUP(Y$35,'3.  Distribution Rates'!$C$122:$P$134,13,FALSE)</f>
        <v>0</v>
      </c>
      <c r="Z1155" s="340">
        <f>HLOOKUP(Z$35,'3.  Distribution Rates'!$C$122:$P$134,13,FALSE)</f>
        <v>6.4000000000000003E-3</v>
      </c>
      <c r="AA1155" s="340">
        <f>HLOOKUP(AA$35,'3.  Distribution Rates'!$C$122:$P$134,13,FALSE)</f>
        <v>0.87860000000000005</v>
      </c>
      <c r="AB1155" s="340">
        <f>HLOOKUP(AB$35,'3.  Distribution Rates'!$C$122:$P$134,13,FALSE)</f>
        <v>0.41260000000000002</v>
      </c>
      <c r="AC1155" s="340">
        <f>HLOOKUP(AC$35,'3.  Distribution Rates'!$C$122:$P$134,13,FALSE)</f>
        <v>4.1999999999999997E-3</v>
      </c>
      <c r="AD1155" s="340">
        <f>HLOOKUP(AD$35,'3.  Distribution Rates'!$C$122:$P$134,13,FALSE)</f>
        <v>5.9294000000000002</v>
      </c>
      <c r="AE1155" s="340">
        <f>HLOOKUP(AE$35,'3.  Distribution Rates'!$C$122:$P$134,13,FALSE)</f>
        <v>9.0515000000000008</v>
      </c>
      <c r="AF1155" s="340">
        <f>HLOOKUP(AF$35,'3.  Distribution Rates'!$C$122:$P$134,13,FALSE)</f>
        <v>0</v>
      </c>
      <c r="AG1155" s="340">
        <f>HLOOKUP(AG$35,'3.  Distribution Rates'!$C$122:$P$134,13,FALSE)</f>
        <v>0</v>
      </c>
      <c r="AH1155" s="340">
        <f>HLOOKUP(AH$35,'3.  Distribution Rates'!$C$122:$P$134,13,FALSE)</f>
        <v>0</v>
      </c>
      <c r="AI1155" s="340">
        <f>HLOOKUP(AI$35,'3.  Distribution Rates'!$C$122:$P$134,13,FALSE)</f>
        <v>0</v>
      </c>
      <c r="AJ1155" s="340">
        <f>HLOOKUP(AJ$35,'3.  Distribution Rates'!$C$122:$P$134,13,FALSE)</f>
        <v>0</v>
      </c>
      <c r="AK1155" s="340">
        <f>HLOOKUP(AK$35,'3.  Distribution Rates'!$C$122:$P$134,13,FALSE)</f>
        <v>0</v>
      </c>
      <c r="AL1155" s="340">
        <f>HLOOKUP(AL$35,'3.  Distribution Rates'!$C$122:$P$134,13,FALSE)</f>
        <v>0</v>
      </c>
      <c r="AM1155" s="443"/>
    </row>
    <row r="1156" spans="2:39" ht="16">
      <c r="B1156" s="323" t="s">
        <v>765</v>
      </c>
      <c r="C1156" s="344"/>
      <c r="D1156" s="308"/>
      <c r="E1156" s="278"/>
      <c r="F1156" s="278"/>
      <c r="G1156" s="278"/>
      <c r="H1156" s="278"/>
      <c r="I1156" s="278"/>
      <c r="J1156" s="278"/>
      <c r="K1156" s="278"/>
      <c r="L1156" s="278"/>
      <c r="M1156" s="278"/>
      <c r="N1156" s="278"/>
      <c r="O1156" s="290"/>
      <c r="P1156" s="278"/>
      <c r="Q1156" s="278"/>
      <c r="R1156" s="278"/>
      <c r="S1156" s="308"/>
      <c r="T1156" s="308"/>
      <c r="U1156" s="308"/>
      <c r="V1156" s="308"/>
      <c r="W1156" s="278"/>
      <c r="X1156" s="278"/>
      <c r="Y1156" s="377"/>
      <c r="Z1156" s="377"/>
      <c r="AA1156" s="377"/>
      <c r="AB1156" s="377"/>
      <c r="AC1156" s="377"/>
      <c r="AD1156" s="377"/>
      <c r="AE1156" s="377"/>
      <c r="AF1156" s="377"/>
      <c r="AG1156" s="377"/>
      <c r="AH1156" s="377"/>
      <c r="AI1156" s="377"/>
      <c r="AJ1156" s="377"/>
      <c r="AK1156" s="377"/>
      <c r="AL1156" s="377"/>
      <c r="AM1156" s="625">
        <f t="shared" ref="AM1156:AM1166" si="2484">SUM(Y1156:AL1156)</f>
        <v>0</v>
      </c>
    </row>
    <row r="1157" spans="2:39" ht="16">
      <c r="B1157" s="323" t="s">
        <v>766</v>
      </c>
      <c r="C1157" s="344"/>
      <c r="D1157" s="308"/>
      <c r="E1157" s="278"/>
      <c r="F1157" s="278"/>
      <c r="G1157" s="278"/>
      <c r="H1157" s="278"/>
      <c r="I1157" s="278"/>
      <c r="J1157" s="278"/>
      <c r="K1157" s="278"/>
      <c r="L1157" s="278"/>
      <c r="M1157" s="278"/>
      <c r="N1157" s="278"/>
      <c r="O1157" s="290"/>
      <c r="P1157" s="278"/>
      <c r="Q1157" s="278"/>
      <c r="R1157" s="278"/>
      <c r="S1157" s="308"/>
      <c r="T1157" s="308"/>
      <c r="U1157" s="308"/>
      <c r="V1157" s="308"/>
      <c r="W1157" s="278"/>
      <c r="X1157" s="278"/>
      <c r="Y1157" s="377"/>
      <c r="Z1157" s="377"/>
      <c r="AA1157" s="377"/>
      <c r="AB1157" s="377"/>
      <c r="AC1157" s="377"/>
      <c r="AD1157" s="377"/>
      <c r="AE1157" s="377"/>
      <c r="AF1157" s="377"/>
      <c r="AG1157" s="377"/>
      <c r="AH1157" s="377"/>
      <c r="AI1157" s="377"/>
      <c r="AJ1157" s="377"/>
      <c r="AK1157" s="377"/>
      <c r="AL1157" s="377"/>
      <c r="AM1157" s="625">
        <f t="shared" si="2484"/>
        <v>0</v>
      </c>
    </row>
    <row r="1158" spans="2:39" ht="16">
      <c r="B1158" s="323" t="s">
        <v>767</v>
      </c>
      <c r="C1158" s="344"/>
      <c r="D1158" s="308"/>
      <c r="E1158" s="278"/>
      <c r="F1158" s="278"/>
      <c r="G1158" s="278"/>
      <c r="H1158" s="278"/>
      <c r="I1158" s="278"/>
      <c r="J1158" s="278"/>
      <c r="K1158" s="278"/>
      <c r="L1158" s="278"/>
      <c r="M1158" s="278"/>
      <c r="N1158" s="278"/>
      <c r="O1158" s="290"/>
      <c r="P1158" s="278"/>
      <c r="Q1158" s="278"/>
      <c r="R1158" s="278"/>
      <c r="S1158" s="308"/>
      <c r="T1158" s="308"/>
      <c r="U1158" s="308"/>
      <c r="V1158" s="308"/>
      <c r="W1158" s="278"/>
      <c r="X1158" s="278"/>
      <c r="Y1158" s="377"/>
      <c r="Z1158" s="377"/>
      <c r="AA1158" s="377"/>
      <c r="AB1158" s="377"/>
      <c r="AC1158" s="377"/>
      <c r="AD1158" s="377"/>
      <c r="AE1158" s="377"/>
      <c r="AF1158" s="377"/>
      <c r="AG1158" s="377"/>
      <c r="AH1158" s="377"/>
      <c r="AI1158" s="377"/>
      <c r="AJ1158" s="377"/>
      <c r="AK1158" s="377"/>
      <c r="AL1158" s="377"/>
      <c r="AM1158" s="625">
        <f t="shared" si="2484"/>
        <v>0</v>
      </c>
    </row>
    <row r="1159" spans="2:39" ht="16">
      <c r="B1159" s="323" t="s">
        <v>768</v>
      </c>
      <c r="C1159" s="344"/>
      <c r="D1159" s="308"/>
      <c r="E1159" s="278"/>
      <c r="F1159" s="278"/>
      <c r="G1159" s="278"/>
      <c r="H1159" s="278"/>
      <c r="I1159" s="278"/>
      <c r="J1159" s="278"/>
      <c r="K1159" s="278"/>
      <c r="L1159" s="278"/>
      <c r="M1159" s="278"/>
      <c r="N1159" s="278"/>
      <c r="O1159" s="290"/>
      <c r="P1159" s="278"/>
      <c r="Q1159" s="278"/>
      <c r="R1159" s="278"/>
      <c r="S1159" s="308"/>
      <c r="T1159" s="308"/>
      <c r="U1159" s="308"/>
      <c r="V1159" s="308"/>
      <c r="W1159" s="278"/>
      <c r="X1159" s="278"/>
      <c r="Y1159" s="377">
        <f>'4.  2011-2014 LRAM'!Y532*Y$1155</f>
        <v>0</v>
      </c>
      <c r="Z1159" s="377">
        <f>'4.  2011-2014 LRAM'!Z532*Z$1155</f>
        <v>2400.8553644160002</v>
      </c>
      <c r="AA1159" s="377">
        <f>'4.  2011-2014 LRAM'!AA532*AA$1155</f>
        <v>2712.5842675655381</v>
      </c>
      <c r="AB1159" s="377">
        <f>'4.  2011-2014 LRAM'!AB532*AB$1155</f>
        <v>215.11790504205121</v>
      </c>
      <c r="AC1159" s="377">
        <f>'4.  2011-2014 LRAM'!AC532*AC$1155</f>
        <v>0</v>
      </c>
      <c r="AD1159" s="377">
        <f>'4.  2011-2014 LRAM'!AD532*AD$1155</f>
        <v>0</v>
      </c>
      <c r="AE1159" s="377">
        <f>'4.  2011-2014 LRAM'!AE532*AE$1155</f>
        <v>0</v>
      </c>
      <c r="AF1159" s="377">
        <f>'4.  2011-2014 LRAM'!AF532*AF$1155</f>
        <v>0</v>
      </c>
      <c r="AG1159" s="377">
        <f>'4.  2011-2014 LRAM'!AG532*AG$1155</f>
        <v>0</v>
      </c>
      <c r="AH1159" s="377">
        <f>'4.  2011-2014 LRAM'!AH532*AH$1155</f>
        <v>0</v>
      </c>
      <c r="AI1159" s="377">
        <f>'4.  2011-2014 LRAM'!AI532*AI$1155</f>
        <v>0</v>
      </c>
      <c r="AJ1159" s="377">
        <f>'4.  2011-2014 LRAM'!AJ532*AJ$1155</f>
        <v>0</v>
      </c>
      <c r="AK1159" s="377">
        <f>'4.  2011-2014 LRAM'!AK532*AK$1155</f>
        <v>0</v>
      </c>
      <c r="AL1159" s="377">
        <f>'4.  2011-2014 LRAM'!AL532*AL$1155</f>
        <v>0</v>
      </c>
      <c r="AM1159" s="625">
        <f t="shared" si="2484"/>
        <v>5328.5575370235902</v>
      </c>
    </row>
    <row r="1160" spans="2:39" ht="16">
      <c r="B1160" s="323" t="s">
        <v>769</v>
      </c>
      <c r="C1160" s="344"/>
      <c r="D1160" s="308"/>
      <c r="E1160" s="278"/>
      <c r="F1160" s="278"/>
      <c r="G1160" s="278"/>
      <c r="H1160" s="278"/>
      <c r="I1160" s="278"/>
      <c r="J1160" s="278"/>
      <c r="K1160" s="278"/>
      <c r="L1160" s="278"/>
      <c r="M1160" s="278"/>
      <c r="N1160" s="278"/>
      <c r="O1160" s="290"/>
      <c r="P1160" s="278"/>
      <c r="Q1160" s="278"/>
      <c r="R1160" s="278"/>
      <c r="S1160" s="308"/>
      <c r="T1160" s="308"/>
      <c r="U1160" s="308"/>
      <c r="V1160" s="308"/>
      <c r="W1160" s="278"/>
      <c r="X1160" s="278"/>
      <c r="Y1160" s="377">
        <f t="shared" ref="Y1160:AL1160" si="2485">Y214*Y1155</f>
        <v>0</v>
      </c>
      <c r="Z1160" s="377">
        <f t="shared" si="2485"/>
        <v>2687.7654232726609</v>
      </c>
      <c r="AA1160" s="377">
        <f t="shared" si="2485"/>
        <v>15259.333934716191</v>
      </c>
      <c r="AB1160" s="377">
        <f t="shared" si="2485"/>
        <v>639.11385784373908</v>
      </c>
      <c r="AC1160" s="377">
        <f t="shared" si="2485"/>
        <v>0</v>
      </c>
      <c r="AD1160" s="377">
        <f t="shared" si="2485"/>
        <v>0</v>
      </c>
      <c r="AE1160" s="377">
        <f t="shared" si="2485"/>
        <v>0</v>
      </c>
      <c r="AF1160" s="377">
        <f t="shared" si="2485"/>
        <v>0</v>
      </c>
      <c r="AG1160" s="377">
        <f t="shared" si="2485"/>
        <v>0</v>
      </c>
      <c r="AH1160" s="377">
        <f t="shared" si="2485"/>
        <v>0</v>
      </c>
      <c r="AI1160" s="377">
        <f t="shared" si="2485"/>
        <v>0</v>
      </c>
      <c r="AJ1160" s="377">
        <f t="shared" si="2485"/>
        <v>0</v>
      </c>
      <c r="AK1160" s="377">
        <f t="shared" si="2485"/>
        <v>0</v>
      </c>
      <c r="AL1160" s="377">
        <f t="shared" si="2485"/>
        <v>0</v>
      </c>
      <c r="AM1160" s="625">
        <f t="shared" si="2484"/>
        <v>18586.213215832591</v>
      </c>
    </row>
    <row r="1161" spans="2:39" ht="16">
      <c r="B1161" s="323" t="s">
        <v>770</v>
      </c>
      <c r="C1161" s="344"/>
      <c r="D1161" s="308"/>
      <c r="E1161" s="278"/>
      <c r="F1161" s="278"/>
      <c r="G1161" s="278"/>
      <c r="H1161" s="278"/>
      <c r="I1161" s="278"/>
      <c r="J1161" s="278"/>
      <c r="K1161" s="278"/>
      <c r="L1161" s="278"/>
      <c r="M1161" s="278"/>
      <c r="N1161" s="278"/>
      <c r="O1161" s="290"/>
      <c r="P1161" s="278"/>
      <c r="Q1161" s="278"/>
      <c r="R1161" s="278"/>
      <c r="S1161" s="308"/>
      <c r="T1161" s="308"/>
      <c r="U1161" s="308"/>
      <c r="V1161" s="308"/>
      <c r="W1161" s="278"/>
      <c r="X1161" s="278"/>
      <c r="Y1161" s="377">
        <f t="shared" ref="Y1161:AL1161" si="2486">Y399*Y1155</f>
        <v>0</v>
      </c>
      <c r="Z1161" s="377">
        <f t="shared" si="2486"/>
        <v>6670.9717490507801</v>
      </c>
      <c r="AA1161" s="377">
        <f t="shared" si="2486"/>
        <v>532.10581620359915</v>
      </c>
      <c r="AB1161" s="377">
        <f t="shared" si="2486"/>
        <v>0</v>
      </c>
      <c r="AC1161" s="377">
        <f t="shared" si="2486"/>
        <v>0</v>
      </c>
      <c r="AD1161" s="377">
        <f t="shared" si="2486"/>
        <v>0</v>
      </c>
      <c r="AE1161" s="377">
        <f t="shared" si="2486"/>
        <v>0</v>
      </c>
      <c r="AF1161" s="377">
        <f t="shared" si="2486"/>
        <v>0</v>
      </c>
      <c r="AG1161" s="377">
        <f t="shared" si="2486"/>
        <v>0</v>
      </c>
      <c r="AH1161" s="377">
        <f t="shared" si="2486"/>
        <v>0</v>
      </c>
      <c r="AI1161" s="377">
        <f t="shared" si="2486"/>
        <v>0</v>
      </c>
      <c r="AJ1161" s="377">
        <f t="shared" si="2486"/>
        <v>0</v>
      </c>
      <c r="AK1161" s="377">
        <f t="shared" si="2486"/>
        <v>0</v>
      </c>
      <c r="AL1161" s="377">
        <f t="shared" si="2486"/>
        <v>0</v>
      </c>
      <c r="AM1161" s="625">
        <f t="shared" si="2484"/>
        <v>7203.0775652543789</v>
      </c>
    </row>
    <row r="1162" spans="2:39" ht="16">
      <c r="B1162" s="323" t="s">
        <v>771</v>
      </c>
      <c r="C1162" s="344"/>
      <c r="D1162" s="308"/>
      <c r="E1162" s="278"/>
      <c r="F1162" s="278"/>
      <c r="G1162" s="278"/>
      <c r="H1162" s="278"/>
      <c r="I1162" s="278"/>
      <c r="J1162" s="278"/>
      <c r="K1162" s="278"/>
      <c r="L1162" s="278"/>
      <c r="M1162" s="278"/>
      <c r="N1162" s="278"/>
      <c r="O1162" s="290"/>
      <c r="P1162" s="278"/>
      <c r="Q1162" s="278"/>
      <c r="R1162" s="278"/>
      <c r="S1162" s="308"/>
      <c r="T1162" s="308"/>
      <c r="U1162" s="308"/>
      <c r="V1162" s="308"/>
      <c r="W1162" s="278"/>
      <c r="X1162" s="278"/>
      <c r="Y1162" s="377">
        <f>Y583*Y1155</f>
        <v>0</v>
      </c>
      <c r="Z1162" s="377">
        <f t="shared" ref="Z1162:AL1162" si="2487">Z583*Z1155</f>
        <v>3106.3446672645891</v>
      </c>
      <c r="AA1162" s="377">
        <f t="shared" si="2487"/>
        <v>2908.8836137998555</v>
      </c>
      <c r="AB1162" s="377">
        <f t="shared" si="2487"/>
        <v>0</v>
      </c>
      <c r="AC1162" s="377">
        <f t="shared" si="2487"/>
        <v>0</v>
      </c>
      <c r="AD1162" s="377">
        <f t="shared" si="2487"/>
        <v>0</v>
      </c>
      <c r="AE1162" s="377">
        <f t="shared" si="2487"/>
        <v>0</v>
      </c>
      <c r="AF1162" s="377">
        <f t="shared" si="2487"/>
        <v>0</v>
      </c>
      <c r="AG1162" s="377">
        <f t="shared" si="2487"/>
        <v>0</v>
      </c>
      <c r="AH1162" s="377">
        <f t="shared" si="2487"/>
        <v>0</v>
      </c>
      <c r="AI1162" s="377">
        <f t="shared" si="2487"/>
        <v>0</v>
      </c>
      <c r="AJ1162" s="377">
        <f t="shared" si="2487"/>
        <v>0</v>
      </c>
      <c r="AK1162" s="377">
        <f t="shared" si="2487"/>
        <v>0</v>
      </c>
      <c r="AL1162" s="377">
        <f t="shared" si="2487"/>
        <v>0</v>
      </c>
      <c r="AM1162" s="625">
        <f t="shared" si="2484"/>
        <v>6015.2282810644447</v>
      </c>
    </row>
    <row r="1163" spans="2:39" ht="16">
      <c r="B1163" s="323" t="s">
        <v>772</v>
      </c>
      <c r="C1163" s="344"/>
      <c r="D1163" s="308"/>
      <c r="E1163" s="278"/>
      <c r="F1163" s="278"/>
      <c r="G1163" s="278"/>
      <c r="H1163" s="278"/>
      <c r="I1163" s="278"/>
      <c r="J1163" s="278"/>
      <c r="K1163" s="278"/>
      <c r="L1163" s="278"/>
      <c r="M1163" s="278"/>
      <c r="N1163" s="278"/>
      <c r="O1163" s="290"/>
      <c r="P1163" s="278"/>
      <c r="Q1163" s="278"/>
      <c r="R1163" s="278"/>
      <c r="S1163" s="308"/>
      <c r="T1163" s="308"/>
      <c r="U1163" s="308"/>
      <c r="V1163" s="308"/>
      <c r="W1163" s="278"/>
      <c r="X1163" s="278"/>
      <c r="Y1163" s="377">
        <f>Y767*Y1155</f>
        <v>0</v>
      </c>
      <c r="Z1163" s="377">
        <f t="shared" ref="Z1163:AL1163" si="2488">Z767*Z1155</f>
        <v>1273.6459123608722</v>
      </c>
      <c r="AA1163" s="377">
        <f t="shared" si="2488"/>
        <v>3583.87473812903</v>
      </c>
      <c r="AB1163" s="377">
        <f t="shared" si="2488"/>
        <v>0</v>
      </c>
      <c r="AC1163" s="377">
        <f t="shared" si="2488"/>
        <v>0</v>
      </c>
      <c r="AD1163" s="377">
        <f t="shared" si="2488"/>
        <v>0</v>
      </c>
      <c r="AE1163" s="377">
        <f t="shared" si="2488"/>
        <v>0</v>
      </c>
      <c r="AF1163" s="377">
        <f t="shared" si="2488"/>
        <v>0</v>
      </c>
      <c r="AG1163" s="377">
        <f t="shared" si="2488"/>
        <v>0</v>
      </c>
      <c r="AH1163" s="377">
        <f t="shared" si="2488"/>
        <v>0</v>
      </c>
      <c r="AI1163" s="377">
        <f t="shared" si="2488"/>
        <v>0</v>
      </c>
      <c r="AJ1163" s="377">
        <f t="shared" si="2488"/>
        <v>0</v>
      </c>
      <c r="AK1163" s="377">
        <f t="shared" si="2488"/>
        <v>0</v>
      </c>
      <c r="AL1163" s="377">
        <f t="shared" si="2488"/>
        <v>0</v>
      </c>
      <c r="AM1163" s="625">
        <f t="shared" si="2484"/>
        <v>4857.5206504899024</v>
      </c>
    </row>
    <row r="1164" spans="2:39" ht="16">
      <c r="B1164" s="323" t="s">
        <v>773</v>
      </c>
      <c r="C1164" s="344"/>
      <c r="D1164" s="308"/>
      <c r="E1164" s="278"/>
      <c r="F1164" s="278"/>
      <c r="G1164" s="278"/>
      <c r="H1164" s="278"/>
      <c r="I1164" s="278"/>
      <c r="J1164" s="278"/>
      <c r="K1164" s="278"/>
      <c r="L1164" s="278"/>
      <c r="M1164" s="278"/>
      <c r="N1164" s="278"/>
      <c r="O1164" s="290"/>
      <c r="P1164" s="278"/>
      <c r="Q1164" s="278"/>
      <c r="R1164" s="278"/>
      <c r="S1164" s="308"/>
      <c r="T1164" s="308"/>
      <c r="U1164" s="308"/>
      <c r="V1164" s="308"/>
      <c r="W1164" s="278"/>
      <c r="X1164" s="278"/>
      <c r="Y1164" s="377">
        <f>Y954*Y1155</f>
        <v>0</v>
      </c>
      <c r="Z1164" s="377">
        <f t="shared" ref="Z1164:AL1164" si="2489">Z954*Z1155</f>
        <v>1375.2136778195832</v>
      </c>
      <c r="AA1164" s="377">
        <f t="shared" si="2489"/>
        <v>2410.2582668818591</v>
      </c>
      <c r="AB1164" s="377">
        <f t="shared" si="2489"/>
        <v>0</v>
      </c>
      <c r="AC1164" s="377">
        <f t="shared" si="2489"/>
        <v>0</v>
      </c>
      <c r="AD1164" s="377">
        <f t="shared" si="2489"/>
        <v>0</v>
      </c>
      <c r="AE1164" s="377">
        <f t="shared" si="2489"/>
        <v>0</v>
      </c>
      <c r="AF1164" s="377">
        <f t="shared" si="2489"/>
        <v>0</v>
      </c>
      <c r="AG1164" s="377">
        <f t="shared" si="2489"/>
        <v>0</v>
      </c>
      <c r="AH1164" s="377">
        <f t="shared" si="2489"/>
        <v>0</v>
      </c>
      <c r="AI1164" s="377">
        <f t="shared" si="2489"/>
        <v>0</v>
      </c>
      <c r="AJ1164" s="377">
        <f t="shared" si="2489"/>
        <v>0</v>
      </c>
      <c r="AK1164" s="377">
        <f t="shared" si="2489"/>
        <v>0</v>
      </c>
      <c r="AL1164" s="377">
        <f t="shared" si="2489"/>
        <v>0</v>
      </c>
      <c r="AM1164" s="625">
        <f t="shared" si="2484"/>
        <v>3785.4719447014422</v>
      </c>
    </row>
    <row r="1165" spans="2:39" ht="16">
      <c r="B1165" s="323" t="s">
        <v>778</v>
      </c>
      <c r="C1165" s="344"/>
      <c r="D1165" s="308"/>
      <c r="E1165" s="278"/>
      <c r="F1165" s="278"/>
      <c r="G1165" s="278"/>
      <c r="H1165" s="278"/>
      <c r="I1165" s="278"/>
      <c r="J1165" s="278"/>
      <c r="K1165" s="278"/>
      <c r="L1165" s="278"/>
      <c r="M1165" s="278"/>
      <c r="N1165" s="278"/>
      <c r="O1165" s="290"/>
      <c r="P1165" s="278"/>
      <c r="Q1165" s="278"/>
      <c r="R1165" s="278"/>
      <c r="S1165" s="308"/>
      <c r="T1165" s="308"/>
      <c r="U1165" s="308"/>
      <c r="V1165" s="308"/>
      <c r="W1165" s="278"/>
      <c r="X1165" s="278"/>
      <c r="Y1165" s="377"/>
      <c r="Z1165" s="377"/>
      <c r="AA1165" s="377"/>
      <c r="AB1165" s="377"/>
      <c r="AC1165" s="377"/>
      <c r="AD1165" s="377"/>
      <c r="AE1165" s="377"/>
      <c r="AF1165" s="377"/>
      <c r="AG1165" s="377"/>
      <c r="AH1165" s="377"/>
      <c r="AI1165" s="377"/>
      <c r="AJ1165" s="377"/>
      <c r="AK1165" s="377"/>
      <c r="AL1165" s="377"/>
      <c r="AM1165" s="625">
        <f t="shared" ref="AM1165" si="2490">SUM(Y1165:AL1165)</f>
        <v>0</v>
      </c>
    </row>
    <row r="1166" spans="2:39" ht="16">
      <c r="B1166" s="323" t="s">
        <v>774</v>
      </c>
      <c r="C1166" s="344"/>
      <c r="D1166" s="308"/>
      <c r="E1166" s="278"/>
      <c r="F1166" s="278"/>
      <c r="G1166" s="278"/>
      <c r="H1166" s="278"/>
      <c r="I1166" s="278"/>
      <c r="J1166" s="278"/>
      <c r="K1166" s="278"/>
      <c r="L1166" s="278"/>
      <c r="M1166" s="278"/>
      <c r="N1166" s="278"/>
      <c r="O1166" s="290"/>
      <c r="P1166" s="278"/>
      <c r="Q1166" s="278"/>
      <c r="R1166" s="278"/>
      <c r="S1166" s="308"/>
      <c r="T1166" s="308"/>
      <c r="U1166" s="308"/>
      <c r="V1166" s="308"/>
      <c r="W1166" s="278"/>
      <c r="X1166" s="278"/>
      <c r="Y1166" s="377"/>
      <c r="Z1166" s="377"/>
      <c r="AA1166" s="377"/>
      <c r="AB1166" s="377"/>
      <c r="AC1166" s="377"/>
      <c r="AD1166" s="377"/>
      <c r="AE1166" s="377"/>
      <c r="AF1166" s="377"/>
      <c r="AG1166" s="377"/>
      <c r="AH1166" s="377"/>
      <c r="AI1166" s="377"/>
      <c r="AJ1166" s="377"/>
      <c r="AK1166" s="377"/>
      <c r="AL1166" s="377"/>
      <c r="AM1166" s="625">
        <f t="shared" si="2484"/>
        <v>0</v>
      </c>
    </row>
    <row r="1167" spans="2:39" ht="16">
      <c r="B1167" s="348" t="s">
        <v>775</v>
      </c>
      <c r="C1167" s="344"/>
      <c r="D1167" s="335"/>
      <c r="E1167" s="333"/>
      <c r="F1167" s="333"/>
      <c r="G1167" s="333"/>
      <c r="H1167" s="333"/>
      <c r="I1167" s="333"/>
      <c r="J1167" s="333"/>
      <c r="K1167" s="333"/>
      <c r="L1167" s="333"/>
      <c r="M1167" s="333"/>
      <c r="N1167" s="333"/>
      <c r="O1167" s="299"/>
      <c r="P1167" s="333"/>
      <c r="Q1167" s="333"/>
      <c r="R1167" s="333"/>
      <c r="S1167" s="335"/>
      <c r="T1167" s="335"/>
      <c r="U1167" s="335"/>
      <c r="V1167" s="335"/>
      <c r="W1167" s="333"/>
      <c r="X1167" s="333"/>
      <c r="Y1167" s="345">
        <f>SUM(Y1156:Y1166)</f>
        <v>0</v>
      </c>
      <c r="Z1167" s="345">
        <f t="shared" ref="Z1167:AE1167" si="2491">SUM(Z1156:Z1166)</f>
        <v>17514.796794184487</v>
      </c>
      <c r="AA1167" s="345">
        <f t="shared" si="2491"/>
        <v>27407.040637296072</v>
      </c>
      <c r="AB1167" s="345">
        <f t="shared" si="2491"/>
        <v>854.23176288579032</v>
      </c>
      <c r="AC1167" s="345">
        <f t="shared" si="2491"/>
        <v>0</v>
      </c>
      <c r="AD1167" s="345">
        <f t="shared" si="2491"/>
        <v>0</v>
      </c>
      <c r="AE1167" s="345">
        <f t="shared" si="2491"/>
        <v>0</v>
      </c>
      <c r="AF1167" s="345">
        <f>SUM(AF1156:AF1166)</f>
        <v>0</v>
      </c>
      <c r="AG1167" s="345">
        <f t="shared" ref="AG1167:AL1167" si="2492">SUM(AG1156:AG1166)</f>
        <v>0</v>
      </c>
      <c r="AH1167" s="345">
        <f t="shared" si="2492"/>
        <v>0</v>
      </c>
      <c r="AI1167" s="345">
        <f t="shared" si="2492"/>
        <v>0</v>
      </c>
      <c r="AJ1167" s="345">
        <f t="shared" si="2492"/>
        <v>0</v>
      </c>
      <c r="AK1167" s="345">
        <f t="shared" si="2492"/>
        <v>0</v>
      </c>
      <c r="AL1167" s="345">
        <f t="shared" si="2492"/>
        <v>0</v>
      </c>
      <c r="AM1167" s="406">
        <f>SUM(AM1156:AM1166)</f>
        <v>45776.069194366348</v>
      </c>
    </row>
    <row r="1168" spans="2:39" ht="16">
      <c r="B1168" s="348" t="s">
        <v>776</v>
      </c>
      <c r="C1168" s="344"/>
      <c r="D1168" s="349"/>
      <c r="E1168" s="333"/>
      <c r="F1168" s="333"/>
      <c r="G1168" s="333"/>
      <c r="H1168" s="333"/>
      <c r="I1168" s="333"/>
      <c r="J1168" s="333"/>
      <c r="K1168" s="333"/>
      <c r="L1168" s="333"/>
      <c r="M1168" s="333"/>
      <c r="N1168" s="333"/>
      <c r="O1168" s="299"/>
      <c r="P1168" s="333"/>
      <c r="Q1168" s="333"/>
      <c r="R1168" s="333"/>
      <c r="S1168" s="335"/>
      <c r="T1168" s="335"/>
      <c r="U1168" s="335"/>
      <c r="V1168" s="335"/>
      <c r="W1168" s="333"/>
      <c r="X1168" s="333"/>
      <c r="Y1168" s="346">
        <f>Y1153*Y1155</f>
        <v>0</v>
      </c>
      <c r="Z1168" s="346">
        <f t="shared" ref="Z1168" si="2493">Z1153*Z1155</f>
        <v>6194.5896523028932</v>
      </c>
      <c r="AA1168" s="346">
        <f>AA1153*AA1155</f>
        <v>7871.3774000000003</v>
      </c>
      <c r="AB1168" s="346">
        <f t="shared" ref="AB1168:AL1168" si="2494">AB1153*AB1155</f>
        <v>0</v>
      </c>
      <c r="AC1168" s="346">
        <f t="shared" si="2494"/>
        <v>0</v>
      </c>
      <c r="AD1168" s="346">
        <f t="shared" si="2494"/>
        <v>0</v>
      </c>
      <c r="AE1168" s="346">
        <f t="shared" si="2494"/>
        <v>0</v>
      </c>
      <c r="AF1168" s="346">
        <f t="shared" si="2494"/>
        <v>0</v>
      </c>
      <c r="AG1168" s="346">
        <f t="shared" si="2494"/>
        <v>0</v>
      </c>
      <c r="AH1168" s="346">
        <f t="shared" si="2494"/>
        <v>0</v>
      </c>
      <c r="AI1168" s="346">
        <f t="shared" si="2494"/>
        <v>0</v>
      </c>
      <c r="AJ1168" s="346">
        <f t="shared" si="2494"/>
        <v>0</v>
      </c>
      <c r="AK1168" s="346">
        <f t="shared" si="2494"/>
        <v>0</v>
      </c>
      <c r="AL1168" s="346">
        <f t="shared" si="2494"/>
        <v>0</v>
      </c>
      <c r="AM1168" s="406">
        <f>SUM(Y1168:AL1168)</f>
        <v>14065.967052302894</v>
      </c>
    </row>
    <row r="1169" spans="2:39" ht="16">
      <c r="B1169" s="348" t="s">
        <v>777</v>
      </c>
      <c r="C1169" s="344"/>
      <c r="D1169" s="349"/>
      <c r="E1169" s="333"/>
      <c r="F1169" s="333"/>
      <c r="G1169" s="333"/>
      <c r="H1169" s="333"/>
      <c r="I1169" s="333"/>
      <c r="J1169" s="333"/>
      <c r="K1169" s="333"/>
      <c r="L1169" s="333"/>
      <c r="M1169" s="333"/>
      <c r="N1169" s="333"/>
      <c r="O1169" s="299"/>
      <c r="P1169" s="333"/>
      <c r="Q1169" s="333"/>
      <c r="R1169" s="333"/>
      <c r="S1169" s="349"/>
      <c r="T1169" s="349"/>
      <c r="U1169" s="349"/>
      <c r="V1169" s="349"/>
      <c r="W1169" s="333"/>
      <c r="X1169" s="333"/>
      <c r="Y1169" s="350"/>
      <c r="Z1169" s="350"/>
      <c r="AA1169" s="350"/>
      <c r="AB1169" s="350"/>
      <c r="AC1169" s="350"/>
      <c r="AD1169" s="350"/>
      <c r="AE1169" s="350"/>
      <c r="AF1169" s="350"/>
      <c r="AG1169" s="350"/>
      <c r="AH1169" s="350"/>
      <c r="AI1169" s="350"/>
      <c r="AJ1169" s="350"/>
      <c r="AK1169" s="350"/>
      <c r="AL1169" s="350"/>
      <c r="AM1169" s="406">
        <f>AM1167-AM1168</f>
        <v>31710.102142063453</v>
      </c>
    </row>
    <row r="1170" spans="2:39" ht="16">
      <c r="B1170" s="380"/>
      <c r="C1170" s="444"/>
      <c r="D1170" s="444"/>
      <c r="E1170" s="445"/>
      <c r="F1170" s="445"/>
      <c r="G1170" s="445"/>
      <c r="H1170" s="445"/>
      <c r="I1170" s="445"/>
      <c r="J1170" s="445"/>
      <c r="K1170" s="445"/>
      <c r="L1170" s="445"/>
      <c r="M1170" s="445"/>
      <c r="N1170" s="445"/>
      <c r="O1170" s="446"/>
      <c r="P1170" s="445"/>
      <c r="Q1170" s="445"/>
      <c r="R1170" s="445"/>
      <c r="S1170" s="444"/>
      <c r="T1170" s="447"/>
      <c r="U1170" s="444"/>
      <c r="V1170" s="444"/>
      <c r="W1170" s="445"/>
      <c r="X1170" s="445"/>
      <c r="Y1170" s="448"/>
      <c r="Z1170" s="448"/>
      <c r="AA1170" s="448"/>
      <c r="AB1170" s="448"/>
      <c r="AC1170" s="448"/>
      <c r="AD1170" s="448"/>
      <c r="AE1170" s="448"/>
      <c r="AF1170" s="448"/>
      <c r="AG1170" s="448"/>
      <c r="AH1170" s="448"/>
      <c r="AI1170" s="448"/>
      <c r="AJ1170" s="448"/>
      <c r="AK1170" s="448"/>
      <c r="AL1170" s="448"/>
      <c r="AM1170" s="385"/>
    </row>
    <row r="1171" spans="2:39" ht="16">
      <c r="B1171" s="367" t="s">
        <v>586</v>
      </c>
      <c r="C1171" s="386"/>
      <c r="D1171" s="387"/>
      <c r="E1171" s="387"/>
      <c r="F1171" s="387"/>
      <c r="G1171" s="387"/>
      <c r="H1171" s="387"/>
      <c r="I1171" s="387"/>
      <c r="J1171" s="387"/>
      <c r="K1171" s="387"/>
      <c r="L1171" s="387"/>
      <c r="M1171" s="387"/>
      <c r="N1171" s="387"/>
      <c r="O1171" s="387"/>
      <c r="P1171" s="387"/>
      <c r="Q1171" s="387"/>
      <c r="R1171" s="387"/>
      <c r="S1171" s="370"/>
      <c r="T1171" s="371"/>
      <c r="U1171" s="387"/>
      <c r="V1171" s="387"/>
      <c r="W1171" s="387"/>
      <c r="X1171" s="387"/>
      <c r="Y1171" s="408"/>
      <c r="Z1171" s="408"/>
      <c r="AA1171" s="408"/>
      <c r="AB1171" s="408"/>
      <c r="AC1171" s="408"/>
      <c r="AD1171" s="408"/>
      <c r="AE1171" s="408"/>
      <c r="AF1171" s="408"/>
      <c r="AG1171" s="408"/>
      <c r="AH1171" s="408"/>
      <c r="AI1171" s="408"/>
      <c r="AJ1171" s="408"/>
      <c r="AK1171" s="408"/>
      <c r="AL1171" s="408"/>
      <c r="AM1171" s="388"/>
    </row>
    <row r="1173" spans="2:39">
      <c r="B1173" s="586" t="s">
        <v>526</v>
      </c>
    </row>
  </sheetData>
  <sheetProtection formatCells="0" formatColumns="0" formatRows="0" insertColumns="0" insertRows="0" insertHyperlinks="0" deleteColumns="0" deleteRows="0" sort="0" autoFilter="0" pivotTables="0"/>
  <mergeCells count="52">
    <mergeCell ref="B400:J400"/>
    <mergeCell ref="B14:B16"/>
    <mergeCell ref="B34:B35"/>
    <mergeCell ref="C34:C35"/>
    <mergeCell ref="E34:M34"/>
    <mergeCell ref="B18:B19"/>
    <mergeCell ref="B24:B25"/>
    <mergeCell ref="C18:X18"/>
    <mergeCell ref="C19:X19"/>
    <mergeCell ref="C20:X20"/>
    <mergeCell ref="C21:X21"/>
    <mergeCell ref="C22:X22"/>
    <mergeCell ref="C16:D16"/>
    <mergeCell ref="B219:B220"/>
    <mergeCell ref="C219:C220"/>
    <mergeCell ref="E219:M219"/>
    <mergeCell ref="Y404:AM404"/>
    <mergeCell ref="Y219:AM219"/>
    <mergeCell ref="N34:N35"/>
    <mergeCell ref="P34:X34"/>
    <mergeCell ref="Y34:AM34"/>
    <mergeCell ref="P404:X404"/>
    <mergeCell ref="N219:N220"/>
    <mergeCell ref="P219:X219"/>
    <mergeCell ref="C404:C405"/>
    <mergeCell ref="E404:M404"/>
    <mergeCell ref="N404:N405"/>
    <mergeCell ref="B588:B589"/>
    <mergeCell ref="C588:C589"/>
    <mergeCell ref="E588:M588"/>
    <mergeCell ref="N588:N589"/>
    <mergeCell ref="B404:B405"/>
    <mergeCell ref="Y959:AM959"/>
    <mergeCell ref="P588:X588"/>
    <mergeCell ref="B772:B773"/>
    <mergeCell ref="C772:C773"/>
    <mergeCell ref="E772:M772"/>
    <mergeCell ref="N772:N773"/>
    <mergeCell ref="P772:X772"/>
    <mergeCell ref="Y772:AM772"/>
    <mergeCell ref="Y588:AM588"/>
    <mergeCell ref="P959:X959"/>
    <mergeCell ref="N959:N960"/>
    <mergeCell ref="B959:B960"/>
    <mergeCell ref="C959:C960"/>
    <mergeCell ref="E959:M959"/>
    <mergeCell ref="Y1146:AM1146"/>
    <mergeCell ref="B1146:B1147"/>
    <mergeCell ref="C1146:C1147"/>
    <mergeCell ref="E1146:M1146"/>
    <mergeCell ref="N1146:N1147"/>
    <mergeCell ref="P1146:X114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7"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8" location="'5.  2015-2020 LRAM'!A1" display="Return to top" xr:uid="{00000000-0004-0000-0A00-000007000000}"/>
    <hyperlink ref="D403" location="'5.  2015-2020 LRAM'!A1" display="Return to top" xr:uid="{00000000-0004-0000-0A00-000008000000}"/>
    <hyperlink ref="D771" location="'5.  2015-2020 LRAM'!A1" display="Return to top" xr:uid="{00000000-0004-0000-0A00-000009000000}"/>
    <hyperlink ref="D958" location="'5.  2015-2020 LRAM'!A1" display="Return to top" xr:uid="{00000000-0004-0000-0A00-00000A000000}"/>
    <hyperlink ref="B1140" location="'5.  2015-2020 LRAM'!A1" display="Return to top" xr:uid="{00000000-0004-0000-0A00-00000B000000}"/>
    <hyperlink ref="B1173" location="'5.  2015-2020 LRAM'!A1" display="Return to top" xr:uid="{8CA83EEE-4565-C644-BEC7-308C52C32BF5}"/>
    <hyperlink ref="D1145" location="'5.  2015-2020 LRAM'!A1" display="Return to top" xr:uid="{09AD2386-AE55-144C-B726-68D4453604E7}"/>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39" zoomScale="90" zoomScaleNormal="90" workbookViewId="0">
      <selection activeCell="C53" sqref="C53"/>
    </sheetView>
  </sheetViews>
  <sheetFormatPr baseColWidth="10" defaultColWidth="9.1640625" defaultRowHeight="15"/>
  <cols>
    <col min="1" max="1" width="4.5" style="12" customWidth="1"/>
    <col min="2" max="2" width="19.5" style="11" customWidth="1"/>
    <col min="3" max="3" width="30.83203125" style="12" customWidth="1"/>
    <col min="4" max="4" width="5" style="12" customWidth="1"/>
    <col min="5" max="5" width="14.33203125" style="12" customWidth="1"/>
    <col min="6" max="6" width="15.1640625" style="12" customWidth="1"/>
    <col min="7" max="7" width="11.5" style="12" customWidth="1"/>
    <col min="8" max="8" width="13" style="18" customWidth="1"/>
    <col min="9" max="10" width="14" style="12" customWidth="1"/>
    <col min="11" max="11" width="18" style="12" customWidth="1"/>
    <col min="12" max="12" width="19.1640625" style="12" customWidth="1"/>
    <col min="13" max="13" width="16.83203125" style="12" customWidth="1"/>
    <col min="14" max="14" width="16" style="12" customWidth="1"/>
    <col min="15" max="15" width="14.5" style="12" customWidth="1"/>
    <col min="16" max="16" width="14.6640625" style="12" customWidth="1"/>
    <col min="17" max="17" width="14" style="12" customWidth="1"/>
    <col min="18" max="18" width="15.6640625" style="12" customWidth="1"/>
    <col min="19" max="19" width="14.1640625" style="12" customWidth="1"/>
    <col min="20" max="22" width="15" style="12" customWidth="1"/>
    <col min="23" max="23" width="13.5" style="12" customWidth="1"/>
    <col min="24" max="24" width="4.1640625" style="12" customWidth="1"/>
    <col min="25" max="16384" width="9.16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9"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8"/>
      <c r="C6" s="606" t="s">
        <v>551</v>
      </c>
      <c r="D6" s="176"/>
      <c r="E6" s="176"/>
      <c r="F6" s="17"/>
      <c r="G6" s="176"/>
      <c r="H6" s="177"/>
      <c r="I6" s="178"/>
      <c r="J6" s="178"/>
      <c r="K6" s="178"/>
      <c r="L6" s="178"/>
      <c r="M6" s="178"/>
      <c r="N6" s="176"/>
      <c r="O6" s="176"/>
      <c r="P6" s="176"/>
      <c r="Q6" s="176"/>
      <c r="R6" s="176"/>
      <c r="S6" s="176"/>
      <c r="T6" s="176"/>
      <c r="U6" s="176"/>
      <c r="V6" s="176"/>
      <c r="W6" s="17"/>
    </row>
    <row r="7" spans="1:28" s="9" customFormat="1" ht="25.25" customHeight="1">
      <c r="B7" s="88"/>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6" t="s">
        <v>505</v>
      </c>
      <c r="C8" s="889" t="s">
        <v>661</v>
      </c>
      <c r="D8" s="889"/>
      <c r="E8" s="889"/>
      <c r="F8" s="889"/>
      <c r="G8" s="889"/>
      <c r="H8" s="889"/>
      <c r="I8" s="889"/>
      <c r="J8" s="889"/>
      <c r="K8" s="889"/>
      <c r="L8" s="889"/>
      <c r="M8" s="889"/>
      <c r="N8" s="889"/>
      <c r="O8" s="889"/>
      <c r="P8" s="889"/>
      <c r="Q8" s="889"/>
      <c r="R8" s="889"/>
      <c r="S8" s="889"/>
      <c r="T8" s="105"/>
      <c r="U8" s="105"/>
      <c r="V8" s="105"/>
      <c r="W8" s="105"/>
    </row>
    <row r="9" spans="1:28" s="9" customFormat="1" ht="47" customHeight="1">
      <c r="B9" s="55"/>
      <c r="C9" s="848" t="s">
        <v>672</v>
      </c>
      <c r="D9" s="848"/>
      <c r="E9" s="848"/>
      <c r="F9" s="848"/>
      <c r="G9" s="848"/>
      <c r="H9" s="848"/>
      <c r="I9" s="848"/>
      <c r="J9" s="848"/>
      <c r="K9" s="848"/>
      <c r="L9" s="848"/>
      <c r="M9" s="848"/>
      <c r="N9" s="848"/>
      <c r="O9" s="848"/>
      <c r="P9" s="848"/>
      <c r="Q9" s="848"/>
      <c r="R9" s="848"/>
      <c r="S9" s="848"/>
      <c r="T9" s="105"/>
      <c r="U9" s="105"/>
      <c r="V9" s="105"/>
      <c r="W9" s="105"/>
    </row>
    <row r="10" spans="1:28" s="9" customFormat="1" ht="38" customHeight="1">
      <c r="B10" s="88"/>
      <c r="C10" s="865" t="s">
        <v>673</v>
      </c>
      <c r="D10" s="865"/>
      <c r="E10" s="865"/>
      <c r="F10" s="865"/>
      <c r="G10" s="865"/>
      <c r="H10" s="865"/>
      <c r="I10" s="865"/>
      <c r="J10" s="865"/>
      <c r="K10" s="865"/>
      <c r="L10" s="865"/>
      <c r="M10" s="865"/>
      <c r="N10" s="865"/>
      <c r="O10" s="865"/>
      <c r="P10" s="865"/>
      <c r="Q10" s="865"/>
      <c r="R10" s="865"/>
      <c r="S10" s="865"/>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88" t="s">
        <v>235</v>
      </c>
      <c r="C12" s="888"/>
      <c r="D12" s="180"/>
      <c r="E12" s="181" t="s">
        <v>236</v>
      </c>
      <c r="F12" s="51"/>
      <c r="G12" s="51"/>
      <c r="H12" s="44"/>
      <c r="I12" s="51"/>
      <c r="K12" s="588"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472</v>
      </c>
      <c r="D14" s="202"/>
      <c r="E14" s="203" t="s">
        <v>62</v>
      </c>
      <c r="F14" s="203" t="s">
        <v>494</v>
      </c>
      <c r="G14" s="203" t="s">
        <v>63</v>
      </c>
      <c r="H14" s="203" t="s">
        <v>64</v>
      </c>
      <c r="I14" s="203" t="str">
        <f>'1.  LRAMVA Summary'!D52</f>
        <v>Residential</v>
      </c>
      <c r="J14" s="203" t="str">
        <f>'1.  LRAMVA Summary'!E52</f>
        <v>GS &lt; 50 kW</v>
      </c>
      <c r="K14" s="203" t="str">
        <f>'1.  LRAMVA Summary'!F52</f>
        <v>GS 50 to 2,999 kW</v>
      </c>
      <c r="L14" s="203" t="str">
        <f>'1.  LRAMVA Summary'!G52</f>
        <v>GS 3,000 to 4,999 kW</v>
      </c>
      <c r="M14" s="203" t="str">
        <f>'1.  LRAMVA Summary'!H52</f>
        <v>Unmetered Scattered Load</v>
      </c>
      <c r="N14" s="203" t="str">
        <f>'1.  LRAMVA Summary'!I52</f>
        <v>Sentinel Lighting</v>
      </c>
      <c r="O14" s="203" t="str">
        <f>'1.  LRAMVA Summary'!J52</f>
        <v>Street Lighting</v>
      </c>
      <c r="P14" s="203">
        <f>'1.  LRAMVA Summary'!K52</f>
        <v>0</v>
      </c>
      <c r="Q14" s="203">
        <f>'1.  LRAMVA Summary'!L52</f>
        <v>0</v>
      </c>
      <c r="R14" s="203">
        <f>'1.  LRAMVA Summary'!M52</f>
        <v>0</v>
      </c>
      <c r="S14" s="203">
        <f>'1.  LRAMVA Summary'!N52</f>
        <v>0</v>
      </c>
      <c r="T14" s="203">
        <f>'1.  LRAMVA Summary'!O52</f>
        <v>0</v>
      </c>
      <c r="U14" s="203">
        <f>'1.  LRAMVA Summary'!P52</f>
        <v>0</v>
      </c>
      <c r="V14" s="203">
        <f>'1.  LRAMVA Summary'!Q52</f>
        <v>0</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6" thickBot="1">
      <c r="B27" s="212" t="s">
        <v>56</v>
      </c>
      <c r="C27" s="212">
        <v>1.47E-2</v>
      </c>
      <c r="D27" s="205"/>
      <c r="E27" s="215" t="s">
        <v>461</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6"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425</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5">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5">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6" thickBot="1">
      <c r="B42" s="212" t="s">
        <v>80</v>
      </c>
      <c r="C42" s="725">
        <v>1.4999999999999999E-2</v>
      </c>
      <c r="D42" s="205"/>
      <c r="E42" s="215" t="s">
        <v>462</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6" thickTop="1">
      <c r="B43" s="212" t="s">
        <v>81</v>
      </c>
      <c r="C43" s="725">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5">
        <v>1.89E-2</v>
      </c>
      <c r="D44" s="205"/>
      <c r="E44" s="224" t="s">
        <v>426</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5">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5">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37">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37">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737">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737">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737">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737">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12">
        <v>5.7000000000000002E-3</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2">
        <f>C53</f>
        <v>5.7000000000000002E-3</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B55" s="212" t="s">
        <v>680</v>
      </c>
      <c r="C55" s="232">
        <f>C54</f>
        <v>5.7000000000000002E-3</v>
      </c>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c r="B56" s="212" t="s">
        <v>681</v>
      </c>
      <c r="C56" s="232">
        <f>C55</f>
        <v>5.7000000000000002E-3</v>
      </c>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6" thickBot="1">
      <c r="B57" s="212" t="s">
        <v>682</v>
      </c>
      <c r="C57" s="232"/>
      <c r="D57" s="205"/>
      <c r="E57" s="215" t="s">
        <v>463</v>
      </c>
      <c r="F57" s="215"/>
      <c r="G57" s="216"/>
      <c r="H57" s="217"/>
      <c r="I57" s="218">
        <f>SUM(I44:I56)</f>
        <v>0</v>
      </c>
      <c r="J57" s="218">
        <f t="shared" ref="J57:O57" si="11">SUM(J44:J56)</f>
        <v>0</v>
      </c>
      <c r="K57" s="218">
        <f t="shared" si="11"/>
        <v>0</v>
      </c>
      <c r="L57" s="218">
        <f t="shared" si="11"/>
        <v>0</v>
      </c>
      <c r="M57" s="218">
        <f t="shared" si="11"/>
        <v>0</v>
      </c>
      <c r="N57" s="218">
        <f t="shared" si="11"/>
        <v>0</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0</v>
      </c>
    </row>
    <row r="58" spans="1:23" s="9" customFormat="1" ht="16" thickTop="1">
      <c r="B58" s="234" t="s">
        <v>683</v>
      </c>
      <c r="C58" s="235"/>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B59" s="212" t="s">
        <v>684</v>
      </c>
      <c r="C59" s="232"/>
      <c r="D59" s="205"/>
      <c r="E59" s="224" t="s">
        <v>427</v>
      </c>
      <c r="F59" s="224"/>
      <c r="G59" s="225"/>
      <c r="H59" s="226"/>
      <c r="I59" s="227">
        <f t="shared" ref="I59:W59" si="13">I57+I58</f>
        <v>0</v>
      </c>
      <c r="J59" s="227">
        <f t="shared" si="13"/>
        <v>0</v>
      </c>
      <c r="K59" s="227">
        <f t="shared" si="13"/>
        <v>0</v>
      </c>
      <c r="L59" s="227">
        <f t="shared" si="13"/>
        <v>0</v>
      </c>
      <c r="M59" s="227">
        <f t="shared" si="13"/>
        <v>0</v>
      </c>
      <c r="N59" s="227">
        <f t="shared" si="13"/>
        <v>0</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0</v>
      </c>
    </row>
    <row r="60" spans="1:23" s="9" customFormat="1">
      <c r="B60" s="212" t="s">
        <v>685</v>
      </c>
      <c r="C60" s="232"/>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B61" s="212" t="s">
        <v>686</v>
      </c>
      <c r="C61" s="232"/>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5">SUM(I61:V61)</f>
        <v>0</v>
      </c>
    </row>
    <row r="62" spans="1:23" s="9" customFormat="1">
      <c r="B62" s="234" t="s">
        <v>687</v>
      </c>
      <c r="C62" s="235"/>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5"/>
        <v>0</v>
      </c>
    </row>
    <row r="63" spans="1:23" s="9" customFormat="1">
      <c r="B63" s="212" t="s">
        <v>698</v>
      </c>
      <c r="C63" s="232"/>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5"/>
        <v>0</v>
      </c>
    </row>
    <row r="64" spans="1:23" s="9" customFormat="1">
      <c r="B64" s="212" t="s">
        <v>699</v>
      </c>
      <c r="C64" s="232"/>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5"/>
        <v>0</v>
      </c>
    </row>
    <row r="65" spans="2:23" s="9" customFormat="1">
      <c r="B65" s="212" t="s">
        <v>700</v>
      </c>
      <c r="C65" s="232"/>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5"/>
        <v>0</v>
      </c>
    </row>
    <row r="66" spans="2:23" s="9" customFormat="1">
      <c r="B66" s="234" t="s">
        <v>701</v>
      </c>
      <c r="C66" s="235"/>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5"/>
        <v>0</v>
      </c>
    </row>
    <row r="67" spans="2:23" s="9" customFormat="1">
      <c r="B67" s="212" t="s">
        <v>703</v>
      </c>
      <c r="C67" s="232"/>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5"/>
        <v>0</v>
      </c>
    </row>
    <row r="68" spans="2:23" s="9" customFormat="1">
      <c r="B68" s="212" t="s">
        <v>704</v>
      </c>
      <c r="C68" s="232"/>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5"/>
        <v>0</v>
      </c>
    </row>
    <row r="69" spans="2:23" s="9" customFormat="1">
      <c r="B69" s="212" t="s">
        <v>705</v>
      </c>
      <c r="C69" s="232"/>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5"/>
        <v>0</v>
      </c>
    </row>
    <row r="70" spans="2:23" s="9" customFormat="1">
      <c r="B70" s="234" t="s">
        <v>706</v>
      </c>
      <c r="C70" s="235"/>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5"/>
        <v>0</v>
      </c>
    </row>
    <row r="71" spans="2:23" s="9" customFormat="1">
      <c r="B71" s="212" t="s">
        <v>707</v>
      </c>
      <c r="C71" s="232"/>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5"/>
        <v>0</v>
      </c>
    </row>
    <row r="72" spans="2:23" s="9" customFormat="1" ht="16" thickBot="1">
      <c r="B72" s="212" t="s">
        <v>708</v>
      </c>
      <c r="C72" s="232"/>
      <c r="E72" s="215" t="s">
        <v>464</v>
      </c>
      <c r="F72" s="215"/>
      <c r="G72" s="216"/>
      <c r="H72" s="217"/>
      <c r="I72" s="218">
        <f>SUM(I59:I71)</f>
        <v>0</v>
      </c>
      <c r="J72" s="218">
        <f t="shared" ref="J72:V72" si="16">SUM(J59:J71)</f>
        <v>0</v>
      </c>
      <c r="K72" s="218">
        <f t="shared" si="16"/>
        <v>0</v>
      </c>
      <c r="L72" s="218">
        <f t="shared" si="16"/>
        <v>0</v>
      </c>
      <c r="M72" s="218">
        <f t="shared" si="16"/>
        <v>0</v>
      </c>
      <c r="N72" s="218">
        <f t="shared" si="16"/>
        <v>0</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0</v>
      </c>
    </row>
    <row r="73" spans="2:23" s="9" customFormat="1" ht="16" thickTop="1">
      <c r="B73" s="212" t="s">
        <v>709</v>
      </c>
      <c r="C73" s="232"/>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234" t="s">
        <v>710</v>
      </c>
      <c r="C74" s="235"/>
      <c r="E74" s="224" t="s">
        <v>428</v>
      </c>
      <c r="F74" s="224"/>
      <c r="G74" s="225"/>
      <c r="H74" s="226"/>
      <c r="I74" s="227">
        <f t="shared" ref="I74:O74" si="17">I72+I73</f>
        <v>0</v>
      </c>
      <c r="J74" s="227">
        <f t="shared" si="17"/>
        <v>0</v>
      </c>
      <c r="K74" s="227">
        <f t="shared" si="17"/>
        <v>0</v>
      </c>
      <c r="L74" s="227">
        <f t="shared" si="17"/>
        <v>0</v>
      </c>
      <c r="M74" s="227">
        <f t="shared" si="17"/>
        <v>0</v>
      </c>
      <c r="N74" s="227">
        <f t="shared" si="17"/>
        <v>0</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 t="shared" ref="H76:H77" si="19">C$31/12</f>
        <v>1.225E-3</v>
      </c>
      <c r="I76" s="229">
        <f>(SUM('1.  LRAMVA Summary'!D$54:D$65)+SUM('1.  LRAMVA Summary'!D$66:D$67)*(MONTH($E76)-1)/12)*$H76</f>
        <v>0</v>
      </c>
      <c r="J76" s="229">
        <f>(SUM('1.  LRAMVA Summary'!E$54:E$65)+SUM('1.  LRAMVA Summary'!E$66:E$67)*(MONTH($E76)-1)/12)*$H76</f>
        <v>0</v>
      </c>
      <c r="K76" s="229">
        <f>(SUM('1.  LRAMVA Summary'!F$54:F$65)+SUM('1.  LRAMVA Summary'!F$66:F$67)*(MONTH($E76)-1)/12)*$H76</f>
        <v>0</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v>
      </c>
    </row>
    <row r="77" spans="2:23" s="9" customFormat="1" ht="16">
      <c r="B77" s="182" t="s">
        <v>182</v>
      </c>
      <c r="E77" s="213">
        <v>42064</v>
      </c>
      <c r="F77" s="213" t="s">
        <v>181</v>
      </c>
      <c r="G77" s="214" t="s">
        <v>65</v>
      </c>
      <c r="H77" s="228">
        <f t="shared" si="19"/>
        <v>1.225E-3</v>
      </c>
      <c r="I77" s="229">
        <f>(SUM('1.  LRAMVA Summary'!D$54:D$65)+SUM('1.  LRAMVA Summary'!D$66:D$67)*(MONTH($E77)-1)/12)*$H77</f>
        <v>0</v>
      </c>
      <c r="J77" s="229">
        <f>(SUM('1.  LRAMVA Summary'!E$54:E$65)+SUM('1.  LRAMVA Summary'!E$66:E$67)*(MONTH($E77)-1)/12)*$H77</f>
        <v>0</v>
      </c>
      <c r="K77" s="229">
        <f>(SUM('1.  LRAMVA Summary'!F$54:F$65)+SUM('1.  LRAMVA Summary'!F$66:F$67)*(MONTH($E77)-1)/12)*$H77</f>
        <v>0</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v>
      </c>
    </row>
    <row r="78" spans="2:23" s="9" customFormat="1">
      <c r="B78" s="66"/>
      <c r="E78" s="213">
        <v>42095</v>
      </c>
      <c r="F78" s="213" t="s">
        <v>181</v>
      </c>
      <c r="G78" s="214" t="s">
        <v>66</v>
      </c>
      <c r="H78" s="228">
        <f>C$32/12</f>
        <v>9.1666666666666665E-4</v>
      </c>
      <c r="I78" s="229">
        <f>(SUM('1.  LRAMVA Summary'!D$54:D$65)+SUM('1.  LRAMVA Summary'!D$66:D$67)*(MONTH($E78)-1)/12)*$H78</f>
        <v>0</v>
      </c>
      <c r="J78" s="229">
        <f>(SUM('1.  LRAMVA Summary'!E$54:E$65)+SUM('1.  LRAMVA Summary'!E$66:E$67)*(MONTH($E78)-1)/12)*$H78</f>
        <v>0</v>
      </c>
      <c r="K78" s="229">
        <f>(SUM('1.  LRAMVA Summary'!F$54:F$65)+SUM('1.  LRAMVA Summary'!F$66:F$67)*(MONTH($E78)-1)/12)*$H78</f>
        <v>0</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0">SUM(I78:V78)</f>
        <v>0</v>
      </c>
    </row>
    <row r="79" spans="2:23" s="9" customFormat="1">
      <c r="B79" s="66"/>
      <c r="E79" s="213">
        <v>42125</v>
      </c>
      <c r="F79" s="213" t="s">
        <v>181</v>
      </c>
      <c r="G79" s="214" t="s">
        <v>66</v>
      </c>
      <c r="H79" s="228">
        <f t="shared" ref="H79:H80" si="21">C$32/12</f>
        <v>9.1666666666666665E-4</v>
      </c>
      <c r="I79" s="229">
        <f>(SUM('1.  LRAMVA Summary'!D$54:D$65)+SUM('1.  LRAMVA Summary'!D$66:D$67)*(MONTH($E79)-1)/12)*$H79</f>
        <v>0</v>
      </c>
      <c r="J79" s="229">
        <f>(SUM('1.  LRAMVA Summary'!E$54:E$65)+SUM('1.  LRAMVA Summary'!E$66:E$67)*(MONTH($E79)-1)/12)*$H79</f>
        <v>0</v>
      </c>
      <c r="K79" s="229">
        <f>(SUM('1.  LRAMVA Summary'!F$54:F$65)+SUM('1.  LRAMVA Summary'!F$66:F$67)*(MONTH($E79)-1)/12)*$H79</f>
        <v>0</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0"/>
        <v>0</v>
      </c>
    </row>
    <row r="80" spans="2:23" s="9" customFormat="1">
      <c r="B80" s="66"/>
      <c r="E80" s="213">
        <v>42156</v>
      </c>
      <c r="F80" s="213" t="s">
        <v>181</v>
      </c>
      <c r="G80" s="214" t="s">
        <v>66</v>
      </c>
      <c r="H80" s="228">
        <f t="shared" si="21"/>
        <v>9.1666666666666665E-4</v>
      </c>
      <c r="I80" s="229">
        <f>(SUM('1.  LRAMVA Summary'!D$54:D$65)+SUM('1.  LRAMVA Summary'!D$66:D$67)*(MONTH($E80)-1)/12)*$H80</f>
        <v>0</v>
      </c>
      <c r="J80" s="229">
        <f>(SUM('1.  LRAMVA Summary'!E$54:E$65)+SUM('1.  LRAMVA Summary'!E$66:E$67)*(MONTH($E80)-1)/12)*$H80</f>
        <v>0</v>
      </c>
      <c r="K80" s="229">
        <f>(SUM('1.  LRAMVA Summary'!F$54:F$65)+SUM('1.  LRAMVA Summary'!F$66:F$67)*(MONTH($E80)-1)/12)*$H80</f>
        <v>0</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0"/>
        <v>0</v>
      </c>
    </row>
    <row r="81" spans="2:23" s="9" customFormat="1">
      <c r="B81" s="66"/>
      <c r="E81" s="213">
        <v>42186</v>
      </c>
      <c r="F81" s="213" t="s">
        <v>181</v>
      </c>
      <c r="G81" s="214" t="s">
        <v>68</v>
      </c>
      <c r="H81" s="228">
        <f>C$33/12</f>
        <v>9.1666666666666665E-4</v>
      </c>
      <c r="I81" s="229">
        <f>(SUM('1.  LRAMVA Summary'!D$54:D$65)+SUM('1.  LRAMVA Summary'!D$66:D$67)*(MONTH($E81)-1)/12)*$H81</f>
        <v>0</v>
      </c>
      <c r="J81" s="229">
        <f>(SUM('1.  LRAMVA Summary'!E$54:E$65)+SUM('1.  LRAMVA Summary'!E$66:E$67)*(MONTH($E81)-1)/12)*$H81</f>
        <v>0</v>
      </c>
      <c r="K81" s="229">
        <f>(SUM('1.  LRAMVA Summary'!F$54:F$65)+SUM('1.  LRAMVA Summary'!F$66:F$67)*(MONTH($E81)-1)/12)*$H81</f>
        <v>0</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0"/>
        <v>0</v>
      </c>
    </row>
    <row r="82" spans="2:23" s="9" customFormat="1">
      <c r="B82" s="66"/>
      <c r="E82" s="213">
        <v>42217</v>
      </c>
      <c r="F82" s="213" t="s">
        <v>181</v>
      </c>
      <c r="G82" s="214" t="s">
        <v>68</v>
      </c>
      <c r="H82" s="228">
        <f t="shared" ref="H82:H83" si="22">C$33/12</f>
        <v>9.1666666666666665E-4</v>
      </c>
      <c r="I82" s="229">
        <f>(SUM('1.  LRAMVA Summary'!D$54:D$65)+SUM('1.  LRAMVA Summary'!D$66:D$67)*(MONTH($E82)-1)/12)*$H82</f>
        <v>0</v>
      </c>
      <c r="J82" s="229">
        <f>(SUM('1.  LRAMVA Summary'!E$54:E$65)+SUM('1.  LRAMVA Summary'!E$66:E$67)*(MONTH($E82)-1)/12)*$H82</f>
        <v>0</v>
      </c>
      <c r="K82" s="229">
        <f>(SUM('1.  LRAMVA Summary'!F$54:F$65)+SUM('1.  LRAMVA Summary'!F$66:F$67)*(MONTH($E82)-1)/12)*$H82</f>
        <v>0</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0"/>
        <v>0</v>
      </c>
    </row>
    <row r="83" spans="2:23" s="9" customFormat="1">
      <c r="B83" s="66"/>
      <c r="E83" s="213">
        <v>42248</v>
      </c>
      <c r="F83" s="213" t="s">
        <v>181</v>
      </c>
      <c r="G83" s="214" t="s">
        <v>68</v>
      </c>
      <c r="H83" s="228">
        <f t="shared" si="22"/>
        <v>9.1666666666666665E-4</v>
      </c>
      <c r="I83" s="229">
        <f>(SUM('1.  LRAMVA Summary'!D$54:D$65)+SUM('1.  LRAMVA Summary'!D$66:D$67)*(MONTH($E83)-1)/12)*$H83</f>
        <v>0</v>
      </c>
      <c r="J83" s="229">
        <f>(SUM('1.  LRAMVA Summary'!E$54:E$65)+SUM('1.  LRAMVA Summary'!E$66:E$67)*(MONTH($E83)-1)/12)*$H83</f>
        <v>0</v>
      </c>
      <c r="K83" s="229">
        <f>(SUM('1.  LRAMVA Summary'!F$54:F$65)+SUM('1.  LRAMVA Summary'!F$66:F$67)*(MONTH($E83)-1)/12)*$H83</f>
        <v>0</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0"/>
        <v>0</v>
      </c>
    </row>
    <row r="84" spans="2:23" s="9" customFormat="1">
      <c r="B84" s="66"/>
      <c r="E84" s="213">
        <v>42278</v>
      </c>
      <c r="F84" s="213" t="s">
        <v>181</v>
      </c>
      <c r="G84" s="214" t="s">
        <v>69</v>
      </c>
      <c r="H84" s="228">
        <f>C$34/12</f>
        <v>9.1666666666666665E-4</v>
      </c>
      <c r="I84" s="229">
        <f>(SUM('1.  LRAMVA Summary'!D$54:D$65)+SUM('1.  LRAMVA Summary'!D$66:D$67)*(MONTH($E84)-1)/12)*$H84</f>
        <v>0</v>
      </c>
      <c r="J84" s="229">
        <f>(SUM('1.  LRAMVA Summary'!E$54:E$65)+SUM('1.  LRAMVA Summary'!E$66:E$67)*(MONTH($E84)-1)/12)*$H84</f>
        <v>0</v>
      </c>
      <c r="K84" s="229">
        <f>(SUM('1.  LRAMVA Summary'!F$54:F$65)+SUM('1.  LRAMVA Summary'!F$66:F$67)*(MONTH($E84)-1)/12)*$H84</f>
        <v>0</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0"/>
        <v>0</v>
      </c>
    </row>
    <row r="85" spans="2:23" s="9" customFormat="1">
      <c r="B85" s="66"/>
      <c r="E85" s="213">
        <v>42309</v>
      </c>
      <c r="F85" s="213" t="s">
        <v>181</v>
      </c>
      <c r="G85" s="214" t="s">
        <v>69</v>
      </c>
      <c r="H85" s="228">
        <f t="shared" ref="H85:H86" si="23">C$34/12</f>
        <v>9.1666666666666665E-4</v>
      </c>
      <c r="I85" s="229">
        <f>(SUM('1.  LRAMVA Summary'!D$54:D$65)+SUM('1.  LRAMVA Summary'!D$66:D$67)*(MONTH($E85)-1)/12)*$H85</f>
        <v>0</v>
      </c>
      <c r="J85" s="229">
        <f>(SUM('1.  LRAMVA Summary'!E$54:E$65)+SUM('1.  LRAMVA Summary'!E$66:E$67)*(MONTH($E85)-1)/12)*$H85</f>
        <v>0</v>
      </c>
      <c r="K85" s="229">
        <f>(SUM('1.  LRAMVA Summary'!F$54:F$65)+SUM('1.  LRAMVA Summary'!F$66:F$67)*(MONTH($E85)-1)/12)*$H85</f>
        <v>0</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0"/>
        <v>0</v>
      </c>
    </row>
    <row r="86" spans="2:23" s="9" customFormat="1">
      <c r="B86" s="66"/>
      <c r="E86" s="213">
        <v>42339</v>
      </c>
      <c r="F86" s="213" t="s">
        <v>181</v>
      </c>
      <c r="G86" s="214" t="s">
        <v>69</v>
      </c>
      <c r="H86" s="228">
        <f t="shared" si="23"/>
        <v>9.1666666666666665E-4</v>
      </c>
      <c r="I86" s="229">
        <f>(SUM('1.  LRAMVA Summary'!D$54:D$65)+SUM('1.  LRAMVA Summary'!D$66:D$67)*(MONTH($E86)-1)/12)*$H86</f>
        <v>0</v>
      </c>
      <c r="J86" s="229">
        <f>(SUM('1.  LRAMVA Summary'!E$54:E$65)+SUM('1.  LRAMVA Summary'!E$66:E$67)*(MONTH($E86)-1)/12)*$H86</f>
        <v>0</v>
      </c>
      <c r="K86" s="229">
        <f>(SUM('1.  LRAMVA Summary'!F$54:F$65)+SUM('1.  LRAMVA Summary'!F$66:F$67)*(MONTH($E86)-1)/12)*$H86</f>
        <v>0</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0"/>
        <v>0</v>
      </c>
    </row>
    <row r="87" spans="2:23" s="9" customFormat="1" ht="16" thickBot="1">
      <c r="B87" s="66"/>
      <c r="E87" s="215" t="s">
        <v>465</v>
      </c>
      <c r="F87" s="215"/>
      <c r="G87" s="216"/>
      <c r="H87" s="217"/>
      <c r="I87" s="218">
        <f>SUM(I74:I86)</f>
        <v>0</v>
      </c>
      <c r="J87" s="218">
        <f>SUM(J74:J86)</f>
        <v>0</v>
      </c>
      <c r="K87" s="218">
        <f t="shared" ref="K87:O87" si="24">SUM(K74:K86)</f>
        <v>0</v>
      </c>
      <c r="L87" s="218">
        <f t="shared" si="24"/>
        <v>0</v>
      </c>
      <c r="M87" s="218">
        <f t="shared" si="24"/>
        <v>0</v>
      </c>
      <c r="N87" s="218">
        <f t="shared" si="24"/>
        <v>0</v>
      </c>
      <c r="O87" s="218">
        <f t="shared" si="24"/>
        <v>0</v>
      </c>
      <c r="P87" s="218">
        <f t="shared" ref="P87:V87" si="25">SUM(P74:P86)</f>
        <v>0</v>
      </c>
      <c r="Q87" s="218">
        <f t="shared" si="25"/>
        <v>0</v>
      </c>
      <c r="R87" s="218">
        <f t="shared" si="25"/>
        <v>0</v>
      </c>
      <c r="S87" s="218">
        <f t="shared" si="25"/>
        <v>0</v>
      </c>
      <c r="T87" s="218">
        <f t="shared" si="25"/>
        <v>0</v>
      </c>
      <c r="U87" s="218">
        <f t="shared" si="25"/>
        <v>0</v>
      </c>
      <c r="V87" s="218">
        <f t="shared" si="25"/>
        <v>0</v>
      </c>
      <c r="W87" s="218">
        <f>SUM(W74:W86)</f>
        <v>0</v>
      </c>
    </row>
    <row r="88" spans="2:23" s="9" customFormat="1" ht="16" thickTop="1">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429</v>
      </c>
      <c r="F89" s="224"/>
      <c r="G89" s="225"/>
      <c r="H89" s="226"/>
      <c r="I89" s="227">
        <f>I87+I88</f>
        <v>0</v>
      </c>
      <c r="J89" s="227">
        <f t="shared" ref="J89" si="26">J87+J88</f>
        <v>0</v>
      </c>
      <c r="K89" s="227">
        <f t="shared" ref="K89" si="27">K87+K88</f>
        <v>0</v>
      </c>
      <c r="L89" s="227">
        <f t="shared" ref="L89" si="28">L87+L88</f>
        <v>0</v>
      </c>
      <c r="M89" s="227">
        <f t="shared" ref="M89" si="29">M87+M88</f>
        <v>0</v>
      </c>
      <c r="N89" s="227">
        <f t="shared" ref="N89" si="30">N87+N88</f>
        <v>0</v>
      </c>
      <c r="O89" s="227">
        <f t="shared" ref="O89:U89" si="31">O87+O88</f>
        <v>0</v>
      </c>
      <c r="P89" s="227">
        <f t="shared" si="31"/>
        <v>0</v>
      </c>
      <c r="Q89" s="227">
        <f t="shared" si="31"/>
        <v>0</v>
      </c>
      <c r="R89" s="227">
        <f t="shared" si="31"/>
        <v>0</v>
      </c>
      <c r="S89" s="227">
        <f t="shared" si="31"/>
        <v>0</v>
      </c>
      <c r="T89" s="227">
        <f t="shared" si="31"/>
        <v>0</v>
      </c>
      <c r="U89" s="227">
        <f t="shared" si="31"/>
        <v>0</v>
      </c>
      <c r="V89" s="227">
        <f t="shared" ref="V89" si="32">V87+V88</f>
        <v>0</v>
      </c>
      <c r="W89" s="227">
        <f t="shared" ref="W89" si="33">W87+W88</f>
        <v>0</v>
      </c>
    </row>
    <row r="90" spans="2:23" s="9" customFormat="1">
      <c r="B90" s="66"/>
      <c r="E90" s="213">
        <v>42370</v>
      </c>
      <c r="F90" s="213" t="s">
        <v>183</v>
      </c>
      <c r="G90" s="214" t="s">
        <v>65</v>
      </c>
      <c r="H90" s="228">
        <f>$C$35/12</f>
        <v>9.1666666666666665E-4</v>
      </c>
      <c r="I90" s="229">
        <f>(SUM('1.  LRAMVA Summary'!D$54:D$68)+SUM('1.  LRAMVA Summary'!D$69:D$70)*(MONTH($E90)-1)/12)*$H90</f>
        <v>0</v>
      </c>
      <c r="J90" s="229">
        <f>(SUM('1.  LRAMVA Summary'!E$54:E$68)+SUM('1.  LRAMVA Summary'!E$69:E$70)*(MONTH($E90)-1)/12)*$H90</f>
        <v>0</v>
      </c>
      <c r="K90" s="229">
        <f>(SUM('1.  LRAMVA Summary'!F$54:F$68)+SUM('1.  LRAMVA Summary'!F$69:F$70)*(MONTH($E90)-1)/12)*$H90</f>
        <v>0</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0</v>
      </c>
    </row>
    <row r="91" spans="2:23" s="9" customFormat="1">
      <c r="B91" s="66"/>
      <c r="E91" s="213">
        <v>42401</v>
      </c>
      <c r="F91" s="213" t="s">
        <v>183</v>
      </c>
      <c r="G91" s="214" t="s">
        <v>65</v>
      </c>
      <c r="H91" s="228">
        <f t="shared" ref="H91:H92" si="34">$C$35/12</f>
        <v>9.1666666666666665E-4</v>
      </c>
      <c r="I91" s="229">
        <f>(SUM('1.  LRAMVA Summary'!D$54:D$68)+SUM('1.  LRAMVA Summary'!D$69:D$70)*(MONTH($E91)-1)/12)*$H91</f>
        <v>0</v>
      </c>
      <c r="J91" s="229">
        <f>(SUM('1.  LRAMVA Summary'!E$54:E$68)+SUM('1.  LRAMVA Summary'!E$69:E$70)*(MONTH($E91)-1)/12)*$H91</f>
        <v>0</v>
      </c>
      <c r="K91" s="229">
        <f>(SUM('1.  LRAMVA Summary'!F$54:F$68)+SUM('1.  LRAMVA Summary'!F$69:F$70)*(MONTH($E91)-1)/12)*$H91</f>
        <v>0</v>
      </c>
      <c r="L91" s="229">
        <f>(SUM('1.  LRAMVA Summary'!G$54:G$68)+SUM('1.  LRAMVA Summary'!G$69:G$70)*(MONTH($E91)-1)/12)*$H91</f>
        <v>0</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5">SUM(I91:V91)</f>
        <v>0</v>
      </c>
    </row>
    <row r="92" spans="2:23" s="9" customFormat="1" ht="14.25" customHeight="1">
      <c r="B92" s="66"/>
      <c r="E92" s="213">
        <v>42430</v>
      </c>
      <c r="F92" s="213" t="s">
        <v>183</v>
      </c>
      <c r="G92" s="214" t="s">
        <v>65</v>
      </c>
      <c r="H92" s="228">
        <f t="shared" si="34"/>
        <v>9.1666666666666665E-4</v>
      </c>
      <c r="I92" s="229">
        <f>(SUM('1.  LRAMVA Summary'!D$54:D$68)+SUM('1.  LRAMVA Summary'!D$69:D$70)*(MONTH($E92)-1)/12)*$H92</f>
        <v>0</v>
      </c>
      <c r="J92" s="229">
        <f>(SUM('1.  LRAMVA Summary'!E$54:E$68)+SUM('1.  LRAMVA Summary'!E$69:E$70)*(MONTH($E92)-1)/12)*$H92</f>
        <v>0</v>
      </c>
      <c r="K92" s="229">
        <f>(SUM('1.  LRAMVA Summary'!F$54:F$68)+SUM('1.  LRAMVA Summary'!F$69:F$70)*(MONTH($E92)-1)/12)*$H92</f>
        <v>0</v>
      </c>
      <c r="L92" s="229">
        <f>(SUM('1.  LRAMVA Summary'!G$54:G$68)+SUM('1.  LRAMVA Summary'!G$69:G$70)*(MONTH($E92)-1)/12)*$H92</f>
        <v>0</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5"/>
        <v>0</v>
      </c>
    </row>
    <row r="93" spans="2:23" s="8" customFormat="1">
      <c r="B93" s="238"/>
      <c r="D93" s="9"/>
      <c r="E93" s="213">
        <v>42461</v>
      </c>
      <c r="F93" s="213" t="s">
        <v>183</v>
      </c>
      <c r="G93" s="214" t="s">
        <v>66</v>
      </c>
      <c r="H93" s="228">
        <f>$C$36/12</f>
        <v>9.1666666666666665E-4</v>
      </c>
      <c r="I93" s="229">
        <f>(SUM('1.  LRAMVA Summary'!D$54:D$68)+SUM('1.  LRAMVA Summary'!D$69:D$70)*(MONTH($E93)-1)/12)*$H93</f>
        <v>0</v>
      </c>
      <c r="J93" s="229">
        <f>(SUM('1.  LRAMVA Summary'!E$54:E$68)+SUM('1.  LRAMVA Summary'!E$69:E$70)*(MONTH($E93)-1)/12)*$H93</f>
        <v>0</v>
      </c>
      <c r="K93" s="229">
        <f>(SUM('1.  LRAMVA Summary'!F$54:F$68)+SUM('1.  LRAMVA Summary'!F$69:F$70)*(MONTH($E93)-1)/12)*$H93</f>
        <v>0</v>
      </c>
      <c r="L93" s="229">
        <f>(SUM('1.  LRAMVA Summary'!G$54:G$68)+SUM('1.  LRAMVA Summary'!G$69:G$70)*(MONTH($E93)-1)/12)*$H93</f>
        <v>0</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5"/>
        <v>0</v>
      </c>
    </row>
    <row r="94" spans="2:23" s="9" customFormat="1">
      <c r="B94" s="66"/>
      <c r="E94" s="213">
        <v>42491</v>
      </c>
      <c r="F94" s="213" t="s">
        <v>183</v>
      </c>
      <c r="G94" s="214" t="s">
        <v>66</v>
      </c>
      <c r="H94" s="228">
        <f t="shared" ref="H94:H95" si="36">$C$36/12</f>
        <v>9.1666666666666665E-4</v>
      </c>
      <c r="I94" s="229">
        <f>(SUM('1.  LRAMVA Summary'!D$54:D$68)+SUM('1.  LRAMVA Summary'!D$69:D$70)*(MONTH($E94)-1)/12)*$H94</f>
        <v>0</v>
      </c>
      <c r="J94" s="229">
        <f>(SUM('1.  LRAMVA Summary'!E$54:E$68)+SUM('1.  LRAMVA Summary'!E$69:E$70)*(MONTH($E94)-1)/12)*$H94</f>
        <v>0</v>
      </c>
      <c r="K94" s="229">
        <f>(SUM('1.  LRAMVA Summary'!F$54:F$68)+SUM('1.  LRAMVA Summary'!F$69:F$70)*(MONTH($E94)-1)/12)*$H94</f>
        <v>0</v>
      </c>
      <c r="L94" s="229">
        <f>(SUM('1.  LRAMVA Summary'!G$54:G$68)+SUM('1.  LRAMVA Summary'!G$69:G$70)*(MONTH($E94)-1)/12)*$H94</f>
        <v>0</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5"/>
        <v>0</v>
      </c>
    </row>
    <row r="95" spans="2:23" s="237" customFormat="1">
      <c r="B95" s="236"/>
      <c r="D95" s="9"/>
      <c r="E95" s="213">
        <v>42522</v>
      </c>
      <c r="F95" s="213" t="s">
        <v>183</v>
      </c>
      <c r="G95" s="214" t="s">
        <v>66</v>
      </c>
      <c r="H95" s="228">
        <f t="shared" si="36"/>
        <v>9.1666666666666665E-4</v>
      </c>
      <c r="I95" s="229">
        <f>(SUM('1.  LRAMVA Summary'!D$54:D$68)+SUM('1.  LRAMVA Summary'!D$69:D$70)*(MONTH($E95)-1)/12)*$H95</f>
        <v>0</v>
      </c>
      <c r="J95" s="229">
        <f>(SUM('1.  LRAMVA Summary'!E$54:E$68)+SUM('1.  LRAMVA Summary'!E$69:E$70)*(MONTH($E95)-1)/12)*$H95</f>
        <v>0</v>
      </c>
      <c r="K95" s="229">
        <f>(SUM('1.  LRAMVA Summary'!F$54:F$68)+SUM('1.  LRAMVA Summary'!F$69:F$70)*(MONTH($E95)-1)/12)*$H95</f>
        <v>0</v>
      </c>
      <c r="L95" s="229">
        <f>(SUM('1.  LRAMVA Summary'!G$54:G$68)+SUM('1.  LRAMVA Summary'!G$69:G$70)*(MONTH($E95)-1)/12)*$H95</f>
        <v>0</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5"/>
        <v>0</v>
      </c>
    </row>
    <row r="96" spans="2:23" s="9" customFormat="1">
      <c r="B96" s="66"/>
      <c r="E96" s="213">
        <v>42552</v>
      </c>
      <c r="F96" s="213" t="s">
        <v>183</v>
      </c>
      <c r="G96" s="214" t="s">
        <v>68</v>
      </c>
      <c r="H96" s="228">
        <f>$C$37/12</f>
        <v>9.1666666666666665E-4</v>
      </c>
      <c r="I96" s="229">
        <f>(SUM('1.  LRAMVA Summary'!D$54:D$68)+SUM('1.  LRAMVA Summary'!D$69:D$70)*(MONTH($E96)-1)/12)*$H96</f>
        <v>0</v>
      </c>
      <c r="J96" s="229">
        <f>(SUM('1.  LRAMVA Summary'!E$54:E$68)+SUM('1.  LRAMVA Summary'!E$69:E$70)*(MONTH($E96)-1)/12)*$H96</f>
        <v>0</v>
      </c>
      <c r="K96" s="229">
        <f>(SUM('1.  LRAMVA Summary'!F$54:F$68)+SUM('1.  LRAMVA Summary'!F$69:F$70)*(MONTH($E96)-1)/12)*$H96</f>
        <v>0</v>
      </c>
      <c r="L96" s="229">
        <f>(SUM('1.  LRAMVA Summary'!G$54:G$68)+SUM('1.  LRAMVA Summary'!G$69:G$70)*(MONTH($E96)-1)/12)*$H96</f>
        <v>0</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5"/>
        <v>0</v>
      </c>
    </row>
    <row r="97" spans="2:23" s="9" customFormat="1">
      <c r="B97" s="66"/>
      <c r="E97" s="213">
        <v>42583</v>
      </c>
      <c r="F97" s="213" t="s">
        <v>183</v>
      </c>
      <c r="G97" s="214" t="s">
        <v>68</v>
      </c>
      <c r="H97" s="228">
        <f t="shared" ref="H97:H98" si="37">$C$37/12</f>
        <v>9.1666666666666665E-4</v>
      </c>
      <c r="I97" s="229">
        <f>(SUM('1.  LRAMVA Summary'!D$54:D$68)+SUM('1.  LRAMVA Summary'!D$69:D$70)*(MONTH($E97)-1)/12)*$H97</f>
        <v>0</v>
      </c>
      <c r="J97" s="229">
        <f>(SUM('1.  LRAMVA Summary'!E$54:E$68)+SUM('1.  LRAMVA Summary'!E$69:E$70)*(MONTH($E97)-1)/12)*$H97</f>
        <v>0</v>
      </c>
      <c r="K97" s="229">
        <f>(SUM('1.  LRAMVA Summary'!F$54:F$68)+SUM('1.  LRAMVA Summary'!F$69:F$70)*(MONTH($E97)-1)/12)*$H97</f>
        <v>0</v>
      </c>
      <c r="L97" s="229">
        <f>(SUM('1.  LRAMVA Summary'!G$54:G$68)+SUM('1.  LRAMVA Summary'!G$69:G$70)*(MONTH($E97)-1)/12)*$H97</f>
        <v>0</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5"/>
        <v>0</v>
      </c>
    </row>
    <row r="98" spans="2:23" s="9" customFormat="1">
      <c r="B98" s="66"/>
      <c r="E98" s="213">
        <v>42614</v>
      </c>
      <c r="F98" s="213" t="s">
        <v>183</v>
      </c>
      <c r="G98" s="214" t="s">
        <v>68</v>
      </c>
      <c r="H98" s="228">
        <f t="shared" si="37"/>
        <v>9.1666666666666665E-4</v>
      </c>
      <c r="I98" s="229">
        <f>(SUM('1.  LRAMVA Summary'!D$54:D$68)+SUM('1.  LRAMVA Summary'!D$69:D$70)*(MONTH($E98)-1)/12)*$H98</f>
        <v>0</v>
      </c>
      <c r="J98" s="229">
        <f>(SUM('1.  LRAMVA Summary'!E$54:E$68)+SUM('1.  LRAMVA Summary'!E$69:E$70)*(MONTH($E98)-1)/12)*$H98</f>
        <v>0</v>
      </c>
      <c r="K98" s="229">
        <f>(SUM('1.  LRAMVA Summary'!F$54:F$68)+SUM('1.  LRAMVA Summary'!F$69:F$70)*(MONTH($E98)-1)/12)*$H98</f>
        <v>0</v>
      </c>
      <c r="L98" s="229">
        <f>(SUM('1.  LRAMVA Summary'!G$54:G$68)+SUM('1.  LRAMVA Summary'!G$69:G$70)*(MONTH($E98)-1)/12)*$H98</f>
        <v>0</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5"/>
        <v>0</v>
      </c>
    </row>
    <row r="99" spans="2:23" s="9" customFormat="1">
      <c r="B99" s="66"/>
      <c r="E99" s="213">
        <v>42644</v>
      </c>
      <c r="F99" s="213" t="s">
        <v>183</v>
      </c>
      <c r="G99" s="214" t="s">
        <v>69</v>
      </c>
      <c r="H99" s="209">
        <f>$C$38/12</f>
        <v>9.1666666666666665E-4</v>
      </c>
      <c r="I99" s="229">
        <f>(SUM('1.  LRAMVA Summary'!D$54:D$68)+SUM('1.  LRAMVA Summary'!D$69:D$70)*(MONTH($E99)-1)/12)*$H99</f>
        <v>0</v>
      </c>
      <c r="J99" s="229">
        <f>(SUM('1.  LRAMVA Summary'!E$54:E$68)+SUM('1.  LRAMVA Summary'!E$69:E$70)*(MONTH($E99)-1)/12)*$H99</f>
        <v>0</v>
      </c>
      <c r="K99" s="229">
        <f>(SUM('1.  LRAMVA Summary'!F$54:F$68)+SUM('1.  LRAMVA Summary'!F$69:F$70)*(MONTH($E99)-1)/12)*$H99</f>
        <v>0</v>
      </c>
      <c r="L99" s="229">
        <f>(SUM('1.  LRAMVA Summary'!G$54:G$68)+SUM('1.  LRAMVA Summary'!G$69:G$70)*(MONTH($E99)-1)/12)*$H99</f>
        <v>0</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5"/>
        <v>0</v>
      </c>
    </row>
    <row r="100" spans="2:23" s="9" customFormat="1">
      <c r="B100" s="66"/>
      <c r="E100" s="213">
        <v>42675</v>
      </c>
      <c r="F100" s="213" t="s">
        <v>183</v>
      </c>
      <c r="G100" s="214" t="s">
        <v>69</v>
      </c>
      <c r="H100" s="209">
        <f t="shared" ref="H100:H101" si="38">$C$38/12</f>
        <v>9.1666666666666665E-4</v>
      </c>
      <c r="I100" s="229">
        <f>(SUM('1.  LRAMVA Summary'!D$54:D$68)+SUM('1.  LRAMVA Summary'!D$69:D$70)*(MONTH($E100)-1)/12)*$H100</f>
        <v>0</v>
      </c>
      <c r="J100" s="229">
        <f>(SUM('1.  LRAMVA Summary'!E$54:E$68)+SUM('1.  LRAMVA Summary'!E$69:E$70)*(MONTH($E100)-1)/12)*$H100</f>
        <v>0</v>
      </c>
      <c r="K100" s="229">
        <f>(SUM('1.  LRAMVA Summary'!F$54:F$68)+SUM('1.  LRAMVA Summary'!F$69:F$70)*(MONTH($E100)-1)/12)*$H100</f>
        <v>0</v>
      </c>
      <c r="L100" s="229">
        <f>(SUM('1.  LRAMVA Summary'!G$54:G$68)+SUM('1.  LRAMVA Summary'!G$69:G$70)*(MONTH($E100)-1)/12)*$H100</f>
        <v>0</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5"/>
        <v>0</v>
      </c>
    </row>
    <row r="101" spans="2:23" s="9" customFormat="1">
      <c r="B101" s="66"/>
      <c r="E101" s="213">
        <v>42705</v>
      </c>
      <c r="F101" s="213" t="s">
        <v>183</v>
      </c>
      <c r="G101" s="214" t="s">
        <v>69</v>
      </c>
      <c r="H101" s="209">
        <f t="shared" si="38"/>
        <v>9.1666666666666665E-4</v>
      </c>
      <c r="I101" s="229">
        <f>(SUM('1.  LRAMVA Summary'!D$54:D$68)+SUM('1.  LRAMVA Summary'!D$69:D$70)*(MONTH($E101)-1)/12)*$H101</f>
        <v>0</v>
      </c>
      <c r="J101" s="229">
        <f>(SUM('1.  LRAMVA Summary'!E$54:E$68)+SUM('1.  LRAMVA Summary'!E$69:E$70)*(MONTH($E101)-1)/12)*$H101</f>
        <v>0</v>
      </c>
      <c r="K101" s="229">
        <f>(SUM('1.  LRAMVA Summary'!F$54:F$68)+SUM('1.  LRAMVA Summary'!F$69:F$70)*(MONTH($E101)-1)/12)*$H101</f>
        <v>0</v>
      </c>
      <c r="L101" s="229">
        <f>(SUM('1.  LRAMVA Summary'!G$54:G$68)+SUM('1.  LRAMVA Summary'!G$69:G$70)*(MONTH($E101)-1)/12)*$H101</f>
        <v>0</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5"/>
        <v>0</v>
      </c>
    </row>
    <row r="102" spans="2:23" s="9" customFormat="1" ht="16" thickBot="1">
      <c r="B102" s="66"/>
      <c r="E102" s="215" t="s">
        <v>466</v>
      </c>
      <c r="F102" s="215"/>
      <c r="G102" s="216"/>
      <c r="H102" s="217"/>
      <c r="I102" s="218">
        <f>SUM(I89:I101)</f>
        <v>0</v>
      </c>
      <c r="J102" s="218">
        <f>SUM(J89:J101)</f>
        <v>0</v>
      </c>
      <c r="K102" s="218">
        <f t="shared" ref="K102:O102" si="39">SUM(K89:K101)</f>
        <v>0</v>
      </c>
      <c r="L102" s="218">
        <f t="shared" si="39"/>
        <v>0</v>
      </c>
      <c r="M102" s="218">
        <f t="shared" si="39"/>
        <v>0</v>
      </c>
      <c r="N102" s="218">
        <f t="shared" si="39"/>
        <v>0</v>
      </c>
      <c r="O102" s="218">
        <f t="shared" si="39"/>
        <v>0</v>
      </c>
      <c r="P102" s="218">
        <f t="shared" ref="P102:V102" si="40">SUM(P89:P101)</f>
        <v>0</v>
      </c>
      <c r="Q102" s="218">
        <f t="shared" si="40"/>
        <v>0</v>
      </c>
      <c r="R102" s="218">
        <f t="shared" si="40"/>
        <v>0</v>
      </c>
      <c r="S102" s="218">
        <f t="shared" si="40"/>
        <v>0</v>
      </c>
      <c r="T102" s="218">
        <f t="shared" si="40"/>
        <v>0</v>
      </c>
      <c r="U102" s="218">
        <f t="shared" si="40"/>
        <v>0</v>
      </c>
      <c r="V102" s="218">
        <f t="shared" si="40"/>
        <v>0</v>
      </c>
      <c r="W102" s="218">
        <f>SUM(W89:W101)</f>
        <v>0</v>
      </c>
    </row>
    <row r="103" spans="2:23" s="9" customFormat="1" ht="16"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430</v>
      </c>
      <c r="F104" s="224"/>
      <c r="G104" s="225"/>
      <c r="H104" s="226"/>
      <c r="I104" s="227">
        <f>I102+I103</f>
        <v>0</v>
      </c>
      <c r="J104" s="227">
        <f t="shared" ref="J104" si="41">J102+J103</f>
        <v>0</v>
      </c>
      <c r="K104" s="227">
        <f t="shared" ref="K104" si="42">K102+K103</f>
        <v>0</v>
      </c>
      <c r="L104" s="227">
        <f t="shared" ref="L104" si="43">L102+L103</f>
        <v>0</v>
      </c>
      <c r="M104" s="227">
        <f t="shared" ref="M104" si="44">M102+M103</f>
        <v>0</v>
      </c>
      <c r="N104" s="227">
        <f t="shared" ref="N104" si="45">N102+N103</f>
        <v>0</v>
      </c>
      <c r="O104" s="227">
        <f t="shared" ref="O104:V104" si="46">O102+O103</f>
        <v>0</v>
      </c>
      <c r="P104" s="227">
        <f t="shared" si="46"/>
        <v>0</v>
      </c>
      <c r="Q104" s="227">
        <f t="shared" si="46"/>
        <v>0</v>
      </c>
      <c r="R104" s="227">
        <f t="shared" si="46"/>
        <v>0</v>
      </c>
      <c r="S104" s="227">
        <f t="shared" si="46"/>
        <v>0</v>
      </c>
      <c r="T104" s="227">
        <f t="shared" si="46"/>
        <v>0</v>
      </c>
      <c r="U104" s="227">
        <f t="shared" si="46"/>
        <v>0</v>
      </c>
      <c r="V104" s="227">
        <f t="shared" si="46"/>
        <v>0</v>
      </c>
      <c r="W104" s="227">
        <f t="shared" ref="W104" si="47">W102+W103</f>
        <v>0</v>
      </c>
    </row>
    <row r="105" spans="2:23" s="9" customFormat="1">
      <c r="B105" s="66"/>
      <c r="E105" s="213">
        <v>42736</v>
      </c>
      <c r="F105" s="213" t="s">
        <v>184</v>
      </c>
      <c r="G105" s="214" t="s">
        <v>65</v>
      </c>
      <c r="H105" s="239">
        <f>$C$39/12</f>
        <v>9.1666666666666665E-4</v>
      </c>
      <c r="I105" s="229">
        <f>(SUM('1.  LRAMVA Summary'!D$54:D$71)+SUM('1.  LRAMVA Summary'!D$72:D$73)*(MONTH($E105)-1)/12)*$H105</f>
        <v>0</v>
      </c>
      <c r="J105" s="229">
        <f>(SUM('1.  LRAMVA Summary'!E$54:E$71)+SUM('1.  LRAMVA Summary'!E$72:E$73)*(MONTH($E105)-1)/12)*$H105</f>
        <v>0</v>
      </c>
      <c r="K105" s="229">
        <f>(SUM('1.  LRAMVA Summary'!F$54:F$71)+SUM('1.  LRAMVA Summary'!F$72:F$73)*(MONTH($E105)-1)/12)*$H105</f>
        <v>0</v>
      </c>
      <c r="L105" s="229">
        <f>(SUM('1.  LRAMVA Summary'!G$54:G$71)+SUM('1.  LRAMVA Summary'!G$72:G$73)*(MONTH($E105)-1)/12)*$H105</f>
        <v>0</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0</v>
      </c>
    </row>
    <row r="106" spans="2:23" s="9" customFormat="1">
      <c r="B106" s="66"/>
      <c r="E106" s="213">
        <v>42767</v>
      </c>
      <c r="F106" s="213" t="s">
        <v>184</v>
      </c>
      <c r="G106" s="214" t="s">
        <v>65</v>
      </c>
      <c r="H106" s="239">
        <f t="shared" ref="H106:H107" si="48">$C$39/12</f>
        <v>9.1666666666666665E-4</v>
      </c>
      <c r="I106" s="229">
        <f>(SUM('1.  LRAMVA Summary'!D$54:D$71)+SUM('1.  LRAMVA Summary'!D$72:D$73)*(MONTH($E106)-1)/12)*$H106</f>
        <v>0</v>
      </c>
      <c r="J106" s="229">
        <f>(SUM('1.  LRAMVA Summary'!E$54:E$71)+SUM('1.  LRAMVA Summary'!E$72:E$73)*(MONTH($E106)-1)/12)*$H106</f>
        <v>0</v>
      </c>
      <c r="K106" s="229">
        <f>(SUM('1.  LRAMVA Summary'!F$54:F$71)+SUM('1.  LRAMVA Summary'!F$72:F$73)*(MONTH($E106)-1)/12)*$H106</f>
        <v>0</v>
      </c>
      <c r="L106" s="229">
        <f>(SUM('1.  LRAMVA Summary'!G$54:G$71)+SUM('1.  LRAMVA Summary'!G$72:G$73)*(MONTH($E106)-1)/12)*$H106</f>
        <v>0</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49">SUM(I106:V106)</f>
        <v>0</v>
      </c>
    </row>
    <row r="107" spans="2:23" s="9" customFormat="1">
      <c r="B107" s="66"/>
      <c r="E107" s="213">
        <v>42795</v>
      </c>
      <c r="F107" s="213" t="s">
        <v>184</v>
      </c>
      <c r="G107" s="214" t="s">
        <v>65</v>
      </c>
      <c r="H107" s="239">
        <f t="shared" si="48"/>
        <v>9.1666666666666665E-4</v>
      </c>
      <c r="I107" s="229">
        <f>(SUM('1.  LRAMVA Summary'!D$54:D$71)+SUM('1.  LRAMVA Summary'!D$72:D$73)*(MONTH($E107)-1)/12)*$H107</f>
        <v>0</v>
      </c>
      <c r="J107" s="229">
        <f>(SUM('1.  LRAMVA Summary'!E$54:E$71)+SUM('1.  LRAMVA Summary'!E$72:E$73)*(MONTH($E107)-1)/12)*$H107</f>
        <v>0</v>
      </c>
      <c r="K107" s="229">
        <f>(SUM('1.  LRAMVA Summary'!F$54:F$71)+SUM('1.  LRAMVA Summary'!F$72:F$73)*(MONTH($E107)-1)/12)*$H107</f>
        <v>0</v>
      </c>
      <c r="L107" s="229">
        <f>(SUM('1.  LRAMVA Summary'!G$54:G$71)+SUM('1.  LRAMVA Summary'!G$72:G$73)*(MONTH($E107)-1)/12)*$H107</f>
        <v>0</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49"/>
        <v>0</v>
      </c>
    </row>
    <row r="108" spans="2:23" s="8" customFormat="1">
      <c r="B108" s="238"/>
      <c r="E108" s="213">
        <v>42826</v>
      </c>
      <c r="F108" s="213" t="s">
        <v>184</v>
      </c>
      <c r="G108" s="214" t="s">
        <v>66</v>
      </c>
      <c r="H108" s="239">
        <f>$C$40/12</f>
        <v>9.1666666666666665E-4</v>
      </c>
      <c r="I108" s="229">
        <f>(SUM('1.  LRAMVA Summary'!D$54:D$71)+SUM('1.  LRAMVA Summary'!D$72:D$73)*(MONTH($E108)-1)/12)*$H108</f>
        <v>0</v>
      </c>
      <c r="J108" s="229">
        <f>(SUM('1.  LRAMVA Summary'!E$54:E$71)+SUM('1.  LRAMVA Summary'!E$72:E$73)*(MONTH($E108)-1)/12)*$H108</f>
        <v>0</v>
      </c>
      <c r="K108" s="229">
        <f>(SUM('1.  LRAMVA Summary'!F$54:F$71)+SUM('1.  LRAMVA Summary'!F$72:F$73)*(MONTH($E108)-1)/12)*$H108</f>
        <v>0</v>
      </c>
      <c r="L108" s="229">
        <f>(SUM('1.  LRAMVA Summary'!G$54:G$71)+SUM('1.  LRAMVA Summary'!G$72:G$73)*(MONTH($E108)-1)/12)*$H108</f>
        <v>0</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49"/>
        <v>0</v>
      </c>
    </row>
    <row r="109" spans="2:23" s="9" customFormat="1">
      <c r="B109" s="66"/>
      <c r="E109" s="213">
        <v>42856</v>
      </c>
      <c r="F109" s="213" t="s">
        <v>184</v>
      </c>
      <c r="G109" s="214" t="s">
        <v>66</v>
      </c>
      <c r="H109" s="239">
        <f t="shared" ref="H109:H110" si="50">$C$40/12</f>
        <v>9.1666666666666665E-4</v>
      </c>
      <c r="I109" s="229">
        <f>(SUM('1.  LRAMVA Summary'!D$54:D$71)+SUM('1.  LRAMVA Summary'!D$72:D$73)*(MONTH($E109)-1)/12)*$H109</f>
        <v>0</v>
      </c>
      <c r="J109" s="229">
        <f>(SUM('1.  LRAMVA Summary'!E$54:E$71)+SUM('1.  LRAMVA Summary'!E$72:E$73)*(MONTH($E109)-1)/12)*$H109</f>
        <v>0</v>
      </c>
      <c r="K109" s="229">
        <f>(SUM('1.  LRAMVA Summary'!F$54:F$71)+SUM('1.  LRAMVA Summary'!F$72:F$73)*(MONTH($E109)-1)/12)*$H109</f>
        <v>0</v>
      </c>
      <c r="L109" s="229">
        <f>(SUM('1.  LRAMVA Summary'!G$54:G$71)+SUM('1.  LRAMVA Summary'!G$72:G$73)*(MONTH($E109)-1)/12)*$H109</f>
        <v>0</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49"/>
        <v>0</v>
      </c>
    </row>
    <row r="110" spans="2:23" s="237" customFormat="1">
      <c r="B110" s="236"/>
      <c r="E110" s="213">
        <v>42887</v>
      </c>
      <c r="F110" s="213" t="s">
        <v>184</v>
      </c>
      <c r="G110" s="214" t="s">
        <v>66</v>
      </c>
      <c r="H110" s="239">
        <f t="shared" si="50"/>
        <v>9.1666666666666665E-4</v>
      </c>
      <c r="I110" s="229">
        <f>(SUM('1.  LRAMVA Summary'!D$54:D$71)+SUM('1.  LRAMVA Summary'!D$72:D$73)*(MONTH($E110)-1)/12)*$H110</f>
        <v>0</v>
      </c>
      <c r="J110" s="229">
        <f>(SUM('1.  LRAMVA Summary'!E$54:E$71)+SUM('1.  LRAMVA Summary'!E$72:E$73)*(MONTH($E110)-1)/12)*$H110</f>
        <v>0</v>
      </c>
      <c r="K110" s="229">
        <f>(SUM('1.  LRAMVA Summary'!F$54:F$71)+SUM('1.  LRAMVA Summary'!F$72:F$73)*(MONTH($E110)-1)/12)*$H110</f>
        <v>0</v>
      </c>
      <c r="L110" s="229">
        <f>(SUM('1.  LRAMVA Summary'!G$54:G$71)+SUM('1.  LRAMVA Summary'!G$72:G$73)*(MONTH($E110)-1)/12)*$H110</f>
        <v>0</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49"/>
        <v>0</v>
      </c>
    </row>
    <row r="111" spans="2:23" s="9" customFormat="1">
      <c r="B111" s="66"/>
      <c r="E111" s="213">
        <v>42917</v>
      </c>
      <c r="F111" s="213" t="s">
        <v>184</v>
      </c>
      <c r="G111" s="214" t="s">
        <v>68</v>
      </c>
      <c r="H111" s="239">
        <f>$C$41/12</f>
        <v>9.1666666666666665E-4</v>
      </c>
      <c r="I111" s="229">
        <f>(SUM('1.  LRAMVA Summary'!D$54:D$71)+SUM('1.  LRAMVA Summary'!D$72:D$73)*(MONTH($E111)-1)/12)*$H111</f>
        <v>0</v>
      </c>
      <c r="J111" s="229">
        <f>(SUM('1.  LRAMVA Summary'!E$54:E$71)+SUM('1.  LRAMVA Summary'!E$72:E$73)*(MONTH($E111)-1)/12)*$H111</f>
        <v>0</v>
      </c>
      <c r="K111" s="229">
        <f>(SUM('1.  LRAMVA Summary'!F$54:F$71)+SUM('1.  LRAMVA Summary'!F$72:F$73)*(MONTH($E111)-1)/12)*$H111</f>
        <v>0</v>
      </c>
      <c r="L111" s="229">
        <f>(SUM('1.  LRAMVA Summary'!G$54:G$71)+SUM('1.  LRAMVA Summary'!G$72:G$73)*(MONTH($E111)-1)/12)*$H111</f>
        <v>0</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49"/>
        <v>0</v>
      </c>
    </row>
    <row r="112" spans="2:23" s="9" customFormat="1">
      <c r="B112" s="66"/>
      <c r="E112" s="213">
        <v>42948</v>
      </c>
      <c r="F112" s="213" t="s">
        <v>184</v>
      </c>
      <c r="G112" s="214" t="s">
        <v>68</v>
      </c>
      <c r="H112" s="239">
        <f t="shared" ref="H112:H113" si="51">$C$41/12</f>
        <v>9.1666666666666665E-4</v>
      </c>
      <c r="I112" s="229">
        <f>(SUM('1.  LRAMVA Summary'!D$54:D$71)+SUM('1.  LRAMVA Summary'!D$72:D$73)*(MONTH($E112)-1)/12)*$H112</f>
        <v>0</v>
      </c>
      <c r="J112" s="229">
        <f>(SUM('1.  LRAMVA Summary'!E$54:E$71)+SUM('1.  LRAMVA Summary'!E$72:E$73)*(MONTH($E112)-1)/12)*$H112</f>
        <v>0</v>
      </c>
      <c r="K112" s="229">
        <f>(SUM('1.  LRAMVA Summary'!F$54:F$71)+SUM('1.  LRAMVA Summary'!F$72:F$73)*(MONTH($E112)-1)/12)*$H112</f>
        <v>0</v>
      </c>
      <c r="L112" s="229">
        <f>(SUM('1.  LRAMVA Summary'!G$54:G$71)+SUM('1.  LRAMVA Summary'!G$72:G$73)*(MONTH($E112)-1)/12)*$H112</f>
        <v>0</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49"/>
        <v>0</v>
      </c>
    </row>
    <row r="113" spans="2:23" s="9" customFormat="1">
      <c r="B113" s="66"/>
      <c r="E113" s="213">
        <v>42979</v>
      </c>
      <c r="F113" s="213" t="s">
        <v>184</v>
      </c>
      <c r="G113" s="214" t="s">
        <v>68</v>
      </c>
      <c r="H113" s="239">
        <f t="shared" si="51"/>
        <v>9.1666666666666665E-4</v>
      </c>
      <c r="I113" s="229">
        <f>(SUM('1.  LRAMVA Summary'!D$54:D$71)+SUM('1.  LRAMVA Summary'!D$72:D$73)*(MONTH($E113)-1)/12)*$H113</f>
        <v>0</v>
      </c>
      <c r="J113" s="229">
        <f>(SUM('1.  LRAMVA Summary'!E$54:E$71)+SUM('1.  LRAMVA Summary'!E$72:E$73)*(MONTH($E113)-1)/12)*$H113</f>
        <v>0</v>
      </c>
      <c r="K113" s="229">
        <f>(SUM('1.  LRAMVA Summary'!F$54:F$71)+SUM('1.  LRAMVA Summary'!F$72:F$73)*(MONTH($E113)-1)/12)*$H113</f>
        <v>0</v>
      </c>
      <c r="L113" s="229">
        <f>(SUM('1.  LRAMVA Summary'!G$54:G$71)+SUM('1.  LRAMVA Summary'!G$72:G$73)*(MONTH($E113)-1)/12)*$H113</f>
        <v>0</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49"/>
        <v>0</v>
      </c>
    </row>
    <row r="114" spans="2:23" s="9" customFormat="1">
      <c r="B114" s="66"/>
      <c r="E114" s="213">
        <v>43009</v>
      </c>
      <c r="F114" s="213" t="s">
        <v>184</v>
      </c>
      <c r="G114" s="214" t="s">
        <v>69</v>
      </c>
      <c r="H114" s="239">
        <f>$C$42/12</f>
        <v>1.25E-3</v>
      </c>
      <c r="I114" s="229">
        <f>(SUM('1.  LRAMVA Summary'!D$54:D$71)+SUM('1.  LRAMVA Summary'!D$72:D$73)*(MONTH($E114)-1)/12)*$H114</f>
        <v>0</v>
      </c>
      <c r="J114" s="229">
        <f>(SUM('1.  LRAMVA Summary'!E$54:E$71)+SUM('1.  LRAMVA Summary'!E$72:E$73)*(MONTH($E114)-1)/12)*$H114</f>
        <v>0</v>
      </c>
      <c r="K114" s="229">
        <f>(SUM('1.  LRAMVA Summary'!F$54:F$71)+SUM('1.  LRAMVA Summary'!F$72:F$73)*(MONTH($E114)-1)/12)*$H114</f>
        <v>0</v>
      </c>
      <c r="L114" s="229">
        <f>(SUM('1.  LRAMVA Summary'!G$54:G$71)+SUM('1.  LRAMVA Summary'!G$72:G$73)*(MONTH($E114)-1)/12)*$H114</f>
        <v>0</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49"/>
        <v>0</v>
      </c>
    </row>
    <row r="115" spans="2:23" s="9" customFormat="1">
      <c r="B115" s="66"/>
      <c r="E115" s="213">
        <v>43040</v>
      </c>
      <c r="F115" s="213" t="s">
        <v>184</v>
      </c>
      <c r="G115" s="214" t="s">
        <v>69</v>
      </c>
      <c r="H115" s="239">
        <f t="shared" ref="H115:H116" si="52">$C$42/12</f>
        <v>1.25E-3</v>
      </c>
      <c r="I115" s="229">
        <f>(SUM('1.  LRAMVA Summary'!D$54:D$71)+SUM('1.  LRAMVA Summary'!D$72:D$73)*(MONTH($E115)-1)/12)*$H115</f>
        <v>0</v>
      </c>
      <c r="J115" s="229">
        <f>(SUM('1.  LRAMVA Summary'!E$54:E$71)+SUM('1.  LRAMVA Summary'!E$72:E$73)*(MONTH($E115)-1)/12)*$H115</f>
        <v>0</v>
      </c>
      <c r="K115" s="229">
        <f>(SUM('1.  LRAMVA Summary'!F$54:F$71)+SUM('1.  LRAMVA Summary'!F$72:F$73)*(MONTH($E115)-1)/12)*$H115</f>
        <v>0</v>
      </c>
      <c r="L115" s="229">
        <f>(SUM('1.  LRAMVA Summary'!G$54:G$71)+SUM('1.  LRAMVA Summary'!G$72:G$73)*(MONTH($E115)-1)/12)*$H115</f>
        <v>0</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49"/>
        <v>0</v>
      </c>
    </row>
    <row r="116" spans="2:23" s="9" customFormat="1">
      <c r="B116" s="66"/>
      <c r="E116" s="213">
        <v>43070</v>
      </c>
      <c r="F116" s="213" t="s">
        <v>184</v>
      </c>
      <c r="G116" s="214" t="s">
        <v>69</v>
      </c>
      <c r="H116" s="239">
        <f t="shared" si="52"/>
        <v>1.25E-3</v>
      </c>
      <c r="I116" s="229">
        <f>(SUM('1.  LRAMVA Summary'!D$54:D$71)+SUM('1.  LRAMVA Summary'!D$72:D$73)*(MONTH($E116)-1)/12)*$H116</f>
        <v>0</v>
      </c>
      <c r="J116" s="229">
        <f>(SUM('1.  LRAMVA Summary'!E$54:E$71)+SUM('1.  LRAMVA Summary'!E$72:E$73)*(MONTH($E116)-1)/12)*$H116</f>
        <v>0</v>
      </c>
      <c r="K116" s="229">
        <f>(SUM('1.  LRAMVA Summary'!F$54:F$71)+SUM('1.  LRAMVA Summary'!F$72:F$73)*(MONTH($E116)-1)/12)*$H116</f>
        <v>0</v>
      </c>
      <c r="L116" s="229">
        <f>(SUM('1.  LRAMVA Summary'!G$54:G$71)+SUM('1.  LRAMVA Summary'!G$72:G$73)*(MONTH($E116)-1)/12)*$H116</f>
        <v>0</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49"/>
        <v>0</v>
      </c>
    </row>
    <row r="117" spans="2:23" s="9" customFormat="1" ht="16" thickBot="1">
      <c r="B117" s="66"/>
      <c r="E117" s="215" t="s">
        <v>467</v>
      </c>
      <c r="F117" s="215"/>
      <c r="G117" s="216"/>
      <c r="H117" s="217"/>
      <c r="I117" s="218">
        <f>SUM(I104:I116)</f>
        <v>0</v>
      </c>
      <c r="J117" s="218">
        <f>SUM(J104:J116)</f>
        <v>0</v>
      </c>
      <c r="K117" s="218">
        <f t="shared" ref="K117:O117" si="53">SUM(K104:K116)</f>
        <v>0</v>
      </c>
      <c r="L117" s="218">
        <f t="shared" si="53"/>
        <v>0</v>
      </c>
      <c r="M117" s="218">
        <f t="shared" si="53"/>
        <v>0</v>
      </c>
      <c r="N117" s="218">
        <f t="shared" si="53"/>
        <v>0</v>
      </c>
      <c r="O117" s="218">
        <f t="shared" si="53"/>
        <v>0</v>
      </c>
      <c r="P117" s="218">
        <f t="shared" ref="P117:V117" si="54">SUM(P104:P116)</f>
        <v>0</v>
      </c>
      <c r="Q117" s="218">
        <f t="shared" si="54"/>
        <v>0</v>
      </c>
      <c r="R117" s="218">
        <f t="shared" si="54"/>
        <v>0</v>
      </c>
      <c r="S117" s="218">
        <f t="shared" si="54"/>
        <v>0</v>
      </c>
      <c r="T117" s="218">
        <f t="shared" si="54"/>
        <v>0</v>
      </c>
      <c r="U117" s="218">
        <f t="shared" si="54"/>
        <v>0</v>
      </c>
      <c r="V117" s="218">
        <f t="shared" si="54"/>
        <v>0</v>
      </c>
      <c r="W117" s="218">
        <f>SUM(W104:W116)</f>
        <v>0</v>
      </c>
    </row>
    <row r="118" spans="2:23" s="9" customFormat="1" ht="16"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431</v>
      </c>
      <c r="F119" s="224"/>
      <c r="G119" s="225"/>
      <c r="H119" s="226"/>
      <c r="I119" s="227">
        <f>I117+I118</f>
        <v>0</v>
      </c>
      <c r="J119" s="227">
        <f t="shared" ref="J119" si="55">J117+J118</f>
        <v>0</v>
      </c>
      <c r="K119" s="227">
        <f t="shared" ref="K119" si="56">K117+K118</f>
        <v>0</v>
      </c>
      <c r="L119" s="227">
        <f t="shared" ref="L119" si="57">L117+L118</f>
        <v>0</v>
      </c>
      <c r="M119" s="227">
        <f t="shared" ref="M119" si="58">M117+M118</f>
        <v>0</v>
      </c>
      <c r="N119" s="227">
        <f t="shared" ref="N119" si="59">N117+N118</f>
        <v>0</v>
      </c>
      <c r="O119" s="227">
        <f t="shared" ref="O119:V119" si="60">O117+O118</f>
        <v>0</v>
      </c>
      <c r="P119" s="227">
        <f t="shared" si="60"/>
        <v>0</v>
      </c>
      <c r="Q119" s="227">
        <f t="shared" si="60"/>
        <v>0</v>
      </c>
      <c r="R119" s="227">
        <f t="shared" si="60"/>
        <v>0</v>
      </c>
      <c r="S119" s="227">
        <f t="shared" si="60"/>
        <v>0</v>
      </c>
      <c r="T119" s="227">
        <f t="shared" si="60"/>
        <v>0</v>
      </c>
      <c r="U119" s="227">
        <f t="shared" si="60"/>
        <v>0</v>
      </c>
      <c r="V119" s="227">
        <f t="shared" si="60"/>
        <v>0</v>
      </c>
      <c r="W119" s="227">
        <f t="shared" ref="W119" si="61">W117+W118</f>
        <v>0</v>
      </c>
    </row>
    <row r="120" spans="2:23" s="9" customFormat="1">
      <c r="B120" s="66"/>
      <c r="E120" s="213">
        <v>43101</v>
      </c>
      <c r="F120" s="213" t="s">
        <v>185</v>
      </c>
      <c r="G120" s="214" t="s">
        <v>65</v>
      </c>
      <c r="H120" s="239">
        <f>$C$43/12</f>
        <v>1.25E-3</v>
      </c>
      <c r="I120" s="229">
        <f>(SUM('1.  LRAMVA Summary'!D$54:D$74)+SUM('1.  LRAMVA Summary'!D$75:D$76)*(MONTH($E120)-1)/12)*$H120</f>
        <v>0</v>
      </c>
      <c r="J120" s="229">
        <f>(SUM('1.  LRAMVA Summary'!E$54:E$74)+SUM('1.  LRAMVA Summary'!E$75:E$76)*(MONTH($E120)-1)/12)*$H120</f>
        <v>0</v>
      </c>
      <c r="K120" s="229">
        <f>(SUM('1.  LRAMVA Summary'!F$54:F$74)+SUM('1.  LRAMVA Summary'!F$75:F$76)*(MONTH($E120)-1)/12)*$H120</f>
        <v>0</v>
      </c>
      <c r="L120" s="229">
        <f>(SUM('1.  LRAMVA Summary'!G$54:G$74)+SUM('1.  LRAMVA Summary'!G$75:G$76)*(MONTH($E120)-1)/12)*$H120</f>
        <v>0</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0</v>
      </c>
    </row>
    <row r="121" spans="2:23" s="9" customFormat="1">
      <c r="B121" s="66"/>
      <c r="E121" s="213">
        <v>43132</v>
      </c>
      <c r="F121" s="213" t="s">
        <v>185</v>
      </c>
      <c r="G121" s="214" t="s">
        <v>65</v>
      </c>
      <c r="H121" s="239">
        <f t="shared" ref="H121:H122" si="62">$C$43/12</f>
        <v>1.25E-3</v>
      </c>
      <c r="I121" s="229">
        <f>(SUM('1.  LRAMVA Summary'!D$54:D$74)+SUM('1.  LRAMVA Summary'!D$75:D$76)*(MONTH($E121)-1)/12)*$H121</f>
        <v>0</v>
      </c>
      <c r="J121" s="229">
        <f>(SUM('1.  LRAMVA Summary'!E$54:E$74)+SUM('1.  LRAMVA Summary'!E$75:E$76)*(MONTH($E121)-1)/12)*$H121</f>
        <v>0</v>
      </c>
      <c r="K121" s="229">
        <f>(SUM('1.  LRAMVA Summary'!F$54:F$74)+SUM('1.  LRAMVA Summary'!F$75:F$76)*(MONTH($E121)-1)/12)*$H121</f>
        <v>0</v>
      </c>
      <c r="L121" s="229">
        <f>(SUM('1.  LRAMVA Summary'!G$54:G$74)+SUM('1.  LRAMVA Summary'!G$75:G$76)*(MONTH($E121)-1)/12)*$H121</f>
        <v>0</v>
      </c>
      <c r="M121" s="229">
        <f>(SUM('1.  LRAMVA Summary'!H$54:H$74)+SUM('1.  LRAMVA Summary'!H$75:H$76)*(MONTH($E121)-1)/12)*$H121</f>
        <v>0</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3">SUM(I121:V121)</f>
        <v>0</v>
      </c>
    </row>
    <row r="122" spans="2:23" s="9" customFormat="1">
      <c r="B122" s="66"/>
      <c r="E122" s="213">
        <v>43160</v>
      </c>
      <c r="F122" s="213" t="s">
        <v>185</v>
      </c>
      <c r="G122" s="214" t="s">
        <v>65</v>
      </c>
      <c r="H122" s="239">
        <f t="shared" si="62"/>
        <v>1.25E-3</v>
      </c>
      <c r="I122" s="229">
        <f>(SUM('1.  LRAMVA Summary'!D$54:D$74)+SUM('1.  LRAMVA Summary'!D$75:D$76)*(MONTH($E122)-1)/12)*$H122</f>
        <v>0</v>
      </c>
      <c r="J122" s="229">
        <f>(SUM('1.  LRAMVA Summary'!E$54:E$74)+SUM('1.  LRAMVA Summary'!E$75:E$76)*(MONTH($E122)-1)/12)*$H122</f>
        <v>0</v>
      </c>
      <c r="K122" s="229">
        <f>(SUM('1.  LRAMVA Summary'!F$54:F$74)+SUM('1.  LRAMVA Summary'!F$75:F$76)*(MONTH($E122)-1)/12)*$H122</f>
        <v>0</v>
      </c>
      <c r="L122" s="229">
        <f>(SUM('1.  LRAMVA Summary'!G$54:G$74)+SUM('1.  LRAMVA Summary'!G$75:G$76)*(MONTH($E122)-1)/12)*$H122</f>
        <v>0</v>
      </c>
      <c r="M122" s="229">
        <f>(SUM('1.  LRAMVA Summary'!H$54:H$74)+SUM('1.  LRAMVA Summary'!H$75:H$76)*(MONTH($E122)-1)/12)*$H122</f>
        <v>0</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3"/>
        <v>0</v>
      </c>
    </row>
    <row r="123" spans="2:23" s="8" customFormat="1">
      <c r="B123" s="238"/>
      <c r="E123" s="213">
        <v>43191</v>
      </c>
      <c r="F123" s="213" t="s">
        <v>185</v>
      </c>
      <c r="G123" s="214" t="s">
        <v>66</v>
      </c>
      <c r="H123" s="239">
        <f>$C$44/12</f>
        <v>1.575E-3</v>
      </c>
      <c r="I123" s="229">
        <f>(SUM('1.  LRAMVA Summary'!D$54:D$74)+SUM('1.  LRAMVA Summary'!D$75:D$76)*(MONTH($E123)-1)/12)*$H123</f>
        <v>0</v>
      </c>
      <c r="J123" s="229">
        <f>(SUM('1.  LRAMVA Summary'!E$54:E$74)+SUM('1.  LRAMVA Summary'!E$75:E$76)*(MONTH($E123)-1)/12)*$H123</f>
        <v>0</v>
      </c>
      <c r="K123" s="229">
        <f>(SUM('1.  LRAMVA Summary'!F$54:F$74)+SUM('1.  LRAMVA Summary'!F$75:F$76)*(MONTH($E123)-1)/12)*$H123</f>
        <v>0</v>
      </c>
      <c r="L123" s="229">
        <f>(SUM('1.  LRAMVA Summary'!G$54:G$74)+SUM('1.  LRAMVA Summary'!G$75:G$76)*(MONTH($E123)-1)/12)*$H123</f>
        <v>0</v>
      </c>
      <c r="M123" s="229">
        <f>(SUM('1.  LRAMVA Summary'!H$54:H$74)+SUM('1.  LRAMVA Summary'!H$75:H$76)*(MONTH($E123)-1)/12)*$H123</f>
        <v>0</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3"/>
        <v>0</v>
      </c>
    </row>
    <row r="124" spans="2:23" s="9" customFormat="1">
      <c r="B124" s="66"/>
      <c r="E124" s="213">
        <v>43221</v>
      </c>
      <c r="F124" s="213" t="s">
        <v>185</v>
      </c>
      <c r="G124" s="214" t="s">
        <v>66</v>
      </c>
      <c r="H124" s="239">
        <f t="shared" ref="H124:H125" si="64">$C$44/12</f>
        <v>1.575E-3</v>
      </c>
      <c r="I124" s="229">
        <f>(SUM('1.  LRAMVA Summary'!D$54:D$74)+SUM('1.  LRAMVA Summary'!D$75:D$76)*(MONTH($E124)-1)/12)*$H124</f>
        <v>0</v>
      </c>
      <c r="J124" s="229">
        <f>(SUM('1.  LRAMVA Summary'!E$54:E$74)+SUM('1.  LRAMVA Summary'!E$75:E$76)*(MONTH($E124)-1)/12)*$H124</f>
        <v>0</v>
      </c>
      <c r="K124" s="229">
        <f>(SUM('1.  LRAMVA Summary'!F$54:F$74)+SUM('1.  LRAMVA Summary'!F$75:F$76)*(MONTH($E124)-1)/12)*$H124</f>
        <v>0</v>
      </c>
      <c r="L124" s="229">
        <f>(SUM('1.  LRAMVA Summary'!G$54:G$74)+SUM('1.  LRAMVA Summary'!G$75:G$76)*(MONTH($E124)-1)/12)*$H124</f>
        <v>0</v>
      </c>
      <c r="M124" s="229">
        <f>(SUM('1.  LRAMVA Summary'!H$54:H$74)+SUM('1.  LRAMVA Summary'!H$75:H$76)*(MONTH($E124)-1)/12)*$H124</f>
        <v>0</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3"/>
        <v>0</v>
      </c>
    </row>
    <row r="125" spans="2:23" s="237" customFormat="1">
      <c r="B125" s="236"/>
      <c r="E125" s="213">
        <v>43252</v>
      </c>
      <c r="F125" s="213" t="s">
        <v>185</v>
      </c>
      <c r="G125" s="214" t="s">
        <v>66</v>
      </c>
      <c r="H125" s="239">
        <f t="shared" si="64"/>
        <v>1.575E-3</v>
      </c>
      <c r="I125" s="229">
        <f>(SUM('1.  LRAMVA Summary'!D$54:D$74)+SUM('1.  LRAMVA Summary'!D$75:D$76)*(MONTH($E125)-1)/12)*$H125</f>
        <v>0</v>
      </c>
      <c r="J125" s="229">
        <f>(SUM('1.  LRAMVA Summary'!E$54:E$74)+SUM('1.  LRAMVA Summary'!E$75:E$76)*(MONTH($E125)-1)/12)*$H125</f>
        <v>0</v>
      </c>
      <c r="K125" s="229">
        <f>(SUM('1.  LRAMVA Summary'!F$54:F$74)+SUM('1.  LRAMVA Summary'!F$75:F$76)*(MONTH($E125)-1)/12)*$H125</f>
        <v>0</v>
      </c>
      <c r="L125" s="229">
        <f>(SUM('1.  LRAMVA Summary'!G$54:G$74)+SUM('1.  LRAMVA Summary'!G$75:G$76)*(MONTH($E125)-1)/12)*$H125</f>
        <v>0</v>
      </c>
      <c r="M125" s="229">
        <f>(SUM('1.  LRAMVA Summary'!H$54:H$74)+SUM('1.  LRAMVA Summary'!H$75:H$76)*(MONTH($E125)-1)/12)*$H125</f>
        <v>0</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3"/>
        <v>0</v>
      </c>
    </row>
    <row r="126" spans="2:23" s="9" customFormat="1">
      <c r="B126" s="66"/>
      <c r="E126" s="213">
        <v>43282</v>
      </c>
      <c r="F126" s="213" t="s">
        <v>185</v>
      </c>
      <c r="G126" s="214" t="s">
        <v>68</v>
      </c>
      <c r="H126" s="239">
        <f>$C$45/12</f>
        <v>1.575E-3</v>
      </c>
      <c r="I126" s="229">
        <f>(SUM('1.  LRAMVA Summary'!D$54:D$74)+SUM('1.  LRAMVA Summary'!D$75:D$76)*(MONTH($E126)-1)/12)*$H126</f>
        <v>0</v>
      </c>
      <c r="J126" s="229">
        <f>(SUM('1.  LRAMVA Summary'!E$54:E$74)+SUM('1.  LRAMVA Summary'!E$75:E$76)*(MONTH($E126)-1)/12)*$H126</f>
        <v>0</v>
      </c>
      <c r="K126" s="229">
        <f>(SUM('1.  LRAMVA Summary'!F$54:F$74)+SUM('1.  LRAMVA Summary'!F$75:F$76)*(MONTH($E126)-1)/12)*$H126</f>
        <v>0</v>
      </c>
      <c r="L126" s="229">
        <f>(SUM('1.  LRAMVA Summary'!G$54:G$74)+SUM('1.  LRAMVA Summary'!G$75:G$76)*(MONTH($E126)-1)/12)*$H126</f>
        <v>0</v>
      </c>
      <c r="M126" s="229">
        <f>(SUM('1.  LRAMVA Summary'!H$54:H$74)+SUM('1.  LRAMVA Summary'!H$75:H$76)*(MONTH($E126)-1)/12)*$H126</f>
        <v>0</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3"/>
        <v>0</v>
      </c>
    </row>
    <row r="127" spans="2:23" s="9" customFormat="1">
      <c r="B127" s="66"/>
      <c r="E127" s="213">
        <v>43313</v>
      </c>
      <c r="F127" s="213" t="s">
        <v>185</v>
      </c>
      <c r="G127" s="214" t="s">
        <v>68</v>
      </c>
      <c r="H127" s="239">
        <f t="shared" ref="H127:H128" si="65">$C$45/12</f>
        <v>1.575E-3</v>
      </c>
      <c r="I127" s="229">
        <f>(SUM('1.  LRAMVA Summary'!D$54:D$74)+SUM('1.  LRAMVA Summary'!D$75:D$76)*(MONTH($E127)-1)/12)*$H127</f>
        <v>0</v>
      </c>
      <c r="J127" s="229">
        <f>(SUM('1.  LRAMVA Summary'!E$54:E$74)+SUM('1.  LRAMVA Summary'!E$75:E$76)*(MONTH($E127)-1)/12)*$H127</f>
        <v>0</v>
      </c>
      <c r="K127" s="229">
        <f>(SUM('1.  LRAMVA Summary'!F$54:F$74)+SUM('1.  LRAMVA Summary'!F$75:F$76)*(MONTH($E127)-1)/12)*$H127</f>
        <v>0</v>
      </c>
      <c r="L127" s="229">
        <f>(SUM('1.  LRAMVA Summary'!G$54:G$74)+SUM('1.  LRAMVA Summary'!G$75:G$76)*(MONTH($E127)-1)/12)*$H127</f>
        <v>0</v>
      </c>
      <c r="M127" s="229">
        <f>(SUM('1.  LRAMVA Summary'!H$54:H$74)+SUM('1.  LRAMVA Summary'!H$75:H$76)*(MONTH($E127)-1)/12)*$H127</f>
        <v>0</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3"/>
        <v>0</v>
      </c>
    </row>
    <row r="128" spans="2:23" s="9" customFormat="1">
      <c r="B128" s="66"/>
      <c r="E128" s="213">
        <v>43344</v>
      </c>
      <c r="F128" s="213" t="s">
        <v>185</v>
      </c>
      <c r="G128" s="214" t="s">
        <v>68</v>
      </c>
      <c r="H128" s="239">
        <f t="shared" si="65"/>
        <v>1.575E-3</v>
      </c>
      <c r="I128" s="229">
        <f>(SUM('1.  LRAMVA Summary'!D$54:D$74)+SUM('1.  LRAMVA Summary'!D$75:D$76)*(MONTH($E128)-1)/12)*$H128</f>
        <v>0</v>
      </c>
      <c r="J128" s="229">
        <f>(SUM('1.  LRAMVA Summary'!E$54:E$74)+SUM('1.  LRAMVA Summary'!E$75:E$76)*(MONTH($E128)-1)/12)*$H128</f>
        <v>0</v>
      </c>
      <c r="K128" s="229">
        <f>(SUM('1.  LRAMVA Summary'!F$54:F$74)+SUM('1.  LRAMVA Summary'!F$75:F$76)*(MONTH($E128)-1)/12)*$H128</f>
        <v>0</v>
      </c>
      <c r="L128" s="229">
        <f>(SUM('1.  LRAMVA Summary'!G$54:G$74)+SUM('1.  LRAMVA Summary'!G$75:G$76)*(MONTH($E128)-1)/12)*$H128</f>
        <v>0</v>
      </c>
      <c r="M128" s="229">
        <f>(SUM('1.  LRAMVA Summary'!H$54:H$74)+SUM('1.  LRAMVA Summary'!H$75:H$76)*(MONTH($E128)-1)/12)*$H128</f>
        <v>0</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3"/>
        <v>0</v>
      </c>
    </row>
    <row r="129" spans="2:23" s="9" customFormat="1">
      <c r="B129" s="66"/>
      <c r="E129" s="213">
        <v>43374</v>
      </c>
      <c r="F129" s="213" t="s">
        <v>185</v>
      </c>
      <c r="G129" s="214" t="s">
        <v>69</v>
      </c>
      <c r="H129" s="239">
        <f>$C$46/12</f>
        <v>1.8083333333333335E-3</v>
      </c>
      <c r="I129" s="229">
        <f>(SUM('1.  LRAMVA Summary'!D$54:D$74)+SUM('1.  LRAMVA Summary'!D$75:D$76)*(MONTH($E129)-1)/12)*$H129</f>
        <v>0</v>
      </c>
      <c r="J129" s="229">
        <f>(SUM('1.  LRAMVA Summary'!E$54:E$74)+SUM('1.  LRAMVA Summary'!E$75:E$76)*(MONTH($E129)-1)/12)*$H129</f>
        <v>0</v>
      </c>
      <c r="K129" s="229">
        <f>(SUM('1.  LRAMVA Summary'!F$54:F$74)+SUM('1.  LRAMVA Summary'!F$75:F$76)*(MONTH($E129)-1)/12)*$H129</f>
        <v>0</v>
      </c>
      <c r="L129" s="229">
        <f>(SUM('1.  LRAMVA Summary'!G$54:G$74)+SUM('1.  LRAMVA Summary'!G$75:G$76)*(MONTH($E129)-1)/12)*$H129</f>
        <v>0</v>
      </c>
      <c r="M129" s="229">
        <f>(SUM('1.  LRAMVA Summary'!H$54:H$74)+SUM('1.  LRAMVA Summary'!H$75:H$76)*(MONTH($E129)-1)/12)*$H129</f>
        <v>0</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3"/>
        <v>0</v>
      </c>
    </row>
    <row r="130" spans="2:23" s="9" customFormat="1">
      <c r="B130" s="66"/>
      <c r="E130" s="213">
        <v>43405</v>
      </c>
      <c r="F130" s="213" t="s">
        <v>185</v>
      </c>
      <c r="G130" s="214" t="s">
        <v>69</v>
      </c>
      <c r="H130" s="239">
        <f t="shared" ref="H130:H131" si="66">$C$46/12</f>
        <v>1.8083333333333335E-3</v>
      </c>
      <c r="I130" s="229">
        <f>(SUM('1.  LRAMVA Summary'!D$54:D$74)+SUM('1.  LRAMVA Summary'!D$75:D$76)*(MONTH($E130)-1)/12)*$H130</f>
        <v>0</v>
      </c>
      <c r="J130" s="229">
        <f>(SUM('1.  LRAMVA Summary'!E$54:E$74)+SUM('1.  LRAMVA Summary'!E$75:E$76)*(MONTH($E130)-1)/12)*$H130</f>
        <v>0</v>
      </c>
      <c r="K130" s="229">
        <f>(SUM('1.  LRAMVA Summary'!F$54:F$74)+SUM('1.  LRAMVA Summary'!F$75:F$76)*(MONTH($E130)-1)/12)*$H130</f>
        <v>0</v>
      </c>
      <c r="L130" s="229">
        <f>(SUM('1.  LRAMVA Summary'!G$54:G$74)+SUM('1.  LRAMVA Summary'!G$75:G$76)*(MONTH($E130)-1)/12)*$H130</f>
        <v>0</v>
      </c>
      <c r="M130" s="229">
        <f>(SUM('1.  LRAMVA Summary'!H$54:H$74)+SUM('1.  LRAMVA Summary'!H$75:H$76)*(MONTH($E130)-1)/12)*$H130</f>
        <v>0</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3"/>
        <v>0</v>
      </c>
    </row>
    <row r="131" spans="2:23" s="9" customFormat="1">
      <c r="B131" s="66"/>
      <c r="E131" s="213">
        <v>43435</v>
      </c>
      <c r="F131" s="213" t="s">
        <v>185</v>
      </c>
      <c r="G131" s="214" t="s">
        <v>69</v>
      </c>
      <c r="H131" s="239">
        <f t="shared" si="66"/>
        <v>1.8083333333333335E-3</v>
      </c>
      <c r="I131" s="229">
        <f>(SUM('1.  LRAMVA Summary'!D$54:D$74)+SUM('1.  LRAMVA Summary'!D$75:D$76)*(MONTH($E131)-1)/12)*$H131</f>
        <v>0</v>
      </c>
      <c r="J131" s="229">
        <f>(SUM('1.  LRAMVA Summary'!E$54:E$74)+SUM('1.  LRAMVA Summary'!E$75:E$76)*(MONTH($E131)-1)/12)*$H131</f>
        <v>0</v>
      </c>
      <c r="K131" s="229">
        <f>(SUM('1.  LRAMVA Summary'!F$54:F$74)+SUM('1.  LRAMVA Summary'!F$75:F$76)*(MONTH($E131)-1)/12)*$H131</f>
        <v>0</v>
      </c>
      <c r="L131" s="229">
        <f>(SUM('1.  LRAMVA Summary'!G$54:G$74)+SUM('1.  LRAMVA Summary'!G$75:G$76)*(MONTH($E131)-1)/12)*$H131</f>
        <v>0</v>
      </c>
      <c r="M131" s="229">
        <f>(SUM('1.  LRAMVA Summary'!H$54:H$74)+SUM('1.  LRAMVA Summary'!H$75:H$76)*(MONTH($E131)-1)/12)*$H131</f>
        <v>0</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3"/>
        <v>0</v>
      </c>
    </row>
    <row r="132" spans="2:23" s="9" customFormat="1" ht="16" thickBot="1">
      <c r="B132" s="66"/>
      <c r="E132" s="215" t="s">
        <v>468</v>
      </c>
      <c r="F132" s="215"/>
      <c r="G132" s="216"/>
      <c r="H132" s="217"/>
      <c r="I132" s="218">
        <f>SUM(I119:I131)</f>
        <v>0</v>
      </c>
      <c r="J132" s="218">
        <f>SUM(J119:J131)</f>
        <v>0</v>
      </c>
      <c r="K132" s="218">
        <f t="shared" ref="K132:O132" si="67">SUM(K119:K131)</f>
        <v>0</v>
      </c>
      <c r="L132" s="218">
        <f t="shared" si="67"/>
        <v>0</v>
      </c>
      <c r="M132" s="218">
        <f t="shared" si="67"/>
        <v>0</v>
      </c>
      <c r="N132" s="218">
        <f t="shared" si="67"/>
        <v>0</v>
      </c>
      <c r="O132" s="218">
        <f t="shared" si="67"/>
        <v>0</v>
      </c>
      <c r="P132" s="218">
        <f t="shared" ref="P132:V132" si="68">SUM(P119:P131)</f>
        <v>0</v>
      </c>
      <c r="Q132" s="218">
        <f t="shared" si="68"/>
        <v>0</v>
      </c>
      <c r="R132" s="218">
        <f t="shared" si="68"/>
        <v>0</v>
      </c>
      <c r="S132" s="218">
        <f t="shared" si="68"/>
        <v>0</v>
      </c>
      <c r="T132" s="218">
        <f t="shared" si="68"/>
        <v>0</v>
      </c>
      <c r="U132" s="218">
        <f t="shared" si="68"/>
        <v>0</v>
      </c>
      <c r="V132" s="218">
        <f t="shared" si="68"/>
        <v>0</v>
      </c>
      <c r="W132" s="218">
        <f>SUM(W119:W131)</f>
        <v>0</v>
      </c>
    </row>
    <row r="133" spans="2:23" s="9" customFormat="1" ht="16"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432</v>
      </c>
      <c r="F134" s="224"/>
      <c r="G134" s="225"/>
      <c r="H134" s="226"/>
      <c r="I134" s="227">
        <f>I132+I133</f>
        <v>0</v>
      </c>
      <c r="J134" s="227">
        <f t="shared" ref="J134" si="69">J132+J133</f>
        <v>0</v>
      </c>
      <c r="K134" s="227">
        <f t="shared" ref="K134" si="70">K132+K133</f>
        <v>0</v>
      </c>
      <c r="L134" s="227">
        <f t="shared" ref="L134" si="71">L132+L133</f>
        <v>0</v>
      </c>
      <c r="M134" s="227">
        <f t="shared" ref="M134" si="72">M132+M133</f>
        <v>0</v>
      </c>
      <c r="N134" s="227">
        <f t="shared" ref="N134" si="73">N132+N133</f>
        <v>0</v>
      </c>
      <c r="O134" s="227">
        <f t="shared" ref="O134:V134" si="74">O132+O133</f>
        <v>0</v>
      </c>
      <c r="P134" s="227">
        <f t="shared" si="74"/>
        <v>0</v>
      </c>
      <c r="Q134" s="227">
        <f t="shared" si="74"/>
        <v>0</v>
      </c>
      <c r="R134" s="227">
        <f t="shared" si="74"/>
        <v>0</v>
      </c>
      <c r="S134" s="227">
        <f t="shared" si="74"/>
        <v>0</v>
      </c>
      <c r="T134" s="227">
        <f t="shared" si="74"/>
        <v>0</v>
      </c>
      <c r="U134" s="227">
        <f t="shared" si="74"/>
        <v>0</v>
      </c>
      <c r="V134" s="227">
        <f t="shared" si="74"/>
        <v>0</v>
      </c>
      <c r="W134" s="227">
        <f>W132+W133</f>
        <v>0</v>
      </c>
    </row>
    <row r="135" spans="2:23" s="9" customFormat="1">
      <c r="B135" s="66"/>
      <c r="E135" s="213">
        <v>43466</v>
      </c>
      <c r="F135" s="213" t="s">
        <v>186</v>
      </c>
      <c r="G135" s="214" t="s">
        <v>65</v>
      </c>
      <c r="H135" s="239">
        <f>$C$47/12</f>
        <v>2.0416666666666669E-3</v>
      </c>
      <c r="I135" s="229">
        <f>(SUM('1.  LRAMVA Summary'!D$54:D$77)+SUM('1.  LRAMVA Summary'!D$78:D$79)*(MONTH($E135)-1)/12)*$H135</f>
        <v>0</v>
      </c>
      <c r="J135" s="229">
        <f>(SUM('1.  LRAMVA Summary'!E$54:E$77)+SUM('1.  LRAMVA Summary'!E$78:E$79)*(MONTH($E135)-1)/12)*$H135</f>
        <v>0</v>
      </c>
      <c r="K135" s="229">
        <f>(SUM('1.  LRAMVA Summary'!F$54:F$77)+SUM('1.  LRAMVA Summary'!F$78:F$79)*(MONTH($E135)-1)/12)*$H135</f>
        <v>0</v>
      </c>
      <c r="L135" s="229">
        <f>(SUM('1.  LRAMVA Summary'!G$54:G$77)+SUM('1.  LRAMVA Summary'!G$78:G$79)*(MONTH($E135)-1)/12)*$H135</f>
        <v>0</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0</v>
      </c>
    </row>
    <row r="136" spans="2:23" s="9" customFormat="1">
      <c r="B136" s="66"/>
      <c r="E136" s="213">
        <v>43497</v>
      </c>
      <c r="F136" s="213" t="s">
        <v>186</v>
      </c>
      <c r="G136" s="214" t="s">
        <v>65</v>
      </c>
      <c r="H136" s="239">
        <f t="shared" ref="H136:H137" si="75">$C$47/12</f>
        <v>2.0416666666666669E-3</v>
      </c>
      <c r="I136" s="229">
        <f>(SUM('1.  LRAMVA Summary'!D$54:D$77)+SUM('1.  LRAMVA Summary'!D$78:D$79)*(MONTH($E136)-1)/12)*$H136</f>
        <v>1.6283479071270606</v>
      </c>
      <c r="J136" s="229">
        <f>(SUM('1.  LRAMVA Summary'!E$54:E$77)+SUM('1.  LRAMVA Summary'!E$78:E$79)*(MONTH($E136)-1)/12)*$H136</f>
        <v>5.6982147848014213</v>
      </c>
      <c r="K136" s="229">
        <f>(SUM('1.  LRAMVA Summary'!F$54:F$77)+SUM('1.  LRAMVA Summary'!F$78:F$79)*(MONTH($E136)-1)/12)*$H136</f>
        <v>12.093924689284155</v>
      </c>
      <c r="L136" s="229">
        <f>(SUM('1.  LRAMVA Summary'!G$54:G$77)+SUM('1.  LRAMVA Summary'!G$78:G$79)*(MONTH($E136)-1)/12)*$H136</f>
        <v>0.42950077749471438</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6">SUM(I136:V136)</f>
        <v>19.849988158707351</v>
      </c>
    </row>
    <row r="137" spans="2:23" s="9" customFormat="1">
      <c r="B137" s="66"/>
      <c r="E137" s="213">
        <v>43525</v>
      </c>
      <c r="F137" s="213" t="s">
        <v>186</v>
      </c>
      <c r="G137" s="214" t="s">
        <v>65</v>
      </c>
      <c r="H137" s="239">
        <f t="shared" si="75"/>
        <v>2.0416666666666669E-3</v>
      </c>
      <c r="I137" s="229">
        <f>(SUM('1.  LRAMVA Summary'!D$54:D$77)+SUM('1.  LRAMVA Summary'!D$78:D$79)*(MONTH($E137)-1)/12)*$H137</f>
        <v>3.2566958142541211</v>
      </c>
      <c r="J137" s="229">
        <f>(SUM('1.  LRAMVA Summary'!E$54:E$77)+SUM('1.  LRAMVA Summary'!E$78:E$79)*(MONTH($E137)-1)/12)*$H137</f>
        <v>11.396429569602843</v>
      </c>
      <c r="K137" s="229">
        <f>(SUM('1.  LRAMVA Summary'!F$54:F$77)+SUM('1.  LRAMVA Summary'!F$78:F$79)*(MONTH($E137)-1)/12)*$H137</f>
        <v>24.187849378568309</v>
      </c>
      <c r="L137" s="229">
        <f>(SUM('1.  LRAMVA Summary'!G$54:G$77)+SUM('1.  LRAMVA Summary'!G$78:G$79)*(MONTH($E137)-1)/12)*$H137</f>
        <v>0.85900155498942876</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6"/>
        <v>39.699976317414702</v>
      </c>
    </row>
    <row r="138" spans="2:23" s="8" customFormat="1">
      <c r="B138" s="238"/>
      <c r="E138" s="213">
        <v>43556</v>
      </c>
      <c r="F138" s="213" t="s">
        <v>186</v>
      </c>
      <c r="G138" s="214" t="s">
        <v>66</v>
      </c>
      <c r="H138" s="239">
        <f>$C$48/12</f>
        <v>1.8166666666666667E-3</v>
      </c>
      <c r="I138" s="229">
        <f>(SUM('1.  LRAMVA Summary'!D$54:D$77)+SUM('1.  LRAMVA Summary'!D$78:D$79)*(MONTH($E138)-1)/12)*$H138</f>
        <v>4.3466919643310105</v>
      </c>
      <c r="J138" s="229">
        <f>(SUM('1.  LRAMVA Summary'!E$54:E$77)+SUM('1.  LRAMVA Summary'!E$78:E$79)*(MONTH($E138)-1)/12)*$H138</f>
        <v>15.210744772490322</v>
      </c>
      <c r="K138" s="229">
        <f>(SUM('1.  LRAMVA Summary'!F$54:F$77)+SUM('1.  LRAMVA Summary'!F$78:F$79)*(MONTH($E138)-1)/12)*$H138</f>
        <v>32.283374476701375</v>
      </c>
      <c r="L138" s="229">
        <f>(SUM('1.  LRAMVA Summary'!G$54:G$77)+SUM('1.  LRAMVA Summary'!G$78:G$79)*(MONTH($E138)-1)/12)*$H138</f>
        <v>1.1465041162511966</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6"/>
        <v>52.987315329773907</v>
      </c>
    </row>
    <row r="139" spans="2:23" s="9" customFormat="1">
      <c r="B139" s="66"/>
      <c r="E139" s="213">
        <v>43586</v>
      </c>
      <c r="F139" s="213" t="s">
        <v>186</v>
      </c>
      <c r="G139" s="214" t="s">
        <v>66</v>
      </c>
      <c r="H139" s="239">
        <f>$C$48/12</f>
        <v>1.8166666666666667E-3</v>
      </c>
      <c r="I139" s="229">
        <f>(SUM('1.  LRAMVA Summary'!D$54:D$77)+SUM('1.  LRAMVA Summary'!D$78:D$79)*(MONTH($E139)-1)/12)*$H139</f>
        <v>5.79558928577468</v>
      </c>
      <c r="J139" s="229">
        <f>(SUM('1.  LRAMVA Summary'!E$54:E$77)+SUM('1.  LRAMVA Summary'!E$78:E$79)*(MONTH($E139)-1)/12)*$H139</f>
        <v>20.280993029987098</v>
      </c>
      <c r="K139" s="229">
        <f>(SUM('1.  LRAMVA Summary'!F$54:F$77)+SUM('1.  LRAMVA Summary'!F$78:F$79)*(MONTH($E139)-1)/12)*$H139</f>
        <v>43.044499302268498</v>
      </c>
      <c r="L139" s="229">
        <f>(SUM('1.  LRAMVA Summary'!G$54:G$77)+SUM('1.  LRAMVA Summary'!G$78:G$79)*(MONTH($E139)-1)/12)*$H139</f>
        <v>1.5286721550015956</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6"/>
        <v>70.649753773031875</v>
      </c>
    </row>
    <row r="140" spans="2:23" s="9" customFormat="1">
      <c r="B140" s="66"/>
      <c r="E140" s="213">
        <v>43617</v>
      </c>
      <c r="F140" s="213" t="s">
        <v>186</v>
      </c>
      <c r="G140" s="214" t="s">
        <v>66</v>
      </c>
      <c r="H140" s="239">
        <f t="shared" ref="H140" si="77">$C$48/12</f>
        <v>1.8166666666666667E-3</v>
      </c>
      <c r="I140" s="229">
        <f>(SUM('1.  LRAMVA Summary'!D$54:D$77)+SUM('1.  LRAMVA Summary'!D$78:D$79)*(MONTH($E140)-1)/12)*$H140</f>
        <v>7.2444866072183505</v>
      </c>
      <c r="J140" s="229">
        <f>(SUM('1.  LRAMVA Summary'!E$54:E$77)+SUM('1.  LRAMVA Summary'!E$78:E$79)*(MONTH($E140)-1)/12)*$H140</f>
        <v>25.351241287483873</v>
      </c>
      <c r="K140" s="229">
        <f>(SUM('1.  LRAMVA Summary'!F$54:F$77)+SUM('1.  LRAMVA Summary'!F$78:F$79)*(MONTH($E140)-1)/12)*$H140</f>
        <v>53.805624127835621</v>
      </c>
      <c r="L140" s="229">
        <f>(SUM('1.  LRAMVA Summary'!G$54:G$77)+SUM('1.  LRAMVA Summary'!G$78:G$79)*(MONTH($E140)-1)/12)*$H140</f>
        <v>1.9108401937519945</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6"/>
        <v>88.312192216289844</v>
      </c>
    </row>
    <row r="141" spans="2:23" s="9" customFormat="1">
      <c r="B141" s="66"/>
      <c r="E141" s="213">
        <v>43647</v>
      </c>
      <c r="F141" s="213" t="s">
        <v>186</v>
      </c>
      <c r="G141" s="214" t="s">
        <v>68</v>
      </c>
      <c r="H141" s="239">
        <f>$C$49/12</f>
        <v>1.8166666666666667E-3</v>
      </c>
      <c r="I141" s="229">
        <f>(SUM('1.  LRAMVA Summary'!D$54:D$77)+SUM('1.  LRAMVA Summary'!D$78:D$79)*(MONTH($E141)-1)/12)*$H141</f>
        <v>8.6933839286620209</v>
      </c>
      <c r="J141" s="229">
        <f>(SUM('1.  LRAMVA Summary'!E$54:E$77)+SUM('1.  LRAMVA Summary'!E$78:E$79)*(MONTH($E141)-1)/12)*$H141</f>
        <v>30.421489544980645</v>
      </c>
      <c r="K141" s="229">
        <f>(SUM('1.  LRAMVA Summary'!F$54:F$77)+SUM('1.  LRAMVA Summary'!F$78:F$79)*(MONTH($E141)-1)/12)*$H141</f>
        <v>64.566748953402751</v>
      </c>
      <c r="L141" s="229">
        <f>(SUM('1.  LRAMVA Summary'!G$54:G$77)+SUM('1.  LRAMVA Summary'!G$78:G$79)*(MONTH($E141)-1)/12)*$H141</f>
        <v>2.2930082325023933</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6"/>
        <v>105.97463065954781</v>
      </c>
    </row>
    <row r="142" spans="2:23" s="9" customFormat="1">
      <c r="B142" s="66"/>
      <c r="E142" s="213">
        <v>43678</v>
      </c>
      <c r="F142" s="213" t="s">
        <v>186</v>
      </c>
      <c r="G142" s="214" t="s">
        <v>68</v>
      </c>
      <c r="H142" s="239">
        <f t="shared" ref="H142" si="78">$C$49/12</f>
        <v>1.8166666666666667E-3</v>
      </c>
      <c r="I142" s="229">
        <f>(SUM('1.  LRAMVA Summary'!D$54:D$77)+SUM('1.  LRAMVA Summary'!D$78:D$79)*(MONTH($E142)-1)/12)*$H142</f>
        <v>10.142281250105691</v>
      </c>
      <c r="J142" s="229">
        <f>(SUM('1.  LRAMVA Summary'!E$54:E$77)+SUM('1.  LRAMVA Summary'!E$78:E$79)*(MONTH($E142)-1)/12)*$H142</f>
        <v>35.491737802477417</v>
      </c>
      <c r="K142" s="229">
        <f>(SUM('1.  LRAMVA Summary'!F$54:F$77)+SUM('1.  LRAMVA Summary'!F$78:F$79)*(MONTH($E142)-1)/12)*$H142</f>
        <v>75.32787377896986</v>
      </c>
      <c r="L142" s="229">
        <f>(SUM('1.  LRAMVA Summary'!G$54:G$77)+SUM('1.  LRAMVA Summary'!G$78:G$79)*(MONTH($E142)-1)/12)*$H142</f>
        <v>2.6751762712527922</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6"/>
        <v>123.63706910280577</v>
      </c>
    </row>
    <row r="143" spans="2:23" s="9" customFormat="1">
      <c r="B143" s="66"/>
      <c r="E143" s="213">
        <v>43709</v>
      </c>
      <c r="F143" s="213" t="s">
        <v>186</v>
      </c>
      <c r="G143" s="214" t="s">
        <v>68</v>
      </c>
      <c r="H143" s="239">
        <f>$C$49/12</f>
        <v>1.8166666666666667E-3</v>
      </c>
      <c r="I143" s="229">
        <f>(SUM('1.  LRAMVA Summary'!D$54:D$77)+SUM('1.  LRAMVA Summary'!D$78:D$79)*(MONTH($E143)-1)/12)*$H143</f>
        <v>11.59117857154936</v>
      </c>
      <c r="J143" s="229">
        <f>(SUM('1.  LRAMVA Summary'!E$54:E$77)+SUM('1.  LRAMVA Summary'!E$78:E$79)*(MONTH($E143)-1)/12)*$H143</f>
        <v>40.561986059974195</v>
      </c>
      <c r="K143" s="229">
        <f>(SUM('1.  LRAMVA Summary'!F$54:F$77)+SUM('1.  LRAMVA Summary'!F$78:F$79)*(MONTH($E143)-1)/12)*$H143</f>
        <v>86.088998604536997</v>
      </c>
      <c r="L143" s="229">
        <f>(SUM('1.  LRAMVA Summary'!G$54:G$77)+SUM('1.  LRAMVA Summary'!G$78:G$79)*(MONTH($E143)-1)/12)*$H143</f>
        <v>3.0573443100031912</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6"/>
        <v>141.29950754606375</v>
      </c>
    </row>
    <row r="144" spans="2:23" s="9" customFormat="1">
      <c r="B144" s="66"/>
      <c r="E144" s="213">
        <v>43739</v>
      </c>
      <c r="F144" s="213" t="s">
        <v>186</v>
      </c>
      <c r="G144" s="214" t="s">
        <v>69</v>
      </c>
      <c r="H144" s="239">
        <f>$C$50/12</f>
        <v>1.8166666666666667E-3</v>
      </c>
      <c r="I144" s="229">
        <f>(SUM('1.  LRAMVA Summary'!D$54:D$77)+SUM('1.  LRAMVA Summary'!D$78:D$79)*(MONTH($E144)-1)/12)*$H144</f>
        <v>13.040075892993032</v>
      </c>
      <c r="J144" s="229">
        <f>(SUM('1.  LRAMVA Summary'!E$54:E$77)+SUM('1.  LRAMVA Summary'!E$78:E$79)*(MONTH($E144)-1)/12)*$H144</f>
        <v>45.632234317470967</v>
      </c>
      <c r="K144" s="229">
        <f>(SUM('1.  LRAMVA Summary'!F$54:F$77)+SUM('1.  LRAMVA Summary'!F$78:F$79)*(MONTH($E144)-1)/12)*$H144</f>
        <v>96.850123430104119</v>
      </c>
      <c r="L144" s="229">
        <f>(SUM('1.  LRAMVA Summary'!G$54:G$77)+SUM('1.  LRAMVA Summary'!G$78:G$79)*(MONTH($E144)-1)/12)*$H144</f>
        <v>3.4395123487535897</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6"/>
        <v>158.96194598932172</v>
      </c>
    </row>
    <row r="145" spans="2:23" s="9" customFormat="1">
      <c r="B145" s="66"/>
      <c r="E145" s="213">
        <v>43770</v>
      </c>
      <c r="F145" s="213" t="s">
        <v>186</v>
      </c>
      <c r="G145" s="214" t="s">
        <v>69</v>
      </c>
      <c r="H145" s="239">
        <f t="shared" ref="H145:H146" si="79">$C$50/12</f>
        <v>1.8166666666666667E-3</v>
      </c>
      <c r="I145" s="229">
        <f>(SUM('1.  LRAMVA Summary'!D$54:D$77)+SUM('1.  LRAMVA Summary'!D$78:D$79)*(MONTH($E145)-1)/12)*$H145</f>
        <v>14.488973214436701</v>
      </c>
      <c r="J145" s="229">
        <f>(SUM('1.  LRAMVA Summary'!E$54:E$77)+SUM('1.  LRAMVA Summary'!E$78:E$79)*(MONTH($E145)-1)/12)*$H145</f>
        <v>50.702482574967746</v>
      </c>
      <c r="K145" s="229">
        <f>(SUM('1.  LRAMVA Summary'!F$54:F$77)+SUM('1.  LRAMVA Summary'!F$78:F$79)*(MONTH($E145)-1)/12)*$H145</f>
        <v>107.61124825567124</v>
      </c>
      <c r="L145" s="229">
        <f>(SUM('1.  LRAMVA Summary'!G$54:G$77)+SUM('1.  LRAMVA Summary'!G$78:G$79)*(MONTH($E145)-1)/12)*$H145</f>
        <v>3.8216803875039891</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6"/>
        <v>176.62438443257969</v>
      </c>
    </row>
    <row r="146" spans="2:23" s="9" customFormat="1">
      <c r="B146" s="66"/>
      <c r="E146" s="213">
        <v>43800</v>
      </c>
      <c r="F146" s="213" t="s">
        <v>186</v>
      </c>
      <c r="G146" s="214" t="s">
        <v>69</v>
      </c>
      <c r="H146" s="239">
        <f t="shared" si="79"/>
        <v>1.8166666666666667E-3</v>
      </c>
      <c r="I146" s="229">
        <f>(SUM('1.  LRAMVA Summary'!D$54:D$77)+SUM('1.  LRAMVA Summary'!D$78:D$79)*(MONTH($E146)-1)/12)*$H146</f>
        <v>15.937870535880373</v>
      </c>
      <c r="J146" s="229">
        <f>(SUM('1.  LRAMVA Summary'!E$54:E$77)+SUM('1.  LRAMVA Summary'!E$78:E$79)*(MONTH($E146)-1)/12)*$H146</f>
        <v>55.772730832464518</v>
      </c>
      <c r="K146" s="229">
        <f>(SUM('1.  LRAMVA Summary'!F$54:F$77)+SUM('1.  LRAMVA Summary'!F$78:F$79)*(MONTH($E146)-1)/12)*$H146</f>
        <v>118.37237308123836</v>
      </c>
      <c r="L146" s="229">
        <f>(SUM('1.  LRAMVA Summary'!G$54:G$77)+SUM('1.  LRAMVA Summary'!G$78:G$79)*(MONTH($E146)-1)/12)*$H146</f>
        <v>4.203848426254388</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6"/>
        <v>194.28682287583766</v>
      </c>
    </row>
    <row r="147" spans="2:23" s="9" customFormat="1" ht="16" thickBot="1">
      <c r="B147" s="66"/>
      <c r="E147" s="215" t="s">
        <v>469</v>
      </c>
      <c r="F147" s="215"/>
      <c r="G147" s="216"/>
      <c r="H147" s="217"/>
      <c r="I147" s="218">
        <f>SUM(I134:I146)</f>
        <v>96.165574972332394</v>
      </c>
      <c r="J147" s="218">
        <f>SUM(J134:J146)</f>
        <v>336.52028457670104</v>
      </c>
      <c r="K147" s="218">
        <f t="shared" ref="K147:O147" si="80">SUM(K134:K146)</f>
        <v>714.23263807858132</v>
      </c>
      <c r="L147" s="218">
        <f t="shared" si="80"/>
        <v>25.365088773759272</v>
      </c>
      <c r="M147" s="218">
        <f t="shared" si="80"/>
        <v>0</v>
      </c>
      <c r="N147" s="218">
        <f t="shared" si="80"/>
        <v>0</v>
      </c>
      <c r="O147" s="218">
        <f t="shared" si="80"/>
        <v>0</v>
      </c>
      <c r="P147" s="218">
        <f t="shared" ref="P147:V147" si="81">SUM(P134:P146)</f>
        <v>0</v>
      </c>
      <c r="Q147" s="218">
        <f t="shared" si="81"/>
        <v>0</v>
      </c>
      <c r="R147" s="218">
        <f t="shared" si="81"/>
        <v>0</v>
      </c>
      <c r="S147" s="218">
        <f t="shared" si="81"/>
        <v>0</v>
      </c>
      <c r="T147" s="218">
        <f t="shared" si="81"/>
        <v>0</v>
      </c>
      <c r="U147" s="218">
        <f t="shared" si="81"/>
        <v>0</v>
      </c>
      <c r="V147" s="218">
        <f t="shared" si="81"/>
        <v>0</v>
      </c>
      <c r="W147" s="218">
        <f>SUM(W134:W146)</f>
        <v>1172.2835864013741</v>
      </c>
    </row>
    <row r="148" spans="2:23" s="9" customFormat="1" ht="16"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433</v>
      </c>
      <c r="F149" s="224"/>
      <c r="G149" s="225"/>
      <c r="H149" s="226"/>
      <c r="I149" s="227">
        <f>I147+I148</f>
        <v>96.165574972332394</v>
      </c>
      <c r="J149" s="227">
        <f t="shared" ref="J149" si="82">J147+J148</f>
        <v>336.52028457670104</v>
      </c>
      <c r="K149" s="227">
        <f t="shared" ref="K149" si="83">K147+K148</f>
        <v>714.23263807858132</v>
      </c>
      <c r="L149" s="227">
        <f t="shared" ref="L149" si="84">L147+L148</f>
        <v>25.365088773759272</v>
      </c>
      <c r="M149" s="227">
        <f t="shared" ref="M149" si="85">M147+M148</f>
        <v>0</v>
      </c>
      <c r="N149" s="227">
        <f t="shared" ref="N149" si="86">N147+N148</f>
        <v>0</v>
      </c>
      <c r="O149" s="227">
        <f t="shared" ref="O149:V149" si="87">O147+O148</f>
        <v>0</v>
      </c>
      <c r="P149" s="227">
        <f t="shared" si="87"/>
        <v>0</v>
      </c>
      <c r="Q149" s="227">
        <f t="shared" si="87"/>
        <v>0</v>
      </c>
      <c r="R149" s="227">
        <f t="shared" si="87"/>
        <v>0</v>
      </c>
      <c r="S149" s="227">
        <f t="shared" si="87"/>
        <v>0</v>
      </c>
      <c r="T149" s="227">
        <f t="shared" si="87"/>
        <v>0</v>
      </c>
      <c r="U149" s="227">
        <f t="shared" si="87"/>
        <v>0</v>
      </c>
      <c r="V149" s="227">
        <f t="shared" si="87"/>
        <v>0</v>
      </c>
      <c r="W149" s="227">
        <f>W147+W148</f>
        <v>1172.2835864013741</v>
      </c>
    </row>
    <row r="150" spans="2:23" s="9" customFormat="1">
      <c r="B150" s="66"/>
      <c r="E150" s="213">
        <v>43831</v>
      </c>
      <c r="F150" s="213" t="s">
        <v>187</v>
      </c>
      <c r="G150" s="214" t="s">
        <v>65</v>
      </c>
      <c r="H150" s="239">
        <f>$C$51/12</f>
        <v>1.8166666666666667E-3</v>
      </c>
      <c r="I150" s="229">
        <f>(SUM('1.  LRAMVA Summary'!D$54:D$80)+SUM('1.  LRAMVA Summary'!D$81:D$82)*(MONTH($E150)-1)/12)*$H150</f>
        <v>17.386767857324042</v>
      </c>
      <c r="J150" s="229">
        <f>(SUM('1.  LRAMVA Summary'!E$54:E$80)+SUM('1.  LRAMVA Summary'!E$81:E$82)*(MONTH($E150)-1)/12)*$H150</f>
        <v>60.84297908996129</v>
      </c>
      <c r="K150" s="229">
        <f>(SUM('1.  LRAMVA Summary'!F$54:F$80)+SUM('1.  LRAMVA Summary'!F$81:F$82)*(MONTH($E150)-1)/12)*$H150</f>
        <v>129.1334979068055</v>
      </c>
      <c r="L150" s="229">
        <f>(SUM('1.  LRAMVA Summary'!G$54:G$80)+SUM('1.  LRAMVA Summary'!G$81:G$82)*(MONTH($E150)-1)/12)*$H150</f>
        <v>4.5860164650047865</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211.94926131909563</v>
      </c>
    </row>
    <row r="151" spans="2:23" s="9" customFormat="1">
      <c r="B151" s="66"/>
      <c r="E151" s="213">
        <v>43862</v>
      </c>
      <c r="F151" s="213" t="s">
        <v>187</v>
      </c>
      <c r="G151" s="214" t="s">
        <v>65</v>
      </c>
      <c r="H151" s="239">
        <f t="shared" ref="H151:H152" si="88">$C$51/12</f>
        <v>1.8166666666666667E-3</v>
      </c>
      <c r="I151" s="229">
        <f>(SUM('1.  LRAMVA Summary'!D$54:D$80)+SUM('1.  LRAMVA Summary'!D$81:D$82)*(MONTH($E151)-1)/12)*$H151</f>
        <v>17.386767857324042</v>
      </c>
      <c r="J151" s="229">
        <f>(SUM('1.  LRAMVA Summary'!E$54:E$80)+SUM('1.  LRAMVA Summary'!E$81:E$82)*(MONTH($E151)-1)/12)*$H151</f>
        <v>65.957462433859575</v>
      </c>
      <c r="K151" s="229">
        <f>(SUM('1.  LRAMVA Summary'!F$54:F$80)+SUM('1.  LRAMVA Summary'!F$81:F$82)*(MONTH($E151)-1)/12)*$H151</f>
        <v>137.95679945355039</v>
      </c>
      <c r="L151" s="229">
        <f>(SUM('1.  LRAMVA Summary'!G$54:G$80)+SUM('1.  LRAMVA Summary'!G$81:G$82)*(MONTH($E151)-1)/12)*$H151</f>
        <v>4.9718173906592975</v>
      </c>
      <c r="M151" s="229">
        <f>(SUM('1.  LRAMVA Summary'!H$54:H$80)+SUM('1.  LRAMVA Summary'!H$81:H$82)*(MONTH($E151)-1)/12)*$H151</f>
        <v>0</v>
      </c>
      <c r="N151" s="229">
        <f>(SUM('1.  LRAMVA Summary'!I$54:I$80)+SUM('1.  LRAMVA Summary'!I$81:I$82)*(MONTH($E151)-1)/12)*$H151</f>
        <v>0</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89">SUM(I151:V151)</f>
        <v>226.27284713539333</v>
      </c>
    </row>
    <row r="152" spans="2:23" s="9" customFormat="1">
      <c r="B152" s="66"/>
      <c r="E152" s="213">
        <v>43891</v>
      </c>
      <c r="F152" s="213" t="s">
        <v>187</v>
      </c>
      <c r="G152" s="214" t="s">
        <v>65</v>
      </c>
      <c r="H152" s="239">
        <f t="shared" si="88"/>
        <v>1.8166666666666667E-3</v>
      </c>
      <c r="I152" s="229">
        <f>(SUM('1.  LRAMVA Summary'!D$54:D$80)+SUM('1.  LRAMVA Summary'!D$81:D$82)*(MONTH($E152)-1)/12)*$H152</f>
        <v>17.386767857324042</v>
      </c>
      <c r="J152" s="229">
        <f>(SUM('1.  LRAMVA Summary'!E$54:E$80)+SUM('1.  LRAMVA Summary'!E$81:E$82)*(MONTH($E152)-1)/12)*$H152</f>
        <v>71.071945777757861</v>
      </c>
      <c r="K152" s="229">
        <f>(SUM('1.  LRAMVA Summary'!F$54:F$80)+SUM('1.  LRAMVA Summary'!F$81:F$82)*(MONTH($E152)-1)/12)*$H152</f>
        <v>146.78010100029528</v>
      </c>
      <c r="L152" s="229">
        <f>(SUM('1.  LRAMVA Summary'!G$54:G$80)+SUM('1.  LRAMVA Summary'!G$81:G$82)*(MONTH($E152)-1)/12)*$H152</f>
        <v>5.3576183163138094</v>
      </c>
      <c r="M152" s="229">
        <f>(SUM('1.  LRAMVA Summary'!H$54:H$80)+SUM('1.  LRAMVA Summary'!H$81:H$82)*(MONTH($E152)-1)/12)*$H152</f>
        <v>0</v>
      </c>
      <c r="N152" s="229">
        <f>(SUM('1.  LRAMVA Summary'!I$54:I$80)+SUM('1.  LRAMVA Summary'!I$81:I$82)*(MONTH($E152)-1)/12)*$H152</f>
        <v>0</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89"/>
        <v>240.59643295169101</v>
      </c>
    </row>
    <row r="153" spans="2:23" s="9" customFormat="1">
      <c r="B153" s="66"/>
      <c r="E153" s="213">
        <v>43922</v>
      </c>
      <c r="F153" s="213" t="s">
        <v>187</v>
      </c>
      <c r="G153" s="214" t="s">
        <v>66</v>
      </c>
      <c r="H153" s="239">
        <f>$C$52/12</f>
        <v>1.8166666666666667E-3</v>
      </c>
      <c r="I153" s="229">
        <f>(SUM('1.  LRAMVA Summary'!D$54:D$80)+SUM('1.  LRAMVA Summary'!D$81:D$82)*(MONTH($E153)-1)/12)*$H153</f>
        <v>17.386767857324042</v>
      </c>
      <c r="J153" s="229">
        <f>(SUM('1.  LRAMVA Summary'!E$54:E$80)+SUM('1.  LRAMVA Summary'!E$81:E$82)*(MONTH($E153)-1)/12)*$H153</f>
        <v>76.186429121656147</v>
      </c>
      <c r="K153" s="229">
        <f>(SUM('1.  LRAMVA Summary'!F$54:F$80)+SUM('1.  LRAMVA Summary'!F$81:F$82)*(MONTH($E153)-1)/12)*$H153</f>
        <v>155.60340254704019</v>
      </c>
      <c r="L153" s="229">
        <f>(SUM('1.  LRAMVA Summary'!G$54:G$80)+SUM('1.  LRAMVA Summary'!G$81:G$82)*(MONTH($E153)-1)/12)*$H153</f>
        <v>5.7434192419683212</v>
      </c>
      <c r="M153" s="229">
        <f>(SUM('1.  LRAMVA Summary'!H$54:H$80)+SUM('1.  LRAMVA Summary'!H$81:H$82)*(MONTH($E153)-1)/12)*$H153</f>
        <v>0</v>
      </c>
      <c r="N153" s="229">
        <f>(SUM('1.  LRAMVA Summary'!I$54:I$80)+SUM('1.  LRAMVA Summary'!I$81:I$82)*(MONTH($E153)-1)/12)*$H153</f>
        <v>0</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89"/>
        <v>254.92001876798869</v>
      </c>
    </row>
    <row r="154" spans="2:23" s="9" customFormat="1">
      <c r="B154" s="66"/>
      <c r="E154" s="213">
        <v>43952</v>
      </c>
      <c r="F154" s="213" t="s">
        <v>187</v>
      </c>
      <c r="G154" s="214" t="s">
        <v>66</v>
      </c>
      <c r="H154" s="239">
        <f t="shared" ref="H154:H155" si="90">$C$52/12</f>
        <v>1.8166666666666667E-3</v>
      </c>
      <c r="I154" s="229">
        <f>(SUM('1.  LRAMVA Summary'!D$54:D$80)+SUM('1.  LRAMVA Summary'!D$81:D$82)*(MONTH($E154)-1)/12)*$H154</f>
        <v>17.386767857324042</v>
      </c>
      <c r="J154" s="229">
        <f>(SUM('1.  LRAMVA Summary'!E$54:E$80)+SUM('1.  LRAMVA Summary'!E$81:E$82)*(MONTH($E154)-1)/12)*$H154</f>
        <v>81.300912465554418</v>
      </c>
      <c r="K154" s="229">
        <f>(SUM('1.  LRAMVA Summary'!F$54:F$80)+SUM('1.  LRAMVA Summary'!F$81:F$82)*(MONTH($E154)-1)/12)*$H154</f>
        <v>164.42670409378508</v>
      </c>
      <c r="L154" s="229">
        <f>(SUM('1.  LRAMVA Summary'!G$54:G$80)+SUM('1.  LRAMVA Summary'!G$81:G$82)*(MONTH($E154)-1)/12)*$H154</f>
        <v>6.1292201676228322</v>
      </c>
      <c r="M154" s="229">
        <f>(SUM('1.  LRAMVA Summary'!H$54:H$80)+SUM('1.  LRAMVA Summary'!H$81:H$82)*(MONTH($E154)-1)/12)*$H154</f>
        <v>0</v>
      </c>
      <c r="N154" s="229">
        <f>(SUM('1.  LRAMVA Summary'!I$54:I$80)+SUM('1.  LRAMVA Summary'!I$81:I$82)*(MONTH($E154)-1)/12)*$H154</f>
        <v>0</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89"/>
        <v>269.24360458428635</v>
      </c>
    </row>
    <row r="155" spans="2:23" s="9" customFormat="1">
      <c r="B155" s="66"/>
      <c r="E155" s="213">
        <v>43983</v>
      </c>
      <c r="F155" s="213" t="s">
        <v>187</v>
      </c>
      <c r="G155" s="214" t="s">
        <v>66</v>
      </c>
      <c r="H155" s="239">
        <f t="shared" si="90"/>
        <v>1.8166666666666667E-3</v>
      </c>
      <c r="I155" s="229">
        <f>(SUM('1.  LRAMVA Summary'!D$54:D$80)+SUM('1.  LRAMVA Summary'!D$81:D$82)*(MONTH($E155)-1)/12)*$H155</f>
        <v>17.386767857324042</v>
      </c>
      <c r="J155" s="229">
        <f>(SUM('1.  LRAMVA Summary'!E$54:E$80)+SUM('1.  LRAMVA Summary'!E$81:E$82)*(MONTH($E155)-1)/12)*$H155</f>
        <v>86.415395809452704</v>
      </c>
      <c r="K155" s="229">
        <f>(SUM('1.  LRAMVA Summary'!F$54:F$80)+SUM('1.  LRAMVA Summary'!F$81:F$82)*(MONTH($E155)-1)/12)*$H155</f>
        <v>173.25000564052999</v>
      </c>
      <c r="L155" s="229">
        <f>(SUM('1.  LRAMVA Summary'!G$54:G$80)+SUM('1.  LRAMVA Summary'!G$81:G$82)*(MONTH($E155)-1)/12)*$H155</f>
        <v>6.5150210932773431</v>
      </c>
      <c r="M155" s="229">
        <f>(SUM('1.  LRAMVA Summary'!H$54:H$80)+SUM('1.  LRAMVA Summary'!H$81:H$82)*(MONTH($E155)-1)/12)*$H155</f>
        <v>0</v>
      </c>
      <c r="N155" s="229">
        <f>(SUM('1.  LRAMVA Summary'!I$54:I$80)+SUM('1.  LRAMVA Summary'!I$81:I$82)*(MONTH($E155)-1)/12)*$H155</f>
        <v>0</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89"/>
        <v>283.56719040058408</v>
      </c>
    </row>
    <row r="156" spans="2:23" s="9" customFormat="1">
      <c r="B156" s="66"/>
      <c r="E156" s="213">
        <v>44013</v>
      </c>
      <c r="F156" s="213" t="s">
        <v>187</v>
      </c>
      <c r="G156" s="214" t="s">
        <v>68</v>
      </c>
      <c r="H156" s="239">
        <f>$C$53/12</f>
        <v>4.75E-4</v>
      </c>
      <c r="I156" s="229">
        <f>(SUM('1.  LRAMVA Summary'!D$54:D$80)+SUM('1.  LRAMVA Summary'!D$81:D$82)*(MONTH($E156)-1)/12)*$H156</f>
        <v>4.5460815039792219</v>
      </c>
      <c r="J156" s="229">
        <f>(SUM('1.  LRAMVA Summary'!E$54:E$80)+SUM('1.  LRAMVA Summary'!E$81:E$82)*(MONTH($E156)-1)/12)*$H156</f>
        <v>23.932124365784428</v>
      </c>
      <c r="K156" s="229">
        <f>(SUM('1.  LRAMVA Summary'!F$54:F$80)+SUM('1.  LRAMVA Summary'!F$81:F$82)*(MONTH($E156)-1)/12)*$H156</f>
        <v>47.606323438874625</v>
      </c>
      <c r="L156" s="229">
        <f>(SUM('1.  LRAMVA Summary'!G$54:G$80)+SUM('1.  LRAMVA Summary'!G$81:G$82)*(MONTH($E156)-1)/12)*$H156</f>
        <v>1.804343371922549</v>
      </c>
      <c r="M156" s="229">
        <f>(SUM('1.  LRAMVA Summary'!H$54:H$80)+SUM('1.  LRAMVA Summary'!H$81:H$82)*(MONTH($E156)-1)/12)*$H156</f>
        <v>0</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89"/>
        <v>77.888872680560837</v>
      </c>
    </row>
    <row r="157" spans="2:23" s="9" customFormat="1">
      <c r="B157" s="66"/>
      <c r="E157" s="213">
        <v>44044</v>
      </c>
      <c r="F157" s="213" t="s">
        <v>187</v>
      </c>
      <c r="G157" s="214" t="s">
        <v>68</v>
      </c>
      <c r="H157" s="239">
        <f t="shared" ref="H157:H158" si="91">$C$53/12</f>
        <v>4.75E-4</v>
      </c>
      <c r="I157" s="229">
        <f>(SUM('1.  LRAMVA Summary'!D$54:D$80)+SUM('1.  LRAMVA Summary'!D$81:D$82)*(MONTH($E157)-1)/12)*$H157</f>
        <v>4.5460815039792219</v>
      </c>
      <c r="J157" s="229">
        <f>(SUM('1.  LRAMVA Summary'!E$54:E$80)+SUM('1.  LRAMVA Summary'!E$81:E$82)*(MONTH($E157)-1)/12)*$H157</f>
        <v>25.26939753368444</v>
      </c>
      <c r="K157" s="229">
        <f>(SUM('1.  LRAMVA Summary'!F$54:F$80)+SUM('1.  LRAMVA Summary'!F$81:F$82)*(MONTH($E157)-1)/12)*$H157</f>
        <v>49.913333476326272</v>
      </c>
      <c r="L157" s="229">
        <f>(SUM('1.  LRAMVA Summary'!G$54:G$80)+SUM('1.  LRAMVA Summary'!G$81:G$82)*(MONTH($E157)-1)/12)*$H157</f>
        <v>1.9052179258780864</v>
      </c>
      <c r="M157" s="229">
        <f>(SUM('1.  LRAMVA Summary'!H$54:H$80)+SUM('1.  LRAMVA Summary'!H$81:H$82)*(MONTH($E157)-1)/12)*$H157</f>
        <v>0</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89"/>
        <v>81.634030439868027</v>
      </c>
    </row>
    <row r="158" spans="2:23" s="9" customFormat="1">
      <c r="B158" s="66"/>
      <c r="E158" s="213">
        <v>44075</v>
      </c>
      <c r="F158" s="213" t="s">
        <v>187</v>
      </c>
      <c r="G158" s="214" t="s">
        <v>68</v>
      </c>
      <c r="H158" s="239">
        <f t="shared" si="91"/>
        <v>4.75E-4</v>
      </c>
      <c r="I158" s="229">
        <f>(SUM('1.  LRAMVA Summary'!D$54:D$80)+SUM('1.  LRAMVA Summary'!D$81:D$82)*(MONTH($E158)-1)/12)*$H158</f>
        <v>4.5460815039792219</v>
      </c>
      <c r="J158" s="229">
        <f>(SUM('1.  LRAMVA Summary'!E$54:E$80)+SUM('1.  LRAMVA Summary'!E$81:E$82)*(MONTH($E158)-1)/12)*$H158</f>
        <v>26.606670701584452</v>
      </c>
      <c r="K158" s="229">
        <f>(SUM('1.  LRAMVA Summary'!F$54:F$80)+SUM('1.  LRAMVA Summary'!F$81:F$82)*(MONTH($E158)-1)/12)*$H158</f>
        <v>52.220343513777919</v>
      </c>
      <c r="L158" s="229">
        <f>(SUM('1.  LRAMVA Summary'!G$54:G$80)+SUM('1.  LRAMVA Summary'!G$81:G$82)*(MONTH($E158)-1)/12)*$H158</f>
        <v>2.0060924798336237</v>
      </c>
      <c r="M158" s="229">
        <f>(SUM('1.  LRAMVA Summary'!H$54:H$80)+SUM('1.  LRAMVA Summary'!H$81:H$82)*(MONTH($E158)-1)/12)*$H158</f>
        <v>0</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89"/>
        <v>85.379188199175218</v>
      </c>
    </row>
    <row r="159" spans="2:23" s="9" customFormat="1">
      <c r="B159" s="66"/>
      <c r="E159" s="213">
        <v>44105</v>
      </c>
      <c r="F159" s="213" t="s">
        <v>187</v>
      </c>
      <c r="G159" s="214" t="s">
        <v>69</v>
      </c>
      <c r="H159" s="239">
        <f>$C$54/12</f>
        <v>4.75E-4</v>
      </c>
      <c r="I159" s="229">
        <f>(SUM('1.  LRAMVA Summary'!D$54:D$80)+SUM('1.  LRAMVA Summary'!D$81:D$82)*(MONTH($E159)-1)/12)*$H159</f>
        <v>4.5460815039792219</v>
      </c>
      <c r="J159" s="229">
        <f>(SUM('1.  LRAMVA Summary'!E$54:E$80)+SUM('1.  LRAMVA Summary'!E$81:E$82)*(MONTH($E159)-1)/12)*$H159</f>
        <v>27.94394386948446</v>
      </c>
      <c r="K159" s="229">
        <f>(SUM('1.  LRAMVA Summary'!F$54:F$80)+SUM('1.  LRAMVA Summary'!F$81:F$82)*(MONTH($E159)-1)/12)*$H159</f>
        <v>54.527353551229574</v>
      </c>
      <c r="L159" s="229">
        <f>(SUM('1.  LRAMVA Summary'!G$54:G$80)+SUM('1.  LRAMVA Summary'!G$81:G$82)*(MONTH($E159)-1)/12)*$H159</f>
        <v>2.1069670337891613</v>
      </c>
      <c r="M159" s="229">
        <f>(SUM('1.  LRAMVA Summary'!H$54:H$80)+SUM('1.  LRAMVA Summary'!H$81:H$82)*(MONTH($E159)-1)/12)*$H159</f>
        <v>0</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89"/>
        <v>89.124345958482408</v>
      </c>
    </row>
    <row r="160" spans="2:23" s="9" customFormat="1">
      <c r="B160" s="66"/>
      <c r="E160" s="213">
        <v>44136</v>
      </c>
      <c r="F160" s="213" t="s">
        <v>187</v>
      </c>
      <c r="G160" s="214" t="s">
        <v>69</v>
      </c>
      <c r="H160" s="239">
        <f t="shared" ref="H160:H161" si="92">$C$54/12</f>
        <v>4.75E-4</v>
      </c>
      <c r="I160" s="229">
        <f>(SUM('1.  LRAMVA Summary'!D$54:D$80)+SUM('1.  LRAMVA Summary'!D$81:D$82)*(MONTH($E160)-1)/12)*$H160</f>
        <v>4.5460815039792219</v>
      </c>
      <c r="J160" s="229">
        <f>(SUM('1.  LRAMVA Summary'!E$54:E$80)+SUM('1.  LRAMVA Summary'!E$81:E$82)*(MONTH($E160)-1)/12)*$H160</f>
        <v>29.281217037384472</v>
      </c>
      <c r="K160" s="229">
        <f>(SUM('1.  LRAMVA Summary'!F$54:F$80)+SUM('1.  LRAMVA Summary'!F$81:F$82)*(MONTH($E160)-1)/12)*$H160</f>
        <v>56.834363588681221</v>
      </c>
      <c r="L160" s="229">
        <f>(SUM('1.  LRAMVA Summary'!G$54:G$80)+SUM('1.  LRAMVA Summary'!G$81:G$82)*(MONTH($E160)-1)/12)*$H160</f>
        <v>2.2078415877446984</v>
      </c>
      <c r="M160" s="229">
        <f>(SUM('1.  LRAMVA Summary'!H$54:H$80)+SUM('1.  LRAMVA Summary'!H$81:H$82)*(MONTH($E160)-1)/12)*$H160</f>
        <v>0</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89"/>
        <v>92.869503717789613</v>
      </c>
    </row>
    <row r="161" spans="2:23" s="9" customFormat="1">
      <c r="B161" s="66"/>
      <c r="E161" s="213">
        <v>44166</v>
      </c>
      <c r="F161" s="213" t="s">
        <v>187</v>
      </c>
      <c r="G161" s="214" t="s">
        <v>69</v>
      </c>
      <c r="H161" s="239">
        <f t="shared" si="92"/>
        <v>4.75E-4</v>
      </c>
      <c r="I161" s="229">
        <f>(SUM('1.  LRAMVA Summary'!D$54:D$80)+SUM('1.  LRAMVA Summary'!D$81:D$82)*(MONTH($E161)-1)/12)*$H161</f>
        <v>4.5460815039792219</v>
      </c>
      <c r="J161" s="229">
        <f>(SUM('1.  LRAMVA Summary'!E$54:E$80)+SUM('1.  LRAMVA Summary'!E$81:E$82)*(MONTH($E161)-1)/12)*$H161</f>
        <v>30.618490205284481</v>
      </c>
      <c r="K161" s="229">
        <f>(SUM('1.  LRAMVA Summary'!F$54:F$80)+SUM('1.  LRAMVA Summary'!F$81:F$82)*(MONTH($E161)-1)/12)*$H161</f>
        <v>59.141373626132875</v>
      </c>
      <c r="L161" s="229">
        <f>(SUM('1.  LRAMVA Summary'!G$54:G$80)+SUM('1.  LRAMVA Summary'!G$81:G$82)*(MONTH($E161)-1)/12)*$H161</f>
        <v>2.308716141700236</v>
      </c>
      <c r="M161" s="229">
        <f>(SUM('1.  LRAMVA Summary'!H$54:H$80)+SUM('1.  LRAMVA Summary'!H$81:H$82)*(MONTH($E161)-1)/12)*$H161</f>
        <v>0</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96.614661477096817</v>
      </c>
    </row>
    <row r="162" spans="2:23" s="9" customFormat="1" ht="16" thickBot="1">
      <c r="B162" s="66"/>
      <c r="E162" s="215" t="s">
        <v>470</v>
      </c>
      <c r="F162" s="215"/>
      <c r="G162" s="216"/>
      <c r="H162" s="217"/>
      <c r="I162" s="218">
        <f>SUM(I149:I161)</f>
        <v>227.76267114015195</v>
      </c>
      <c r="J162" s="218">
        <f>SUM(J149:J161)</f>
        <v>941.94725298814978</v>
      </c>
      <c r="K162" s="218">
        <f t="shared" ref="K162:O162" si="93">SUM(K149:K161)</f>
        <v>1941.6262399156101</v>
      </c>
      <c r="L162" s="218">
        <f t="shared" si="93"/>
        <v>71.007379989474003</v>
      </c>
      <c r="M162" s="218">
        <f t="shared" si="93"/>
        <v>0</v>
      </c>
      <c r="N162" s="218">
        <f t="shared" si="93"/>
        <v>0</v>
      </c>
      <c r="O162" s="218">
        <f t="shared" si="93"/>
        <v>0</v>
      </c>
      <c r="P162" s="218">
        <f t="shared" ref="P162:V162" si="94">SUM(P149:P161)</f>
        <v>0</v>
      </c>
      <c r="Q162" s="218">
        <f t="shared" si="94"/>
        <v>0</v>
      </c>
      <c r="R162" s="218">
        <f t="shared" si="94"/>
        <v>0</v>
      </c>
      <c r="S162" s="218">
        <f t="shared" si="94"/>
        <v>0</v>
      </c>
      <c r="T162" s="218">
        <f t="shared" si="94"/>
        <v>0</v>
      </c>
      <c r="U162" s="218">
        <f t="shared" si="94"/>
        <v>0</v>
      </c>
      <c r="V162" s="218">
        <f t="shared" si="94"/>
        <v>0</v>
      </c>
      <c r="W162" s="218">
        <f>SUM(W149:W161)</f>
        <v>3182.343544033386</v>
      </c>
    </row>
    <row r="163" spans="2:23" s="9" customFormat="1" ht="16"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E164" s="224" t="s">
        <v>688</v>
      </c>
      <c r="F164" s="224"/>
      <c r="G164" s="225"/>
      <c r="H164" s="226"/>
      <c r="I164" s="227">
        <f>I162+I163</f>
        <v>227.76267114015195</v>
      </c>
      <c r="J164" s="227">
        <f t="shared" ref="J164:U164" si="95">J162+J163</f>
        <v>941.94725298814978</v>
      </c>
      <c r="K164" s="227">
        <f t="shared" si="95"/>
        <v>1941.6262399156101</v>
      </c>
      <c r="L164" s="227">
        <f t="shared" si="95"/>
        <v>71.007379989474003</v>
      </c>
      <c r="M164" s="227">
        <f t="shared" si="95"/>
        <v>0</v>
      </c>
      <c r="N164" s="227">
        <f t="shared" si="95"/>
        <v>0</v>
      </c>
      <c r="O164" s="227">
        <f t="shared" si="95"/>
        <v>0</v>
      </c>
      <c r="P164" s="227">
        <f t="shared" si="95"/>
        <v>0</v>
      </c>
      <c r="Q164" s="227">
        <f t="shared" si="95"/>
        <v>0</v>
      </c>
      <c r="R164" s="227">
        <f t="shared" si="95"/>
        <v>0</v>
      </c>
      <c r="S164" s="227">
        <f t="shared" si="95"/>
        <v>0</v>
      </c>
      <c r="T164" s="227">
        <f t="shared" si="95"/>
        <v>0</v>
      </c>
      <c r="U164" s="227">
        <f t="shared" si="95"/>
        <v>0</v>
      </c>
      <c r="V164" s="227">
        <f>V162+V163</f>
        <v>0</v>
      </c>
      <c r="W164" s="227">
        <f>W162+W163</f>
        <v>3182.343544033386</v>
      </c>
    </row>
    <row r="165" spans="2:23">
      <c r="E165" s="213">
        <v>44197</v>
      </c>
      <c r="F165" s="213" t="s">
        <v>694</v>
      </c>
      <c r="G165" s="214" t="s">
        <v>65</v>
      </c>
      <c r="H165" s="239">
        <f>$C$55/12</f>
        <v>4.75E-4</v>
      </c>
      <c r="I165" s="229">
        <f>(SUM('1.  LRAMVA Summary'!D$54:D$80)+SUM('1.  LRAMVA Summary'!D$81:D$82)*(MONTH($E165)-1)/12)*$H165</f>
        <v>4.5460815039792219</v>
      </c>
      <c r="J165" s="229">
        <f>(SUM('1.  LRAMVA Summary'!E$54:E$80)+SUM('1.  LRAMVA Summary'!E$81:E$82)*(MONTH($E165)-1)/12)*$H165</f>
        <v>15.908485358384373</v>
      </c>
      <c r="K165" s="229">
        <f>(SUM('1.  LRAMVA Summary'!F$54:F$80)+SUM('1.  LRAMVA Summary'!F$81:F$82)*(MONTH($E165)-1)/12)*$H165</f>
        <v>33.764263214164735</v>
      </c>
      <c r="L165" s="229">
        <f>(SUM('1.  LRAMVA Summary'!G$54:G$80)+SUM('1.  LRAMVA Summary'!G$81:G$82)*(MONTH($E165)-1)/12)*$H165</f>
        <v>1.1990960481893249</v>
      </c>
      <c r="M165" s="229">
        <f>(SUM('1.  LRAMVA Summary'!H$54:H$80)+SUM('1.  LRAMVA Summary'!H$81:H$82)*(MONTH($E165)-1)/12)*$H165</f>
        <v>0</v>
      </c>
      <c r="N165" s="229">
        <f>(SUM('1.  LRAMVA Summary'!I$54:I$80)+SUM('1.  LRAMVA Summary'!I$81:I$82)*(MONTH($E165)-1)/12)*$H165</f>
        <v>0</v>
      </c>
      <c r="O165" s="229">
        <f>(SUM('1.  LRAMVA Summary'!J$54:J$80)+SUM('1.  LRAMVA Summary'!J$81:J$82)*(MONTH($E165)-1)/12)*$H165</f>
        <v>0</v>
      </c>
      <c r="P165" s="229">
        <f>(SUM('1.  LRAMVA Summary'!K$54:K$80)+SUM('1.  LRAMVA Summary'!K$81:K$82)*(MONTH($E165)-1)/12)*$H165</f>
        <v>0</v>
      </c>
      <c r="Q165" s="229">
        <f>(SUM('1.  LRAMVA Summary'!L$54:L$80)+SUM('1.  LRAMVA Summary'!L$81:L$82)*(MONTH($E165)-1)/12)*$H165</f>
        <v>0</v>
      </c>
      <c r="R165" s="229">
        <f>(SUM('1.  LRAMVA Summary'!M$54:M$80)+SUM('1.  LRAMVA Summary'!M$81:M$82)*(MONTH($E165)-1)/12)*$H165</f>
        <v>0</v>
      </c>
      <c r="S165" s="229">
        <f>(SUM('1.  LRAMVA Summary'!N$54:N$80)+SUM('1.  LRAMVA Summary'!N$81:N$82)*(MONTH($E165)-1)/12)*$H165</f>
        <v>0</v>
      </c>
      <c r="T165" s="229">
        <f>(SUM('1.  LRAMVA Summary'!O$54:O$80)+SUM('1.  LRAMVA Summary'!O$81:O$82)*(MONTH($E165)-1)/12)*$H165</f>
        <v>0</v>
      </c>
      <c r="U165" s="229">
        <f>(SUM('1.  LRAMVA Summary'!P$54:P$80)+SUM('1.  LRAMVA Summary'!P$81:P$82)*(MONTH($E165)-1)/12)*$H165</f>
        <v>0</v>
      </c>
      <c r="V165" s="229">
        <f>(SUM('1.  LRAMVA Summary'!Q$54:Q$80)+SUM('1.  LRAMVA Summary'!Q$81:Q$82)*(MONTH($E165)-1)/12)*$H165</f>
        <v>0</v>
      </c>
      <c r="W165" s="230">
        <f>SUM(I165:V165)</f>
        <v>55.41792612471766</v>
      </c>
    </row>
    <row r="166" spans="2:23">
      <c r="E166" s="213">
        <v>44228</v>
      </c>
      <c r="F166" s="213" t="s">
        <v>694</v>
      </c>
      <c r="G166" s="214" t="s">
        <v>65</v>
      </c>
      <c r="H166" s="239">
        <f>$C$55/12</f>
        <v>4.75E-4</v>
      </c>
      <c r="I166" s="229">
        <f>(SUM('1.  LRAMVA Summary'!D$54:D$80)+SUM('1.  LRAMVA Summary'!D$81:D$82)*(MONTH($E166)-1)/12)*$H166</f>
        <v>4.5460815039792219</v>
      </c>
      <c r="J166" s="229">
        <f>(SUM('1.  LRAMVA Summary'!E$54:E$80)+SUM('1.  LRAMVA Summary'!E$81:E$82)*(MONTH($E166)-1)/12)*$H166</f>
        <v>17.245758526284384</v>
      </c>
      <c r="K166" s="229">
        <f>(SUM('1.  LRAMVA Summary'!F$54:F$80)+SUM('1.  LRAMVA Summary'!F$81:F$82)*(MONTH($E166)-1)/12)*$H166</f>
        <v>36.07127325161639</v>
      </c>
      <c r="L166" s="229">
        <f>(SUM('1.  LRAMVA Summary'!G$54:G$80)+SUM('1.  LRAMVA Summary'!G$81:G$82)*(MONTH($E166)-1)/12)*$H166</f>
        <v>1.2999706021448623</v>
      </c>
      <c r="M166" s="229">
        <f>(SUM('1.  LRAMVA Summary'!H$54:H$80)+SUM('1.  LRAMVA Summary'!H$81:H$82)*(MONTH($E166)-1)/12)*$H166</f>
        <v>0</v>
      </c>
      <c r="N166" s="229">
        <f>(SUM('1.  LRAMVA Summary'!I$54:I$80)+SUM('1.  LRAMVA Summary'!I$81:I$82)*(MONTH($E166)-1)/12)*$H166</f>
        <v>0</v>
      </c>
      <c r="O166" s="229">
        <f>(SUM('1.  LRAMVA Summary'!J$54:J$80)+SUM('1.  LRAMVA Summary'!J$81:J$82)*(MONTH($E166)-1)/12)*$H166</f>
        <v>0</v>
      </c>
      <c r="P166" s="229">
        <f>(SUM('1.  LRAMVA Summary'!K$54:K$80)+SUM('1.  LRAMVA Summary'!K$81:K$82)*(MONTH($E166)-1)/12)*$H166</f>
        <v>0</v>
      </c>
      <c r="Q166" s="229">
        <f>(SUM('1.  LRAMVA Summary'!L$54:L$80)+SUM('1.  LRAMVA Summary'!L$81:L$82)*(MONTH($E166)-1)/12)*$H166</f>
        <v>0</v>
      </c>
      <c r="R166" s="229">
        <f>(SUM('1.  LRAMVA Summary'!M$54:M$80)+SUM('1.  LRAMVA Summary'!M$81:M$82)*(MONTH($E166)-1)/12)*$H166</f>
        <v>0</v>
      </c>
      <c r="S166" s="229">
        <f>(SUM('1.  LRAMVA Summary'!N$54:N$80)+SUM('1.  LRAMVA Summary'!N$81:N$82)*(MONTH($E166)-1)/12)*$H166</f>
        <v>0</v>
      </c>
      <c r="T166" s="229">
        <f>(SUM('1.  LRAMVA Summary'!O$54:O$80)+SUM('1.  LRAMVA Summary'!O$81:O$82)*(MONTH($E166)-1)/12)*$H166</f>
        <v>0</v>
      </c>
      <c r="U166" s="229">
        <f>(SUM('1.  LRAMVA Summary'!P$54:P$80)+SUM('1.  LRAMVA Summary'!P$81:P$82)*(MONTH($E166)-1)/12)*$H166</f>
        <v>0</v>
      </c>
      <c r="V166" s="229">
        <f>(SUM('1.  LRAMVA Summary'!Q$54:Q$80)+SUM('1.  LRAMVA Summary'!Q$81:Q$82)*(MONTH($E166)-1)/12)*$H166</f>
        <v>0</v>
      </c>
      <c r="W166" s="230">
        <f t="shared" ref="W166:W175" si="96">SUM(I166:V166)</f>
        <v>59.163083884024857</v>
      </c>
    </row>
    <row r="167" spans="2:23">
      <c r="E167" s="213">
        <v>44256</v>
      </c>
      <c r="F167" s="213" t="s">
        <v>694</v>
      </c>
      <c r="G167" s="214" t="s">
        <v>65</v>
      </c>
      <c r="H167" s="239">
        <f>$C$55/12</f>
        <v>4.75E-4</v>
      </c>
      <c r="I167" s="229">
        <f>(SUM('1.  LRAMVA Summary'!D$54:D$80)+SUM('1.  LRAMVA Summary'!D$81:D$82)*(MONTH($E167)-1)/12)*$H167</f>
        <v>4.5460815039792219</v>
      </c>
      <c r="J167" s="229">
        <f>(SUM('1.  LRAMVA Summary'!E$54:E$80)+SUM('1.  LRAMVA Summary'!E$81:E$82)*(MONTH($E167)-1)/12)*$H167</f>
        <v>18.583031694184395</v>
      </c>
      <c r="K167" s="229">
        <f>(SUM('1.  LRAMVA Summary'!F$54:F$80)+SUM('1.  LRAMVA Summary'!F$81:F$82)*(MONTH($E167)-1)/12)*$H167</f>
        <v>38.37828328906803</v>
      </c>
      <c r="L167" s="229">
        <f>(SUM('1.  LRAMVA Summary'!G$54:G$80)+SUM('1.  LRAMVA Summary'!G$81:G$82)*(MONTH($E167)-1)/12)*$H167</f>
        <v>1.4008451561003996</v>
      </c>
      <c r="M167" s="229">
        <f>(SUM('1.  LRAMVA Summary'!H$54:H$80)+SUM('1.  LRAMVA Summary'!H$81:H$82)*(MONTH($E167)-1)/12)*$H167</f>
        <v>0</v>
      </c>
      <c r="N167" s="229">
        <f>(SUM('1.  LRAMVA Summary'!I$54:I$80)+SUM('1.  LRAMVA Summary'!I$81:I$82)*(MONTH($E167)-1)/12)*$H167</f>
        <v>0</v>
      </c>
      <c r="O167" s="229">
        <f>(SUM('1.  LRAMVA Summary'!J$54:J$80)+SUM('1.  LRAMVA Summary'!J$81:J$82)*(MONTH($E167)-1)/12)*$H167</f>
        <v>0</v>
      </c>
      <c r="P167" s="229">
        <f>(SUM('1.  LRAMVA Summary'!K$54:K$80)+SUM('1.  LRAMVA Summary'!K$81:K$82)*(MONTH($E167)-1)/12)*$H167</f>
        <v>0</v>
      </c>
      <c r="Q167" s="229">
        <f>(SUM('1.  LRAMVA Summary'!L$54:L$80)+SUM('1.  LRAMVA Summary'!L$81:L$82)*(MONTH($E167)-1)/12)*$H167</f>
        <v>0</v>
      </c>
      <c r="R167" s="229">
        <f>(SUM('1.  LRAMVA Summary'!M$54:M$80)+SUM('1.  LRAMVA Summary'!M$81:M$82)*(MONTH($E167)-1)/12)*$H167</f>
        <v>0</v>
      </c>
      <c r="S167" s="229">
        <f>(SUM('1.  LRAMVA Summary'!N$54:N$80)+SUM('1.  LRAMVA Summary'!N$81:N$82)*(MONTH($E167)-1)/12)*$H167</f>
        <v>0</v>
      </c>
      <c r="T167" s="229">
        <f>(SUM('1.  LRAMVA Summary'!O$54:O$80)+SUM('1.  LRAMVA Summary'!O$81:O$82)*(MONTH($E167)-1)/12)*$H167</f>
        <v>0</v>
      </c>
      <c r="U167" s="229">
        <f>(SUM('1.  LRAMVA Summary'!P$54:P$80)+SUM('1.  LRAMVA Summary'!P$81:P$82)*(MONTH($E167)-1)/12)*$H167</f>
        <v>0</v>
      </c>
      <c r="V167" s="229">
        <f>(SUM('1.  LRAMVA Summary'!Q$54:Q$80)+SUM('1.  LRAMVA Summary'!Q$81:Q$82)*(MONTH($E167)-1)/12)*$H167</f>
        <v>0</v>
      </c>
      <c r="W167" s="230">
        <f t="shared" si="96"/>
        <v>62.908241643332047</v>
      </c>
    </row>
    <row r="168" spans="2:23">
      <c r="E168" s="213">
        <v>44287</v>
      </c>
      <c r="F168" s="213" t="s">
        <v>694</v>
      </c>
      <c r="G168" s="214" t="s">
        <v>66</v>
      </c>
      <c r="H168" s="239">
        <f>$C$56/12</f>
        <v>4.75E-4</v>
      </c>
      <c r="I168" s="229">
        <f>(SUM('1.  LRAMVA Summary'!D$54:D$80)+SUM('1.  LRAMVA Summary'!D$81:D$82)*(MONTH($E168)-1)/12)*$H168</f>
        <v>4.5460815039792219</v>
      </c>
      <c r="J168" s="229">
        <f>(SUM('1.  LRAMVA Summary'!E$54:E$80)+SUM('1.  LRAMVA Summary'!E$81:E$82)*(MONTH($E168)-1)/12)*$H168</f>
        <v>19.920304862084404</v>
      </c>
      <c r="K168" s="229">
        <f>(SUM('1.  LRAMVA Summary'!F$54:F$80)+SUM('1.  LRAMVA Summary'!F$81:F$82)*(MONTH($E168)-1)/12)*$H168</f>
        <v>40.685293326519684</v>
      </c>
      <c r="L168" s="229">
        <f>(SUM('1.  LRAMVA Summary'!G$54:G$80)+SUM('1.  LRAMVA Summary'!G$81:G$82)*(MONTH($E168)-1)/12)*$H168</f>
        <v>1.5017197100559372</v>
      </c>
      <c r="M168" s="229">
        <f>(SUM('1.  LRAMVA Summary'!H$54:H$80)+SUM('1.  LRAMVA Summary'!H$81:H$82)*(MONTH($E168)-1)/12)*$H168</f>
        <v>0</v>
      </c>
      <c r="N168" s="229">
        <f>(SUM('1.  LRAMVA Summary'!I$54:I$80)+SUM('1.  LRAMVA Summary'!I$81:I$82)*(MONTH($E168)-1)/12)*$H168</f>
        <v>0</v>
      </c>
      <c r="O168" s="229">
        <f>(SUM('1.  LRAMVA Summary'!J$54:J$80)+SUM('1.  LRAMVA Summary'!J$81:J$82)*(MONTH($E168)-1)/12)*$H168</f>
        <v>0</v>
      </c>
      <c r="P168" s="229">
        <f>(SUM('1.  LRAMVA Summary'!K$54:K$80)+SUM('1.  LRAMVA Summary'!K$81:K$82)*(MONTH($E168)-1)/12)*$H168</f>
        <v>0</v>
      </c>
      <c r="Q168" s="229">
        <f>(SUM('1.  LRAMVA Summary'!L$54:L$80)+SUM('1.  LRAMVA Summary'!L$81:L$82)*(MONTH($E168)-1)/12)*$H168</f>
        <v>0</v>
      </c>
      <c r="R168" s="229">
        <f>(SUM('1.  LRAMVA Summary'!M$54:M$80)+SUM('1.  LRAMVA Summary'!M$81:M$82)*(MONTH($E168)-1)/12)*$H168</f>
        <v>0</v>
      </c>
      <c r="S168" s="229">
        <f>(SUM('1.  LRAMVA Summary'!N$54:N$80)+SUM('1.  LRAMVA Summary'!N$81:N$82)*(MONTH($E168)-1)/12)*$H168</f>
        <v>0</v>
      </c>
      <c r="T168" s="229">
        <f>(SUM('1.  LRAMVA Summary'!O$54:O$80)+SUM('1.  LRAMVA Summary'!O$81:O$82)*(MONTH($E168)-1)/12)*$H168</f>
        <v>0</v>
      </c>
      <c r="U168" s="229">
        <f>(SUM('1.  LRAMVA Summary'!P$54:P$80)+SUM('1.  LRAMVA Summary'!P$81:P$82)*(MONTH($E168)-1)/12)*$H168</f>
        <v>0</v>
      </c>
      <c r="V168" s="229">
        <f>(SUM('1.  LRAMVA Summary'!Q$54:Q$80)+SUM('1.  LRAMVA Summary'!Q$81:Q$82)*(MONTH($E168)-1)/12)*$H168</f>
        <v>0</v>
      </c>
      <c r="W168" s="230">
        <f t="shared" si="96"/>
        <v>66.653399402639252</v>
      </c>
    </row>
    <row r="169" spans="2:23">
      <c r="E169" s="213">
        <v>44317</v>
      </c>
      <c r="F169" s="213" t="s">
        <v>694</v>
      </c>
      <c r="G169" s="214" t="s">
        <v>66</v>
      </c>
      <c r="H169" s="239"/>
      <c r="I169" s="229">
        <f>(SUM('1.  LRAMVA Summary'!D$54:D$80)+SUM('1.  LRAMVA Summary'!D$81:D$82)*(MONTH($E169)-1)/12)*$H169</f>
        <v>0</v>
      </c>
      <c r="J169" s="229">
        <f>(SUM('1.  LRAMVA Summary'!E$54:E$80)+SUM('1.  LRAMVA Summary'!E$81:E$82)*(MONTH($E169)-1)/12)*$H169</f>
        <v>0</v>
      </c>
      <c r="K169" s="229">
        <f>(SUM('1.  LRAMVA Summary'!F$54:F$80)+SUM('1.  LRAMVA Summary'!F$81:F$82)*(MONTH($E169)-1)/12)*$H169</f>
        <v>0</v>
      </c>
      <c r="L169" s="229">
        <f>(SUM('1.  LRAMVA Summary'!G$54:G$80)+SUM('1.  LRAMVA Summary'!G$81:G$82)*(MONTH($E169)-1)/12)*$H169</f>
        <v>0</v>
      </c>
      <c r="M169" s="229">
        <f>(SUM('1.  LRAMVA Summary'!H$54:H$80)+SUM('1.  LRAMVA Summary'!H$81:H$82)*(MONTH($E169)-1)/12)*$H169</f>
        <v>0</v>
      </c>
      <c r="N169" s="229">
        <f>(SUM('1.  LRAMVA Summary'!I$54:I$80)+SUM('1.  LRAMVA Summary'!I$81:I$82)*(MONTH($E169)-1)/12)*$H169</f>
        <v>0</v>
      </c>
      <c r="O169" s="229">
        <f>(SUM('1.  LRAMVA Summary'!J$54:J$80)+SUM('1.  LRAMVA Summary'!J$81:J$82)*(MONTH($E169)-1)/12)*$H169</f>
        <v>0</v>
      </c>
      <c r="P169" s="229">
        <f>(SUM('1.  LRAMVA Summary'!K$54:K$80)+SUM('1.  LRAMVA Summary'!K$81:K$82)*(MONTH($E169)-1)/12)*$H169</f>
        <v>0</v>
      </c>
      <c r="Q169" s="229">
        <f>(SUM('1.  LRAMVA Summary'!L$54:L$80)+SUM('1.  LRAMVA Summary'!L$81:L$82)*(MONTH($E169)-1)/12)*$H169</f>
        <v>0</v>
      </c>
      <c r="R169" s="229">
        <f>(SUM('1.  LRAMVA Summary'!M$54:M$80)+SUM('1.  LRAMVA Summary'!M$81:M$82)*(MONTH($E169)-1)/12)*$H169</f>
        <v>0</v>
      </c>
      <c r="S169" s="229">
        <f>(SUM('1.  LRAMVA Summary'!N$54:N$80)+SUM('1.  LRAMVA Summary'!N$81:N$82)*(MONTH($E169)-1)/12)*$H169</f>
        <v>0</v>
      </c>
      <c r="T169" s="229">
        <f>(SUM('1.  LRAMVA Summary'!O$54:O$80)+SUM('1.  LRAMVA Summary'!O$81:O$82)*(MONTH($E169)-1)/12)*$H169</f>
        <v>0</v>
      </c>
      <c r="U169" s="229">
        <f>(SUM('1.  LRAMVA Summary'!P$54:P$80)+SUM('1.  LRAMVA Summary'!P$81:P$82)*(MONTH($E169)-1)/12)*$H169</f>
        <v>0</v>
      </c>
      <c r="V169" s="229">
        <f>(SUM('1.  LRAMVA Summary'!Q$54:Q$80)+SUM('1.  LRAMVA Summary'!Q$81:Q$82)*(MONTH($E169)-1)/12)*$H169</f>
        <v>0</v>
      </c>
      <c r="W169" s="230">
        <f t="shared" si="96"/>
        <v>0</v>
      </c>
    </row>
    <row r="170" spans="2:23">
      <c r="E170" s="213">
        <v>44348</v>
      </c>
      <c r="F170" s="213" t="s">
        <v>694</v>
      </c>
      <c r="G170" s="214" t="s">
        <v>66</v>
      </c>
      <c r="H170" s="239"/>
      <c r="I170" s="229">
        <f>(SUM('1.  LRAMVA Summary'!D$54:D$80)+SUM('1.  LRAMVA Summary'!D$81:D$82)*(MONTH($E170)-1)/12)*$H170</f>
        <v>0</v>
      </c>
      <c r="J170" s="229">
        <f>(SUM('1.  LRAMVA Summary'!E$54:E$80)+SUM('1.  LRAMVA Summary'!E$81:E$82)*(MONTH($E170)-1)/12)*$H170</f>
        <v>0</v>
      </c>
      <c r="K170" s="229">
        <f>(SUM('1.  LRAMVA Summary'!F$54:F$80)+SUM('1.  LRAMVA Summary'!F$81:F$82)*(MONTH($E170)-1)/12)*$H170</f>
        <v>0</v>
      </c>
      <c r="L170" s="229">
        <f>(SUM('1.  LRAMVA Summary'!G$54:G$80)+SUM('1.  LRAMVA Summary'!G$81:G$82)*(MONTH($E170)-1)/12)*$H170</f>
        <v>0</v>
      </c>
      <c r="M170" s="229">
        <f>(SUM('1.  LRAMVA Summary'!H$54:H$80)+SUM('1.  LRAMVA Summary'!H$81:H$82)*(MONTH($E170)-1)/12)*$H170</f>
        <v>0</v>
      </c>
      <c r="N170" s="229">
        <f>(SUM('1.  LRAMVA Summary'!I$54:I$80)+SUM('1.  LRAMVA Summary'!I$81:I$82)*(MONTH($E170)-1)/12)*$H170</f>
        <v>0</v>
      </c>
      <c r="O170" s="229">
        <f>(SUM('1.  LRAMVA Summary'!J$54:J$80)+SUM('1.  LRAMVA Summary'!J$81:J$82)*(MONTH($E170)-1)/12)*$H170</f>
        <v>0</v>
      </c>
      <c r="P170" s="229">
        <f>(SUM('1.  LRAMVA Summary'!K$54:K$80)+SUM('1.  LRAMVA Summary'!K$81:K$82)*(MONTH($E170)-1)/12)*$H170</f>
        <v>0</v>
      </c>
      <c r="Q170" s="229">
        <f>(SUM('1.  LRAMVA Summary'!L$54:L$80)+SUM('1.  LRAMVA Summary'!L$81:L$82)*(MONTH($E170)-1)/12)*$H170</f>
        <v>0</v>
      </c>
      <c r="R170" s="229">
        <f>(SUM('1.  LRAMVA Summary'!M$54:M$80)+SUM('1.  LRAMVA Summary'!M$81:M$82)*(MONTH($E170)-1)/12)*$H170</f>
        <v>0</v>
      </c>
      <c r="S170" s="229">
        <f>(SUM('1.  LRAMVA Summary'!N$54:N$80)+SUM('1.  LRAMVA Summary'!N$81:N$82)*(MONTH($E170)-1)/12)*$H170</f>
        <v>0</v>
      </c>
      <c r="T170" s="229">
        <f>(SUM('1.  LRAMVA Summary'!O$54:O$80)+SUM('1.  LRAMVA Summary'!O$81:O$82)*(MONTH($E170)-1)/12)*$H170</f>
        <v>0</v>
      </c>
      <c r="U170" s="229">
        <f>(SUM('1.  LRAMVA Summary'!P$54:P$80)+SUM('1.  LRAMVA Summary'!P$81:P$82)*(MONTH($E170)-1)/12)*$H170</f>
        <v>0</v>
      </c>
      <c r="V170" s="229">
        <f>(SUM('1.  LRAMVA Summary'!Q$54:Q$80)+SUM('1.  LRAMVA Summary'!Q$81:Q$82)*(MONTH($E170)-1)/12)*$H170</f>
        <v>0</v>
      </c>
      <c r="W170" s="230">
        <f t="shared" si="96"/>
        <v>0</v>
      </c>
    </row>
    <row r="171" spans="2:23">
      <c r="E171" s="213">
        <v>44378</v>
      </c>
      <c r="F171" s="213" t="s">
        <v>694</v>
      </c>
      <c r="G171" s="214" t="s">
        <v>68</v>
      </c>
      <c r="H171" s="239"/>
      <c r="I171" s="229">
        <f>(SUM('1.  LRAMVA Summary'!D$54:D$80)+SUM('1.  LRAMVA Summary'!D$81:D$82)*(MONTH($E171)-1)/12)*$H171</f>
        <v>0</v>
      </c>
      <c r="J171" s="229">
        <f>(SUM('1.  LRAMVA Summary'!E$54:E$80)+SUM('1.  LRAMVA Summary'!E$81:E$82)*(MONTH($E171)-1)/12)*$H171</f>
        <v>0</v>
      </c>
      <c r="K171" s="229">
        <f>(SUM('1.  LRAMVA Summary'!F$54:F$80)+SUM('1.  LRAMVA Summary'!F$81:F$82)*(MONTH($E171)-1)/12)*$H171</f>
        <v>0</v>
      </c>
      <c r="L171" s="229">
        <f>(SUM('1.  LRAMVA Summary'!G$54:G$80)+SUM('1.  LRAMVA Summary'!G$81:G$82)*(MONTH($E171)-1)/12)*$H171</f>
        <v>0</v>
      </c>
      <c r="M171" s="229">
        <f>(SUM('1.  LRAMVA Summary'!H$54:H$80)+SUM('1.  LRAMVA Summary'!H$81:H$82)*(MONTH($E171)-1)/12)*$H171</f>
        <v>0</v>
      </c>
      <c r="N171" s="229">
        <f>(SUM('1.  LRAMVA Summary'!I$54:I$80)+SUM('1.  LRAMVA Summary'!I$81:I$82)*(MONTH($E171)-1)/12)*$H171</f>
        <v>0</v>
      </c>
      <c r="O171" s="229">
        <f>(SUM('1.  LRAMVA Summary'!J$54:J$80)+SUM('1.  LRAMVA Summary'!J$81:J$82)*(MONTH($E171)-1)/12)*$H171</f>
        <v>0</v>
      </c>
      <c r="P171" s="229">
        <f>(SUM('1.  LRAMVA Summary'!K$54:K$80)+SUM('1.  LRAMVA Summary'!K$81:K$82)*(MONTH($E171)-1)/12)*$H171</f>
        <v>0</v>
      </c>
      <c r="Q171" s="229">
        <f>(SUM('1.  LRAMVA Summary'!L$54:L$80)+SUM('1.  LRAMVA Summary'!L$81:L$82)*(MONTH($E171)-1)/12)*$H171</f>
        <v>0</v>
      </c>
      <c r="R171" s="229">
        <f>(SUM('1.  LRAMVA Summary'!M$54:M$80)+SUM('1.  LRAMVA Summary'!M$81:M$82)*(MONTH($E171)-1)/12)*$H171</f>
        <v>0</v>
      </c>
      <c r="S171" s="229">
        <f>(SUM('1.  LRAMVA Summary'!N$54:N$80)+SUM('1.  LRAMVA Summary'!N$81:N$82)*(MONTH($E171)-1)/12)*$H171</f>
        <v>0</v>
      </c>
      <c r="T171" s="229">
        <f>(SUM('1.  LRAMVA Summary'!O$54:O$80)+SUM('1.  LRAMVA Summary'!O$81:O$82)*(MONTH($E171)-1)/12)*$H171</f>
        <v>0</v>
      </c>
      <c r="U171" s="229">
        <f>(SUM('1.  LRAMVA Summary'!P$54:P$80)+SUM('1.  LRAMVA Summary'!P$81:P$82)*(MONTH($E171)-1)/12)*$H171</f>
        <v>0</v>
      </c>
      <c r="V171" s="229">
        <f>(SUM('1.  LRAMVA Summary'!Q$54:Q$80)+SUM('1.  LRAMVA Summary'!Q$81:Q$82)*(MONTH($E171)-1)/12)*$H171</f>
        <v>0</v>
      </c>
      <c r="W171" s="230">
        <f t="shared" si="96"/>
        <v>0</v>
      </c>
    </row>
    <row r="172" spans="2:23">
      <c r="E172" s="213">
        <v>44409</v>
      </c>
      <c r="F172" s="213" t="s">
        <v>694</v>
      </c>
      <c r="G172" s="214" t="s">
        <v>68</v>
      </c>
      <c r="H172" s="239"/>
      <c r="I172" s="229">
        <f>(SUM('1.  LRAMVA Summary'!D$54:D$80)+SUM('1.  LRAMVA Summary'!D$81:D$82)*(MONTH($E172)-1)/12)*$H172</f>
        <v>0</v>
      </c>
      <c r="J172" s="229">
        <f>(SUM('1.  LRAMVA Summary'!E$54:E$80)+SUM('1.  LRAMVA Summary'!E$81:E$82)*(MONTH($E172)-1)/12)*$H172</f>
        <v>0</v>
      </c>
      <c r="K172" s="229">
        <f>(SUM('1.  LRAMVA Summary'!F$54:F$80)+SUM('1.  LRAMVA Summary'!F$81:F$82)*(MONTH($E172)-1)/12)*$H172</f>
        <v>0</v>
      </c>
      <c r="L172" s="229">
        <f>(SUM('1.  LRAMVA Summary'!G$54:G$80)+SUM('1.  LRAMVA Summary'!G$81:G$82)*(MONTH($E172)-1)/12)*$H172</f>
        <v>0</v>
      </c>
      <c r="M172" s="229">
        <f>(SUM('1.  LRAMVA Summary'!H$54:H$80)+SUM('1.  LRAMVA Summary'!H$81:H$82)*(MONTH($E172)-1)/12)*$H172</f>
        <v>0</v>
      </c>
      <c r="N172" s="229">
        <f>(SUM('1.  LRAMVA Summary'!I$54:I$80)+SUM('1.  LRAMVA Summary'!I$81:I$82)*(MONTH($E172)-1)/12)*$H172</f>
        <v>0</v>
      </c>
      <c r="O172" s="229">
        <f>(SUM('1.  LRAMVA Summary'!J$54:J$80)+SUM('1.  LRAMVA Summary'!J$81:J$82)*(MONTH($E172)-1)/12)*$H172</f>
        <v>0</v>
      </c>
      <c r="P172" s="229">
        <f>(SUM('1.  LRAMVA Summary'!K$54:K$80)+SUM('1.  LRAMVA Summary'!K$81:K$82)*(MONTH($E172)-1)/12)*$H172</f>
        <v>0</v>
      </c>
      <c r="Q172" s="229">
        <f>(SUM('1.  LRAMVA Summary'!L$54:L$80)+SUM('1.  LRAMVA Summary'!L$81:L$82)*(MONTH($E172)-1)/12)*$H172</f>
        <v>0</v>
      </c>
      <c r="R172" s="229">
        <f>(SUM('1.  LRAMVA Summary'!M$54:M$80)+SUM('1.  LRAMVA Summary'!M$81:M$82)*(MONTH($E172)-1)/12)*$H172</f>
        <v>0</v>
      </c>
      <c r="S172" s="229">
        <f>(SUM('1.  LRAMVA Summary'!N$54:N$80)+SUM('1.  LRAMVA Summary'!N$81:N$82)*(MONTH($E172)-1)/12)*$H172</f>
        <v>0</v>
      </c>
      <c r="T172" s="229">
        <f>(SUM('1.  LRAMVA Summary'!O$54:O$80)+SUM('1.  LRAMVA Summary'!O$81:O$82)*(MONTH($E172)-1)/12)*$H172</f>
        <v>0</v>
      </c>
      <c r="U172" s="229">
        <f>(SUM('1.  LRAMVA Summary'!P$54:P$80)+SUM('1.  LRAMVA Summary'!P$81:P$82)*(MONTH($E172)-1)/12)*$H172</f>
        <v>0</v>
      </c>
      <c r="V172" s="229">
        <f>(SUM('1.  LRAMVA Summary'!Q$54:Q$80)+SUM('1.  LRAMVA Summary'!Q$81:Q$82)*(MONTH($E172)-1)/12)*$H172</f>
        <v>0</v>
      </c>
      <c r="W172" s="230">
        <f t="shared" si="96"/>
        <v>0</v>
      </c>
    </row>
    <row r="173" spans="2:23">
      <c r="E173" s="213">
        <v>44440</v>
      </c>
      <c r="F173" s="213" t="s">
        <v>694</v>
      </c>
      <c r="G173" s="214" t="s">
        <v>68</v>
      </c>
      <c r="H173" s="239"/>
      <c r="I173" s="229">
        <f>(SUM('1.  LRAMVA Summary'!D$54:D$80)+SUM('1.  LRAMVA Summary'!D$81:D$82)*(MONTH($E173)-1)/12)*$H173</f>
        <v>0</v>
      </c>
      <c r="J173" s="229">
        <f>(SUM('1.  LRAMVA Summary'!E$54:E$80)+SUM('1.  LRAMVA Summary'!E$81:E$82)*(MONTH($E173)-1)/12)*$H173</f>
        <v>0</v>
      </c>
      <c r="K173" s="229">
        <f>(SUM('1.  LRAMVA Summary'!F$54:F$80)+SUM('1.  LRAMVA Summary'!F$81:F$82)*(MONTH($E173)-1)/12)*$H173</f>
        <v>0</v>
      </c>
      <c r="L173" s="229">
        <f>(SUM('1.  LRAMVA Summary'!G$54:G$80)+SUM('1.  LRAMVA Summary'!G$81:G$82)*(MONTH($E173)-1)/12)*$H173</f>
        <v>0</v>
      </c>
      <c r="M173" s="229">
        <f>(SUM('1.  LRAMVA Summary'!H$54:H$80)+SUM('1.  LRAMVA Summary'!H$81:H$82)*(MONTH($E173)-1)/12)*$H173</f>
        <v>0</v>
      </c>
      <c r="N173" s="229">
        <f>(SUM('1.  LRAMVA Summary'!I$54:I$80)+SUM('1.  LRAMVA Summary'!I$81:I$82)*(MONTH($E173)-1)/12)*$H173</f>
        <v>0</v>
      </c>
      <c r="O173" s="229">
        <f>(SUM('1.  LRAMVA Summary'!J$54:J$80)+SUM('1.  LRAMVA Summary'!J$81:J$82)*(MONTH($E173)-1)/12)*$H173</f>
        <v>0</v>
      </c>
      <c r="P173" s="229">
        <f>(SUM('1.  LRAMVA Summary'!K$54:K$80)+SUM('1.  LRAMVA Summary'!K$81:K$82)*(MONTH($E173)-1)/12)*$H173</f>
        <v>0</v>
      </c>
      <c r="Q173" s="229">
        <f>(SUM('1.  LRAMVA Summary'!L$54:L$80)+SUM('1.  LRAMVA Summary'!L$81:L$82)*(MONTH($E173)-1)/12)*$H173</f>
        <v>0</v>
      </c>
      <c r="R173" s="229">
        <f>(SUM('1.  LRAMVA Summary'!M$54:M$80)+SUM('1.  LRAMVA Summary'!M$81:M$82)*(MONTH($E173)-1)/12)*$H173</f>
        <v>0</v>
      </c>
      <c r="S173" s="229">
        <f>(SUM('1.  LRAMVA Summary'!N$54:N$80)+SUM('1.  LRAMVA Summary'!N$81:N$82)*(MONTH($E173)-1)/12)*$H173</f>
        <v>0</v>
      </c>
      <c r="T173" s="229">
        <f>(SUM('1.  LRAMVA Summary'!O$54:O$80)+SUM('1.  LRAMVA Summary'!O$81:O$82)*(MONTH($E173)-1)/12)*$H173</f>
        <v>0</v>
      </c>
      <c r="U173" s="229">
        <f>(SUM('1.  LRAMVA Summary'!P$54:P$80)+SUM('1.  LRAMVA Summary'!P$81:P$82)*(MONTH($E173)-1)/12)*$H173</f>
        <v>0</v>
      </c>
      <c r="V173" s="229">
        <f>(SUM('1.  LRAMVA Summary'!Q$54:Q$80)+SUM('1.  LRAMVA Summary'!Q$81:Q$82)*(MONTH($E173)-1)/12)*$H173</f>
        <v>0</v>
      </c>
      <c r="W173" s="230">
        <f t="shared" si="96"/>
        <v>0</v>
      </c>
    </row>
    <row r="174" spans="2:23">
      <c r="E174" s="213">
        <v>44470</v>
      </c>
      <c r="F174" s="213" t="s">
        <v>694</v>
      </c>
      <c r="G174" s="214" t="s">
        <v>69</v>
      </c>
      <c r="H174" s="239"/>
      <c r="I174" s="229">
        <f>(SUM('1.  LRAMVA Summary'!D$54:D$80)+SUM('1.  LRAMVA Summary'!D$81:D$82)*(MONTH($E174)-1)/12)*$H174</f>
        <v>0</v>
      </c>
      <c r="J174" s="229">
        <f>(SUM('1.  LRAMVA Summary'!E$54:E$80)+SUM('1.  LRAMVA Summary'!E$81:E$82)*(MONTH($E174)-1)/12)*$H174</f>
        <v>0</v>
      </c>
      <c r="K174" s="229">
        <f>(SUM('1.  LRAMVA Summary'!F$54:F$80)+SUM('1.  LRAMVA Summary'!F$81:F$82)*(MONTH($E174)-1)/12)*$H174</f>
        <v>0</v>
      </c>
      <c r="L174" s="229">
        <f>(SUM('1.  LRAMVA Summary'!G$54:G$80)+SUM('1.  LRAMVA Summary'!G$81:G$82)*(MONTH($E174)-1)/12)*$H174</f>
        <v>0</v>
      </c>
      <c r="M174" s="229">
        <f>(SUM('1.  LRAMVA Summary'!H$54:H$80)+SUM('1.  LRAMVA Summary'!H$81:H$82)*(MONTH($E174)-1)/12)*$H174</f>
        <v>0</v>
      </c>
      <c r="N174" s="229">
        <f>(SUM('1.  LRAMVA Summary'!I$54:I$80)+SUM('1.  LRAMVA Summary'!I$81:I$82)*(MONTH($E174)-1)/12)*$H174</f>
        <v>0</v>
      </c>
      <c r="O174" s="229">
        <f>(SUM('1.  LRAMVA Summary'!J$54:J$80)+SUM('1.  LRAMVA Summary'!J$81:J$82)*(MONTH($E174)-1)/12)*$H174</f>
        <v>0</v>
      </c>
      <c r="P174" s="229">
        <f>(SUM('1.  LRAMVA Summary'!K$54:K$80)+SUM('1.  LRAMVA Summary'!K$81:K$82)*(MONTH($E174)-1)/12)*$H174</f>
        <v>0</v>
      </c>
      <c r="Q174" s="229">
        <f>(SUM('1.  LRAMVA Summary'!L$54:L$80)+SUM('1.  LRAMVA Summary'!L$81:L$82)*(MONTH($E174)-1)/12)*$H174</f>
        <v>0</v>
      </c>
      <c r="R174" s="229">
        <f>(SUM('1.  LRAMVA Summary'!M$54:M$80)+SUM('1.  LRAMVA Summary'!M$81:M$82)*(MONTH($E174)-1)/12)*$H174</f>
        <v>0</v>
      </c>
      <c r="S174" s="229">
        <f>(SUM('1.  LRAMVA Summary'!N$54:N$80)+SUM('1.  LRAMVA Summary'!N$81:N$82)*(MONTH($E174)-1)/12)*$H174</f>
        <v>0</v>
      </c>
      <c r="T174" s="229">
        <f>(SUM('1.  LRAMVA Summary'!O$54:O$80)+SUM('1.  LRAMVA Summary'!O$81:O$82)*(MONTH($E174)-1)/12)*$H174</f>
        <v>0</v>
      </c>
      <c r="U174" s="229">
        <f>(SUM('1.  LRAMVA Summary'!P$54:P$80)+SUM('1.  LRAMVA Summary'!P$81:P$82)*(MONTH($E174)-1)/12)*$H174</f>
        <v>0</v>
      </c>
      <c r="V174" s="229">
        <f>(SUM('1.  LRAMVA Summary'!Q$54:Q$80)+SUM('1.  LRAMVA Summary'!Q$81:Q$82)*(MONTH($E174)-1)/12)*$H174</f>
        <v>0</v>
      </c>
      <c r="W174" s="230">
        <f t="shared" si="96"/>
        <v>0</v>
      </c>
    </row>
    <row r="175" spans="2:23">
      <c r="E175" s="213">
        <v>44501</v>
      </c>
      <c r="F175" s="213" t="s">
        <v>694</v>
      </c>
      <c r="G175" s="214" t="s">
        <v>69</v>
      </c>
      <c r="H175" s="239"/>
      <c r="I175" s="229">
        <f>(SUM('1.  LRAMVA Summary'!D$54:D$80)+SUM('1.  LRAMVA Summary'!D$81:D$82)*(MONTH($E175)-1)/12)*$H175</f>
        <v>0</v>
      </c>
      <c r="J175" s="229">
        <f>(SUM('1.  LRAMVA Summary'!E$54:E$80)+SUM('1.  LRAMVA Summary'!E$81:E$82)*(MONTH($E175)-1)/12)*$H175</f>
        <v>0</v>
      </c>
      <c r="K175" s="229">
        <f>(SUM('1.  LRAMVA Summary'!F$54:F$80)+SUM('1.  LRAMVA Summary'!F$81:F$82)*(MONTH($E175)-1)/12)*$H175</f>
        <v>0</v>
      </c>
      <c r="L175" s="229">
        <f>(SUM('1.  LRAMVA Summary'!G$54:G$80)+SUM('1.  LRAMVA Summary'!G$81:G$82)*(MONTH($E175)-1)/12)*$H175</f>
        <v>0</v>
      </c>
      <c r="M175" s="229">
        <f>(SUM('1.  LRAMVA Summary'!H$54:H$80)+SUM('1.  LRAMVA Summary'!H$81:H$82)*(MONTH($E175)-1)/12)*$H175</f>
        <v>0</v>
      </c>
      <c r="N175" s="229">
        <f>(SUM('1.  LRAMVA Summary'!I$54:I$80)+SUM('1.  LRAMVA Summary'!I$81:I$82)*(MONTH($E175)-1)/12)*$H175</f>
        <v>0</v>
      </c>
      <c r="O175" s="229">
        <f>(SUM('1.  LRAMVA Summary'!J$54:J$80)+SUM('1.  LRAMVA Summary'!J$81:J$82)*(MONTH($E175)-1)/12)*$H175</f>
        <v>0</v>
      </c>
      <c r="P175" s="229">
        <f>(SUM('1.  LRAMVA Summary'!K$54:K$80)+SUM('1.  LRAMVA Summary'!K$81:K$82)*(MONTH($E175)-1)/12)*$H175</f>
        <v>0</v>
      </c>
      <c r="Q175" s="229">
        <f>(SUM('1.  LRAMVA Summary'!L$54:L$80)+SUM('1.  LRAMVA Summary'!L$81:L$82)*(MONTH($E175)-1)/12)*$H175</f>
        <v>0</v>
      </c>
      <c r="R175" s="229">
        <f>(SUM('1.  LRAMVA Summary'!M$54:M$80)+SUM('1.  LRAMVA Summary'!M$81:M$82)*(MONTH($E175)-1)/12)*$H175</f>
        <v>0</v>
      </c>
      <c r="S175" s="229">
        <f>(SUM('1.  LRAMVA Summary'!N$54:N$80)+SUM('1.  LRAMVA Summary'!N$81:N$82)*(MONTH($E175)-1)/12)*$H175</f>
        <v>0</v>
      </c>
      <c r="T175" s="229">
        <f>(SUM('1.  LRAMVA Summary'!O$54:O$80)+SUM('1.  LRAMVA Summary'!O$81:O$82)*(MONTH($E175)-1)/12)*$H175</f>
        <v>0</v>
      </c>
      <c r="U175" s="229">
        <f>(SUM('1.  LRAMVA Summary'!P$54:P$80)+SUM('1.  LRAMVA Summary'!P$81:P$82)*(MONTH($E175)-1)/12)*$H175</f>
        <v>0</v>
      </c>
      <c r="V175" s="229">
        <f>(SUM('1.  LRAMVA Summary'!Q$54:Q$80)+SUM('1.  LRAMVA Summary'!Q$81:Q$82)*(MONTH($E175)-1)/12)*$H175</f>
        <v>0</v>
      </c>
      <c r="W175" s="230">
        <f t="shared" si="96"/>
        <v>0</v>
      </c>
    </row>
    <row r="176" spans="2:23">
      <c r="E176" s="213">
        <v>44531</v>
      </c>
      <c r="F176" s="213" t="s">
        <v>694</v>
      </c>
      <c r="G176" s="214" t="s">
        <v>69</v>
      </c>
      <c r="H176" s="239"/>
      <c r="I176" s="229">
        <f>(SUM('1.  LRAMVA Summary'!D$54:D$80)+SUM('1.  LRAMVA Summary'!D$81:D$82)*(MONTH($E176)-1)/12)*$H176</f>
        <v>0</v>
      </c>
      <c r="J176" s="229">
        <f>(SUM('1.  LRAMVA Summary'!E$54:E$80)+SUM('1.  LRAMVA Summary'!E$81:E$82)*(MONTH($E176)-1)/12)*$H176</f>
        <v>0</v>
      </c>
      <c r="K176" s="229">
        <f>(SUM('1.  LRAMVA Summary'!F$54:F$80)+SUM('1.  LRAMVA Summary'!F$81:F$82)*(MONTH($E176)-1)/12)*$H176</f>
        <v>0</v>
      </c>
      <c r="L176" s="229">
        <f>(SUM('1.  LRAMVA Summary'!G$54:G$80)+SUM('1.  LRAMVA Summary'!G$81:G$82)*(MONTH($E176)-1)/12)*$H176</f>
        <v>0</v>
      </c>
      <c r="M176" s="229">
        <f>(SUM('1.  LRAMVA Summary'!H$54:H$80)+SUM('1.  LRAMVA Summary'!H$81:H$82)*(MONTH($E176)-1)/12)*$H176</f>
        <v>0</v>
      </c>
      <c r="N176" s="229">
        <f>(SUM('1.  LRAMVA Summary'!I$54:I$80)+SUM('1.  LRAMVA Summary'!I$81:I$82)*(MONTH($E176)-1)/12)*$H176</f>
        <v>0</v>
      </c>
      <c r="O176" s="229">
        <f>(SUM('1.  LRAMVA Summary'!J$54:J$80)+SUM('1.  LRAMVA Summary'!J$81:J$82)*(MONTH($E176)-1)/12)*$H176</f>
        <v>0</v>
      </c>
      <c r="P176" s="229">
        <f>(SUM('1.  LRAMVA Summary'!K$54:K$80)+SUM('1.  LRAMVA Summary'!K$81:K$82)*(MONTH($E176)-1)/12)*$H176</f>
        <v>0</v>
      </c>
      <c r="Q176" s="229">
        <f>(SUM('1.  LRAMVA Summary'!L$54:L$80)+SUM('1.  LRAMVA Summary'!L$81:L$82)*(MONTH($E176)-1)/12)*$H176</f>
        <v>0</v>
      </c>
      <c r="R176" s="229">
        <f>(SUM('1.  LRAMVA Summary'!M$54:M$80)+SUM('1.  LRAMVA Summary'!M$81:M$82)*(MONTH($E176)-1)/12)*$H176</f>
        <v>0</v>
      </c>
      <c r="S176" s="229">
        <f>(SUM('1.  LRAMVA Summary'!N$54:N$80)+SUM('1.  LRAMVA Summary'!N$81:N$82)*(MONTH($E176)-1)/12)*$H176</f>
        <v>0</v>
      </c>
      <c r="T176" s="229">
        <f>(SUM('1.  LRAMVA Summary'!O$54:O$80)+SUM('1.  LRAMVA Summary'!O$81:O$82)*(MONTH($E176)-1)/12)*$H176</f>
        <v>0</v>
      </c>
      <c r="U176" s="229">
        <f>(SUM('1.  LRAMVA Summary'!P$54:P$80)+SUM('1.  LRAMVA Summary'!P$81:P$82)*(MONTH($E176)-1)/12)*$H176</f>
        <v>0</v>
      </c>
      <c r="V176" s="229">
        <f>(SUM('1.  LRAMVA Summary'!Q$54:Q$80)+SUM('1.  LRAMVA Summary'!Q$81:Q$82)*(MONTH($E176)-1)/12)*$H176</f>
        <v>0</v>
      </c>
      <c r="W176" s="230">
        <f>SUM(I176:V176)</f>
        <v>0</v>
      </c>
    </row>
    <row r="177" spans="5:23" ht="16" thickBot="1">
      <c r="E177" s="215" t="s">
        <v>689</v>
      </c>
      <c r="F177" s="215"/>
      <c r="G177" s="216"/>
      <c r="H177" s="217"/>
      <c r="I177" s="218">
        <f>SUM(I164:I176)</f>
        <v>245.94699715606885</v>
      </c>
      <c r="J177" s="218">
        <f>SUM(J164:J176)</f>
        <v>1013.6048334290873</v>
      </c>
      <c r="K177" s="218">
        <f t="shared" ref="K177:V177" si="97">SUM(K164:K176)</f>
        <v>2090.5253529969787</v>
      </c>
      <c r="L177" s="218">
        <f t="shared" si="97"/>
        <v>76.409011505964529</v>
      </c>
      <c r="M177" s="218">
        <f t="shared" si="97"/>
        <v>0</v>
      </c>
      <c r="N177" s="218">
        <f t="shared" si="97"/>
        <v>0</v>
      </c>
      <c r="O177" s="218">
        <f t="shared" si="97"/>
        <v>0</v>
      </c>
      <c r="P177" s="218">
        <f t="shared" si="97"/>
        <v>0</v>
      </c>
      <c r="Q177" s="218">
        <f t="shared" si="97"/>
        <v>0</v>
      </c>
      <c r="R177" s="218">
        <f t="shared" si="97"/>
        <v>0</v>
      </c>
      <c r="S177" s="218">
        <f t="shared" si="97"/>
        <v>0</v>
      </c>
      <c r="T177" s="218">
        <f t="shared" si="97"/>
        <v>0</v>
      </c>
      <c r="U177" s="218">
        <f t="shared" si="97"/>
        <v>0</v>
      </c>
      <c r="V177" s="218">
        <f t="shared" si="97"/>
        <v>0</v>
      </c>
      <c r="W177" s="218">
        <f>SUM(W164:W176)</f>
        <v>3426.4861950880995</v>
      </c>
    </row>
    <row r="178" spans="5:23" ht="16" thickTop="1">
      <c r="E178" s="219" t="s">
        <v>67</v>
      </c>
      <c r="F178" s="219"/>
      <c r="G178" s="220"/>
      <c r="H178" s="221"/>
      <c r="I178" s="222"/>
      <c r="J178" s="222"/>
      <c r="K178" s="222"/>
      <c r="L178" s="222"/>
      <c r="M178" s="222"/>
      <c r="N178" s="222"/>
      <c r="O178" s="222"/>
      <c r="P178" s="222"/>
      <c r="Q178" s="222"/>
      <c r="R178" s="222"/>
      <c r="S178" s="222"/>
      <c r="T178" s="222"/>
      <c r="U178" s="222"/>
      <c r="V178" s="222"/>
      <c r="W178" s="223"/>
    </row>
    <row r="179" spans="5:23">
      <c r="E179" s="224" t="s">
        <v>690</v>
      </c>
      <c r="F179" s="224"/>
      <c r="G179" s="225"/>
      <c r="H179" s="226"/>
      <c r="I179" s="227">
        <f>I177+I178</f>
        <v>245.94699715606885</v>
      </c>
      <c r="J179" s="227">
        <f t="shared" ref="J179:U179" si="98">J177+J178</f>
        <v>1013.6048334290873</v>
      </c>
      <c r="K179" s="227">
        <f t="shared" si="98"/>
        <v>2090.5253529969787</v>
      </c>
      <c r="L179" s="227">
        <f t="shared" si="98"/>
        <v>76.409011505964529</v>
      </c>
      <c r="M179" s="227">
        <f t="shared" si="98"/>
        <v>0</v>
      </c>
      <c r="N179" s="227">
        <f t="shared" si="98"/>
        <v>0</v>
      </c>
      <c r="O179" s="227">
        <f t="shared" si="98"/>
        <v>0</v>
      </c>
      <c r="P179" s="227">
        <f t="shared" si="98"/>
        <v>0</v>
      </c>
      <c r="Q179" s="227">
        <f t="shared" si="98"/>
        <v>0</v>
      </c>
      <c r="R179" s="227">
        <f t="shared" si="98"/>
        <v>0</v>
      </c>
      <c r="S179" s="227">
        <f t="shared" si="98"/>
        <v>0</v>
      </c>
      <c r="T179" s="227">
        <f t="shared" si="98"/>
        <v>0</v>
      </c>
      <c r="U179" s="227">
        <f t="shared" si="98"/>
        <v>0</v>
      </c>
      <c r="V179" s="227">
        <f>V177+V178</f>
        <v>0</v>
      </c>
      <c r="W179" s="227">
        <f>W177+W178</f>
        <v>3426.4861950880995</v>
      </c>
    </row>
    <row r="180" spans="5:23">
      <c r="E180" s="213">
        <v>44562</v>
      </c>
      <c r="F180" s="213" t="s">
        <v>695</v>
      </c>
      <c r="G180" s="214" t="s">
        <v>65</v>
      </c>
      <c r="H180" s="239"/>
      <c r="I180" s="229">
        <f>(SUM('1.  LRAMVA Summary'!D$54:D$80)+SUM('1.  LRAMVA Summary'!D$81:D$82)*(MONTH($E180)-1)/12)*$H180</f>
        <v>0</v>
      </c>
      <c r="J180" s="229">
        <f>(SUM('1.  LRAMVA Summary'!E$54:E$80)+SUM('1.  LRAMVA Summary'!E$81:E$82)*(MONTH($E180)-1)/12)*$H180</f>
        <v>0</v>
      </c>
      <c r="K180" s="229">
        <f>(SUM('1.  LRAMVA Summary'!F$54:F$80)+SUM('1.  LRAMVA Summary'!F$81:F$82)*(MONTH($E180)-1)/12)*$H180</f>
        <v>0</v>
      </c>
      <c r="L180" s="229">
        <f>(SUM('1.  LRAMVA Summary'!G$54:G$80)+SUM('1.  LRAMVA Summary'!G$81:G$82)*(MONTH($E180)-1)/12)*$H180</f>
        <v>0</v>
      </c>
      <c r="M180" s="229">
        <f>(SUM('1.  LRAMVA Summary'!H$54:H$80)+SUM('1.  LRAMVA Summary'!H$81:H$82)*(MONTH($E180)-1)/12)*$H180</f>
        <v>0</v>
      </c>
      <c r="N180" s="229">
        <f>(SUM('1.  LRAMVA Summary'!I$54:I$80)+SUM('1.  LRAMVA Summary'!I$81:I$82)*(MONTH($E180)-1)/12)*$H180</f>
        <v>0</v>
      </c>
      <c r="O180" s="229">
        <f>(SUM('1.  LRAMVA Summary'!J$54:J$80)+SUM('1.  LRAMVA Summary'!J$81:J$82)*(MONTH($E180)-1)/12)*$H180</f>
        <v>0</v>
      </c>
      <c r="P180" s="229">
        <f>(SUM('1.  LRAMVA Summary'!K$54:K$80)+SUM('1.  LRAMVA Summary'!K$81:K$82)*(MONTH($E180)-1)/12)*$H180</f>
        <v>0</v>
      </c>
      <c r="Q180" s="229">
        <f>(SUM('1.  LRAMVA Summary'!L$54:L$80)+SUM('1.  LRAMVA Summary'!L$81:L$82)*(MONTH($E180)-1)/12)*$H180</f>
        <v>0</v>
      </c>
      <c r="R180" s="229">
        <f>(SUM('1.  LRAMVA Summary'!M$54:M$80)+SUM('1.  LRAMVA Summary'!M$81:M$82)*(MONTH($E180)-1)/12)*$H180</f>
        <v>0</v>
      </c>
      <c r="S180" s="229">
        <f>(SUM('1.  LRAMVA Summary'!N$54:N$80)+SUM('1.  LRAMVA Summary'!N$81:N$82)*(MONTH($E180)-1)/12)*$H180</f>
        <v>0</v>
      </c>
      <c r="T180" s="229">
        <f>(SUM('1.  LRAMVA Summary'!O$54:O$80)+SUM('1.  LRAMVA Summary'!O$81:O$82)*(MONTH($E180)-1)/12)*$H180</f>
        <v>0</v>
      </c>
      <c r="U180" s="229">
        <f>(SUM('1.  LRAMVA Summary'!P$54:P$80)+SUM('1.  LRAMVA Summary'!P$81:P$82)*(MONTH($E180)-1)/12)*$H180</f>
        <v>0</v>
      </c>
      <c r="V180" s="229">
        <f>(SUM('1.  LRAMVA Summary'!Q$54:Q$80)+SUM('1.  LRAMVA Summary'!Q$81:Q$82)*(MONTH($E180)-1)/12)*$H180</f>
        <v>0</v>
      </c>
      <c r="W180" s="230">
        <f>SUM(I180:V180)</f>
        <v>0</v>
      </c>
    </row>
    <row r="181" spans="5:23">
      <c r="E181" s="213">
        <v>44593</v>
      </c>
      <c r="F181" s="213" t="s">
        <v>695</v>
      </c>
      <c r="G181" s="214" t="s">
        <v>65</v>
      </c>
      <c r="H181" s="239"/>
      <c r="I181" s="229">
        <f>(SUM('1.  LRAMVA Summary'!D$54:D$80)+SUM('1.  LRAMVA Summary'!D$81:D$82)*(MONTH($E181)-1)/12)*$H181</f>
        <v>0</v>
      </c>
      <c r="J181" s="229">
        <f>(SUM('1.  LRAMVA Summary'!E$54:E$80)+SUM('1.  LRAMVA Summary'!E$81:E$82)*(MONTH($E181)-1)/12)*$H181</f>
        <v>0</v>
      </c>
      <c r="K181" s="229">
        <f>(SUM('1.  LRAMVA Summary'!F$54:F$80)+SUM('1.  LRAMVA Summary'!F$81:F$82)*(MONTH($E181)-1)/12)*$H181</f>
        <v>0</v>
      </c>
      <c r="L181" s="229">
        <f>(SUM('1.  LRAMVA Summary'!G$54:G$80)+SUM('1.  LRAMVA Summary'!G$81:G$82)*(MONTH($E181)-1)/12)*$H181</f>
        <v>0</v>
      </c>
      <c r="M181" s="229">
        <f>(SUM('1.  LRAMVA Summary'!H$54:H$80)+SUM('1.  LRAMVA Summary'!H$81:H$82)*(MONTH($E181)-1)/12)*$H181</f>
        <v>0</v>
      </c>
      <c r="N181" s="229">
        <f>(SUM('1.  LRAMVA Summary'!I$54:I$80)+SUM('1.  LRAMVA Summary'!I$81:I$82)*(MONTH($E181)-1)/12)*$H181</f>
        <v>0</v>
      </c>
      <c r="O181" s="229">
        <f>(SUM('1.  LRAMVA Summary'!J$54:J$80)+SUM('1.  LRAMVA Summary'!J$81:J$82)*(MONTH($E181)-1)/12)*$H181</f>
        <v>0</v>
      </c>
      <c r="P181" s="229">
        <f>(SUM('1.  LRAMVA Summary'!K$54:K$80)+SUM('1.  LRAMVA Summary'!K$81:K$82)*(MONTH($E181)-1)/12)*$H181</f>
        <v>0</v>
      </c>
      <c r="Q181" s="229">
        <f>(SUM('1.  LRAMVA Summary'!L$54:L$80)+SUM('1.  LRAMVA Summary'!L$81:L$82)*(MONTH($E181)-1)/12)*$H181</f>
        <v>0</v>
      </c>
      <c r="R181" s="229">
        <f>(SUM('1.  LRAMVA Summary'!M$54:M$80)+SUM('1.  LRAMVA Summary'!M$81:M$82)*(MONTH($E181)-1)/12)*$H181</f>
        <v>0</v>
      </c>
      <c r="S181" s="229">
        <f>(SUM('1.  LRAMVA Summary'!N$54:N$80)+SUM('1.  LRAMVA Summary'!N$81:N$82)*(MONTH($E181)-1)/12)*$H181</f>
        <v>0</v>
      </c>
      <c r="T181" s="229">
        <f>(SUM('1.  LRAMVA Summary'!O$54:O$80)+SUM('1.  LRAMVA Summary'!O$81:O$82)*(MONTH($E181)-1)/12)*$H181</f>
        <v>0</v>
      </c>
      <c r="U181" s="229">
        <f>(SUM('1.  LRAMVA Summary'!P$54:P$80)+SUM('1.  LRAMVA Summary'!P$81:P$82)*(MONTH($E181)-1)/12)*$H181</f>
        <v>0</v>
      </c>
      <c r="V181" s="229">
        <f>(SUM('1.  LRAMVA Summary'!Q$54:Q$80)+SUM('1.  LRAMVA Summary'!Q$81:Q$82)*(MONTH($E181)-1)/12)*$H181</f>
        <v>0</v>
      </c>
      <c r="W181" s="230">
        <f t="shared" ref="W181:W190" si="99">SUM(I181:V181)</f>
        <v>0</v>
      </c>
    </row>
    <row r="182" spans="5:23">
      <c r="E182" s="213">
        <v>44621</v>
      </c>
      <c r="F182" s="213" t="s">
        <v>695</v>
      </c>
      <c r="G182" s="214" t="s">
        <v>65</v>
      </c>
      <c r="H182" s="239"/>
      <c r="I182" s="229">
        <f>(SUM('1.  LRAMVA Summary'!D$54:D$80)+SUM('1.  LRAMVA Summary'!D$81:D$82)*(MONTH($E182)-1)/12)*$H182</f>
        <v>0</v>
      </c>
      <c r="J182" s="229">
        <f>(SUM('1.  LRAMVA Summary'!E$54:E$80)+SUM('1.  LRAMVA Summary'!E$81:E$82)*(MONTH($E182)-1)/12)*$H182</f>
        <v>0</v>
      </c>
      <c r="K182" s="229">
        <f>(SUM('1.  LRAMVA Summary'!F$54:F$80)+SUM('1.  LRAMVA Summary'!F$81:F$82)*(MONTH($E182)-1)/12)*$H182</f>
        <v>0</v>
      </c>
      <c r="L182" s="229">
        <f>(SUM('1.  LRAMVA Summary'!G$54:G$80)+SUM('1.  LRAMVA Summary'!G$81:G$82)*(MONTH($E182)-1)/12)*$H182</f>
        <v>0</v>
      </c>
      <c r="M182" s="229">
        <f>(SUM('1.  LRAMVA Summary'!H$54:H$80)+SUM('1.  LRAMVA Summary'!H$81:H$82)*(MONTH($E182)-1)/12)*$H182</f>
        <v>0</v>
      </c>
      <c r="N182" s="229">
        <f>(SUM('1.  LRAMVA Summary'!I$54:I$80)+SUM('1.  LRAMVA Summary'!I$81:I$82)*(MONTH($E182)-1)/12)*$H182</f>
        <v>0</v>
      </c>
      <c r="O182" s="229">
        <f>(SUM('1.  LRAMVA Summary'!J$54:J$80)+SUM('1.  LRAMVA Summary'!J$81:J$82)*(MONTH($E182)-1)/12)*$H182</f>
        <v>0</v>
      </c>
      <c r="P182" s="229">
        <f>(SUM('1.  LRAMVA Summary'!K$54:K$80)+SUM('1.  LRAMVA Summary'!K$81:K$82)*(MONTH($E182)-1)/12)*$H182</f>
        <v>0</v>
      </c>
      <c r="Q182" s="229">
        <f>(SUM('1.  LRAMVA Summary'!L$54:L$80)+SUM('1.  LRAMVA Summary'!L$81:L$82)*(MONTH($E182)-1)/12)*$H182</f>
        <v>0</v>
      </c>
      <c r="R182" s="229">
        <f>(SUM('1.  LRAMVA Summary'!M$54:M$80)+SUM('1.  LRAMVA Summary'!M$81:M$82)*(MONTH($E182)-1)/12)*$H182</f>
        <v>0</v>
      </c>
      <c r="S182" s="229">
        <f>(SUM('1.  LRAMVA Summary'!N$54:N$80)+SUM('1.  LRAMVA Summary'!N$81:N$82)*(MONTH($E182)-1)/12)*$H182</f>
        <v>0</v>
      </c>
      <c r="T182" s="229">
        <f>(SUM('1.  LRAMVA Summary'!O$54:O$80)+SUM('1.  LRAMVA Summary'!O$81:O$82)*(MONTH($E182)-1)/12)*$H182</f>
        <v>0</v>
      </c>
      <c r="U182" s="229">
        <f>(SUM('1.  LRAMVA Summary'!P$54:P$80)+SUM('1.  LRAMVA Summary'!P$81:P$82)*(MONTH($E182)-1)/12)*$H182</f>
        <v>0</v>
      </c>
      <c r="V182" s="229">
        <f>(SUM('1.  LRAMVA Summary'!Q$54:Q$80)+SUM('1.  LRAMVA Summary'!Q$81:Q$82)*(MONTH($E182)-1)/12)*$H182</f>
        <v>0</v>
      </c>
      <c r="W182" s="230">
        <f t="shared" si="99"/>
        <v>0</v>
      </c>
    </row>
    <row r="183" spans="5:23">
      <c r="E183" s="213">
        <v>44652</v>
      </c>
      <c r="F183" s="213" t="s">
        <v>695</v>
      </c>
      <c r="G183" s="214" t="s">
        <v>66</v>
      </c>
      <c r="H183" s="239"/>
      <c r="I183" s="229">
        <f>(SUM('1.  LRAMVA Summary'!D$54:D$80)+SUM('1.  LRAMVA Summary'!D$81:D$82)*(MONTH($E183)-1)/12)*$H183</f>
        <v>0</v>
      </c>
      <c r="J183" s="229">
        <f>(SUM('1.  LRAMVA Summary'!E$54:E$80)+SUM('1.  LRAMVA Summary'!E$81:E$82)*(MONTH($E183)-1)/12)*$H183</f>
        <v>0</v>
      </c>
      <c r="K183" s="229">
        <f>(SUM('1.  LRAMVA Summary'!F$54:F$80)+SUM('1.  LRAMVA Summary'!F$81:F$82)*(MONTH($E183)-1)/12)*$H183</f>
        <v>0</v>
      </c>
      <c r="L183" s="229">
        <f>(SUM('1.  LRAMVA Summary'!G$54:G$80)+SUM('1.  LRAMVA Summary'!G$81:G$82)*(MONTH($E183)-1)/12)*$H183</f>
        <v>0</v>
      </c>
      <c r="M183" s="229">
        <f>(SUM('1.  LRAMVA Summary'!H$54:H$80)+SUM('1.  LRAMVA Summary'!H$81:H$82)*(MONTH($E183)-1)/12)*$H183</f>
        <v>0</v>
      </c>
      <c r="N183" s="229">
        <f>(SUM('1.  LRAMVA Summary'!I$54:I$80)+SUM('1.  LRAMVA Summary'!I$81:I$82)*(MONTH($E183)-1)/12)*$H183</f>
        <v>0</v>
      </c>
      <c r="O183" s="229">
        <f>(SUM('1.  LRAMVA Summary'!J$54:J$80)+SUM('1.  LRAMVA Summary'!J$81:J$82)*(MONTH($E183)-1)/12)*$H183</f>
        <v>0</v>
      </c>
      <c r="P183" s="229">
        <f>(SUM('1.  LRAMVA Summary'!K$54:K$80)+SUM('1.  LRAMVA Summary'!K$81:K$82)*(MONTH($E183)-1)/12)*$H183</f>
        <v>0</v>
      </c>
      <c r="Q183" s="229">
        <f>(SUM('1.  LRAMVA Summary'!L$54:L$80)+SUM('1.  LRAMVA Summary'!L$81:L$82)*(MONTH($E183)-1)/12)*$H183</f>
        <v>0</v>
      </c>
      <c r="R183" s="229">
        <f>(SUM('1.  LRAMVA Summary'!M$54:M$80)+SUM('1.  LRAMVA Summary'!M$81:M$82)*(MONTH($E183)-1)/12)*$H183</f>
        <v>0</v>
      </c>
      <c r="S183" s="229">
        <f>(SUM('1.  LRAMVA Summary'!N$54:N$80)+SUM('1.  LRAMVA Summary'!N$81:N$82)*(MONTH($E183)-1)/12)*$H183</f>
        <v>0</v>
      </c>
      <c r="T183" s="229">
        <f>(SUM('1.  LRAMVA Summary'!O$54:O$80)+SUM('1.  LRAMVA Summary'!O$81:O$82)*(MONTH($E183)-1)/12)*$H183</f>
        <v>0</v>
      </c>
      <c r="U183" s="229">
        <f>(SUM('1.  LRAMVA Summary'!P$54:P$80)+SUM('1.  LRAMVA Summary'!P$81:P$82)*(MONTH($E183)-1)/12)*$H183</f>
        <v>0</v>
      </c>
      <c r="V183" s="229">
        <f>(SUM('1.  LRAMVA Summary'!Q$54:Q$80)+SUM('1.  LRAMVA Summary'!Q$81:Q$82)*(MONTH($E183)-1)/12)*$H183</f>
        <v>0</v>
      </c>
      <c r="W183" s="230">
        <f t="shared" si="99"/>
        <v>0</v>
      </c>
    </row>
    <row r="184" spans="5:23">
      <c r="E184" s="213">
        <v>44682</v>
      </c>
      <c r="F184" s="213" t="s">
        <v>695</v>
      </c>
      <c r="G184" s="214" t="s">
        <v>66</v>
      </c>
      <c r="H184" s="239"/>
      <c r="I184" s="229">
        <f>(SUM('1.  LRAMVA Summary'!D$54:D$80)+SUM('1.  LRAMVA Summary'!D$81:D$82)*(MONTH($E184)-1)/12)*$H184</f>
        <v>0</v>
      </c>
      <c r="J184" s="229">
        <f>(SUM('1.  LRAMVA Summary'!E$54:E$80)+SUM('1.  LRAMVA Summary'!E$81:E$82)*(MONTH($E184)-1)/12)*$H184</f>
        <v>0</v>
      </c>
      <c r="K184" s="229">
        <f>(SUM('1.  LRAMVA Summary'!F$54:F$80)+SUM('1.  LRAMVA Summary'!F$81:F$82)*(MONTH($E184)-1)/12)*$H184</f>
        <v>0</v>
      </c>
      <c r="L184" s="229">
        <f>(SUM('1.  LRAMVA Summary'!G$54:G$80)+SUM('1.  LRAMVA Summary'!G$81:G$82)*(MONTH($E184)-1)/12)*$H184</f>
        <v>0</v>
      </c>
      <c r="M184" s="229">
        <f>(SUM('1.  LRAMVA Summary'!H$54:H$80)+SUM('1.  LRAMVA Summary'!H$81:H$82)*(MONTH($E184)-1)/12)*$H184</f>
        <v>0</v>
      </c>
      <c r="N184" s="229">
        <f>(SUM('1.  LRAMVA Summary'!I$54:I$80)+SUM('1.  LRAMVA Summary'!I$81:I$82)*(MONTH($E184)-1)/12)*$H184</f>
        <v>0</v>
      </c>
      <c r="O184" s="229">
        <f>(SUM('1.  LRAMVA Summary'!J$54:J$80)+SUM('1.  LRAMVA Summary'!J$81:J$82)*(MONTH($E184)-1)/12)*$H184</f>
        <v>0</v>
      </c>
      <c r="P184" s="229">
        <f>(SUM('1.  LRAMVA Summary'!K$54:K$80)+SUM('1.  LRAMVA Summary'!K$81:K$82)*(MONTH($E184)-1)/12)*$H184</f>
        <v>0</v>
      </c>
      <c r="Q184" s="229">
        <f>(SUM('1.  LRAMVA Summary'!L$54:L$80)+SUM('1.  LRAMVA Summary'!L$81:L$82)*(MONTH($E184)-1)/12)*$H184</f>
        <v>0</v>
      </c>
      <c r="R184" s="229">
        <f>(SUM('1.  LRAMVA Summary'!M$54:M$80)+SUM('1.  LRAMVA Summary'!M$81:M$82)*(MONTH($E184)-1)/12)*$H184</f>
        <v>0</v>
      </c>
      <c r="S184" s="229">
        <f>(SUM('1.  LRAMVA Summary'!N$54:N$80)+SUM('1.  LRAMVA Summary'!N$81:N$82)*(MONTH($E184)-1)/12)*$H184</f>
        <v>0</v>
      </c>
      <c r="T184" s="229">
        <f>(SUM('1.  LRAMVA Summary'!O$54:O$80)+SUM('1.  LRAMVA Summary'!O$81:O$82)*(MONTH($E184)-1)/12)*$H184</f>
        <v>0</v>
      </c>
      <c r="U184" s="229">
        <f>(SUM('1.  LRAMVA Summary'!P$54:P$80)+SUM('1.  LRAMVA Summary'!P$81:P$82)*(MONTH($E184)-1)/12)*$H184</f>
        <v>0</v>
      </c>
      <c r="V184" s="229">
        <f>(SUM('1.  LRAMVA Summary'!Q$54:Q$80)+SUM('1.  LRAMVA Summary'!Q$81:Q$82)*(MONTH($E184)-1)/12)*$H184</f>
        <v>0</v>
      </c>
      <c r="W184" s="230">
        <f t="shared" si="99"/>
        <v>0</v>
      </c>
    </row>
    <row r="185" spans="5:23">
      <c r="E185" s="213">
        <v>44713</v>
      </c>
      <c r="F185" s="213" t="s">
        <v>695</v>
      </c>
      <c r="G185" s="214" t="s">
        <v>66</v>
      </c>
      <c r="H185" s="239"/>
      <c r="I185" s="229">
        <f>(SUM('1.  LRAMVA Summary'!D$54:D$80)+SUM('1.  LRAMVA Summary'!D$81:D$82)*(MONTH($E185)-1)/12)*$H185</f>
        <v>0</v>
      </c>
      <c r="J185" s="229">
        <f>(SUM('1.  LRAMVA Summary'!E$54:E$80)+SUM('1.  LRAMVA Summary'!E$81:E$82)*(MONTH($E185)-1)/12)*$H185</f>
        <v>0</v>
      </c>
      <c r="K185" s="229">
        <f>(SUM('1.  LRAMVA Summary'!F$54:F$80)+SUM('1.  LRAMVA Summary'!F$81:F$82)*(MONTH($E185)-1)/12)*$H185</f>
        <v>0</v>
      </c>
      <c r="L185" s="229">
        <f>(SUM('1.  LRAMVA Summary'!G$54:G$80)+SUM('1.  LRAMVA Summary'!G$81:G$82)*(MONTH($E185)-1)/12)*$H185</f>
        <v>0</v>
      </c>
      <c r="M185" s="229">
        <f>(SUM('1.  LRAMVA Summary'!H$54:H$80)+SUM('1.  LRAMVA Summary'!H$81:H$82)*(MONTH($E185)-1)/12)*$H185</f>
        <v>0</v>
      </c>
      <c r="N185" s="229">
        <f>(SUM('1.  LRAMVA Summary'!I$54:I$80)+SUM('1.  LRAMVA Summary'!I$81:I$82)*(MONTH($E185)-1)/12)*$H185</f>
        <v>0</v>
      </c>
      <c r="O185" s="229">
        <f>(SUM('1.  LRAMVA Summary'!J$54:J$80)+SUM('1.  LRAMVA Summary'!J$81:J$82)*(MONTH($E185)-1)/12)*$H185</f>
        <v>0</v>
      </c>
      <c r="P185" s="229">
        <f>(SUM('1.  LRAMVA Summary'!K$54:K$80)+SUM('1.  LRAMVA Summary'!K$81:K$82)*(MONTH($E185)-1)/12)*$H185</f>
        <v>0</v>
      </c>
      <c r="Q185" s="229">
        <f>(SUM('1.  LRAMVA Summary'!L$54:L$80)+SUM('1.  LRAMVA Summary'!L$81:L$82)*(MONTH($E185)-1)/12)*$H185</f>
        <v>0</v>
      </c>
      <c r="R185" s="229">
        <f>(SUM('1.  LRAMVA Summary'!M$54:M$80)+SUM('1.  LRAMVA Summary'!M$81:M$82)*(MONTH($E185)-1)/12)*$H185</f>
        <v>0</v>
      </c>
      <c r="S185" s="229">
        <f>(SUM('1.  LRAMVA Summary'!N$54:N$80)+SUM('1.  LRAMVA Summary'!N$81:N$82)*(MONTH($E185)-1)/12)*$H185</f>
        <v>0</v>
      </c>
      <c r="T185" s="229">
        <f>(SUM('1.  LRAMVA Summary'!O$54:O$80)+SUM('1.  LRAMVA Summary'!O$81:O$82)*(MONTH($E185)-1)/12)*$H185</f>
        <v>0</v>
      </c>
      <c r="U185" s="229">
        <f>(SUM('1.  LRAMVA Summary'!P$54:P$80)+SUM('1.  LRAMVA Summary'!P$81:P$82)*(MONTH($E185)-1)/12)*$H185</f>
        <v>0</v>
      </c>
      <c r="V185" s="229">
        <f>(SUM('1.  LRAMVA Summary'!Q$54:Q$80)+SUM('1.  LRAMVA Summary'!Q$81:Q$82)*(MONTH($E185)-1)/12)*$H185</f>
        <v>0</v>
      </c>
      <c r="W185" s="230">
        <f t="shared" si="99"/>
        <v>0</v>
      </c>
    </row>
    <row r="186" spans="5:23">
      <c r="E186" s="213">
        <v>44743</v>
      </c>
      <c r="F186" s="213" t="s">
        <v>695</v>
      </c>
      <c r="G186" s="214" t="s">
        <v>68</v>
      </c>
      <c r="H186" s="239"/>
      <c r="I186" s="229">
        <f>(SUM('1.  LRAMVA Summary'!D$54:D$80)+SUM('1.  LRAMVA Summary'!D$81:D$82)*(MONTH($E186)-1)/12)*$H186</f>
        <v>0</v>
      </c>
      <c r="J186" s="229">
        <f>(SUM('1.  LRAMVA Summary'!E$54:E$80)+SUM('1.  LRAMVA Summary'!E$81:E$82)*(MONTH($E186)-1)/12)*$H186</f>
        <v>0</v>
      </c>
      <c r="K186" s="229">
        <f>(SUM('1.  LRAMVA Summary'!F$54:F$80)+SUM('1.  LRAMVA Summary'!F$81:F$82)*(MONTH($E186)-1)/12)*$H186</f>
        <v>0</v>
      </c>
      <c r="L186" s="229">
        <f>(SUM('1.  LRAMVA Summary'!G$54:G$80)+SUM('1.  LRAMVA Summary'!G$81:G$82)*(MONTH($E186)-1)/12)*$H186</f>
        <v>0</v>
      </c>
      <c r="M186" s="229">
        <f>(SUM('1.  LRAMVA Summary'!H$54:H$80)+SUM('1.  LRAMVA Summary'!H$81:H$82)*(MONTH($E186)-1)/12)*$H186</f>
        <v>0</v>
      </c>
      <c r="N186" s="229">
        <f>(SUM('1.  LRAMVA Summary'!I$54:I$80)+SUM('1.  LRAMVA Summary'!I$81:I$82)*(MONTH($E186)-1)/12)*$H186</f>
        <v>0</v>
      </c>
      <c r="O186" s="229">
        <f>(SUM('1.  LRAMVA Summary'!J$54:J$80)+SUM('1.  LRAMVA Summary'!J$81:J$82)*(MONTH($E186)-1)/12)*$H186</f>
        <v>0</v>
      </c>
      <c r="P186" s="229">
        <f>(SUM('1.  LRAMVA Summary'!K$54:K$80)+SUM('1.  LRAMVA Summary'!K$81:K$82)*(MONTH($E186)-1)/12)*$H186</f>
        <v>0</v>
      </c>
      <c r="Q186" s="229">
        <f>(SUM('1.  LRAMVA Summary'!L$54:L$80)+SUM('1.  LRAMVA Summary'!L$81:L$82)*(MONTH($E186)-1)/12)*$H186</f>
        <v>0</v>
      </c>
      <c r="R186" s="229">
        <f>(SUM('1.  LRAMVA Summary'!M$54:M$80)+SUM('1.  LRAMVA Summary'!M$81:M$82)*(MONTH($E186)-1)/12)*$H186</f>
        <v>0</v>
      </c>
      <c r="S186" s="229">
        <f>(SUM('1.  LRAMVA Summary'!N$54:N$80)+SUM('1.  LRAMVA Summary'!N$81:N$82)*(MONTH($E186)-1)/12)*$H186</f>
        <v>0</v>
      </c>
      <c r="T186" s="229">
        <f>(SUM('1.  LRAMVA Summary'!O$54:O$80)+SUM('1.  LRAMVA Summary'!O$81:O$82)*(MONTH($E186)-1)/12)*$H186</f>
        <v>0</v>
      </c>
      <c r="U186" s="229">
        <f>(SUM('1.  LRAMVA Summary'!P$54:P$80)+SUM('1.  LRAMVA Summary'!P$81:P$82)*(MONTH($E186)-1)/12)*$H186</f>
        <v>0</v>
      </c>
      <c r="V186" s="229">
        <f>(SUM('1.  LRAMVA Summary'!Q$54:Q$80)+SUM('1.  LRAMVA Summary'!Q$81:Q$82)*(MONTH($E186)-1)/12)*$H186</f>
        <v>0</v>
      </c>
      <c r="W186" s="230">
        <f t="shared" si="99"/>
        <v>0</v>
      </c>
    </row>
    <row r="187" spans="5:23">
      <c r="E187" s="213">
        <v>44774</v>
      </c>
      <c r="F187" s="213" t="s">
        <v>695</v>
      </c>
      <c r="G187" s="214" t="s">
        <v>68</v>
      </c>
      <c r="H187" s="239"/>
      <c r="I187" s="229">
        <f>(SUM('1.  LRAMVA Summary'!D$54:D$80)+SUM('1.  LRAMVA Summary'!D$81:D$82)*(MONTH($E187)-1)/12)*$H187</f>
        <v>0</v>
      </c>
      <c r="J187" s="229">
        <f>(SUM('1.  LRAMVA Summary'!E$54:E$80)+SUM('1.  LRAMVA Summary'!E$81:E$82)*(MONTH($E187)-1)/12)*$H187</f>
        <v>0</v>
      </c>
      <c r="K187" s="229">
        <f>(SUM('1.  LRAMVA Summary'!F$54:F$80)+SUM('1.  LRAMVA Summary'!F$81:F$82)*(MONTH($E187)-1)/12)*$H187</f>
        <v>0</v>
      </c>
      <c r="L187" s="229">
        <f>(SUM('1.  LRAMVA Summary'!G$54:G$80)+SUM('1.  LRAMVA Summary'!G$81:G$82)*(MONTH($E187)-1)/12)*$H187</f>
        <v>0</v>
      </c>
      <c r="M187" s="229">
        <f>(SUM('1.  LRAMVA Summary'!H$54:H$80)+SUM('1.  LRAMVA Summary'!H$81:H$82)*(MONTH($E187)-1)/12)*$H187</f>
        <v>0</v>
      </c>
      <c r="N187" s="229">
        <f>(SUM('1.  LRAMVA Summary'!I$54:I$80)+SUM('1.  LRAMVA Summary'!I$81:I$82)*(MONTH($E187)-1)/12)*$H187</f>
        <v>0</v>
      </c>
      <c r="O187" s="229">
        <f>(SUM('1.  LRAMVA Summary'!J$54:J$80)+SUM('1.  LRAMVA Summary'!J$81:J$82)*(MONTH($E187)-1)/12)*$H187</f>
        <v>0</v>
      </c>
      <c r="P187" s="229">
        <f>(SUM('1.  LRAMVA Summary'!K$54:K$80)+SUM('1.  LRAMVA Summary'!K$81:K$82)*(MONTH($E187)-1)/12)*$H187</f>
        <v>0</v>
      </c>
      <c r="Q187" s="229">
        <f>(SUM('1.  LRAMVA Summary'!L$54:L$80)+SUM('1.  LRAMVA Summary'!L$81:L$82)*(MONTH($E187)-1)/12)*$H187</f>
        <v>0</v>
      </c>
      <c r="R187" s="229">
        <f>(SUM('1.  LRAMVA Summary'!M$54:M$80)+SUM('1.  LRAMVA Summary'!M$81:M$82)*(MONTH($E187)-1)/12)*$H187</f>
        <v>0</v>
      </c>
      <c r="S187" s="229">
        <f>(SUM('1.  LRAMVA Summary'!N$54:N$80)+SUM('1.  LRAMVA Summary'!N$81:N$82)*(MONTH($E187)-1)/12)*$H187</f>
        <v>0</v>
      </c>
      <c r="T187" s="229">
        <f>(SUM('1.  LRAMVA Summary'!O$54:O$80)+SUM('1.  LRAMVA Summary'!O$81:O$82)*(MONTH($E187)-1)/12)*$H187</f>
        <v>0</v>
      </c>
      <c r="U187" s="229">
        <f>(SUM('1.  LRAMVA Summary'!P$54:P$80)+SUM('1.  LRAMVA Summary'!P$81:P$82)*(MONTH($E187)-1)/12)*$H187</f>
        <v>0</v>
      </c>
      <c r="V187" s="229">
        <f>(SUM('1.  LRAMVA Summary'!Q$54:Q$80)+SUM('1.  LRAMVA Summary'!Q$81:Q$82)*(MONTH($E187)-1)/12)*$H187</f>
        <v>0</v>
      </c>
      <c r="W187" s="230">
        <f t="shared" si="99"/>
        <v>0</v>
      </c>
    </row>
    <row r="188" spans="5:23">
      <c r="E188" s="213">
        <v>44805</v>
      </c>
      <c r="F188" s="213" t="s">
        <v>695</v>
      </c>
      <c r="G188" s="214" t="s">
        <v>68</v>
      </c>
      <c r="H188" s="239"/>
      <c r="I188" s="229">
        <f>(SUM('1.  LRAMVA Summary'!D$54:D$80)+SUM('1.  LRAMVA Summary'!D$81:D$82)*(MONTH($E188)-1)/12)*$H188</f>
        <v>0</v>
      </c>
      <c r="J188" s="229">
        <f>(SUM('1.  LRAMVA Summary'!E$54:E$80)+SUM('1.  LRAMVA Summary'!E$81:E$82)*(MONTH($E188)-1)/12)*$H188</f>
        <v>0</v>
      </c>
      <c r="K188" s="229">
        <f>(SUM('1.  LRAMVA Summary'!F$54:F$80)+SUM('1.  LRAMVA Summary'!F$81:F$82)*(MONTH($E188)-1)/12)*$H188</f>
        <v>0</v>
      </c>
      <c r="L188" s="229">
        <f>(SUM('1.  LRAMVA Summary'!G$54:G$80)+SUM('1.  LRAMVA Summary'!G$81:G$82)*(MONTH($E188)-1)/12)*$H188</f>
        <v>0</v>
      </c>
      <c r="M188" s="229">
        <f>(SUM('1.  LRAMVA Summary'!H$54:H$80)+SUM('1.  LRAMVA Summary'!H$81:H$82)*(MONTH($E188)-1)/12)*$H188</f>
        <v>0</v>
      </c>
      <c r="N188" s="229">
        <f>(SUM('1.  LRAMVA Summary'!I$54:I$80)+SUM('1.  LRAMVA Summary'!I$81:I$82)*(MONTH($E188)-1)/12)*$H188</f>
        <v>0</v>
      </c>
      <c r="O188" s="229">
        <f>(SUM('1.  LRAMVA Summary'!J$54:J$80)+SUM('1.  LRAMVA Summary'!J$81:J$82)*(MONTH($E188)-1)/12)*$H188</f>
        <v>0</v>
      </c>
      <c r="P188" s="229">
        <f>(SUM('1.  LRAMVA Summary'!K$54:K$80)+SUM('1.  LRAMVA Summary'!K$81:K$82)*(MONTH($E188)-1)/12)*$H188</f>
        <v>0</v>
      </c>
      <c r="Q188" s="229">
        <f>(SUM('1.  LRAMVA Summary'!L$54:L$80)+SUM('1.  LRAMVA Summary'!L$81:L$82)*(MONTH($E188)-1)/12)*$H188</f>
        <v>0</v>
      </c>
      <c r="R188" s="229">
        <f>(SUM('1.  LRAMVA Summary'!M$54:M$80)+SUM('1.  LRAMVA Summary'!M$81:M$82)*(MONTH($E188)-1)/12)*$H188</f>
        <v>0</v>
      </c>
      <c r="S188" s="229">
        <f>(SUM('1.  LRAMVA Summary'!N$54:N$80)+SUM('1.  LRAMVA Summary'!N$81:N$82)*(MONTH($E188)-1)/12)*$H188</f>
        <v>0</v>
      </c>
      <c r="T188" s="229">
        <f>(SUM('1.  LRAMVA Summary'!O$54:O$80)+SUM('1.  LRAMVA Summary'!O$81:O$82)*(MONTH($E188)-1)/12)*$H188</f>
        <v>0</v>
      </c>
      <c r="U188" s="229">
        <f>(SUM('1.  LRAMVA Summary'!P$54:P$80)+SUM('1.  LRAMVA Summary'!P$81:P$82)*(MONTH($E188)-1)/12)*$H188</f>
        <v>0</v>
      </c>
      <c r="V188" s="229">
        <f>(SUM('1.  LRAMVA Summary'!Q$54:Q$80)+SUM('1.  LRAMVA Summary'!Q$81:Q$82)*(MONTH($E188)-1)/12)*$H188</f>
        <v>0</v>
      </c>
      <c r="W188" s="230">
        <f t="shared" si="99"/>
        <v>0</v>
      </c>
    </row>
    <row r="189" spans="5:23">
      <c r="E189" s="213">
        <v>44835</v>
      </c>
      <c r="F189" s="213" t="s">
        <v>695</v>
      </c>
      <c r="G189" s="214" t="s">
        <v>69</v>
      </c>
      <c r="H189" s="239"/>
      <c r="I189" s="229">
        <f>(SUM('1.  LRAMVA Summary'!D$54:D$80)+SUM('1.  LRAMVA Summary'!D$81:D$82)*(MONTH($E189)-1)/12)*$H189</f>
        <v>0</v>
      </c>
      <c r="J189" s="229">
        <f>(SUM('1.  LRAMVA Summary'!E$54:E$80)+SUM('1.  LRAMVA Summary'!E$81:E$82)*(MONTH($E189)-1)/12)*$H189</f>
        <v>0</v>
      </c>
      <c r="K189" s="229">
        <f>(SUM('1.  LRAMVA Summary'!F$54:F$80)+SUM('1.  LRAMVA Summary'!F$81:F$82)*(MONTH($E189)-1)/12)*$H189</f>
        <v>0</v>
      </c>
      <c r="L189" s="229">
        <f>(SUM('1.  LRAMVA Summary'!G$54:G$80)+SUM('1.  LRAMVA Summary'!G$81:G$82)*(MONTH($E189)-1)/12)*$H189</f>
        <v>0</v>
      </c>
      <c r="M189" s="229">
        <f>(SUM('1.  LRAMVA Summary'!H$54:H$80)+SUM('1.  LRAMVA Summary'!H$81:H$82)*(MONTH($E189)-1)/12)*$H189</f>
        <v>0</v>
      </c>
      <c r="N189" s="229">
        <f>(SUM('1.  LRAMVA Summary'!I$54:I$80)+SUM('1.  LRAMVA Summary'!I$81:I$82)*(MONTH($E189)-1)/12)*$H189</f>
        <v>0</v>
      </c>
      <c r="O189" s="229">
        <f>(SUM('1.  LRAMVA Summary'!J$54:J$80)+SUM('1.  LRAMVA Summary'!J$81:J$82)*(MONTH($E189)-1)/12)*$H189</f>
        <v>0</v>
      </c>
      <c r="P189" s="229">
        <f>(SUM('1.  LRAMVA Summary'!K$54:K$80)+SUM('1.  LRAMVA Summary'!K$81:K$82)*(MONTH($E189)-1)/12)*$H189</f>
        <v>0</v>
      </c>
      <c r="Q189" s="229">
        <f>(SUM('1.  LRAMVA Summary'!L$54:L$80)+SUM('1.  LRAMVA Summary'!L$81:L$82)*(MONTH($E189)-1)/12)*$H189</f>
        <v>0</v>
      </c>
      <c r="R189" s="229">
        <f>(SUM('1.  LRAMVA Summary'!M$54:M$80)+SUM('1.  LRAMVA Summary'!M$81:M$82)*(MONTH($E189)-1)/12)*$H189</f>
        <v>0</v>
      </c>
      <c r="S189" s="229">
        <f>(SUM('1.  LRAMVA Summary'!N$54:N$80)+SUM('1.  LRAMVA Summary'!N$81:N$82)*(MONTH($E189)-1)/12)*$H189</f>
        <v>0</v>
      </c>
      <c r="T189" s="229">
        <f>(SUM('1.  LRAMVA Summary'!O$54:O$80)+SUM('1.  LRAMVA Summary'!O$81:O$82)*(MONTH($E189)-1)/12)*$H189</f>
        <v>0</v>
      </c>
      <c r="U189" s="229">
        <f>(SUM('1.  LRAMVA Summary'!P$54:P$80)+SUM('1.  LRAMVA Summary'!P$81:P$82)*(MONTH($E189)-1)/12)*$H189</f>
        <v>0</v>
      </c>
      <c r="V189" s="229">
        <f>(SUM('1.  LRAMVA Summary'!Q$54:Q$80)+SUM('1.  LRAMVA Summary'!Q$81:Q$82)*(MONTH($E189)-1)/12)*$H189</f>
        <v>0</v>
      </c>
      <c r="W189" s="230">
        <f t="shared" si="99"/>
        <v>0</v>
      </c>
    </row>
    <row r="190" spans="5:23">
      <c r="E190" s="213">
        <v>44866</v>
      </c>
      <c r="F190" s="213" t="s">
        <v>695</v>
      </c>
      <c r="G190" s="214" t="s">
        <v>69</v>
      </c>
      <c r="H190" s="239"/>
      <c r="I190" s="229">
        <f>(SUM('1.  LRAMVA Summary'!D$54:D$80)+SUM('1.  LRAMVA Summary'!D$81:D$82)*(MONTH($E190)-1)/12)*$H190</f>
        <v>0</v>
      </c>
      <c r="J190" s="229">
        <f>(SUM('1.  LRAMVA Summary'!E$54:E$80)+SUM('1.  LRAMVA Summary'!E$81:E$82)*(MONTH($E190)-1)/12)*$H190</f>
        <v>0</v>
      </c>
      <c r="K190" s="229">
        <f>(SUM('1.  LRAMVA Summary'!F$54:F$80)+SUM('1.  LRAMVA Summary'!F$81:F$82)*(MONTH($E190)-1)/12)*$H190</f>
        <v>0</v>
      </c>
      <c r="L190" s="229">
        <f>(SUM('1.  LRAMVA Summary'!G$54:G$80)+SUM('1.  LRAMVA Summary'!G$81:G$82)*(MONTH($E190)-1)/12)*$H190</f>
        <v>0</v>
      </c>
      <c r="M190" s="229">
        <f>(SUM('1.  LRAMVA Summary'!H$54:H$80)+SUM('1.  LRAMVA Summary'!H$81:H$82)*(MONTH($E190)-1)/12)*$H190</f>
        <v>0</v>
      </c>
      <c r="N190" s="229">
        <f>(SUM('1.  LRAMVA Summary'!I$54:I$80)+SUM('1.  LRAMVA Summary'!I$81:I$82)*(MONTH($E190)-1)/12)*$H190</f>
        <v>0</v>
      </c>
      <c r="O190" s="229">
        <f>(SUM('1.  LRAMVA Summary'!J$54:J$80)+SUM('1.  LRAMVA Summary'!J$81:J$82)*(MONTH($E190)-1)/12)*$H190</f>
        <v>0</v>
      </c>
      <c r="P190" s="229">
        <f>(SUM('1.  LRAMVA Summary'!K$54:K$80)+SUM('1.  LRAMVA Summary'!K$81:K$82)*(MONTH($E190)-1)/12)*$H190</f>
        <v>0</v>
      </c>
      <c r="Q190" s="229">
        <f>(SUM('1.  LRAMVA Summary'!L$54:L$80)+SUM('1.  LRAMVA Summary'!L$81:L$82)*(MONTH($E190)-1)/12)*$H190</f>
        <v>0</v>
      </c>
      <c r="R190" s="229">
        <f>(SUM('1.  LRAMVA Summary'!M$54:M$80)+SUM('1.  LRAMVA Summary'!M$81:M$82)*(MONTH($E190)-1)/12)*$H190</f>
        <v>0</v>
      </c>
      <c r="S190" s="229">
        <f>(SUM('1.  LRAMVA Summary'!N$54:N$80)+SUM('1.  LRAMVA Summary'!N$81:N$82)*(MONTH($E190)-1)/12)*$H190</f>
        <v>0</v>
      </c>
      <c r="T190" s="229">
        <f>(SUM('1.  LRAMVA Summary'!O$54:O$80)+SUM('1.  LRAMVA Summary'!O$81:O$82)*(MONTH($E190)-1)/12)*$H190</f>
        <v>0</v>
      </c>
      <c r="U190" s="229">
        <f>(SUM('1.  LRAMVA Summary'!P$54:P$80)+SUM('1.  LRAMVA Summary'!P$81:P$82)*(MONTH($E190)-1)/12)*$H190</f>
        <v>0</v>
      </c>
      <c r="V190" s="229">
        <f>(SUM('1.  LRAMVA Summary'!Q$54:Q$80)+SUM('1.  LRAMVA Summary'!Q$81:Q$82)*(MONTH($E190)-1)/12)*$H190</f>
        <v>0</v>
      </c>
      <c r="W190" s="230">
        <f t="shared" si="99"/>
        <v>0</v>
      </c>
    </row>
    <row r="191" spans="5:23">
      <c r="E191" s="213">
        <v>44896</v>
      </c>
      <c r="F191" s="213" t="s">
        <v>695</v>
      </c>
      <c r="G191" s="214" t="s">
        <v>69</v>
      </c>
      <c r="H191" s="239"/>
      <c r="I191" s="229">
        <f>(SUM('1.  LRAMVA Summary'!D$54:D$80)+SUM('1.  LRAMVA Summary'!D$81:D$82)*(MONTH($E191)-1)/12)*$H191</f>
        <v>0</v>
      </c>
      <c r="J191" s="229">
        <f>(SUM('1.  LRAMVA Summary'!E$54:E$80)+SUM('1.  LRAMVA Summary'!E$81:E$82)*(MONTH($E191)-1)/12)*$H191</f>
        <v>0</v>
      </c>
      <c r="K191" s="229">
        <f>(SUM('1.  LRAMVA Summary'!F$54:F$80)+SUM('1.  LRAMVA Summary'!F$81:F$82)*(MONTH($E191)-1)/12)*$H191</f>
        <v>0</v>
      </c>
      <c r="L191" s="229">
        <f>(SUM('1.  LRAMVA Summary'!G$54:G$80)+SUM('1.  LRAMVA Summary'!G$81:G$82)*(MONTH($E191)-1)/12)*$H191</f>
        <v>0</v>
      </c>
      <c r="M191" s="229">
        <f>(SUM('1.  LRAMVA Summary'!H$54:H$80)+SUM('1.  LRAMVA Summary'!H$81:H$82)*(MONTH($E191)-1)/12)*$H191</f>
        <v>0</v>
      </c>
      <c r="N191" s="229">
        <f>(SUM('1.  LRAMVA Summary'!I$54:I$80)+SUM('1.  LRAMVA Summary'!I$81:I$82)*(MONTH($E191)-1)/12)*$H191</f>
        <v>0</v>
      </c>
      <c r="O191" s="229">
        <f>(SUM('1.  LRAMVA Summary'!J$54:J$80)+SUM('1.  LRAMVA Summary'!J$81:J$82)*(MONTH($E191)-1)/12)*$H191</f>
        <v>0</v>
      </c>
      <c r="P191" s="229">
        <f>(SUM('1.  LRAMVA Summary'!K$54:K$80)+SUM('1.  LRAMVA Summary'!K$81:K$82)*(MONTH($E191)-1)/12)*$H191</f>
        <v>0</v>
      </c>
      <c r="Q191" s="229">
        <f>(SUM('1.  LRAMVA Summary'!L$54:L$80)+SUM('1.  LRAMVA Summary'!L$81:L$82)*(MONTH($E191)-1)/12)*$H191</f>
        <v>0</v>
      </c>
      <c r="R191" s="229">
        <f>(SUM('1.  LRAMVA Summary'!M$54:M$80)+SUM('1.  LRAMVA Summary'!M$81:M$82)*(MONTH($E191)-1)/12)*$H191</f>
        <v>0</v>
      </c>
      <c r="S191" s="229">
        <f>(SUM('1.  LRAMVA Summary'!N$54:N$80)+SUM('1.  LRAMVA Summary'!N$81:N$82)*(MONTH($E191)-1)/12)*$H191</f>
        <v>0</v>
      </c>
      <c r="T191" s="229">
        <f>(SUM('1.  LRAMVA Summary'!O$54:O$80)+SUM('1.  LRAMVA Summary'!O$81:O$82)*(MONTH($E191)-1)/12)*$H191</f>
        <v>0</v>
      </c>
      <c r="U191" s="229">
        <f>(SUM('1.  LRAMVA Summary'!P$54:P$80)+SUM('1.  LRAMVA Summary'!P$81:P$82)*(MONTH($E191)-1)/12)*$H191</f>
        <v>0</v>
      </c>
      <c r="V191" s="229">
        <f>(SUM('1.  LRAMVA Summary'!Q$54:Q$80)+SUM('1.  LRAMVA Summary'!Q$81:Q$82)*(MONTH($E191)-1)/12)*$H191</f>
        <v>0</v>
      </c>
      <c r="W191" s="230">
        <f>SUM(I191:V191)</f>
        <v>0</v>
      </c>
    </row>
    <row r="192" spans="5:23" ht="16" thickBot="1">
      <c r="E192" s="215" t="s">
        <v>691</v>
      </c>
      <c r="F192" s="215"/>
      <c r="G192" s="216"/>
      <c r="H192" s="217"/>
      <c r="I192" s="218">
        <f>SUM(I179:I191)</f>
        <v>245.94699715606885</v>
      </c>
      <c r="J192" s="218">
        <f>SUM(J179:J191)</f>
        <v>1013.6048334290873</v>
      </c>
      <c r="K192" s="218">
        <f t="shared" ref="K192:V192" si="100">SUM(K179:K191)</f>
        <v>2090.5253529969787</v>
      </c>
      <c r="L192" s="218">
        <f t="shared" si="100"/>
        <v>76.409011505964529</v>
      </c>
      <c r="M192" s="218">
        <f t="shared" si="100"/>
        <v>0</v>
      </c>
      <c r="N192" s="218">
        <f t="shared" si="100"/>
        <v>0</v>
      </c>
      <c r="O192" s="218">
        <f t="shared" si="100"/>
        <v>0</v>
      </c>
      <c r="P192" s="218">
        <f t="shared" si="100"/>
        <v>0</v>
      </c>
      <c r="Q192" s="218">
        <f t="shared" si="100"/>
        <v>0</v>
      </c>
      <c r="R192" s="218">
        <f t="shared" si="100"/>
        <v>0</v>
      </c>
      <c r="S192" s="218">
        <f t="shared" si="100"/>
        <v>0</v>
      </c>
      <c r="T192" s="218">
        <f t="shared" si="100"/>
        <v>0</v>
      </c>
      <c r="U192" s="218">
        <f t="shared" si="100"/>
        <v>0</v>
      </c>
      <c r="V192" s="218">
        <f t="shared" si="100"/>
        <v>0</v>
      </c>
      <c r="W192" s="218">
        <f>SUM(W179:W191)</f>
        <v>3426.4861950880995</v>
      </c>
    </row>
    <row r="193" spans="5:23" ht="16" thickTop="1">
      <c r="E193" s="219" t="s">
        <v>67</v>
      </c>
      <c r="F193" s="219"/>
      <c r="G193" s="220"/>
      <c r="H193" s="221"/>
      <c r="I193" s="222"/>
      <c r="J193" s="222"/>
      <c r="K193" s="222"/>
      <c r="L193" s="222"/>
      <c r="M193" s="222"/>
      <c r="N193" s="222"/>
      <c r="O193" s="222"/>
      <c r="P193" s="222"/>
      <c r="Q193" s="222"/>
      <c r="R193" s="222"/>
      <c r="S193" s="222"/>
      <c r="T193" s="222"/>
      <c r="U193" s="222"/>
      <c r="V193" s="222"/>
      <c r="W193" s="223"/>
    </row>
    <row r="194" spans="5:23">
      <c r="E194" s="224" t="s">
        <v>692</v>
      </c>
      <c r="F194" s="224"/>
      <c r="G194" s="225"/>
      <c r="H194" s="226"/>
      <c r="I194" s="227">
        <f>I192+I193</f>
        <v>245.94699715606885</v>
      </c>
      <c r="J194" s="227">
        <f t="shared" ref="J194:U194" si="101">J192+J193</f>
        <v>1013.6048334290873</v>
      </c>
      <c r="K194" s="227">
        <f t="shared" si="101"/>
        <v>2090.5253529969787</v>
      </c>
      <c r="L194" s="227">
        <f t="shared" si="101"/>
        <v>76.409011505964529</v>
      </c>
      <c r="M194" s="227">
        <f t="shared" si="101"/>
        <v>0</v>
      </c>
      <c r="N194" s="227">
        <f t="shared" si="101"/>
        <v>0</v>
      </c>
      <c r="O194" s="227">
        <f t="shared" si="101"/>
        <v>0</v>
      </c>
      <c r="P194" s="227">
        <f t="shared" si="101"/>
        <v>0</v>
      </c>
      <c r="Q194" s="227">
        <f t="shared" si="101"/>
        <v>0</v>
      </c>
      <c r="R194" s="227">
        <f t="shared" si="101"/>
        <v>0</v>
      </c>
      <c r="S194" s="227">
        <f t="shared" si="101"/>
        <v>0</v>
      </c>
      <c r="T194" s="227">
        <f t="shared" si="101"/>
        <v>0</v>
      </c>
      <c r="U194" s="227">
        <f t="shared" si="101"/>
        <v>0</v>
      </c>
      <c r="V194" s="227">
        <f>V192+V193</f>
        <v>0</v>
      </c>
      <c r="W194" s="227">
        <f>W192+W193</f>
        <v>3426.4861950880995</v>
      </c>
    </row>
    <row r="195" spans="5:23">
      <c r="E195" s="213">
        <v>44927</v>
      </c>
      <c r="F195" s="213" t="s">
        <v>696</v>
      </c>
      <c r="G195" s="214" t="s">
        <v>65</v>
      </c>
      <c r="H195" s="239"/>
      <c r="I195" s="229">
        <f>(SUM('1.  LRAMVA Summary'!D$54:D$80)+SUM('1.  LRAMVA Summary'!D$81:D$82)*(MONTH($E195)-1)/12)*$H195</f>
        <v>0</v>
      </c>
      <c r="J195" s="229">
        <f>(SUM('1.  LRAMVA Summary'!E$54:E$80)+SUM('1.  LRAMVA Summary'!E$81:E$82)*(MONTH($E195)-1)/12)*$H195</f>
        <v>0</v>
      </c>
      <c r="K195" s="229">
        <f>(SUM('1.  LRAMVA Summary'!F$54:F$80)+SUM('1.  LRAMVA Summary'!F$81:F$82)*(MONTH($E195)-1)/12)*$H195</f>
        <v>0</v>
      </c>
      <c r="L195" s="229">
        <f>(SUM('1.  LRAMVA Summary'!G$54:G$80)+SUM('1.  LRAMVA Summary'!G$81:G$82)*(MONTH($E195)-1)/12)*$H195</f>
        <v>0</v>
      </c>
      <c r="M195" s="229">
        <f>(SUM('1.  LRAMVA Summary'!H$54:H$80)+SUM('1.  LRAMVA Summary'!H$81:H$82)*(MONTH($E195)-1)/12)*$H195</f>
        <v>0</v>
      </c>
      <c r="N195" s="229">
        <f>(SUM('1.  LRAMVA Summary'!I$54:I$80)+SUM('1.  LRAMVA Summary'!I$81:I$82)*(MONTH($E195)-1)/12)*$H195</f>
        <v>0</v>
      </c>
      <c r="O195" s="229">
        <f>(SUM('1.  LRAMVA Summary'!J$54:J$80)+SUM('1.  LRAMVA Summary'!J$81:J$82)*(MONTH($E195)-1)/12)*$H195</f>
        <v>0</v>
      </c>
      <c r="P195" s="229">
        <f>(SUM('1.  LRAMVA Summary'!K$54:K$80)+SUM('1.  LRAMVA Summary'!K$81:K$82)*(MONTH($E195)-1)/12)*$H195</f>
        <v>0</v>
      </c>
      <c r="Q195" s="229">
        <f>(SUM('1.  LRAMVA Summary'!L$54:L$80)+SUM('1.  LRAMVA Summary'!L$81:L$82)*(MONTH($E195)-1)/12)*$H195</f>
        <v>0</v>
      </c>
      <c r="R195" s="229">
        <f>(SUM('1.  LRAMVA Summary'!M$54:M$80)+SUM('1.  LRAMVA Summary'!M$81:M$82)*(MONTH($E195)-1)/12)*$H195</f>
        <v>0</v>
      </c>
      <c r="S195" s="229">
        <f>(SUM('1.  LRAMVA Summary'!N$54:N$80)+SUM('1.  LRAMVA Summary'!N$81:N$82)*(MONTH($E195)-1)/12)*$H195</f>
        <v>0</v>
      </c>
      <c r="T195" s="229">
        <f>(SUM('1.  LRAMVA Summary'!O$54:O$80)+SUM('1.  LRAMVA Summary'!O$81:O$82)*(MONTH($E195)-1)/12)*$H195</f>
        <v>0</v>
      </c>
      <c r="U195" s="229">
        <f>(SUM('1.  LRAMVA Summary'!P$54:P$80)+SUM('1.  LRAMVA Summary'!P$81:P$82)*(MONTH($E195)-1)/12)*$H195</f>
        <v>0</v>
      </c>
      <c r="V195" s="229">
        <f>(SUM('1.  LRAMVA Summary'!Q$54:Q$80)+SUM('1.  LRAMVA Summary'!Q$81:Q$82)*(MONTH($E195)-1)/12)*$H195</f>
        <v>0</v>
      </c>
      <c r="W195" s="230">
        <f>SUM(I195:V195)</f>
        <v>0</v>
      </c>
    </row>
    <row r="196" spans="5:23">
      <c r="E196" s="213">
        <v>44958</v>
      </c>
      <c r="F196" s="213" t="s">
        <v>696</v>
      </c>
      <c r="G196" s="214" t="s">
        <v>65</v>
      </c>
      <c r="H196" s="239"/>
      <c r="I196" s="229">
        <f>(SUM('1.  LRAMVA Summary'!D$54:D$80)+SUM('1.  LRAMVA Summary'!D$81:D$82)*(MONTH($E196)-1)/12)*$H196</f>
        <v>0</v>
      </c>
      <c r="J196" s="229">
        <f>(SUM('1.  LRAMVA Summary'!E$54:E$80)+SUM('1.  LRAMVA Summary'!E$81:E$82)*(MONTH($E196)-1)/12)*$H196</f>
        <v>0</v>
      </c>
      <c r="K196" s="229">
        <f>(SUM('1.  LRAMVA Summary'!F$54:F$80)+SUM('1.  LRAMVA Summary'!F$81:F$82)*(MONTH($E196)-1)/12)*$H196</f>
        <v>0</v>
      </c>
      <c r="L196" s="229">
        <f>(SUM('1.  LRAMVA Summary'!G$54:G$80)+SUM('1.  LRAMVA Summary'!G$81:G$82)*(MONTH($E196)-1)/12)*$H196</f>
        <v>0</v>
      </c>
      <c r="M196" s="229">
        <f>(SUM('1.  LRAMVA Summary'!H$54:H$80)+SUM('1.  LRAMVA Summary'!H$81:H$82)*(MONTH($E196)-1)/12)*$H196</f>
        <v>0</v>
      </c>
      <c r="N196" s="229">
        <f>(SUM('1.  LRAMVA Summary'!I$54:I$80)+SUM('1.  LRAMVA Summary'!I$81:I$82)*(MONTH($E196)-1)/12)*$H196</f>
        <v>0</v>
      </c>
      <c r="O196" s="229">
        <f>(SUM('1.  LRAMVA Summary'!J$54:J$80)+SUM('1.  LRAMVA Summary'!J$81:J$82)*(MONTH($E196)-1)/12)*$H196</f>
        <v>0</v>
      </c>
      <c r="P196" s="229">
        <f>(SUM('1.  LRAMVA Summary'!K$54:K$80)+SUM('1.  LRAMVA Summary'!K$81:K$82)*(MONTH($E196)-1)/12)*$H196</f>
        <v>0</v>
      </c>
      <c r="Q196" s="229">
        <f>(SUM('1.  LRAMVA Summary'!L$54:L$80)+SUM('1.  LRAMVA Summary'!L$81:L$82)*(MONTH($E196)-1)/12)*$H196</f>
        <v>0</v>
      </c>
      <c r="R196" s="229">
        <f>(SUM('1.  LRAMVA Summary'!M$54:M$80)+SUM('1.  LRAMVA Summary'!M$81:M$82)*(MONTH($E196)-1)/12)*$H196</f>
        <v>0</v>
      </c>
      <c r="S196" s="229">
        <f>(SUM('1.  LRAMVA Summary'!N$54:N$80)+SUM('1.  LRAMVA Summary'!N$81:N$82)*(MONTH($E196)-1)/12)*$H196</f>
        <v>0</v>
      </c>
      <c r="T196" s="229">
        <f>(SUM('1.  LRAMVA Summary'!O$54:O$80)+SUM('1.  LRAMVA Summary'!O$81:O$82)*(MONTH($E196)-1)/12)*$H196</f>
        <v>0</v>
      </c>
      <c r="U196" s="229">
        <f>(SUM('1.  LRAMVA Summary'!P$54:P$80)+SUM('1.  LRAMVA Summary'!P$81:P$82)*(MONTH($E196)-1)/12)*$H196</f>
        <v>0</v>
      </c>
      <c r="V196" s="229">
        <f>(SUM('1.  LRAMVA Summary'!Q$54:Q$80)+SUM('1.  LRAMVA Summary'!Q$81:Q$82)*(MONTH($E196)-1)/12)*$H196</f>
        <v>0</v>
      </c>
      <c r="W196" s="230">
        <f t="shared" ref="W196:W205" si="102">SUM(I196:V196)</f>
        <v>0</v>
      </c>
    </row>
    <row r="197" spans="5:23">
      <c r="E197" s="213">
        <v>44986</v>
      </c>
      <c r="F197" s="213" t="s">
        <v>696</v>
      </c>
      <c r="G197" s="214" t="s">
        <v>65</v>
      </c>
      <c r="H197" s="239"/>
      <c r="I197" s="229">
        <f>(SUM('1.  LRAMVA Summary'!D$54:D$80)+SUM('1.  LRAMVA Summary'!D$81:D$82)*(MONTH($E197)-1)/12)*$H197</f>
        <v>0</v>
      </c>
      <c r="J197" s="229">
        <f>(SUM('1.  LRAMVA Summary'!E$54:E$80)+SUM('1.  LRAMVA Summary'!E$81:E$82)*(MONTH($E197)-1)/12)*$H197</f>
        <v>0</v>
      </c>
      <c r="K197" s="229">
        <f>(SUM('1.  LRAMVA Summary'!F$54:F$80)+SUM('1.  LRAMVA Summary'!F$81:F$82)*(MONTH($E197)-1)/12)*$H197</f>
        <v>0</v>
      </c>
      <c r="L197" s="229">
        <f>(SUM('1.  LRAMVA Summary'!G$54:G$80)+SUM('1.  LRAMVA Summary'!G$81:G$82)*(MONTH($E197)-1)/12)*$H197</f>
        <v>0</v>
      </c>
      <c r="M197" s="229">
        <f>(SUM('1.  LRAMVA Summary'!H$54:H$80)+SUM('1.  LRAMVA Summary'!H$81:H$82)*(MONTH($E197)-1)/12)*$H197</f>
        <v>0</v>
      </c>
      <c r="N197" s="229">
        <f>(SUM('1.  LRAMVA Summary'!I$54:I$80)+SUM('1.  LRAMVA Summary'!I$81:I$82)*(MONTH($E197)-1)/12)*$H197</f>
        <v>0</v>
      </c>
      <c r="O197" s="229">
        <f>(SUM('1.  LRAMVA Summary'!J$54:J$80)+SUM('1.  LRAMVA Summary'!J$81:J$82)*(MONTH($E197)-1)/12)*$H197</f>
        <v>0</v>
      </c>
      <c r="P197" s="229">
        <f>(SUM('1.  LRAMVA Summary'!K$54:K$80)+SUM('1.  LRAMVA Summary'!K$81:K$82)*(MONTH($E197)-1)/12)*$H197</f>
        <v>0</v>
      </c>
      <c r="Q197" s="229">
        <f>(SUM('1.  LRAMVA Summary'!L$54:L$80)+SUM('1.  LRAMVA Summary'!L$81:L$82)*(MONTH($E197)-1)/12)*$H197</f>
        <v>0</v>
      </c>
      <c r="R197" s="229">
        <f>(SUM('1.  LRAMVA Summary'!M$54:M$80)+SUM('1.  LRAMVA Summary'!M$81:M$82)*(MONTH($E197)-1)/12)*$H197</f>
        <v>0</v>
      </c>
      <c r="S197" s="229">
        <f>(SUM('1.  LRAMVA Summary'!N$54:N$80)+SUM('1.  LRAMVA Summary'!N$81:N$82)*(MONTH($E197)-1)/12)*$H197</f>
        <v>0</v>
      </c>
      <c r="T197" s="229">
        <f>(SUM('1.  LRAMVA Summary'!O$54:O$80)+SUM('1.  LRAMVA Summary'!O$81:O$82)*(MONTH($E197)-1)/12)*$H197</f>
        <v>0</v>
      </c>
      <c r="U197" s="229">
        <f>(SUM('1.  LRAMVA Summary'!P$54:P$80)+SUM('1.  LRAMVA Summary'!P$81:P$82)*(MONTH($E197)-1)/12)*$H197</f>
        <v>0</v>
      </c>
      <c r="V197" s="229">
        <f>(SUM('1.  LRAMVA Summary'!Q$54:Q$80)+SUM('1.  LRAMVA Summary'!Q$81:Q$82)*(MONTH($E197)-1)/12)*$H197</f>
        <v>0</v>
      </c>
      <c r="W197" s="230">
        <f t="shared" si="102"/>
        <v>0</v>
      </c>
    </row>
    <row r="198" spans="5:23">
      <c r="E198" s="213">
        <v>45017</v>
      </c>
      <c r="F198" s="213" t="s">
        <v>696</v>
      </c>
      <c r="G198" s="214" t="s">
        <v>66</v>
      </c>
      <c r="H198" s="239"/>
      <c r="I198" s="229">
        <f>(SUM('1.  LRAMVA Summary'!D$54:D$80)+SUM('1.  LRAMVA Summary'!D$81:D$82)*(MONTH($E198)-1)/12)*$H198</f>
        <v>0</v>
      </c>
      <c r="J198" s="229">
        <f>(SUM('1.  LRAMVA Summary'!E$54:E$80)+SUM('1.  LRAMVA Summary'!E$81:E$82)*(MONTH($E198)-1)/12)*$H198</f>
        <v>0</v>
      </c>
      <c r="K198" s="229">
        <f>(SUM('1.  LRAMVA Summary'!F$54:F$80)+SUM('1.  LRAMVA Summary'!F$81:F$82)*(MONTH($E198)-1)/12)*$H198</f>
        <v>0</v>
      </c>
      <c r="L198" s="229">
        <f>(SUM('1.  LRAMVA Summary'!G$54:G$80)+SUM('1.  LRAMVA Summary'!G$81:G$82)*(MONTH($E198)-1)/12)*$H198</f>
        <v>0</v>
      </c>
      <c r="M198" s="229">
        <f>(SUM('1.  LRAMVA Summary'!H$54:H$80)+SUM('1.  LRAMVA Summary'!H$81:H$82)*(MONTH($E198)-1)/12)*$H198</f>
        <v>0</v>
      </c>
      <c r="N198" s="229">
        <f>(SUM('1.  LRAMVA Summary'!I$54:I$80)+SUM('1.  LRAMVA Summary'!I$81:I$82)*(MONTH($E198)-1)/12)*$H198</f>
        <v>0</v>
      </c>
      <c r="O198" s="229">
        <f>(SUM('1.  LRAMVA Summary'!J$54:J$80)+SUM('1.  LRAMVA Summary'!J$81:J$82)*(MONTH($E198)-1)/12)*$H198</f>
        <v>0</v>
      </c>
      <c r="P198" s="229">
        <f>(SUM('1.  LRAMVA Summary'!K$54:K$80)+SUM('1.  LRAMVA Summary'!K$81:K$82)*(MONTH($E198)-1)/12)*$H198</f>
        <v>0</v>
      </c>
      <c r="Q198" s="229">
        <f>(SUM('1.  LRAMVA Summary'!L$54:L$80)+SUM('1.  LRAMVA Summary'!L$81:L$82)*(MONTH($E198)-1)/12)*$H198</f>
        <v>0</v>
      </c>
      <c r="R198" s="229">
        <f>(SUM('1.  LRAMVA Summary'!M$54:M$80)+SUM('1.  LRAMVA Summary'!M$81:M$82)*(MONTH($E198)-1)/12)*$H198</f>
        <v>0</v>
      </c>
      <c r="S198" s="229">
        <f>(SUM('1.  LRAMVA Summary'!N$54:N$80)+SUM('1.  LRAMVA Summary'!N$81:N$82)*(MONTH($E198)-1)/12)*$H198</f>
        <v>0</v>
      </c>
      <c r="T198" s="229">
        <f>(SUM('1.  LRAMVA Summary'!O$54:O$80)+SUM('1.  LRAMVA Summary'!O$81:O$82)*(MONTH($E198)-1)/12)*$H198</f>
        <v>0</v>
      </c>
      <c r="U198" s="229">
        <f>(SUM('1.  LRAMVA Summary'!P$54:P$80)+SUM('1.  LRAMVA Summary'!P$81:P$82)*(MONTH($E198)-1)/12)*$H198</f>
        <v>0</v>
      </c>
      <c r="V198" s="229">
        <f>(SUM('1.  LRAMVA Summary'!Q$54:Q$80)+SUM('1.  LRAMVA Summary'!Q$81:Q$82)*(MONTH($E198)-1)/12)*$H198</f>
        <v>0</v>
      </c>
      <c r="W198" s="230">
        <f t="shared" si="102"/>
        <v>0</v>
      </c>
    </row>
    <row r="199" spans="5:23">
      <c r="E199" s="213">
        <v>45047</v>
      </c>
      <c r="F199" s="213" t="s">
        <v>696</v>
      </c>
      <c r="G199" s="214" t="s">
        <v>66</v>
      </c>
      <c r="H199" s="239"/>
      <c r="I199" s="229">
        <f>(SUM('1.  LRAMVA Summary'!D$54:D$80)+SUM('1.  LRAMVA Summary'!D$81:D$82)*(MONTH($E199)-1)/12)*$H199</f>
        <v>0</v>
      </c>
      <c r="J199" s="229">
        <f>(SUM('1.  LRAMVA Summary'!E$54:E$80)+SUM('1.  LRAMVA Summary'!E$81:E$82)*(MONTH($E199)-1)/12)*$H199</f>
        <v>0</v>
      </c>
      <c r="K199" s="229">
        <f>(SUM('1.  LRAMVA Summary'!F$54:F$80)+SUM('1.  LRAMVA Summary'!F$81:F$82)*(MONTH($E199)-1)/12)*$H199</f>
        <v>0</v>
      </c>
      <c r="L199" s="229">
        <f>(SUM('1.  LRAMVA Summary'!G$54:G$80)+SUM('1.  LRAMVA Summary'!G$81:G$82)*(MONTH($E199)-1)/12)*$H199</f>
        <v>0</v>
      </c>
      <c r="M199" s="229">
        <f>(SUM('1.  LRAMVA Summary'!H$54:H$80)+SUM('1.  LRAMVA Summary'!H$81:H$82)*(MONTH($E199)-1)/12)*$H199</f>
        <v>0</v>
      </c>
      <c r="N199" s="229">
        <f>(SUM('1.  LRAMVA Summary'!I$54:I$80)+SUM('1.  LRAMVA Summary'!I$81:I$82)*(MONTH($E199)-1)/12)*$H199</f>
        <v>0</v>
      </c>
      <c r="O199" s="229">
        <f>(SUM('1.  LRAMVA Summary'!J$54:J$80)+SUM('1.  LRAMVA Summary'!J$81:J$82)*(MONTH($E199)-1)/12)*$H199</f>
        <v>0</v>
      </c>
      <c r="P199" s="229">
        <f>(SUM('1.  LRAMVA Summary'!K$54:K$80)+SUM('1.  LRAMVA Summary'!K$81:K$82)*(MONTH($E199)-1)/12)*$H199</f>
        <v>0</v>
      </c>
      <c r="Q199" s="229">
        <f>(SUM('1.  LRAMVA Summary'!L$54:L$80)+SUM('1.  LRAMVA Summary'!L$81:L$82)*(MONTH($E199)-1)/12)*$H199</f>
        <v>0</v>
      </c>
      <c r="R199" s="229">
        <f>(SUM('1.  LRAMVA Summary'!M$54:M$80)+SUM('1.  LRAMVA Summary'!M$81:M$82)*(MONTH($E199)-1)/12)*$H199</f>
        <v>0</v>
      </c>
      <c r="S199" s="229">
        <f>(SUM('1.  LRAMVA Summary'!N$54:N$80)+SUM('1.  LRAMVA Summary'!N$81:N$82)*(MONTH($E199)-1)/12)*$H199</f>
        <v>0</v>
      </c>
      <c r="T199" s="229">
        <f>(SUM('1.  LRAMVA Summary'!O$54:O$80)+SUM('1.  LRAMVA Summary'!O$81:O$82)*(MONTH($E199)-1)/12)*$H199</f>
        <v>0</v>
      </c>
      <c r="U199" s="229">
        <f>(SUM('1.  LRAMVA Summary'!P$54:P$80)+SUM('1.  LRAMVA Summary'!P$81:P$82)*(MONTH($E199)-1)/12)*$H199</f>
        <v>0</v>
      </c>
      <c r="V199" s="229">
        <f>(SUM('1.  LRAMVA Summary'!Q$54:Q$80)+SUM('1.  LRAMVA Summary'!Q$81:Q$82)*(MONTH($E199)-1)/12)*$H199</f>
        <v>0</v>
      </c>
      <c r="W199" s="230">
        <f t="shared" si="102"/>
        <v>0</v>
      </c>
    </row>
    <row r="200" spans="5:23">
      <c r="E200" s="213">
        <v>45078</v>
      </c>
      <c r="F200" s="213" t="s">
        <v>696</v>
      </c>
      <c r="G200" s="214" t="s">
        <v>66</v>
      </c>
      <c r="H200" s="239"/>
      <c r="I200" s="229">
        <f>(SUM('1.  LRAMVA Summary'!D$54:D$80)+SUM('1.  LRAMVA Summary'!D$81:D$82)*(MONTH($E200)-1)/12)*$H200</f>
        <v>0</v>
      </c>
      <c r="J200" s="229">
        <f>(SUM('1.  LRAMVA Summary'!E$54:E$80)+SUM('1.  LRAMVA Summary'!E$81:E$82)*(MONTH($E200)-1)/12)*$H200</f>
        <v>0</v>
      </c>
      <c r="K200" s="229">
        <f>(SUM('1.  LRAMVA Summary'!F$54:F$80)+SUM('1.  LRAMVA Summary'!F$81:F$82)*(MONTH($E200)-1)/12)*$H200</f>
        <v>0</v>
      </c>
      <c r="L200" s="229">
        <f>(SUM('1.  LRAMVA Summary'!G$54:G$80)+SUM('1.  LRAMVA Summary'!G$81:G$82)*(MONTH($E200)-1)/12)*$H200</f>
        <v>0</v>
      </c>
      <c r="M200" s="229">
        <f>(SUM('1.  LRAMVA Summary'!H$54:H$80)+SUM('1.  LRAMVA Summary'!H$81:H$82)*(MONTH($E200)-1)/12)*$H200</f>
        <v>0</v>
      </c>
      <c r="N200" s="229">
        <f>(SUM('1.  LRAMVA Summary'!I$54:I$80)+SUM('1.  LRAMVA Summary'!I$81:I$82)*(MONTH($E200)-1)/12)*$H200</f>
        <v>0</v>
      </c>
      <c r="O200" s="229">
        <f>(SUM('1.  LRAMVA Summary'!J$54:J$80)+SUM('1.  LRAMVA Summary'!J$81:J$82)*(MONTH($E200)-1)/12)*$H200</f>
        <v>0</v>
      </c>
      <c r="P200" s="229">
        <f>(SUM('1.  LRAMVA Summary'!K$54:K$80)+SUM('1.  LRAMVA Summary'!K$81:K$82)*(MONTH($E200)-1)/12)*$H200</f>
        <v>0</v>
      </c>
      <c r="Q200" s="229">
        <f>(SUM('1.  LRAMVA Summary'!L$54:L$80)+SUM('1.  LRAMVA Summary'!L$81:L$82)*(MONTH($E200)-1)/12)*$H200</f>
        <v>0</v>
      </c>
      <c r="R200" s="229">
        <f>(SUM('1.  LRAMVA Summary'!M$54:M$80)+SUM('1.  LRAMVA Summary'!M$81:M$82)*(MONTH($E200)-1)/12)*$H200</f>
        <v>0</v>
      </c>
      <c r="S200" s="229">
        <f>(SUM('1.  LRAMVA Summary'!N$54:N$80)+SUM('1.  LRAMVA Summary'!N$81:N$82)*(MONTH($E200)-1)/12)*$H200</f>
        <v>0</v>
      </c>
      <c r="T200" s="229">
        <f>(SUM('1.  LRAMVA Summary'!O$54:O$80)+SUM('1.  LRAMVA Summary'!O$81:O$82)*(MONTH($E200)-1)/12)*$H200</f>
        <v>0</v>
      </c>
      <c r="U200" s="229">
        <f>(SUM('1.  LRAMVA Summary'!P$54:P$80)+SUM('1.  LRAMVA Summary'!P$81:P$82)*(MONTH($E200)-1)/12)*$H200</f>
        <v>0</v>
      </c>
      <c r="V200" s="229">
        <f>(SUM('1.  LRAMVA Summary'!Q$54:Q$80)+SUM('1.  LRAMVA Summary'!Q$81:Q$82)*(MONTH($E200)-1)/12)*$H200</f>
        <v>0</v>
      </c>
      <c r="W200" s="230">
        <f t="shared" si="102"/>
        <v>0</v>
      </c>
    </row>
    <row r="201" spans="5:23">
      <c r="E201" s="213">
        <v>45108</v>
      </c>
      <c r="F201" s="213" t="s">
        <v>696</v>
      </c>
      <c r="G201" s="214" t="s">
        <v>68</v>
      </c>
      <c r="H201" s="239"/>
      <c r="I201" s="229">
        <f>(SUM('1.  LRAMVA Summary'!D$54:D$80)+SUM('1.  LRAMVA Summary'!D$81:D$82)*(MONTH($E201)-1)/12)*$H201</f>
        <v>0</v>
      </c>
      <c r="J201" s="229">
        <f>(SUM('1.  LRAMVA Summary'!E$54:E$80)+SUM('1.  LRAMVA Summary'!E$81:E$82)*(MONTH($E201)-1)/12)*$H201</f>
        <v>0</v>
      </c>
      <c r="K201" s="229">
        <f>(SUM('1.  LRAMVA Summary'!F$54:F$80)+SUM('1.  LRAMVA Summary'!F$81:F$82)*(MONTH($E201)-1)/12)*$H201</f>
        <v>0</v>
      </c>
      <c r="L201" s="229">
        <f>(SUM('1.  LRAMVA Summary'!G$54:G$80)+SUM('1.  LRAMVA Summary'!G$81:G$82)*(MONTH($E201)-1)/12)*$H201</f>
        <v>0</v>
      </c>
      <c r="M201" s="229">
        <f>(SUM('1.  LRAMVA Summary'!H$54:H$80)+SUM('1.  LRAMVA Summary'!H$81:H$82)*(MONTH($E201)-1)/12)*$H201</f>
        <v>0</v>
      </c>
      <c r="N201" s="229">
        <f>(SUM('1.  LRAMVA Summary'!I$54:I$80)+SUM('1.  LRAMVA Summary'!I$81:I$82)*(MONTH($E201)-1)/12)*$H201</f>
        <v>0</v>
      </c>
      <c r="O201" s="229">
        <f>(SUM('1.  LRAMVA Summary'!J$54:J$80)+SUM('1.  LRAMVA Summary'!J$81:J$82)*(MONTH($E201)-1)/12)*$H201</f>
        <v>0</v>
      </c>
      <c r="P201" s="229">
        <f>(SUM('1.  LRAMVA Summary'!K$54:K$80)+SUM('1.  LRAMVA Summary'!K$81:K$82)*(MONTH($E201)-1)/12)*$H201</f>
        <v>0</v>
      </c>
      <c r="Q201" s="229">
        <f>(SUM('1.  LRAMVA Summary'!L$54:L$80)+SUM('1.  LRAMVA Summary'!L$81:L$82)*(MONTH($E201)-1)/12)*$H201</f>
        <v>0</v>
      </c>
      <c r="R201" s="229">
        <f>(SUM('1.  LRAMVA Summary'!M$54:M$80)+SUM('1.  LRAMVA Summary'!M$81:M$82)*(MONTH($E201)-1)/12)*$H201</f>
        <v>0</v>
      </c>
      <c r="S201" s="229">
        <f>(SUM('1.  LRAMVA Summary'!N$54:N$80)+SUM('1.  LRAMVA Summary'!N$81:N$82)*(MONTH($E201)-1)/12)*$H201</f>
        <v>0</v>
      </c>
      <c r="T201" s="229">
        <f>(SUM('1.  LRAMVA Summary'!O$54:O$80)+SUM('1.  LRAMVA Summary'!O$81:O$82)*(MONTH($E201)-1)/12)*$H201</f>
        <v>0</v>
      </c>
      <c r="U201" s="229">
        <f>(SUM('1.  LRAMVA Summary'!P$54:P$80)+SUM('1.  LRAMVA Summary'!P$81:P$82)*(MONTH($E201)-1)/12)*$H201</f>
        <v>0</v>
      </c>
      <c r="V201" s="229">
        <f>(SUM('1.  LRAMVA Summary'!Q$54:Q$80)+SUM('1.  LRAMVA Summary'!Q$81:Q$82)*(MONTH($E201)-1)/12)*$H201</f>
        <v>0</v>
      </c>
      <c r="W201" s="230">
        <f t="shared" si="102"/>
        <v>0</v>
      </c>
    </row>
    <row r="202" spans="5:23">
      <c r="E202" s="213">
        <v>45139</v>
      </c>
      <c r="F202" s="213" t="s">
        <v>696</v>
      </c>
      <c r="G202" s="214" t="s">
        <v>68</v>
      </c>
      <c r="H202" s="239"/>
      <c r="I202" s="229">
        <f>(SUM('1.  LRAMVA Summary'!D$54:D$80)+SUM('1.  LRAMVA Summary'!D$81:D$82)*(MONTH($E202)-1)/12)*$H202</f>
        <v>0</v>
      </c>
      <c r="J202" s="229">
        <f>(SUM('1.  LRAMVA Summary'!E$54:E$80)+SUM('1.  LRAMVA Summary'!E$81:E$82)*(MONTH($E202)-1)/12)*$H202</f>
        <v>0</v>
      </c>
      <c r="K202" s="229">
        <f>(SUM('1.  LRAMVA Summary'!F$54:F$80)+SUM('1.  LRAMVA Summary'!F$81:F$82)*(MONTH($E202)-1)/12)*$H202</f>
        <v>0</v>
      </c>
      <c r="L202" s="229">
        <f>(SUM('1.  LRAMVA Summary'!G$54:G$80)+SUM('1.  LRAMVA Summary'!G$81:G$82)*(MONTH($E202)-1)/12)*$H202</f>
        <v>0</v>
      </c>
      <c r="M202" s="229">
        <f>(SUM('1.  LRAMVA Summary'!H$54:H$80)+SUM('1.  LRAMVA Summary'!H$81:H$82)*(MONTH($E202)-1)/12)*$H202</f>
        <v>0</v>
      </c>
      <c r="N202" s="229">
        <f>(SUM('1.  LRAMVA Summary'!I$54:I$80)+SUM('1.  LRAMVA Summary'!I$81:I$82)*(MONTH($E202)-1)/12)*$H202</f>
        <v>0</v>
      </c>
      <c r="O202" s="229">
        <f>(SUM('1.  LRAMVA Summary'!J$54:J$80)+SUM('1.  LRAMVA Summary'!J$81:J$82)*(MONTH($E202)-1)/12)*$H202</f>
        <v>0</v>
      </c>
      <c r="P202" s="229">
        <f>(SUM('1.  LRAMVA Summary'!K$54:K$80)+SUM('1.  LRAMVA Summary'!K$81:K$82)*(MONTH($E202)-1)/12)*$H202</f>
        <v>0</v>
      </c>
      <c r="Q202" s="229">
        <f>(SUM('1.  LRAMVA Summary'!L$54:L$80)+SUM('1.  LRAMVA Summary'!L$81:L$82)*(MONTH($E202)-1)/12)*$H202</f>
        <v>0</v>
      </c>
      <c r="R202" s="229">
        <f>(SUM('1.  LRAMVA Summary'!M$54:M$80)+SUM('1.  LRAMVA Summary'!M$81:M$82)*(MONTH($E202)-1)/12)*$H202</f>
        <v>0</v>
      </c>
      <c r="S202" s="229">
        <f>(SUM('1.  LRAMVA Summary'!N$54:N$80)+SUM('1.  LRAMVA Summary'!N$81:N$82)*(MONTH($E202)-1)/12)*$H202</f>
        <v>0</v>
      </c>
      <c r="T202" s="229">
        <f>(SUM('1.  LRAMVA Summary'!O$54:O$80)+SUM('1.  LRAMVA Summary'!O$81:O$82)*(MONTH($E202)-1)/12)*$H202</f>
        <v>0</v>
      </c>
      <c r="U202" s="229">
        <f>(SUM('1.  LRAMVA Summary'!P$54:P$80)+SUM('1.  LRAMVA Summary'!P$81:P$82)*(MONTH($E202)-1)/12)*$H202</f>
        <v>0</v>
      </c>
      <c r="V202" s="229">
        <f>(SUM('1.  LRAMVA Summary'!Q$54:Q$80)+SUM('1.  LRAMVA Summary'!Q$81:Q$82)*(MONTH($E202)-1)/12)*$H202</f>
        <v>0</v>
      </c>
      <c r="W202" s="230">
        <f t="shared" si="102"/>
        <v>0</v>
      </c>
    </row>
    <row r="203" spans="5:23">
      <c r="E203" s="213">
        <v>45170</v>
      </c>
      <c r="F203" s="213" t="s">
        <v>696</v>
      </c>
      <c r="G203" s="214" t="s">
        <v>68</v>
      </c>
      <c r="H203" s="239"/>
      <c r="I203" s="229">
        <f>(SUM('1.  LRAMVA Summary'!D$54:D$80)+SUM('1.  LRAMVA Summary'!D$81:D$82)*(MONTH($E203)-1)/12)*$H203</f>
        <v>0</v>
      </c>
      <c r="J203" s="229">
        <f>(SUM('1.  LRAMVA Summary'!E$54:E$80)+SUM('1.  LRAMVA Summary'!E$81:E$82)*(MONTH($E203)-1)/12)*$H203</f>
        <v>0</v>
      </c>
      <c r="K203" s="229">
        <f>(SUM('1.  LRAMVA Summary'!F$54:F$80)+SUM('1.  LRAMVA Summary'!F$81:F$82)*(MONTH($E203)-1)/12)*$H203</f>
        <v>0</v>
      </c>
      <c r="L203" s="229">
        <f>(SUM('1.  LRAMVA Summary'!G$54:G$80)+SUM('1.  LRAMVA Summary'!G$81:G$82)*(MONTH($E203)-1)/12)*$H203</f>
        <v>0</v>
      </c>
      <c r="M203" s="229">
        <f>(SUM('1.  LRAMVA Summary'!H$54:H$80)+SUM('1.  LRAMVA Summary'!H$81:H$82)*(MONTH($E203)-1)/12)*$H203</f>
        <v>0</v>
      </c>
      <c r="N203" s="229">
        <f>(SUM('1.  LRAMVA Summary'!I$54:I$80)+SUM('1.  LRAMVA Summary'!I$81:I$82)*(MONTH($E203)-1)/12)*$H203</f>
        <v>0</v>
      </c>
      <c r="O203" s="229">
        <f>(SUM('1.  LRAMVA Summary'!J$54:J$80)+SUM('1.  LRAMVA Summary'!J$81:J$82)*(MONTH($E203)-1)/12)*$H203</f>
        <v>0</v>
      </c>
      <c r="P203" s="229">
        <f>(SUM('1.  LRAMVA Summary'!K$54:K$80)+SUM('1.  LRAMVA Summary'!K$81:K$82)*(MONTH($E203)-1)/12)*$H203</f>
        <v>0</v>
      </c>
      <c r="Q203" s="229">
        <f>(SUM('1.  LRAMVA Summary'!L$54:L$80)+SUM('1.  LRAMVA Summary'!L$81:L$82)*(MONTH($E203)-1)/12)*$H203</f>
        <v>0</v>
      </c>
      <c r="R203" s="229">
        <f>(SUM('1.  LRAMVA Summary'!M$54:M$80)+SUM('1.  LRAMVA Summary'!M$81:M$82)*(MONTH($E203)-1)/12)*$H203</f>
        <v>0</v>
      </c>
      <c r="S203" s="229">
        <f>(SUM('1.  LRAMVA Summary'!N$54:N$80)+SUM('1.  LRAMVA Summary'!N$81:N$82)*(MONTH($E203)-1)/12)*$H203</f>
        <v>0</v>
      </c>
      <c r="T203" s="229">
        <f>(SUM('1.  LRAMVA Summary'!O$54:O$80)+SUM('1.  LRAMVA Summary'!O$81:O$82)*(MONTH($E203)-1)/12)*$H203</f>
        <v>0</v>
      </c>
      <c r="U203" s="229">
        <f>(SUM('1.  LRAMVA Summary'!P$54:P$80)+SUM('1.  LRAMVA Summary'!P$81:P$82)*(MONTH($E203)-1)/12)*$H203</f>
        <v>0</v>
      </c>
      <c r="V203" s="229">
        <f>(SUM('1.  LRAMVA Summary'!Q$54:Q$80)+SUM('1.  LRAMVA Summary'!Q$81:Q$82)*(MONTH($E203)-1)/12)*$H203</f>
        <v>0</v>
      </c>
      <c r="W203" s="230">
        <f t="shared" si="102"/>
        <v>0</v>
      </c>
    </row>
    <row r="204" spans="5:23">
      <c r="E204" s="213">
        <v>45200</v>
      </c>
      <c r="F204" s="213" t="s">
        <v>696</v>
      </c>
      <c r="G204" s="214" t="s">
        <v>69</v>
      </c>
      <c r="H204" s="239"/>
      <c r="I204" s="229">
        <f>(SUM('1.  LRAMVA Summary'!D$54:D$80)+SUM('1.  LRAMVA Summary'!D$81:D$82)*(MONTH($E204)-1)/12)*$H204</f>
        <v>0</v>
      </c>
      <c r="J204" s="229">
        <f>(SUM('1.  LRAMVA Summary'!E$54:E$80)+SUM('1.  LRAMVA Summary'!E$81:E$82)*(MONTH($E204)-1)/12)*$H204</f>
        <v>0</v>
      </c>
      <c r="K204" s="229">
        <f>(SUM('1.  LRAMVA Summary'!F$54:F$80)+SUM('1.  LRAMVA Summary'!F$81:F$82)*(MONTH($E204)-1)/12)*$H204</f>
        <v>0</v>
      </c>
      <c r="L204" s="229">
        <f>(SUM('1.  LRAMVA Summary'!G$54:G$80)+SUM('1.  LRAMVA Summary'!G$81:G$82)*(MONTH($E204)-1)/12)*$H204</f>
        <v>0</v>
      </c>
      <c r="M204" s="229">
        <f>(SUM('1.  LRAMVA Summary'!H$54:H$80)+SUM('1.  LRAMVA Summary'!H$81:H$82)*(MONTH($E204)-1)/12)*$H204</f>
        <v>0</v>
      </c>
      <c r="N204" s="229">
        <f>(SUM('1.  LRAMVA Summary'!I$54:I$80)+SUM('1.  LRAMVA Summary'!I$81:I$82)*(MONTH($E204)-1)/12)*$H204</f>
        <v>0</v>
      </c>
      <c r="O204" s="229">
        <f>(SUM('1.  LRAMVA Summary'!J$54:J$80)+SUM('1.  LRAMVA Summary'!J$81:J$82)*(MONTH($E204)-1)/12)*$H204</f>
        <v>0</v>
      </c>
      <c r="P204" s="229">
        <f>(SUM('1.  LRAMVA Summary'!K$54:K$80)+SUM('1.  LRAMVA Summary'!K$81:K$82)*(MONTH($E204)-1)/12)*$H204</f>
        <v>0</v>
      </c>
      <c r="Q204" s="229">
        <f>(SUM('1.  LRAMVA Summary'!L$54:L$80)+SUM('1.  LRAMVA Summary'!L$81:L$82)*(MONTH($E204)-1)/12)*$H204</f>
        <v>0</v>
      </c>
      <c r="R204" s="229">
        <f>(SUM('1.  LRAMVA Summary'!M$54:M$80)+SUM('1.  LRAMVA Summary'!M$81:M$82)*(MONTH($E204)-1)/12)*$H204</f>
        <v>0</v>
      </c>
      <c r="S204" s="229">
        <f>(SUM('1.  LRAMVA Summary'!N$54:N$80)+SUM('1.  LRAMVA Summary'!N$81:N$82)*(MONTH($E204)-1)/12)*$H204</f>
        <v>0</v>
      </c>
      <c r="T204" s="229">
        <f>(SUM('1.  LRAMVA Summary'!O$54:O$80)+SUM('1.  LRAMVA Summary'!O$81:O$82)*(MONTH($E204)-1)/12)*$H204</f>
        <v>0</v>
      </c>
      <c r="U204" s="229">
        <f>(SUM('1.  LRAMVA Summary'!P$54:P$80)+SUM('1.  LRAMVA Summary'!P$81:P$82)*(MONTH($E204)-1)/12)*$H204</f>
        <v>0</v>
      </c>
      <c r="V204" s="229">
        <f>(SUM('1.  LRAMVA Summary'!Q$54:Q$80)+SUM('1.  LRAMVA Summary'!Q$81:Q$82)*(MONTH($E204)-1)/12)*$H204</f>
        <v>0</v>
      </c>
      <c r="W204" s="230">
        <f t="shared" si="102"/>
        <v>0</v>
      </c>
    </row>
    <row r="205" spans="5:23">
      <c r="E205" s="213">
        <v>45231</v>
      </c>
      <c r="F205" s="213" t="s">
        <v>696</v>
      </c>
      <c r="G205" s="214" t="s">
        <v>69</v>
      </c>
      <c r="H205" s="239"/>
      <c r="I205" s="229">
        <f>(SUM('1.  LRAMVA Summary'!D$54:D$80)+SUM('1.  LRAMVA Summary'!D$81:D$82)*(MONTH($E205)-1)/12)*$H205</f>
        <v>0</v>
      </c>
      <c r="J205" s="229">
        <f>(SUM('1.  LRAMVA Summary'!E$54:E$80)+SUM('1.  LRAMVA Summary'!E$81:E$82)*(MONTH($E205)-1)/12)*$H205</f>
        <v>0</v>
      </c>
      <c r="K205" s="229">
        <f>(SUM('1.  LRAMVA Summary'!F$54:F$80)+SUM('1.  LRAMVA Summary'!F$81:F$82)*(MONTH($E205)-1)/12)*$H205</f>
        <v>0</v>
      </c>
      <c r="L205" s="229">
        <f>(SUM('1.  LRAMVA Summary'!G$54:G$80)+SUM('1.  LRAMVA Summary'!G$81:G$82)*(MONTH($E205)-1)/12)*$H205</f>
        <v>0</v>
      </c>
      <c r="M205" s="229">
        <f>(SUM('1.  LRAMVA Summary'!H$54:H$80)+SUM('1.  LRAMVA Summary'!H$81:H$82)*(MONTH($E205)-1)/12)*$H205</f>
        <v>0</v>
      </c>
      <c r="N205" s="229">
        <f>(SUM('1.  LRAMVA Summary'!I$54:I$80)+SUM('1.  LRAMVA Summary'!I$81:I$82)*(MONTH($E205)-1)/12)*$H205</f>
        <v>0</v>
      </c>
      <c r="O205" s="229">
        <f>(SUM('1.  LRAMVA Summary'!J$54:J$80)+SUM('1.  LRAMVA Summary'!J$81:J$82)*(MONTH($E205)-1)/12)*$H205</f>
        <v>0</v>
      </c>
      <c r="P205" s="229">
        <f>(SUM('1.  LRAMVA Summary'!K$54:K$80)+SUM('1.  LRAMVA Summary'!K$81:K$82)*(MONTH($E205)-1)/12)*$H205</f>
        <v>0</v>
      </c>
      <c r="Q205" s="229">
        <f>(SUM('1.  LRAMVA Summary'!L$54:L$80)+SUM('1.  LRAMVA Summary'!L$81:L$82)*(MONTH($E205)-1)/12)*$H205</f>
        <v>0</v>
      </c>
      <c r="R205" s="229">
        <f>(SUM('1.  LRAMVA Summary'!M$54:M$80)+SUM('1.  LRAMVA Summary'!M$81:M$82)*(MONTH($E205)-1)/12)*$H205</f>
        <v>0</v>
      </c>
      <c r="S205" s="229">
        <f>(SUM('1.  LRAMVA Summary'!N$54:N$80)+SUM('1.  LRAMVA Summary'!N$81:N$82)*(MONTH($E205)-1)/12)*$H205</f>
        <v>0</v>
      </c>
      <c r="T205" s="229">
        <f>(SUM('1.  LRAMVA Summary'!O$54:O$80)+SUM('1.  LRAMVA Summary'!O$81:O$82)*(MONTH($E205)-1)/12)*$H205</f>
        <v>0</v>
      </c>
      <c r="U205" s="229">
        <f>(SUM('1.  LRAMVA Summary'!P$54:P$80)+SUM('1.  LRAMVA Summary'!P$81:P$82)*(MONTH($E205)-1)/12)*$H205</f>
        <v>0</v>
      </c>
      <c r="V205" s="229">
        <f>(SUM('1.  LRAMVA Summary'!Q$54:Q$80)+SUM('1.  LRAMVA Summary'!Q$81:Q$82)*(MONTH($E205)-1)/12)*$H205</f>
        <v>0</v>
      </c>
      <c r="W205" s="230">
        <f t="shared" si="102"/>
        <v>0</v>
      </c>
    </row>
    <row r="206" spans="5:23">
      <c r="E206" s="213">
        <v>45261</v>
      </c>
      <c r="F206" s="213" t="s">
        <v>696</v>
      </c>
      <c r="G206" s="214" t="s">
        <v>69</v>
      </c>
      <c r="H206" s="239"/>
      <c r="I206" s="229">
        <f>(SUM('1.  LRAMVA Summary'!D$54:D$80)+SUM('1.  LRAMVA Summary'!D$81:D$82)*(MONTH($E206)-1)/12)*$H206</f>
        <v>0</v>
      </c>
      <c r="J206" s="229">
        <f>(SUM('1.  LRAMVA Summary'!E$54:E$80)+SUM('1.  LRAMVA Summary'!E$81:E$82)*(MONTH($E206)-1)/12)*$H206</f>
        <v>0</v>
      </c>
      <c r="K206" s="229">
        <f>(SUM('1.  LRAMVA Summary'!F$54:F$80)+SUM('1.  LRAMVA Summary'!F$81:F$82)*(MONTH($E206)-1)/12)*$H206</f>
        <v>0</v>
      </c>
      <c r="L206" s="229">
        <f>(SUM('1.  LRAMVA Summary'!G$54:G$80)+SUM('1.  LRAMVA Summary'!G$81:G$82)*(MONTH($E206)-1)/12)*$H206</f>
        <v>0</v>
      </c>
      <c r="M206" s="229">
        <f>(SUM('1.  LRAMVA Summary'!H$54:H$80)+SUM('1.  LRAMVA Summary'!H$81:H$82)*(MONTH($E206)-1)/12)*$H206</f>
        <v>0</v>
      </c>
      <c r="N206" s="229">
        <f>(SUM('1.  LRAMVA Summary'!I$54:I$80)+SUM('1.  LRAMVA Summary'!I$81:I$82)*(MONTH($E206)-1)/12)*$H206</f>
        <v>0</v>
      </c>
      <c r="O206" s="229">
        <f>(SUM('1.  LRAMVA Summary'!J$54:J$80)+SUM('1.  LRAMVA Summary'!J$81:J$82)*(MONTH($E206)-1)/12)*$H206</f>
        <v>0</v>
      </c>
      <c r="P206" s="229">
        <f>(SUM('1.  LRAMVA Summary'!K$54:K$80)+SUM('1.  LRAMVA Summary'!K$81:K$82)*(MONTH($E206)-1)/12)*$H206</f>
        <v>0</v>
      </c>
      <c r="Q206" s="229">
        <f>(SUM('1.  LRAMVA Summary'!L$54:L$80)+SUM('1.  LRAMVA Summary'!L$81:L$82)*(MONTH($E206)-1)/12)*$H206</f>
        <v>0</v>
      </c>
      <c r="R206" s="229">
        <f>(SUM('1.  LRAMVA Summary'!M$54:M$80)+SUM('1.  LRAMVA Summary'!M$81:M$82)*(MONTH($E206)-1)/12)*$H206</f>
        <v>0</v>
      </c>
      <c r="S206" s="229">
        <f>(SUM('1.  LRAMVA Summary'!N$54:N$80)+SUM('1.  LRAMVA Summary'!N$81:N$82)*(MONTH($E206)-1)/12)*$H206</f>
        <v>0</v>
      </c>
      <c r="T206" s="229">
        <f>(SUM('1.  LRAMVA Summary'!O$54:O$80)+SUM('1.  LRAMVA Summary'!O$81:O$82)*(MONTH($E206)-1)/12)*$H206</f>
        <v>0</v>
      </c>
      <c r="U206" s="229">
        <f>(SUM('1.  LRAMVA Summary'!P$54:P$80)+SUM('1.  LRAMVA Summary'!P$81:P$82)*(MONTH($E206)-1)/12)*$H206</f>
        <v>0</v>
      </c>
      <c r="V206" s="229">
        <f>(SUM('1.  LRAMVA Summary'!Q$54:Q$80)+SUM('1.  LRAMVA Summary'!Q$81:Q$82)*(MONTH($E206)-1)/12)*$H206</f>
        <v>0</v>
      </c>
      <c r="W206" s="230">
        <f>SUM(I206:V206)</f>
        <v>0</v>
      </c>
    </row>
    <row r="207" spans="5:23" ht="16" thickBot="1">
      <c r="E207" s="215" t="s">
        <v>693</v>
      </c>
      <c r="F207" s="215"/>
      <c r="G207" s="216"/>
      <c r="H207" s="217"/>
      <c r="I207" s="218">
        <f>SUM(I194:I206)</f>
        <v>245.94699715606885</v>
      </c>
      <c r="J207" s="218">
        <f>SUM(J194:J206)</f>
        <v>1013.6048334290873</v>
      </c>
      <c r="K207" s="218">
        <f t="shared" ref="K207:V207" si="103">SUM(K194:K206)</f>
        <v>2090.5253529969787</v>
      </c>
      <c r="L207" s="218">
        <f t="shared" si="103"/>
        <v>76.409011505964529</v>
      </c>
      <c r="M207" s="218">
        <f t="shared" si="103"/>
        <v>0</v>
      </c>
      <c r="N207" s="218">
        <f t="shared" si="103"/>
        <v>0</v>
      </c>
      <c r="O207" s="218">
        <f t="shared" si="103"/>
        <v>0</v>
      </c>
      <c r="P207" s="218">
        <f t="shared" si="103"/>
        <v>0</v>
      </c>
      <c r="Q207" s="218">
        <f t="shared" si="103"/>
        <v>0</v>
      </c>
      <c r="R207" s="218">
        <f t="shared" si="103"/>
        <v>0</v>
      </c>
      <c r="S207" s="218">
        <f t="shared" si="103"/>
        <v>0</v>
      </c>
      <c r="T207" s="218">
        <f t="shared" si="103"/>
        <v>0</v>
      </c>
      <c r="U207" s="218">
        <f t="shared" si="103"/>
        <v>0</v>
      </c>
      <c r="V207" s="218">
        <f t="shared" si="103"/>
        <v>0</v>
      </c>
      <c r="W207" s="218">
        <f>SUM(W194:W206)</f>
        <v>3426.4861950880995</v>
      </c>
    </row>
    <row r="208" spans="5:23" ht="16" thickTop="1">
      <c r="E208" s="219" t="s">
        <v>67</v>
      </c>
      <c r="F208" s="219"/>
      <c r="G208" s="220"/>
      <c r="H208" s="221"/>
      <c r="I208" s="222"/>
      <c r="J208" s="222"/>
      <c r="K208" s="222"/>
      <c r="L208" s="222"/>
      <c r="M208" s="222"/>
      <c r="N208" s="222"/>
      <c r="O208" s="222"/>
      <c r="P208" s="222"/>
      <c r="Q208" s="222"/>
      <c r="R208" s="222"/>
      <c r="S208" s="222"/>
      <c r="T208" s="222"/>
      <c r="U208" s="222"/>
      <c r="V208" s="222"/>
      <c r="W208" s="223"/>
    </row>
    <row r="209" spans="5:23">
      <c r="E209" s="224" t="s">
        <v>711</v>
      </c>
      <c r="F209" s="224"/>
      <c r="G209" s="225"/>
      <c r="H209" s="226"/>
      <c r="I209" s="227">
        <f>I207+I208</f>
        <v>245.94699715606885</v>
      </c>
      <c r="J209" s="227">
        <f t="shared" ref="J209:U209" si="104">J207+J208</f>
        <v>1013.6048334290873</v>
      </c>
      <c r="K209" s="227">
        <f t="shared" si="104"/>
        <v>2090.5253529969787</v>
      </c>
      <c r="L209" s="227">
        <f t="shared" si="104"/>
        <v>76.409011505964529</v>
      </c>
      <c r="M209" s="227">
        <f t="shared" si="104"/>
        <v>0</v>
      </c>
      <c r="N209" s="227">
        <f t="shared" si="104"/>
        <v>0</v>
      </c>
      <c r="O209" s="227">
        <f t="shared" si="104"/>
        <v>0</v>
      </c>
      <c r="P209" s="227">
        <f t="shared" si="104"/>
        <v>0</v>
      </c>
      <c r="Q209" s="227">
        <f t="shared" si="104"/>
        <v>0</v>
      </c>
      <c r="R209" s="227">
        <f t="shared" si="104"/>
        <v>0</v>
      </c>
      <c r="S209" s="227">
        <f t="shared" si="104"/>
        <v>0</v>
      </c>
      <c r="T209" s="227">
        <f t="shared" si="104"/>
        <v>0</v>
      </c>
      <c r="U209" s="227">
        <f t="shared" si="104"/>
        <v>0</v>
      </c>
      <c r="V209" s="227">
        <f>V207+V208</f>
        <v>0</v>
      </c>
      <c r="W209" s="227">
        <f>W207+W208</f>
        <v>3426.4861950880995</v>
      </c>
    </row>
    <row r="210" spans="5:23">
      <c r="E210" s="213">
        <v>45292</v>
      </c>
      <c r="F210" s="213" t="s">
        <v>715</v>
      </c>
      <c r="G210" s="214" t="s">
        <v>65</v>
      </c>
      <c r="H210" s="239"/>
      <c r="I210" s="229">
        <f>(SUM('1.  LRAMVA Summary'!D$54:D$80)+SUM('1.  LRAMVA Summary'!D$81:D$82)*(MONTH($E210)-1)/12)*$H210</f>
        <v>0</v>
      </c>
      <c r="J210" s="229">
        <f>(SUM('1.  LRAMVA Summary'!E$54:E$80)+SUM('1.  LRAMVA Summary'!E$81:E$82)*(MONTH($E210)-1)/12)*$H210</f>
        <v>0</v>
      </c>
      <c r="K210" s="229">
        <f>(SUM('1.  LRAMVA Summary'!F$54:F$80)+SUM('1.  LRAMVA Summary'!F$81:F$82)*(MONTH($E210)-1)/12)*$H210</f>
        <v>0</v>
      </c>
      <c r="L210" s="229">
        <f>(SUM('1.  LRAMVA Summary'!G$54:G$80)+SUM('1.  LRAMVA Summary'!G$81:G$82)*(MONTH($E210)-1)/12)*$H210</f>
        <v>0</v>
      </c>
      <c r="M210" s="229">
        <f>(SUM('1.  LRAMVA Summary'!H$54:H$80)+SUM('1.  LRAMVA Summary'!H$81:H$82)*(MONTH($E210)-1)/12)*$H210</f>
        <v>0</v>
      </c>
      <c r="N210" s="229">
        <f>(SUM('1.  LRAMVA Summary'!I$54:I$80)+SUM('1.  LRAMVA Summary'!I$81:I$82)*(MONTH($E210)-1)/12)*$H210</f>
        <v>0</v>
      </c>
      <c r="O210" s="229">
        <f>(SUM('1.  LRAMVA Summary'!J$54:J$80)+SUM('1.  LRAMVA Summary'!J$81:J$82)*(MONTH($E210)-1)/12)*$H210</f>
        <v>0</v>
      </c>
      <c r="P210" s="229">
        <f>(SUM('1.  LRAMVA Summary'!K$54:K$80)+SUM('1.  LRAMVA Summary'!K$81:K$82)*(MONTH($E210)-1)/12)*$H210</f>
        <v>0</v>
      </c>
      <c r="Q210" s="229">
        <f>(SUM('1.  LRAMVA Summary'!L$54:L$80)+SUM('1.  LRAMVA Summary'!L$81:L$82)*(MONTH($E210)-1)/12)*$H210</f>
        <v>0</v>
      </c>
      <c r="R210" s="229">
        <f>(SUM('1.  LRAMVA Summary'!M$54:M$80)+SUM('1.  LRAMVA Summary'!M$81:M$82)*(MONTH($E210)-1)/12)*$H210</f>
        <v>0</v>
      </c>
      <c r="S210" s="229">
        <f>(SUM('1.  LRAMVA Summary'!N$54:N$80)+SUM('1.  LRAMVA Summary'!N$81:N$82)*(MONTH($E210)-1)/12)*$H210</f>
        <v>0</v>
      </c>
      <c r="T210" s="229">
        <f>(SUM('1.  LRAMVA Summary'!O$54:O$80)+SUM('1.  LRAMVA Summary'!O$81:O$82)*(MONTH($E210)-1)/12)*$H210</f>
        <v>0</v>
      </c>
      <c r="U210" s="229">
        <f>(SUM('1.  LRAMVA Summary'!P$54:P$80)+SUM('1.  LRAMVA Summary'!P$81:P$82)*(MONTH($E210)-1)/12)*$H210</f>
        <v>0</v>
      </c>
      <c r="V210" s="229">
        <f>(SUM('1.  LRAMVA Summary'!Q$54:Q$80)+SUM('1.  LRAMVA Summary'!Q$81:Q$82)*(MONTH($E210)-1)/12)*$H210</f>
        <v>0</v>
      </c>
      <c r="W210" s="230">
        <f>SUM(I210:V210)</f>
        <v>0</v>
      </c>
    </row>
    <row r="211" spans="5:23">
      <c r="E211" s="213">
        <v>45323</v>
      </c>
      <c r="F211" s="213" t="s">
        <v>715</v>
      </c>
      <c r="G211" s="214" t="s">
        <v>65</v>
      </c>
      <c r="H211" s="239"/>
      <c r="I211" s="229">
        <f>(SUM('1.  LRAMVA Summary'!D$54:D$80)+SUM('1.  LRAMVA Summary'!D$81:D$82)*(MONTH($E211)-1)/12)*$H211</f>
        <v>0</v>
      </c>
      <c r="J211" s="229">
        <f>(SUM('1.  LRAMVA Summary'!E$54:E$80)+SUM('1.  LRAMVA Summary'!E$81:E$82)*(MONTH($E211)-1)/12)*$H211</f>
        <v>0</v>
      </c>
      <c r="K211" s="229">
        <f>(SUM('1.  LRAMVA Summary'!F$54:F$80)+SUM('1.  LRAMVA Summary'!F$81:F$82)*(MONTH($E211)-1)/12)*$H211</f>
        <v>0</v>
      </c>
      <c r="L211" s="229">
        <f>(SUM('1.  LRAMVA Summary'!G$54:G$80)+SUM('1.  LRAMVA Summary'!G$81:G$82)*(MONTH($E211)-1)/12)*$H211</f>
        <v>0</v>
      </c>
      <c r="M211" s="229">
        <f>(SUM('1.  LRAMVA Summary'!H$54:H$80)+SUM('1.  LRAMVA Summary'!H$81:H$82)*(MONTH($E211)-1)/12)*$H211</f>
        <v>0</v>
      </c>
      <c r="N211" s="229">
        <f>(SUM('1.  LRAMVA Summary'!I$54:I$80)+SUM('1.  LRAMVA Summary'!I$81:I$82)*(MONTH($E211)-1)/12)*$H211</f>
        <v>0</v>
      </c>
      <c r="O211" s="229">
        <f>(SUM('1.  LRAMVA Summary'!J$54:J$80)+SUM('1.  LRAMVA Summary'!J$81:J$82)*(MONTH($E211)-1)/12)*$H211</f>
        <v>0</v>
      </c>
      <c r="P211" s="229">
        <f>(SUM('1.  LRAMVA Summary'!K$54:K$80)+SUM('1.  LRAMVA Summary'!K$81:K$82)*(MONTH($E211)-1)/12)*$H211</f>
        <v>0</v>
      </c>
      <c r="Q211" s="229">
        <f>(SUM('1.  LRAMVA Summary'!L$54:L$80)+SUM('1.  LRAMVA Summary'!L$81:L$82)*(MONTH($E211)-1)/12)*$H211</f>
        <v>0</v>
      </c>
      <c r="R211" s="229">
        <f>(SUM('1.  LRAMVA Summary'!M$54:M$80)+SUM('1.  LRAMVA Summary'!M$81:M$82)*(MONTH($E211)-1)/12)*$H211</f>
        <v>0</v>
      </c>
      <c r="S211" s="229">
        <f>(SUM('1.  LRAMVA Summary'!N$54:N$80)+SUM('1.  LRAMVA Summary'!N$81:N$82)*(MONTH($E211)-1)/12)*$H211</f>
        <v>0</v>
      </c>
      <c r="T211" s="229">
        <f>(SUM('1.  LRAMVA Summary'!O$54:O$80)+SUM('1.  LRAMVA Summary'!O$81:O$82)*(MONTH($E211)-1)/12)*$H211</f>
        <v>0</v>
      </c>
      <c r="U211" s="229">
        <f>(SUM('1.  LRAMVA Summary'!P$54:P$80)+SUM('1.  LRAMVA Summary'!P$81:P$82)*(MONTH($E211)-1)/12)*$H211</f>
        <v>0</v>
      </c>
      <c r="V211" s="229">
        <f>(SUM('1.  LRAMVA Summary'!Q$54:Q$80)+SUM('1.  LRAMVA Summary'!Q$81:Q$82)*(MONTH($E211)-1)/12)*$H211</f>
        <v>0</v>
      </c>
      <c r="W211" s="230">
        <f t="shared" ref="W211:W220" si="105">SUM(I211:V211)</f>
        <v>0</v>
      </c>
    </row>
    <row r="212" spans="5:23">
      <c r="E212" s="213">
        <v>45352</v>
      </c>
      <c r="F212" s="213" t="s">
        <v>715</v>
      </c>
      <c r="G212" s="214" t="s">
        <v>65</v>
      </c>
      <c r="H212" s="239"/>
      <c r="I212" s="229">
        <f>(SUM('1.  LRAMVA Summary'!D$54:D$80)+SUM('1.  LRAMVA Summary'!D$81:D$82)*(MONTH($E212)-1)/12)*$H212</f>
        <v>0</v>
      </c>
      <c r="J212" s="229">
        <f>(SUM('1.  LRAMVA Summary'!E$54:E$80)+SUM('1.  LRAMVA Summary'!E$81:E$82)*(MONTH($E212)-1)/12)*$H212</f>
        <v>0</v>
      </c>
      <c r="K212" s="229">
        <f>(SUM('1.  LRAMVA Summary'!F$54:F$80)+SUM('1.  LRAMVA Summary'!F$81:F$82)*(MONTH($E212)-1)/12)*$H212</f>
        <v>0</v>
      </c>
      <c r="L212" s="229">
        <f>(SUM('1.  LRAMVA Summary'!G$54:G$80)+SUM('1.  LRAMVA Summary'!G$81:G$82)*(MONTH($E212)-1)/12)*$H212</f>
        <v>0</v>
      </c>
      <c r="M212" s="229">
        <f>(SUM('1.  LRAMVA Summary'!H$54:H$80)+SUM('1.  LRAMVA Summary'!H$81:H$82)*(MONTH($E212)-1)/12)*$H212</f>
        <v>0</v>
      </c>
      <c r="N212" s="229">
        <f>(SUM('1.  LRAMVA Summary'!I$54:I$80)+SUM('1.  LRAMVA Summary'!I$81:I$82)*(MONTH($E212)-1)/12)*$H212</f>
        <v>0</v>
      </c>
      <c r="O212" s="229">
        <f>(SUM('1.  LRAMVA Summary'!J$54:J$80)+SUM('1.  LRAMVA Summary'!J$81:J$82)*(MONTH($E212)-1)/12)*$H212</f>
        <v>0</v>
      </c>
      <c r="P212" s="229">
        <f>(SUM('1.  LRAMVA Summary'!K$54:K$80)+SUM('1.  LRAMVA Summary'!K$81:K$82)*(MONTH($E212)-1)/12)*$H212</f>
        <v>0</v>
      </c>
      <c r="Q212" s="229">
        <f>(SUM('1.  LRAMVA Summary'!L$54:L$80)+SUM('1.  LRAMVA Summary'!L$81:L$82)*(MONTH($E212)-1)/12)*$H212</f>
        <v>0</v>
      </c>
      <c r="R212" s="229">
        <f>(SUM('1.  LRAMVA Summary'!M$54:M$80)+SUM('1.  LRAMVA Summary'!M$81:M$82)*(MONTH($E212)-1)/12)*$H212</f>
        <v>0</v>
      </c>
      <c r="S212" s="229">
        <f>(SUM('1.  LRAMVA Summary'!N$54:N$80)+SUM('1.  LRAMVA Summary'!N$81:N$82)*(MONTH($E212)-1)/12)*$H212</f>
        <v>0</v>
      </c>
      <c r="T212" s="229">
        <f>(SUM('1.  LRAMVA Summary'!O$54:O$80)+SUM('1.  LRAMVA Summary'!O$81:O$82)*(MONTH($E212)-1)/12)*$H212</f>
        <v>0</v>
      </c>
      <c r="U212" s="229">
        <f>(SUM('1.  LRAMVA Summary'!P$54:P$80)+SUM('1.  LRAMVA Summary'!P$81:P$82)*(MONTH($E212)-1)/12)*$H212</f>
        <v>0</v>
      </c>
      <c r="V212" s="229">
        <f>(SUM('1.  LRAMVA Summary'!Q$54:Q$80)+SUM('1.  LRAMVA Summary'!Q$81:Q$82)*(MONTH($E212)-1)/12)*$H212</f>
        <v>0</v>
      </c>
      <c r="W212" s="230">
        <f t="shared" si="105"/>
        <v>0</v>
      </c>
    </row>
    <row r="213" spans="5:23">
      <c r="E213" s="213">
        <v>45383</v>
      </c>
      <c r="F213" s="213" t="s">
        <v>715</v>
      </c>
      <c r="G213" s="214" t="s">
        <v>66</v>
      </c>
      <c r="H213" s="239"/>
      <c r="I213" s="229">
        <f>(SUM('1.  LRAMVA Summary'!D$54:D$80)+SUM('1.  LRAMVA Summary'!D$81:D$82)*(MONTH($E213)-1)/12)*$H213</f>
        <v>0</v>
      </c>
      <c r="J213" s="229">
        <f>(SUM('1.  LRAMVA Summary'!E$54:E$80)+SUM('1.  LRAMVA Summary'!E$81:E$82)*(MONTH($E213)-1)/12)*$H213</f>
        <v>0</v>
      </c>
      <c r="K213" s="229">
        <f>(SUM('1.  LRAMVA Summary'!F$54:F$80)+SUM('1.  LRAMVA Summary'!F$81:F$82)*(MONTH($E213)-1)/12)*$H213</f>
        <v>0</v>
      </c>
      <c r="L213" s="229">
        <f>(SUM('1.  LRAMVA Summary'!G$54:G$80)+SUM('1.  LRAMVA Summary'!G$81:G$82)*(MONTH($E213)-1)/12)*$H213</f>
        <v>0</v>
      </c>
      <c r="M213" s="229">
        <f>(SUM('1.  LRAMVA Summary'!H$54:H$80)+SUM('1.  LRAMVA Summary'!H$81:H$82)*(MONTH($E213)-1)/12)*$H213</f>
        <v>0</v>
      </c>
      <c r="N213" s="229">
        <f>(SUM('1.  LRAMVA Summary'!I$54:I$80)+SUM('1.  LRAMVA Summary'!I$81:I$82)*(MONTH($E213)-1)/12)*$H213</f>
        <v>0</v>
      </c>
      <c r="O213" s="229">
        <f>(SUM('1.  LRAMVA Summary'!J$54:J$80)+SUM('1.  LRAMVA Summary'!J$81:J$82)*(MONTH($E213)-1)/12)*$H213</f>
        <v>0</v>
      </c>
      <c r="P213" s="229">
        <f>(SUM('1.  LRAMVA Summary'!K$54:K$80)+SUM('1.  LRAMVA Summary'!K$81:K$82)*(MONTH($E213)-1)/12)*$H213</f>
        <v>0</v>
      </c>
      <c r="Q213" s="229">
        <f>(SUM('1.  LRAMVA Summary'!L$54:L$80)+SUM('1.  LRAMVA Summary'!L$81:L$82)*(MONTH($E213)-1)/12)*$H213</f>
        <v>0</v>
      </c>
      <c r="R213" s="229">
        <f>(SUM('1.  LRAMVA Summary'!M$54:M$80)+SUM('1.  LRAMVA Summary'!M$81:M$82)*(MONTH($E213)-1)/12)*$H213</f>
        <v>0</v>
      </c>
      <c r="S213" s="229">
        <f>(SUM('1.  LRAMVA Summary'!N$54:N$80)+SUM('1.  LRAMVA Summary'!N$81:N$82)*(MONTH($E213)-1)/12)*$H213</f>
        <v>0</v>
      </c>
      <c r="T213" s="229">
        <f>(SUM('1.  LRAMVA Summary'!O$54:O$80)+SUM('1.  LRAMVA Summary'!O$81:O$82)*(MONTH($E213)-1)/12)*$H213</f>
        <v>0</v>
      </c>
      <c r="U213" s="229">
        <f>(SUM('1.  LRAMVA Summary'!P$54:P$80)+SUM('1.  LRAMVA Summary'!P$81:P$82)*(MONTH($E213)-1)/12)*$H213</f>
        <v>0</v>
      </c>
      <c r="V213" s="229">
        <f>(SUM('1.  LRAMVA Summary'!Q$54:Q$80)+SUM('1.  LRAMVA Summary'!Q$81:Q$82)*(MONTH($E213)-1)/12)*$H213</f>
        <v>0</v>
      </c>
      <c r="W213" s="230">
        <f t="shared" si="105"/>
        <v>0</v>
      </c>
    </row>
    <row r="214" spans="5:23">
      <c r="E214" s="213">
        <v>45413</v>
      </c>
      <c r="F214" s="213" t="s">
        <v>715</v>
      </c>
      <c r="G214" s="214" t="s">
        <v>66</v>
      </c>
      <c r="H214" s="239"/>
      <c r="I214" s="229">
        <f>(SUM('1.  LRAMVA Summary'!D$54:D$80)+SUM('1.  LRAMVA Summary'!D$81:D$82)*(MONTH($E214)-1)/12)*$H214</f>
        <v>0</v>
      </c>
      <c r="J214" s="229">
        <f>(SUM('1.  LRAMVA Summary'!E$54:E$80)+SUM('1.  LRAMVA Summary'!E$81:E$82)*(MONTH($E214)-1)/12)*$H214</f>
        <v>0</v>
      </c>
      <c r="K214" s="229">
        <f>(SUM('1.  LRAMVA Summary'!F$54:F$80)+SUM('1.  LRAMVA Summary'!F$81:F$82)*(MONTH($E214)-1)/12)*$H214</f>
        <v>0</v>
      </c>
      <c r="L214" s="229">
        <f>(SUM('1.  LRAMVA Summary'!G$54:G$80)+SUM('1.  LRAMVA Summary'!G$81:G$82)*(MONTH($E214)-1)/12)*$H214</f>
        <v>0</v>
      </c>
      <c r="M214" s="229">
        <f>(SUM('1.  LRAMVA Summary'!H$54:H$80)+SUM('1.  LRAMVA Summary'!H$81:H$82)*(MONTH($E214)-1)/12)*$H214</f>
        <v>0</v>
      </c>
      <c r="N214" s="229">
        <f>(SUM('1.  LRAMVA Summary'!I$54:I$80)+SUM('1.  LRAMVA Summary'!I$81:I$82)*(MONTH($E214)-1)/12)*$H214</f>
        <v>0</v>
      </c>
      <c r="O214" s="229">
        <f>(SUM('1.  LRAMVA Summary'!J$54:J$80)+SUM('1.  LRAMVA Summary'!J$81:J$82)*(MONTH($E214)-1)/12)*$H214</f>
        <v>0</v>
      </c>
      <c r="P214" s="229">
        <f>(SUM('1.  LRAMVA Summary'!K$54:K$80)+SUM('1.  LRAMVA Summary'!K$81:K$82)*(MONTH($E214)-1)/12)*$H214</f>
        <v>0</v>
      </c>
      <c r="Q214" s="229">
        <f>(SUM('1.  LRAMVA Summary'!L$54:L$80)+SUM('1.  LRAMVA Summary'!L$81:L$82)*(MONTH($E214)-1)/12)*$H214</f>
        <v>0</v>
      </c>
      <c r="R214" s="229">
        <f>(SUM('1.  LRAMVA Summary'!M$54:M$80)+SUM('1.  LRAMVA Summary'!M$81:M$82)*(MONTH($E214)-1)/12)*$H214</f>
        <v>0</v>
      </c>
      <c r="S214" s="229">
        <f>(SUM('1.  LRAMVA Summary'!N$54:N$80)+SUM('1.  LRAMVA Summary'!N$81:N$82)*(MONTH($E214)-1)/12)*$H214</f>
        <v>0</v>
      </c>
      <c r="T214" s="229">
        <f>(SUM('1.  LRAMVA Summary'!O$54:O$80)+SUM('1.  LRAMVA Summary'!O$81:O$82)*(MONTH($E214)-1)/12)*$H214</f>
        <v>0</v>
      </c>
      <c r="U214" s="229">
        <f>(SUM('1.  LRAMVA Summary'!P$54:P$80)+SUM('1.  LRAMVA Summary'!P$81:P$82)*(MONTH($E214)-1)/12)*$H214</f>
        <v>0</v>
      </c>
      <c r="V214" s="229">
        <f>(SUM('1.  LRAMVA Summary'!Q$54:Q$80)+SUM('1.  LRAMVA Summary'!Q$81:Q$82)*(MONTH($E214)-1)/12)*$H214</f>
        <v>0</v>
      </c>
      <c r="W214" s="230">
        <f t="shared" si="105"/>
        <v>0</v>
      </c>
    </row>
    <row r="215" spans="5:23">
      <c r="E215" s="213">
        <v>45444</v>
      </c>
      <c r="F215" s="213" t="s">
        <v>715</v>
      </c>
      <c r="G215" s="214" t="s">
        <v>66</v>
      </c>
      <c r="H215" s="239"/>
      <c r="I215" s="229">
        <f>(SUM('1.  LRAMVA Summary'!D$54:D$80)+SUM('1.  LRAMVA Summary'!D$81:D$82)*(MONTH($E215)-1)/12)*$H215</f>
        <v>0</v>
      </c>
      <c r="J215" s="229">
        <f>(SUM('1.  LRAMVA Summary'!E$54:E$80)+SUM('1.  LRAMVA Summary'!E$81:E$82)*(MONTH($E215)-1)/12)*$H215</f>
        <v>0</v>
      </c>
      <c r="K215" s="229">
        <f>(SUM('1.  LRAMVA Summary'!F$54:F$80)+SUM('1.  LRAMVA Summary'!F$81:F$82)*(MONTH($E215)-1)/12)*$H215</f>
        <v>0</v>
      </c>
      <c r="L215" s="229">
        <f>(SUM('1.  LRAMVA Summary'!G$54:G$80)+SUM('1.  LRAMVA Summary'!G$81:G$82)*(MONTH($E215)-1)/12)*$H215</f>
        <v>0</v>
      </c>
      <c r="M215" s="229">
        <f>(SUM('1.  LRAMVA Summary'!H$54:H$80)+SUM('1.  LRAMVA Summary'!H$81:H$82)*(MONTH($E215)-1)/12)*$H215</f>
        <v>0</v>
      </c>
      <c r="N215" s="229">
        <f>(SUM('1.  LRAMVA Summary'!I$54:I$80)+SUM('1.  LRAMVA Summary'!I$81:I$82)*(MONTH($E215)-1)/12)*$H215</f>
        <v>0</v>
      </c>
      <c r="O215" s="229">
        <f>(SUM('1.  LRAMVA Summary'!J$54:J$80)+SUM('1.  LRAMVA Summary'!J$81:J$82)*(MONTH($E215)-1)/12)*$H215</f>
        <v>0</v>
      </c>
      <c r="P215" s="229">
        <f>(SUM('1.  LRAMVA Summary'!K$54:K$80)+SUM('1.  LRAMVA Summary'!K$81:K$82)*(MONTH($E215)-1)/12)*$H215</f>
        <v>0</v>
      </c>
      <c r="Q215" s="229">
        <f>(SUM('1.  LRAMVA Summary'!L$54:L$80)+SUM('1.  LRAMVA Summary'!L$81:L$82)*(MONTH($E215)-1)/12)*$H215</f>
        <v>0</v>
      </c>
      <c r="R215" s="229">
        <f>(SUM('1.  LRAMVA Summary'!M$54:M$80)+SUM('1.  LRAMVA Summary'!M$81:M$82)*(MONTH($E215)-1)/12)*$H215</f>
        <v>0</v>
      </c>
      <c r="S215" s="229">
        <f>(SUM('1.  LRAMVA Summary'!N$54:N$80)+SUM('1.  LRAMVA Summary'!N$81:N$82)*(MONTH($E215)-1)/12)*$H215</f>
        <v>0</v>
      </c>
      <c r="T215" s="229">
        <f>(SUM('1.  LRAMVA Summary'!O$54:O$80)+SUM('1.  LRAMVA Summary'!O$81:O$82)*(MONTH($E215)-1)/12)*$H215</f>
        <v>0</v>
      </c>
      <c r="U215" s="229">
        <f>(SUM('1.  LRAMVA Summary'!P$54:P$80)+SUM('1.  LRAMVA Summary'!P$81:P$82)*(MONTH($E215)-1)/12)*$H215</f>
        <v>0</v>
      </c>
      <c r="V215" s="229">
        <f>(SUM('1.  LRAMVA Summary'!Q$54:Q$80)+SUM('1.  LRAMVA Summary'!Q$81:Q$82)*(MONTH($E215)-1)/12)*$H215</f>
        <v>0</v>
      </c>
      <c r="W215" s="230">
        <f t="shared" si="105"/>
        <v>0</v>
      </c>
    </row>
    <row r="216" spans="5:23">
      <c r="E216" s="213">
        <v>45474</v>
      </c>
      <c r="F216" s="213" t="s">
        <v>715</v>
      </c>
      <c r="G216" s="214" t="s">
        <v>68</v>
      </c>
      <c r="H216" s="239"/>
      <c r="I216" s="229">
        <f>(SUM('1.  LRAMVA Summary'!D$54:D$80)+SUM('1.  LRAMVA Summary'!D$81:D$82)*(MONTH($E216)-1)/12)*$H216</f>
        <v>0</v>
      </c>
      <c r="J216" s="229">
        <f>(SUM('1.  LRAMVA Summary'!E$54:E$80)+SUM('1.  LRAMVA Summary'!E$81:E$82)*(MONTH($E216)-1)/12)*$H216</f>
        <v>0</v>
      </c>
      <c r="K216" s="229">
        <f>(SUM('1.  LRAMVA Summary'!F$54:F$80)+SUM('1.  LRAMVA Summary'!F$81:F$82)*(MONTH($E216)-1)/12)*$H216</f>
        <v>0</v>
      </c>
      <c r="L216" s="229">
        <f>(SUM('1.  LRAMVA Summary'!G$54:G$80)+SUM('1.  LRAMVA Summary'!G$81:G$82)*(MONTH($E216)-1)/12)*$H216</f>
        <v>0</v>
      </c>
      <c r="M216" s="229">
        <f>(SUM('1.  LRAMVA Summary'!H$54:H$80)+SUM('1.  LRAMVA Summary'!H$81:H$82)*(MONTH($E216)-1)/12)*$H216</f>
        <v>0</v>
      </c>
      <c r="N216" s="229">
        <f>(SUM('1.  LRAMVA Summary'!I$54:I$80)+SUM('1.  LRAMVA Summary'!I$81:I$82)*(MONTH($E216)-1)/12)*$H216</f>
        <v>0</v>
      </c>
      <c r="O216" s="229">
        <f>(SUM('1.  LRAMVA Summary'!J$54:J$80)+SUM('1.  LRAMVA Summary'!J$81:J$82)*(MONTH($E216)-1)/12)*$H216</f>
        <v>0</v>
      </c>
      <c r="P216" s="229">
        <f>(SUM('1.  LRAMVA Summary'!K$54:K$80)+SUM('1.  LRAMVA Summary'!K$81:K$82)*(MONTH($E216)-1)/12)*$H216</f>
        <v>0</v>
      </c>
      <c r="Q216" s="229">
        <f>(SUM('1.  LRAMVA Summary'!L$54:L$80)+SUM('1.  LRAMVA Summary'!L$81:L$82)*(MONTH($E216)-1)/12)*$H216</f>
        <v>0</v>
      </c>
      <c r="R216" s="229">
        <f>(SUM('1.  LRAMVA Summary'!M$54:M$80)+SUM('1.  LRAMVA Summary'!M$81:M$82)*(MONTH($E216)-1)/12)*$H216</f>
        <v>0</v>
      </c>
      <c r="S216" s="229">
        <f>(SUM('1.  LRAMVA Summary'!N$54:N$80)+SUM('1.  LRAMVA Summary'!N$81:N$82)*(MONTH($E216)-1)/12)*$H216</f>
        <v>0</v>
      </c>
      <c r="T216" s="229">
        <f>(SUM('1.  LRAMVA Summary'!O$54:O$80)+SUM('1.  LRAMVA Summary'!O$81:O$82)*(MONTH($E216)-1)/12)*$H216</f>
        <v>0</v>
      </c>
      <c r="U216" s="229">
        <f>(SUM('1.  LRAMVA Summary'!P$54:P$80)+SUM('1.  LRAMVA Summary'!P$81:P$82)*(MONTH($E216)-1)/12)*$H216</f>
        <v>0</v>
      </c>
      <c r="V216" s="229">
        <f>(SUM('1.  LRAMVA Summary'!Q$54:Q$80)+SUM('1.  LRAMVA Summary'!Q$81:Q$82)*(MONTH($E216)-1)/12)*$H216</f>
        <v>0</v>
      </c>
      <c r="W216" s="230">
        <f t="shared" si="105"/>
        <v>0</v>
      </c>
    </row>
    <row r="217" spans="5:23">
      <c r="E217" s="213">
        <v>45505</v>
      </c>
      <c r="F217" s="213" t="s">
        <v>715</v>
      </c>
      <c r="G217" s="214" t="s">
        <v>68</v>
      </c>
      <c r="H217" s="239"/>
      <c r="I217" s="229">
        <f>(SUM('1.  LRAMVA Summary'!D$54:D$80)+SUM('1.  LRAMVA Summary'!D$81:D$82)*(MONTH($E217)-1)/12)*$H217</f>
        <v>0</v>
      </c>
      <c r="J217" s="229">
        <f>(SUM('1.  LRAMVA Summary'!E$54:E$80)+SUM('1.  LRAMVA Summary'!E$81:E$82)*(MONTH($E217)-1)/12)*$H217</f>
        <v>0</v>
      </c>
      <c r="K217" s="229">
        <f>(SUM('1.  LRAMVA Summary'!F$54:F$80)+SUM('1.  LRAMVA Summary'!F$81:F$82)*(MONTH($E217)-1)/12)*$H217</f>
        <v>0</v>
      </c>
      <c r="L217" s="229">
        <f>(SUM('1.  LRAMVA Summary'!G$54:G$80)+SUM('1.  LRAMVA Summary'!G$81:G$82)*(MONTH($E217)-1)/12)*$H217</f>
        <v>0</v>
      </c>
      <c r="M217" s="229">
        <f>(SUM('1.  LRAMVA Summary'!H$54:H$80)+SUM('1.  LRAMVA Summary'!H$81:H$82)*(MONTH($E217)-1)/12)*$H217</f>
        <v>0</v>
      </c>
      <c r="N217" s="229">
        <f>(SUM('1.  LRAMVA Summary'!I$54:I$80)+SUM('1.  LRAMVA Summary'!I$81:I$82)*(MONTH($E217)-1)/12)*$H217</f>
        <v>0</v>
      </c>
      <c r="O217" s="229">
        <f>(SUM('1.  LRAMVA Summary'!J$54:J$80)+SUM('1.  LRAMVA Summary'!J$81:J$82)*(MONTH($E217)-1)/12)*$H217</f>
        <v>0</v>
      </c>
      <c r="P217" s="229">
        <f>(SUM('1.  LRAMVA Summary'!K$54:K$80)+SUM('1.  LRAMVA Summary'!K$81:K$82)*(MONTH($E217)-1)/12)*$H217</f>
        <v>0</v>
      </c>
      <c r="Q217" s="229">
        <f>(SUM('1.  LRAMVA Summary'!L$54:L$80)+SUM('1.  LRAMVA Summary'!L$81:L$82)*(MONTH($E217)-1)/12)*$H217</f>
        <v>0</v>
      </c>
      <c r="R217" s="229">
        <f>(SUM('1.  LRAMVA Summary'!M$54:M$80)+SUM('1.  LRAMVA Summary'!M$81:M$82)*(MONTH($E217)-1)/12)*$H217</f>
        <v>0</v>
      </c>
      <c r="S217" s="229">
        <f>(SUM('1.  LRAMVA Summary'!N$54:N$80)+SUM('1.  LRAMVA Summary'!N$81:N$82)*(MONTH($E217)-1)/12)*$H217</f>
        <v>0</v>
      </c>
      <c r="T217" s="229">
        <f>(SUM('1.  LRAMVA Summary'!O$54:O$80)+SUM('1.  LRAMVA Summary'!O$81:O$82)*(MONTH($E217)-1)/12)*$H217</f>
        <v>0</v>
      </c>
      <c r="U217" s="229">
        <f>(SUM('1.  LRAMVA Summary'!P$54:P$80)+SUM('1.  LRAMVA Summary'!P$81:P$82)*(MONTH($E217)-1)/12)*$H217</f>
        <v>0</v>
      </c>
      <c r="V217" s="229">
        <f>(SUM('1.  LRAMVA Summary'!Q$54:Q$80)+SUM('1.  LRAMVA Summary'!Q$81:Q$82)*(MONTH($E217)-1)/12)*$H217</f>
        <v>0</v>
      </c>
      <c r="W217" s="230">
        <f t="shared" si="105"/>
        <v>0</v>
      </c>
    </row>
    <row r="218" spans="5:23">
      <c r="E218" s="213">
        <v>45536</v>
      </c>
      <c r="F218" s="213" t="s">
        <v>715</v>
      </c>
      <c r="G218" s="214" t="s">
        <v>68</v>
      </c>
      <c r="H218" s="239"/>
      <c r="I218" s="229">
        <f>(SUM('1.  LRAMVA Summary'!D$54:D$80)+SUM('1.  LRAMVA Summary'!D$81:D$82)*(MONTH($E218)-1)/12)*$H218</f>
        <v>0</v>
      </c>
      <c r="J218" s="229">
        <f>(SUM('1.  LRAMVA Summary'!E$54:E$80)+SUM('1.  LRAMVA Summary'!E$81:E$82)*(MONTH($E218)-1)/12)*$H218</f>
        <v>0</v>
      </c>
      <c r="K218" s="229">
        <f>(SUM('1.  LRAMVA Summary'!F$54:F$80)+SUM('1.  LRAMVA Summary'!F$81:F$82)*(MONTH($E218)-1)/12)*$H218</f>
        <v>0</v>
      </c>
      <c r="L218" s="229">
        <f>(SUM('1.  LRAMVA Summary'!G$54:G$80)+SUM('1.  LRAMVA Summary'!G$81:G$82)*(MONTH($E218)-1)/12)*$H218</f>
        <v>0</v>
      </c>
      <c r="M218" s="229">
        <f>(SUM('1.  LRAMVA Summary'!H$54:H$80)+SUM('1.  LRAMVA Summary'!H$81:H$82)*(MONTH($E218)-1)/12)*$H218</f>
        <v>0</v>
      </c>
      <c r="N218" s="229">
        <f>(SUM('1.  LRAMVA Summary'!I$54:I$80)+SUM('1.  LRAMVA Summary'!I$81:I$82)*(MONTH($E218)-1)/12)*$H218</f>
        <v>0</v>
      </c>
      <c r="O218" s="229">
        <f>(SUM('1.  LRAMVA Summary'!J$54:J$80)+SUM('1.  LRAMVA Summary'!J$81:J$82)*(MONTH($E218)-1)/12)*$H218</f>
        <v>0</v>
      </c>
      <c r="P218" s="229">
        <f>(SUM('1.  LRAMVA Summary'!K$54:K$80)+SUM('1.  LRAMVA Summary'!K$81:K$82)*(MONTH($E218)-1)/12)*$H218</f>
        <v>0</v>
      </c>
      <c r="Q218" s="229">
        <f>(SUM('1.  LRAMVA Summary'!L$54:L$80)+SUM('1.  LRAMVA Summary'!L$81:L$82)*(MONTH($E218)-1)/12)*$H218</f>
        <v>0</v>
      </c>
      <c r="R218" s="229">
        <f>(SUM('1.  LRAMVA Summary'!M$54:M$80)+SUM('1.  LRAMVA Summary'!M$81:M$82)*(MONTH($E218)-1)/12)*$H218</f>
        <v>0</v>
      </c>
      <c r="S218" s="229">
        <f>(SUM('1.  LRAMVA Summary'!N$54:N$80)+SUM('1.  LRAMVA Summary'!N$81:N$82)*(MONTH($E218)-1)/12)*$H218</f>
        <v>0</v>
      </c>
      <c r="T218" s="229">
        <f>(SUM('1.  LRAMVA Summary'!O$54:O$80)+SUM('1.  LRAMVA Summary'!O$81:O$82)*(MONTH($E218)-1)/12)*$H218</f>
        <v>0</v>
      </c>
      <c r="U218" s="229">
        <f>(SUM('1.  LRAMVA Summary'!P$54:P$80)+SUM('1.  LRAMVA Summary'!P$81:P$82)*(MONTH($E218)-1)/12)*$H218</f>
        <v>0</v>
      </c>
      <c r="V218" s="229">
        <f>(SUM('1.  LRAMVA Summary'!Q$54:Q$80)+SUM('1.  LRAMVA Summary'!Q$81:Q$82)*(MONTH($E218)-1)/12)*$H218</f>
        <v>0</v>
      </c>
      <c r="W218" s="230">
        <f t="shared" si="105"/>
        <v>0</v>
      </c>
    </row>
    <row r="219" spans="5:23">
      <c r="E219" s="213">
        <v>45566</v>
      </c>
      <c r="F219" s="213" t="s">
        <v>715</v>
      </c>
      <c r="G219" s="214" t="s">
        <v>69</v>
      </c>
      <c r="H219" s="239"/>
      <c r="I219" s="229">
        <f>(SUM('1.  LRAMVA Summary'!D$54:D$80)+SUM('1.  LRAMVA Summary'!D$81:D$82)*(MONTH($E219)-1)/12)*$H219</f>
        <v>0</v>
      </c>
      <c r="J219" s="229">
        <f>(SUM('1.  LRAMVA Summary'!E$54:E$80)+SUM('1.  LRAMVA Summary'!E$81:E$82)*(MONTH($E219)-1)/12)*$H219</f>
        <v>0</v>
      </c>
      <c r="K219" s="229">
        <f>(SUM('1.  LRAMVA Summary'!F$54:F$80)+SUM('1.  LRAMVA Summary'!F$81:F$82)*(MONTH($E219)-1)/12)*$H219</f>
        <v>0</v>
      </c>
      <c r="L219" s="229">
        <f>(SUM('1.  LRAMVA Summary'!G$54:G$80)+SUM('1.  LRAMVA Summary'!G$81:G$82)*(MONTH($E219)-1)/12)*$H219</f>
        <v>0</v>
      </c>
      <c r="M219" s="229">
        <f>(SUM('1.  LRAMVA Summary'!H$54:H$80)+SUM('1.  LRAMVA Summary'!H$81:H$82)*(MONTH($E219)-1)/12)*$H219</f>
        <v>0</v>
      </c>
      <c r="N219" s="229">
        <f>(SUM('1.  LRAMVA Summary'!I$54:I$80)+SUM('1.  LRAMVA Summary'!I$81:I$82)*(MONTH($E219)-1)/12)*$H219</f>
        <v>0</v>
      </c>
      <c r="O219" s="229">
        <f>(SUM('1.  LRAMVA Summary'!J$54:J$80)+SUM('1.  LRAMVA Summary'!J$81:J$82)*(MONTH($E219)-1)/12)*$H219</f>
        <v>0</v>
      </c>
      <c r="P219" s="229">
        <f>(SUM('1.  LRAMVA Summary'!K$54:K$80)+SUM('1.  LRAMVA Summary'!K$81:K$82)*(MONTH($E219)-1)/12)*$H219</f>
        <v>0</v>
      </c>
      <c r="Q219" s="229">
        <f>(SUM('1.  LRAMVA Summary'!L$54:L$80)+SUM('1.  LRAMVA Summary'!L$81:L$82)*(MONTH($E219)-1)/12)*$H219</f>
        <v>0</v>
      </c>
      <c r="R219" s="229">
        <f>(SUM('1.  LRAMVA Summary'!M$54:M$80)+SUM('1.  LRAMVA Summary'!M$81:M$82)*(MONTH($E219)-1)/12)*$H219</f>
        <v>0</v>
      </c>
      <c r="S219" s="229">
        <f>(SUM('1.  LRAMVA Summary'!N$54:N$80)+SUM('1.  LRAMVA Summary'!N$81:N$82)*(MONTH($E219)-1)/12)*$H219</f>
        <v>0</v>
      </c>
      <c r="T219" s="229">
        <f>(SUM('1.  LRAMVA Summary'!O$54:O$80)+SUM('1.  LRAMVA Summary'!O$81:O$82)*(MONTH($E219)-1)/12)*$H219</f>
        <v>0</v>
      </c>
      <c r="U219" s="229">
        <f>(SUM('1.  LRAMVA Summary'!P$54:P$80)+SUM('1.  LRAMVA Summary'!P$81:P$82)*(MONTH($E219)-1)/12)*$H219</f>
        <v>0</v>
      </c>
      <c r="V219" s="229">
        <f>(SUM('1.  LRAMVA Summary'!Q$54:Q$80)+SUM('1.  LRAMVA Summary'!Q$81:Q$82)*(MONTH($E219)-1)/12)*$H219</f>
        <v>0</v>
      </c>
      <c r="W219" s="230">
        <f t="shared" si="105"/>
        <v>0</v>
      </c>
    </row>
    <row r="220" spans="5:23">
      <c r="E220" s="213">
        <v>45597</v>
      </c>
      <c r="F220" s="213" t="s">
        <v>715</v>
      </c>
      <c r="G220" s="214" t="s">
        <v>69</v>
      </c>
      <c r="H220" s="239"/>
      <c r="I220" s="229">
        <f>(SUM('1.  LRAMVA Summary'!D$54:D$80)+SUM('1.  LRAMVA Summary'!D$81:D$82)*(MONTH($E220)-1)/12)*$H220</f>
        <v>0</v>
      </c>
      <c r="J220" s="229">
        <f>(SUM('1.  LRAMVA Summary'!E$54:E$80)+SUM('1.  LRAMVA Summary'!E$81:E$82)*(MONTH($E220)-1)/12)*$H220</f>
        <v>0</v>
      </c>
      <c r="K220" s="229">
        <f>(SUM('1.  LRAMVA Summary'!F$54:F$80)+SUM('1.  LRAMVA Summary'!F$81:F$82)*(MONTH($E220)-1)/12)*$H220</f>
        <v>0</v>
      </c>
      <c r="L220" s="229">
        <f>(SUM('1.  LRAMVA Summary'!G$54:G$80)+SUM('1.  LRAMVA Summary'!G$81:G$82)*(MONTH($E220)-1)/12)*$H220</f>
        <v>0</v>
      </c>
      <c r="M220" s="229">
        <f>(SUM('1.  LRAMVA Summary'!H$54:H$80)+SUM('1.  LRAMVA Summary'!H$81:H$82)*(MONTH($E220)-1)/12)*$H220</f>
        <v>0</v>
      </c>
      <c r="N220" s="229">
        <f>(SUM('1.  LRAMVA Summary'!I$54:I$80)+SUM('1.  LRAMVA Summary'!I$81:I$82)*(MONTH($E220)-1)/12)*$H220</f>
        <v>0</v>
      </c>
      <c r="O220" s="229">
        <f>(SUM('1.  LRAMVA Summary'!J$54:J$80)+SUM('1.  LRAMVA Summary'!J$81:J$82)*(MONTH($E220)-1)/12)*$H220</f>
        <v>0</v>
      </c>
      <c r="P220" s="229">
        <f>(SUM('1.  LRAMVA Summary'!K$54:K$80)+SUM('1.  LRAMVA Summary'!K$81:K$82)*(MONTH($E220)-1)/12)*$H220</f>
        <v>0</v>
      </c>
      <c r="Q220" s="229">
        <f>(SUM('1.  LRAMVA Summary'!L$54:L$80)+SUM('1.  LRAMVA Summary'!L$81:L$82)*(MONTH($E220)-1)/12)*$H220</f>
        <v>0</v>
      </c>
      <c r="R220" s="229">
        <f>(SUM('1.  LRAMVA Summary'!M$54:M$80)+SUM('1.  LRAMVA Summary'!M$81:M$82)*(MONTH($E220)-1)/12)*$H220</f>
        <v>0</v>
      </c>
      <c r="S220" s="229">
        <f>(SUM('1.  LRAMVA Summary'!N$54:N$80)+SUM('1.  LRAMVA Summary'!N$81:N$82)*(MONTH($E220)-1)/12)*$H220</f>
        <v>0</v>
      </c>
      <c r="T220" s="229">
        <f>(SUM('1.  LRAMVA Summary'!O$54:O$80)+SUM('1.  LRAMVA Summary'!O$81:O$82)*(MONTH($E220)-1)/12)*$H220</f>
        <v>0</v>
      </c>
      <c r="U220" s="229">
        <f>(SUM('1.  LRAMVA Summary'!P$54:P$80)+SUM('1.  LRAMVA Summary'!P$81:P$82)*(MONTH($E220)-1)/12)*$H220</f>
        <v>0</v>
      </c>
      <c r="V220" s="229">
        <f>(SUM('1.  LRAMVA Summary'!Q$54:Q$80)+SUM('1.  LRAMVA Summary'!Q$81:Q$82)*(MONTH($E220)-1)/12)*$H220</f>
        <v>0</v>
      </c>
      <c r="W220" s="230">
        <f t="shared" si="105"/>
        <v>0</v>
      </c>
    </row>
    <row r="221" spans="5:23">
      <c r="E221" s="213">
        <v>45627</v>
      </c>
      <c r="F221" s="213" t="s">
        <v>715</v>
      </c>
      <c r="G221" s="214" t="s">
        <v>69</v>
      </c>
      <c r="H221" s="239"/>
      <c r="I221" s="229">
        <f>(SUM('1.  LRAMVA Summary'!D$54:D$80)+SUM('1.  LRAMVA Summary'!D$81:D$82)*(MONTH($E221)-1)/12)*$H221</f>
        <v>0</v>
      </c>
      <c r="J221" s="229">
        <f>(SUM('1.  LRAMVA Summary'!E$54:E$80)+SUM('1.  LRAMVA Summary'!E$81:E$82)*(MONTH($E221)-1)/12)*$H221</f>
        <v>0</v>
      </c>
      <c r="K221" s="229">
        <f>(SUM('1.  LRAMVA Summary'!F$54:F$80)+SUM('1.  LRAMVA Summary'!F$81:F$82)*(MONTH($E221)-1)/12)*$H221</f>
        <v>0</v>
      </c>
      <c r="L221" s="229">
        <f>(SUM('1.  LRAMVA Summary'!G$54:G$80)+SUM('1.  LRAMVA Summary'!G$81:G$82)*(MONTH($E221)-1)/12)*$H221</f>
        <v>0</v>
      </c>
      <c r="M221" s="229">
        <f>(SUM('1.  LRAMVA Summary'!H$54:H$80)+SUM('1.  LRAMVA Summary'!H$81:H$82)*(MONTH($E221)-1)/12)*$H221</f>
        <v>0</v>
      </c>
      <c r="N221" s="229">
        <f>(SUM('1.  LRAMVA Summary'!I$54:I$80)+SUM('1.  LRAMVA Summary'!I$81:I$82)*(MONTH($E221)-1)/12)*$H221</f>
        <v>0</v>
      </c>
      <c r="O221" s="229">
        <f>(SUM('1.  LRAMVA Summary'!J$54:J$80)+SUM('1.  LRAMVA Summary'!J$81:J$82)*(MONTH($E221)-1)/12)*$H221</f>
        <v>0</v>
      </c>
      <c r="P221" s="229">
        <f>(SUM('1.  LRAMVA Summary'!K$54:K$80)+SUM('1.  LRAMVA Summary'!K$81:K$82)*(MONTH($E221)-1)/12)*$H221</f>
        <v>0</v>
      </c>
      <c r="Q221" s="229">
        <f>(SUM('1.  LRAMVA Summary'!L$54:L$80)+SUM('1.  LRAMVA Summary'!L$81:L$82)*(MONTH($E221)-1)/12)*$H221</f>
        <v>0</v>
      </c>
      <c r="R221" s="229">
        <f>(SUM('1.  LRAMVA Summary'!M$54:M$80)+SUM('1.  LRAMVA Summary'!M$81:M$82)*(MONTH($E221)-1)/12)*$H221</f>
        <v>0</v>
      </c>
      <c r="S221" s="229">
        <f>(SUM('1.  LRAMVA Summary'!N$54:N$80)+SUM('1.  LRAMVA Summary'!N$81:N$82)*(MONTH($E221)-1)/12)*$H221</f>
        <v>0</v>
      </c>
      <c r="T221" s="229">
        <f>(SUM('1.  LRAMVA Summary'!O$54:O$80)+SUM('1.  LRAMVA Summary'!O$81:O$82)*(MONTH($E221)-1)/12)*$H221</f>
        <v>0</v>
      </c>
      <c r="U221" s="229">
        <f>(SUM('1.  LRAMVA Summary'!P$54:P$80)+SUM('1.  LRAMVA Summary'!P$81:P$82)*(MONTH($E221)-1)/12)*$H221</f>
        <v>0</v>
      </c>
      <c r="V221" s="229">
        <f>(SUM('1.  LRAMVA Summary'!Q$54:Q$80)+SUM('1.  LRAMVA Summary'!Q$81:Q$82)*(MONTH($E221)-1)/12)*$H221</f>
        <v>0</v>
      </c>
      <c r="W221" s="230">
        <f>SUM(I221:V221)</f>
        <v>0</v>
      </c>
    </row>
    <row r="222" spans="5:23" ht="16" thickBot="1">
      <c r="E222" s="215" t="s">
        <v>713</v>
      </c>
      <c r="F222" s="215"/>
      <c r="G222" s="216"/>
      <c r="H222" s="217"/>
      <c r="I222" s="218">
        <f>SUM(I209:I221)</f>
        <v>245.94699715606885</v>
      </c>
      <c r="J222" s="218">
        <f>SUM(J209:J221)</f>
        <v>1013.6048334290873</v>
      </c>
      <c r="K222" s="218">
        <f t="shared" ref="K222:V222" si="106">SUM(K209:K221)</f>
        <v>2090.5253529969787</v>
      </c>
      <c r="L222" s="218">
        <f t="shared" si="106"/>
        <v>76.409011505964529</v>
      </c>
      <c r="M222" s="218">
        <f t="shared" si="106"/>
        <v>0</v>
      </c>
      <c r="N222" s="218">
        <f t="shared" si="106"/>
        <v>0</v>
      </c>
      <c r="O222" s="218">
        <f t="shared" si="106"/>
        <v>0</v>
      </c>
      <c r="P222" s="218">
        <f t="shared" si="106"/>
        <v>0</v>
      </c>
      <c r="Q222" s="218">
        <f t="shared" si="106"/>
        <v>0</v>
      </c>
      <c r="R222" s="218">
        <f t="shared" si="106"/>
        <v>0</v>
      </c>
      <c r="S222" s="218">
        <f t="shared" si="106"/>
        <v>0</v>
      </c>
      <c r="T222" s="218">
        <f t="shared" si="106"/>
        <v>0</v>
      </c>
      <c r="U222" s="218">
        <f t="shared" si="106"/>
        <v>0</v>
      </c>
      <c r="V222" s="218">
        <f t="shared" si="106"/>
        <v>0</v>
      </c>
      <c r="W222" s="218">
        <f>SUM(W209:W221)</f>
        <v>3426.4861950880995</v>
      </c>
    </row>
    <row r="223" spans="5:23" ht="16" thickTop="1">
      <c r="E223" s="219" t="s">
        <v>67</v>
      </c>
      <c r="F223" s="219"/>
      <c r="G223" s="220"/>
      <c r="H223" s="221"/>
      <c r="I223" s="222"/>
      <c r="J223" s="222"/>
      <c r="K223" s="222"/>
      <c r="L223" s="222"/>
      <c r="M223" s="222"/>
      <c r="N223" s="222"/>
      <c r="O223" s="222"/>
      <c r="P223" s="222"/>
      <c r="Q223" s="222"/>
      <c r="R223" s="222"/>
      <c r="S223" s="222"/>
      <c r="T223" s="222"/>
      <c r="U223" s="222"/>
      <c r="V223" s="222"/>
      <c r="W223" s="223"/>
    </row>
    <row r="224" spans="5:23">
      <c r="E224" s="224" t="s">
        <v>712</v>
      </c>
      <c r="F224" s="224"/>
      <c r="G224" s="225"/>
      <c r="H224" s="226"/>
      <c r="I224" s="227">
        <f>I222+I223</f>
        <v>245.94699715606885</v>
      </c>
      <c r="J224" s="227">
        <f t="shared" ref="J224:U224" si="107">J222+J223</f>
        <v>1013.6048334290873</v>
      </c>
      <c r="K224" s="227">
        <f t="shared" si="107"/>
        <v>2090.5253529969787</v>
      </c>
      <c r="L224" s="227">
        <f t="shared" si="107"/>
        <v>76.409011505964529</v>
      </c>
      <c r="M224" s="227">
        <f t="shared" si="107"/>
        <v>0</v>
      </c>
      <c r="N224" s="227">
        <f t="shared" si="107"/>
        <v>0</v>
      </c>
      <c r="O224" s="227">
        <f t="shared" si="107"/>
        <v>0</v>
      </c>
      <c r="P224" s="227">
        <f t="shared" si="107"/>
        <v>0</v>
      </c>
      <c r="Q224" s="227">
        <f t="shared" si="107"/>
        <v>0</v>
      </c>
      <c r="R224" s="227">
        <f t="shared" si="107"/>
        <v>0</v>
      </c>
      <c r="S224" s="227">
        <f t="shared" si="107"/>
        <v>0</v>
      </c>
      <c r="T224" s="227">
        <f t="shared" si="107"/>
        <v>0</v>
      </c>
      <c r="U224" s="227">
        <f t="shared" si="107"/>
        <v>0</v>
      </c>
      <c r="V224" s="227">
        <f>V222+V223</f>
        <v>0</v>
      </c>
      <c r="W224" s="227">
        <f>W222+W223</f>
        <v>3426.4861950880995</v>
      </c>
    </row>
    <row r="225" spans="5:23">
      <c r="E225" s="213">
        <v>45658</v>
      </c>
      <c r="F225" s="213" t="s">
        <v>716</v>
      </c>
      <c r="G225" s="214" t="s">
        <v>65</v>
      </c>
      <c r="H225" s="239"/>
      <c r="I225" s="229">
        <f>(SUM('1.  LRAMVA Summary'!D$54:D$80)+SUM('1.  LRAMVA Summary'!D$81:D$82)*(MONTH($E225)-1)/12)*$H225</f>
        <v>0</v>
      </c>
      <c r="J225" s="229">
        <f>(SUM('1.  LRAMVA Summary'!E$54:E$80)+SUM('1.  LRAMVA Summary'!E$81:E$82)*(MONTH($E225)-1)/12)*$H225</f>
        <v>0</v>
      </c>
      <c r="K225" s="229">
        <f>(SUM('1.  LRAMVA Summary'!F$54:F$80)+SUM('1.  LRAMVA Summary'!F$81:F$82)*(MONTH($E225)-1)/12)*$H225</f>
        <v>0</v>
      </c>
      <c r="L225" s="229">
        <f>(SUM('1.  LRAMVA Summary'!G$54:G$80)+SUM('1.  LRAMVA Summary'!G$81:G$82)*(MONTH($E225)-1)/12)*$H225</f>
        <v>0</v>
      </c>
      <c r="M225" s="229">
        <f>(SUM('1.  LRAMVA Summary'!H$54:H$80)+SUM('1.  LRAMVA Summary'!H$81:H$82)*(MONTH($E225)-1)/12)*$H225</f>
        <v>0</v>
      </c>
      <c r="N225" s="229">
        <f>(SUM('1.  LRAMVA Summary'!I$54:I$80)+SUM('1.  LRAMVA Summary'!I$81:I$82)*(MONTH($E225)-1)/12)*$H225</f>
        <v>0</v>
      </c>
      <c r="O225" s="229">
        <f>(SUM('1.  LRAMVA Summary'!J$54:J$80)+SUM('1.  LRAMVA Summary'!J$81:J$82)*(MONTH($E225)-1)/12)*$H225</f>
        <v>0</v>
      </c>
      <c r="P225" s="229">
        <f>(SUM('1.  LRAMVA Summary'!K$54:K$80)+SUM('1.  LRAMVA Summary'!K$81:K$82)*(MONTH($E225)-1)/12)*$H225</f>
        <v>0</v>
      </c>
      <c r="Q225" s="229">
        <f>(SUM('1.  LRAMVA Summary'!L$54:L$80)+SUM('1.  LRAMVA Summary'!L$81:L$82)*(MONTH($E225)-1)/12)*$H225</f>
        <v>0</v>
      </c>
      <c r="R225" s="229">
        <f>(SUM('1.  LRAMVA Summary'!M$54:M$80)+SUM('1.  LRAMVA Summary'!M$81:M$82)*(MONTH($E225)-1)/12)*$H225</f>
        <v>0</v>
      </c>
      <c r="S225" s="229">
        <f>(SUM('1.  LRAMVA Summary'!N$54:N$80)+SUM('1.  LRAMVA Summary'!N$81:N$82)*(MONTH($E225)-1)/12)*$H225</f>
        <v>0</v>
      </c>
      <c r="T225" s="229">
        <f>(SUM('1.  LRAMVA Summary'!O$54:O$80)+SUM('1.  LRAMVA Summary'!O$81:O$82)*(MONTH($E225)-1)/12)*$H225</f>
        <v>0</v>
      </c>
      <c r="U225" s="229">
        <f>(SUM('1.  LRAMVA Summary'!P$54:P$80)+SUM('1.  LRAMVA Summary'!P$81:P$82)*(MONTH($E225)-1)/12)*$H225</f>
        <v>0</v>
      </c>
      <c r="V225" s="229">
        <f>(SUM('1.  LRAMVA Summary'!Q$54:Q$80)+SUM('1.  LRAMVA Summary'!Q$81:Q$82)*(MONTH($E225)-1)/12)*$H225</f>
        <v>0</v>
      </c>
      <c r="W225" s="230">
        <f>SUM(I225:V225)</f>
        <v>0</v>
      </c>
    </row>
    <row r="226" spans="5:23">
      <c r="E226" s="213">
        <v>45689</v>
      </c>
      <c r="F226" s="213" t="s">
        <v>716</v>
      </c>
      <c r="G226" s="214" t="s">
        <v>65</v>
      </c>
      <c r="H226" s="239"/>
      <c r="I226" s="229">
        <f>(SUM('1.  LRAMVA Summary'!D$54:D$80)+SUM('1.  LRAMVA Summary'!D$81:D$82)*(MONTH($E226)-1)/12)*$H226</f>
        <v>0</v>
      </c>
      <c r="J226" s="229">
        <f>(SUM('1.  LRAMVA Summary'!E$54:E$80)+SUM('1.  LRAMVA Summary'!E$81:E$82)*(MONTH($E226)-1)/12)*$H226</f>
        <v>0</v>
      </c>
      <c r="K226" s="229">
        <f>(SUM('1.  LRAMVA Summary'!F$54:F$80)+SUM('1.  LRAMVA Summary'!F$81:F$82)*(MONTH($E226)-1)/12)*$H226</f>
        <v>0</v>
      </c>
      <c r="L226" s="229">
        <f>(SUM('1.  LRAMVA Summary'!G$54:G$80)+SUM('1.  LRAMVA Summary'!G$81:G$82)*(MONTH($E226)-1)/12)*$H226</f>
        <v>0</v>
      </c>
      <c r="M226" s="229">
        <f>(SUM('1.  LRAMVA Summary'!H$54:H$80)+SUM('1.  LRAMVA Summary'!H$81:H$82)*(MONTH($E226)-1)/12)*$H226</f>
        <v>0</v>
      </c>
      <c r="N226" s="229">
        <f>(SUM('1.  LRAMVA Summary'!I$54:I$80)+SUM('1.  LRAMVA Summary'!I$81:I$82)*(MONTH($E226)-1)/12)*$H226</f>
        <v>0</v>
      </c>
      <c r="O226" s="229">
        <f>(SUM('1.  LRAMVA Summary'!J$54:J$80)+SUM('1.  LRAMVA Summary'!J$81:J$82)*(MONTH($E226)-1)/12)*$H226</f>
        <v>0</v>
      </c>
      <c r="P226" s="229">
        <f>(SUM('1.  LRAMVA Summary'!K$54:K$80)+SUM('1.  LRAMVA Summary'!K$81:K$82)*(MONTH($E226)-1)/12)*$H226</f>
        <v>0</v>
      </c>
      <c r="Q226" s="229">
        <f>(SUM('1.  LRAMVA Summary'!L$54:L$80)+SUM('1.  LRAMVA Summary'!L$81:L$82)*(MONTH($E226)-1)/12)*$H226</f>
        <v>0</v>
      </c>
      <c r="R226" s="229">
        <f>(SUM('1.  LRAMVA Summary'!M$54:M$80)+SUM('1.  LRAMVA Summary'!M$81:M$82)*(MONTH($E226)-1)/12)*$H226</f>
        <v>0</v>
      </c>
      <c r="S226" s="229">
        <f>(SUM('1.  LRAMVA Summary'!N$54:N$80)+SUM('1.  LRAMVA Summary'!N$81:N$82)*(MONTH($E226)-1)/12)*$H226</f>
        <v>0</v>
      </c>
      <c r="T226" s="229">
        <f>(SUM('1.  LRAMVA Summary'!O$54:O$80)+SUM('1.  LRAMVA Summary'!O$81:O$82)*(MONTH($E226)-1)/12)*$H226</f>
        <v>0</v>
      </c>
      <c r="U226" s="229">
        <f>(SUM('1.  LRAMVA Summary'!P$54:P$80)+SUM('1.  LRAMVA Summary'!P$81:P$82)*(MONTH($E226)-1)/12)*$H226</f>
        <v>0</v>
      </c>
      <c r="V226" s="229">
        <f>(SUM('1.  LRAMVA Summary'!Q$54:Q$80)+SUM('1.  LRAMVA Summary'!Q$81:Q$82)*(MONTH($E226)-1)/12)*$H226</f>
        <v>0</v>
      </c>
      <c r="W226" s="230">
        <f t="shared" ref="W226:W235" si="108">SUM(I226:V226)</f>
        <v>0</v>
      </c>
    </row>
    <row r="227" spans="5:23">
      <c r="E227" s="213">
        <v>45717</v>
      </c>
      <c r="F227" s="213" t="s">
        <v>716</v>
      </c>
      <c r="G227" s="214" t="s">
        <v>65</v>
      </c>
      <c r="H227" s="239"/>
      <c r="I227" s="229">
        <f>(SUM('1.  LRAMVA Summary'!D$54:D$80)+SUM('1.  LRAMVA Summary'!D$81:D$82)*(MONTH($E227)-1)/12)*$H227</f>
        <v>0</v>
      </c>
      <c r="J227" s="229">
        <f>(SUM('1.  LRAMVA Summary'!E$54:E$80)+SUM('1.  LRAMVA Summary'!E$81:E$82)*(MONTH($E227)-1)/12)*$H227</f>
        <v>0</v>
      </c>
      <c r="K227" s="229">
        <f>(SUM('1.  LRAMVA Summary'!F$54:F$80)+SUM('1.  LRAMVA Summary'!F$81:F$82)*(MONTH($E227)-1)/12)*$H227</f>
        <v>0</v>
      </c>
      <c r="L227" s="229">
        <f>(SUM('1.  LRAMVA Summary'!G$54:G$80)+SUM('1.  LRAMVA Summary'!G$81:G$82)*(MONTH($E227)-1)/12)*$H227</f>
        <v>0</v>
      </c>
      <c r="M227" s="229">
        <f>(SUM('1.  LRAMVA Summary'!H$54:H$80)+SUM('1.  LRAMVA Summary'!H$81:H$82)*(MONTH($E227)-1)/12)*$H227</f>
        <v>0</v>
      </c>
      <c r="N227" s="229">
        <f>(SUM('1.  LRAMVA Summary'!I$54:I$80)+SUM('1.  LRAMVA Summary'!I$81:I$82)*(MONTH($E227)-1)/12)*$H227</f>
        <v>0</v>
      </c>
      <c r="O227" s="229">
        <f>(SUM('1.  LRAMVA Summary'!J$54:J$80)+SUM('1.  LRAMVA Summary'!J$81:J$82)*(MONTH($E227)-1)/12)*$H227</f>
        <v>0</v>
      </c>
      <c r="P227" s="229">
        <f>(SUM('1.  LRAMVA Summary'!K$54:K$80)+SUM('1.  LRAMVA Summary'!K$81:K$82)*(MONTH($E227)-1)/12)*$H227</f>
        <v>0</v>
      </c>
      <c r="Q227" s="229">
        <f>(SUM('1.  LRAMVA Summary'!L$54:L$80)+SUM('1.  LRAMVA Summary'!L$81:L$82)*(MONTH($E227)-1)/12)*$H227</f>
        <v>0</v>
      </c>
      <c r="R227" s="229">
        <f>(SUM('1.  LRAMVA Summary'!M$54:M$80)+SUM('1.  LRAMVA Summary'!M$81:M$82)*(MONTH($E227)-1)/12)*$H227</f>
        <v>0</v>
      </c>
      <c r="S227" s="229">
        <f>(SUM('1.  LRAMVA Summary'!N$54:N$80)+SUM('1.  LRAMVA Summary'!N$81:N$82)*(MONTH($E227)-1)/12)*$H227</f>
        <v>0</v>
      </c>
      <c r="T227" s="229">
        <f>(SUM('1.  LRAMVA Summary'!O$54:O$80)+SUM('1.  LRAMVA Summary'!O$81:O$82)*(MONTH($E227)-1)/12)*$H227</f>
        <v>0</v>
      </c>
      <c r="U227" s="229">
        <f>(SUM('1.  LRAMVA Summary'!P$54:P$80)+SUM('1.  LRAMVA Summary'!P$81:P$82)*(MONTH($E227)-1)/12)*$H227</f>
        <v>0</v>
      </c>
      <c r="V227" s="229">
        <f>(SUM('1.  LRAMVA Summary'!Q$54:Q$80)+SUM('1.  LRAMVA Summary'!Q$81:Q$82)*(MONTH($E227)-1)/12)*$H227</f>
        <v>0</v>
      </c>
      <c r="W227" s="230">
        <f t="shared" si="108"/>
        <v>0</v>
      </c>
    </row>
    <row r="228" spans="5:23">
      <c r="E228" s="213">
        <v>45748</v>
      </c>
      <c r="F228" s="213" t="s">
        <v>716</v>
      </c>
      <c r="G228" s="214" t="s">
        <v>66</v>
      </c>
      <c r="H228" s="239"/>
      <c r="I228" s="229">
        <f>(SUM('1.  LRAMVA Summary'!D$54:D$80)+SUM('1.  LRAMVA Summary'!D$81:D$82)*(MONTH($E228)-1)/12)*$H228</f>
        <v>0</v>
      </c>
      <c r="J228" s="229">
        <f>(SUM('1.  LRAMVA Summary'!E$54:E$80)+SUM('1.  LRAMVA Summary'!E$81:E$82)*(MONTH($E228)-1)/12)*$H228</f>
        <v>0</v>
      </c>
      <c r="K228" s="229">
        <f>(SUM('1.  LRAMVA Summary'!F$54:F$80)+SUM('1.  LRAMVA Summary'!F$81:F$82)*(MONTH($E228)-1)/12)*$H228</f>
        <v>0</v>
      </c>
      <c r="L228" s="229">
        <f>(SUM('1.  LRAMVA Summary'!G$54:G$80)+SUM('1.  LRAMVA Summary'!G$81:G$82)*(MONTH($E228)-1)/12)*$H228</f>
        <v>0</v>
      </c>
      <c r="M228" s="229">
        <f>(SUM('1.  LRAMVA Summary'!H$54:H$80)+SUM('1.  LRAMVA Summary'!H$81:H$82)*(MONTH($E228)-1)/12)*$H228</f>
        <v>0</v>
      </c>
      <c r="N228" s="229">
        <f>(SUM('1.  LRAMVA Summary'!I$54:I$80)+SUM('1.  LRAMVA Summary'!I$81:I$82)*(MONTH($E228)-1)/12)*$H228</f>
        <v>0</v>
      </c>
      <c r="O228" s="229">
        <f>(SUM('1.  LRAMVA Summary'!J$54:J$80)+SUM('1.  LRAMVA Summary'!J$81:J$82)*(MONTH($E228)-1)/12)*$H228</f>
        <v>0</v>
      </c>
      <c r="P228" s="229">
        <f>(SUM('1.  LRAMVA Summary'!K$54:K$80)+SUM('1.  LRAMVA Summary'!K$81:K$82)*(MONTH($E228)-1)/12)*$H228</f>
        <v>0</v>
      </c>
      <c r="Q228" s="229">
        <f>(SUM('1.  LRAMVA Summary'!L$54:L$80)+SUM('1.  LRAMVA Summary'!L$81:L$82)*(MONTH($E228)-1)/12)*$H228</f>
        <v>0</v>
      </c>
      <c r="R228" s="229">
        <f>(SUM('1.  LRAMVA Summary'!M$54:M$80)+SUM('1.  LRAMVA Summary'!M$81:M$82)*(MONTH($E228)-1)/12)*$H228</f>
        <v>0</v>
      </c>
      <c r="S228" s="229">
        <f>(SUM('1.  LRAMVA Summary'!N$54:N$80)+SUM('1.  LRAMVA Summary'!N$81:N$82)*(MONTH($E228)-1)/12)*$H228</f>
        <v>0</v>
      </c>
      <c r="T228" s="229">
        <f>(SUM('1.  LRAMVA Summary'!O$54:O$80)+SUM('1.  LRAMVA Summary'!O$81:O$82)*(MONTH($E228)-1)/12)*$H228</f>
        <v>0</v>
      </c>
      <c r="U228" s="229">
        <f>(SUM('1.  LRAMVA Summary'!P$54:P$80)+SUM('1.  LRAMVA Summary'!P$81:P$82)*(MONTH($E228)-1)/12)*$H228</f>
        <v>0</v>
      </c>
      <c r="V228" s="229">
        <f>(SUM('1.  LRAMVA Summary'!Q$54:Q$80)+SUM('1.  LRAMVA Summary'!Q$81:Q$82)*(MONTH($E228)-1)/12)*$H228</f>
        <v>0</v>
      </c>
      <c r="W228" s="230">
        <f t="shared" si="108"/>
        <v>0</v>
      </c>
    </row>
    <row r="229" spans="5:23">
      <c r="E229" s="213">
        <v>45778</v>
      </c>
      <c r="F229" s="213" t="s">
        <v>716</v>
      </c>
      <c r="G229" s="214" t="s">
        <v>66</v>
      </c>
      <c r="H229" s="239"/>
      <c r="I229" s="229">
        <f>(SUM('1.  LRAMVA Summary'!D$54:D$80)+SUM('1.  LRAMVA Summary'!D$81:D$82)*(MONTH($E229)-1)/12)*$H229</f>
        <v>0</v>
      </c>
      <c r="J229" s="229">
        <f>(SUM('1.  LRAMVA Summary'!E$54:E$80)+SUM('1.  LRAMVA Summary'!E$81:E$82)*(MONTH($E229)-1)/12)*$H229</f>
        <v>0</v>
      </c>
      <c r="K229" s="229">
        <f>(SUM('1.  LRAMVA Summary'!F$54:F$80)+SUM('1.  LRAMVA Summary'!F$81:F$82)*(MONTH($E229)-1)/12)*$H229</f>
        <v>0</v>
      </c>
      <c r="L229" s="229">
        <f>(SUM('1.  LRAMVA Summary'!G$54:G$80)+SUM('1.  LRAMVA Summary'!G$81:G$82)*(MONTH($E229)-1)/12)*$H229</f>
        <v>0</v>
      </c>
      <c r="M229" s="229">
        <f>(SUM('1.  LRAMVA Summary'!H$54:H$80)+SUM('1.  LRAMVA Summary'!H$81:H$82)*(MONTH($E229)-1)/12)*$H229</f>
        <v>0</v>
      </c>
      <c r="N229" s="229">
        <f>(SUM('1.  LRAMVA Summary'!I$54:I$80)+SUM('1.  LRAMVA Summary'!I$81:I$82)*(MONTH($E229)-1)/12)*$H229</f>
        <v>0</v>
      </c>
      <c r="O229" s="229">
        <f>(SUM('1.  LRAMVA Summary'!J$54:J$80)+SUM('1.  LRAMVA Summary'!J$81:J$82)*(MONTH($E229)-1)/12)*$H229</f>
        <v>0</v>
      </c>
      <c r="P229" s="229">
        <f>(SUM('1.  LRAMVA Summary'!K$54:K$80)+SUM('1.  LRAMVA Summary'!K$81:K$82)*(MONTH($E229)-1)/12)*$H229</f>
        <v>0</v>
      </c>
      <c r="Q229" s="229">
        <f>(SUM('1.  LRAMVA Summary'!L$54:L$80)+SUM('1.  LRAMVA Summary'!L$81:L$82)*(MONTH($E229)-1)/12)*$H229</f>
        <v>0</v>
      </c>
      <c r="R229" s="229">
        <f>(SUM('1.  LRAMVA Summary'!M$54:M$80)+SUM('1.  LRAMVA Summary'!M$81:M$82)*(MONTH($E229)-1)/12)*$H229</f>
        <v>0</v>
      </c>
      <c r="S229" s="229">
        <f>(SUM('1.  LRAMVA Summary'!N$54:N$80)+SUM('1.  LRAMVA Summary'!N$81:N$82)*(MONTH($E229)-1)/12)*$H229</f>
        <v>0</v>
      </c>
      <c r="T229" s="229">
        <f>(SUM('1.  LRAMVA Summary'!O$54:O$80)+SUM('1.  LRAMVA Summary'!O$81:O$82)*(MONTH($E229)-1)/12)*$H229</f>
        <v>0</v>
      </c>
      <c r="U229" s="229">
        <f>(SUM('1.  LRAMVA Summary'!P$54:P$80)+SUM('1.  LRAMVA Summary'!P$81:P$82)*(MONTH($E229)-1)/12)*$H229</f>
        <v>0</v>
      </c>
      <c r="V229" s="229">
        <f>(SUM('1.  LRAMVA Summary'!Q$54:Q$80)+SUM('1.  LRAMVA Summary'!Q$81:Q$82)*(MONTH($E229)-1)/12)*$H229</f>
        <v>0</v>
      </c>
      <c r="W229" s="230">
        <f t="shared" si="108"/>
        <v>0</v>
      </c>
    </row>
    <row r="230" spans="5:23">
      <c r="E230" s="213">
        <v>45809</v>
      </c>
      <c r="F230" s="213" t="s">
        <v>716</v>
      </c>
      <c r="G230" s="214" t="s">
        <v>66</v>
      </c>
      <c r="H230" s="239"/>
      <c r="I230" s="229">
        <f>(SUM('1.  LRAMVA Summary'!D$54:D$80)+SUM('1.  LRAMVA Summary'!D$81:D$82)*(MONTH($E230)-1)/12)*$H230</f>
        <v>0</v>
      </c>
      <c r="J230" s="229">
        <f>(SUM('1.  LRAMVA Summary'!E$54:E$80)+SUM('1.  LRAMVA Summary'!E$81:E$82)*(MONTH($E230)-1)/12)*$H230</f>
        <v>0</v>
      </c>
      <c r="K230" s="229">
        <f>(SUM('1.  LRAMVA Summary'!F$54:F$80)+SUM('1.  LRAMVA Summary'!F$81:F$82)*(MONTH($E230)-1)/12)*$H230</f>
        <v>0</v>
      </c>
      <c r="L230" s="229">
        <f>(SUM('1.  LRAMVA Summary'!G$54:G$80)+SUM('1.  LRAMVA Summary'!G$81:G$82)*(MONTH($E230)-1)/12)*$H230</f>
        <v>0</v>
      </c>
      <c r="M230" s="229">
        <f>(SUM('1.  LRAMVA Summary'!H$54:H$80)+SUM('1.  LRAMVA Summary'!H$81:H$82)*(MONTH($E230)-1)/12)*$H230</f>
        <v>0</v>
      </c>
      <c r="N230" s="229">
        <f>(SUM('1.  LRAMVA Summary'!I$54:I$80)+SUM('1.  LRAMVA Summary'!I$81:I$82)*(MONTH($E230)-1)/12)*$H230</f>
        <v>0</v>
      </c>
      <c r="O230" s="229">
        <f>(SUM('1.  LRAMVA Summary'!J$54:J$80)+SUM('1.  LRAMVA Summary'!J$81:J$82)*(MONTH($E230)-1)/12)*$H230</f>
        <v>0</v>
      </c>
      <c r="P230" s="229">
        <f>(SUM('1.  LRAMVA Summary'!K$54:K$80)+SUM('1.  LRAMVA Summary'!K$81:K$82)*(MONTH($E230)-1)/12)*$H230</f>
        <v>0</v>
      </c>
      <c r="Q230" s="229">
        <f>(SUM('1.  LRAMVA Summary'!L$54:L$80)+SUM('1.  LRAMVA Summary'!L$81:L$82)*(MONTH($E230)-1)/12)*$H230</f>
        <v>0</v>
      </c>
      <c r="R230" s="229">
        <f>(SUM('1.  LRAMVA Summary'!M$54:M$80)+SUM('1.  LRAMVA Summary'!M$81:M$82)*(MONTH($E230)-1)/12)*$H230</f>
        <v>0</v>
      </c>
      <c r="S230" s="229">
        <f>(SUM('1.  LRAMVA Summary'!N$54:N$80)+SUM('1.  LRAMVA Summary'!N$81:N$82)*(MONTH($E230)-1)/12)*$H230</f>
        <v>0</v>
      </c>
      <c r="T230" s="229">
        <f>(SUM('1.  LRAMVA Summary'!O$54:O$80)+SUM('1.  LRAMVA Summary'!O$81:O$82)*(MONTH($E230)-1)/12)*$H230</f>
        <v>0</v>
      </c>
      <c r="U230" s="229">
        <f>(SUM('1.  LRAMVA Summary'!P$54:P$80)+SUM('1.  LRAMVA Summary'!P$81:P$82)*(MONTH($E230)-1)/12)*$H230</f>
        <v>0</v>
      </c>
      <c r="V230" s="229">
        <f>(SUM('1.  LRAMVA Summary'!Q$54:Q$80)+SUM('1.  LRAMVA Summary'!Q$81:Q$82)*(MONTH($E230)-1)/12)*$H230</f>
        <v>0</v>
      </c>
      <c r="W230" s="230">
        <f t="shared" si="108"/>
        <v>0</v>
      </c>
    </row>
    <row r="231" spans="5:23">
      <c r="E231" s="213">
        <v>45839</v>
      </c>
      <c r="F231" s="213" t="s">
        <v>716</v>
      </c>
      <c r="G231" s="214" t="s">
        <v>68</v>
      </c>
      <c r="H231" s="239"/>
      <c r="I231" s="229">
        <f>(SUM('1.  LRAMVA Summary'!D$54:D$80)+SUM('1.  LRAMVA Summary'!D$81:D$82)*(MONTH($E231)-1)/12)*$H231</f>
        <v>0</v>
      </c>
      <c r="J231" s="229">
        <f>(SUM('1.  LRAMVA Summary'!E$54:E$80)+SUM('1.  LRAMVA Summary'!E$81:E$82)*(MONTH($E231)-1)/12)*$H231</f>
        <v>0</v>
      </c>
      <c r="K231" s="229">
        <f>(SUM('1.  LRAMVA Summary'!F$54:F$80)+SUM('1.  LRAMVA Summary'!F$81:F$82)*(MONTH($E231)-1)/12)*$H231</f>
        <v>0</v>
      </c>
      <c r="L231" s="229">
        <f>(SUM('1.  LRAMVA Summary'!G$54:G$80)+SUM('1.  LRAMVA Summary'!G$81:G$82)*(MONTH($E231)-1)/12)*$H231</f>
        <v>0</v>
      </c>
      <c r="M231" s="229">
        <f>(SUM('1.  LRAMVA Summary'!H$54:H$80)+SUM('1.  LRAMVA Summary'!H$81:H$82)*(MONTH($E231)-1)/12)*$H231</f>
        <v>0</v>
      </c>
      <c r="N231" s="229">
        <f>(SUM('1.  LRAMVA Summary'!I$54:I$80)+SUM('1.  LRAMVA Summary'!I$81:I$82)*(MONTH($E231)-1)/12)*$H231</f>
        <v>0</v>
      </c>
      <c r="O231" s="229">
        <f>(SUM('1.  LRAMVA Summary'!J$54:J$80)+SUM('1.  LRAMVA Summary'!J$81:J$82)*(MONTH($E231)-1)/12)*$H231</f>
        <v>0</v>
      </c>
      <c r="P231" s="229">
        <f>(SUM('1.  LRAMVA Summary'!K$54:K$80)+SUM('1.  LRAMVA Summary'!K$81:K$82)*(MONTH($E231)-1)/12)*$H231</f>
        <v>0</v>
      </c>
      <c r="Q231" s="229">
        <f>(SUM('1.  LRAMVA Summary'!L$54:L$80)+SUM('1.  LRAMVA Summary'!L$81:L$82)*(MONTH($E231)-1)/12)*$H231</f>
        <v>0</v>
      </c>
      <c r="R231" s="229">
        <f>(SUM('1.  LRAMVA Summary'!M$54:M$80)+SUM('1.  LRAMVA Summary'!M$81:M$82)*(MONTH($E231)-1)/12)*$H231</f>
        <v>0</v>
      </c>
      <c r="S231" s="229">
        <f>(SUM('1.  LRAMVA Summary'!N$54:N$80)+SUM('1.  LRAMVA Summary'!N$81:N$82)*(MONTH($E231)-1)/12)*$H231</f>
        <v>0</v>
      </c>
      <c r="T231" s="229">
        <f>(SUM('1.  LRAMVA Summary'!O$54:O$80)+SUM('1.  LRAMVA Summary'!O$81:O$82)*(MONTH($E231)-1)/12)*$H231</f>
        <v>0</v>
      </c>
      <c r="U231" s="229">
        <f>(SUM('1.  LRAMVA Summary'!P$54:P$80)+SUM('1.  LRAMVA Summary'!P$81:P$82)*(MONTH($E231)-1)/12)*$H231</f>
        <v>0</v>
      </c>
      <c r="V231" s="229">
        <f>(SUM('1.  LRAMVA Summary'!Q$54:Q$80)+SUM('1.  LRAMVA Summary'!Q$81:Q$82)*(MONTH($E231)-1)/12)*$H231</f>
        <v>0</v>
      </c>
      <c r="W231" s="230">
        <f t="shared" si="108"/>
        <v>0</v>
      </c>
    </row>
    <row r="232" spans="5:23">
      <c r="E232" s="213">
        <v>45870</v>
      </c>
      <c r="F232" s="213" t="s">
        <v>716</v>
      </c>
      <c r="G232" s="214" t="s">
        <v>68</v>
      </c>
      <c r="H232" s="239"/>
      <c r="I232" s="229">
        <f>(SUM('1.  LRAMVA Summary'!D$54:D$80)+SUM('1.  LRAMVA Summary'!D$81:D$82)*(MONTH($E232)-1)/12)*$H232</f>
        <v>0</v>
      </c>
      <c r="J232" s="229">
        <f>(SUM('1.  LRAMVA Summary'!E$54:E$80)+SUM('1.  LRAMVA Summary'!E$81:E$82)*(MONTH($E232)-1)/12)*$H232</f>
        <v>0</v>
      </c>
      <c r="K232" s="229">
        <f>(SUM('1.  LRAMVA Summary'!F$54:F$80)+SUM('1.  LRAMVA Summary'!F$81:F$82)*(MONTH($E232)-1)/12)*$H232</f>
        <v>0</v>
      </c>
      <c r="L232" s="229">
        <f>(SUM('1.  LRAMVA Summary'!G$54:G$80)+SUM('1.  LRAMVA Summary'!G$81:G$82)*(MONTH($E232)-1)/12)*$H232</f>
        <v>0</v>
      </c>
      <c r="M232" s="229">
        <f>(SUM('1.  LRAMVA Summary'!H$54:H$80)+SUM('1.  LRAMVA Summary'!H$81:H$82)*(MONTH($E232)-1)/12)*$H232</f>
        <v>0</v>
      </c>
      <c r="N232" s="229">
        <f>(SUM('1.  LRAMVA Summary'!I$54:I$80)+SUM('1.  LRAMVA Summary'!I$81:I$82)*(MONTH($E232)-1)/12)*$H232</f>
        <v>0</v>
      </c>
      <c r="O232" s="229">
        <f>(SUM('1.  LRAMVA Summary'!J$54:J$80)+SUM('1.  LRAMVA Summary'!J$81:J$82)*(MONTH($E232)-1)/12)*$H232</f>
        <v>0</v>
      </c>
      <c r="P232" s="229">
        <f>(SUM('1.  LRAMVA Summary'!K$54:K$80)+SUM('1.  LRAMVA Summary'!K$81:K$82)*(MONTH($E232)-1)/12)*$H232</f>
        <v>0</v>
      </c>
      <c r="Q232" s="229">
        <f>(SUM('1.  LRAMVA Summary'!L$54:L$80)+SUM('1.  LRAMVA Summary'!L$81:L$82)*(MONTH($E232)-1)/12)*$H232</f>
        <v>0</v>
      </c>
      <c r="R232" s="229">
        <f>(SUM('1.  LRAMVA Summary'!M$54:M$80)+SUM('1.  LRAMVA Summary'!M$81:M$82)*(MONTH($E232)-1)/12)*$H232</f>
        <v>0</v>
      </c>
      <c r="S232" s="229">
        <f>(SUM('1.  LRAMVA Summary'!N$54:N$80)+SUM('1.  LRAMVA Summary'!N$81:N$82)*(MONTH($E232)-1)/12)*$H232</f>
        <v>0</v>
      </c>
      <c r="T232" s="229">
        <f>(SUM('1.  LRAMVA Summary'!O$54:O$80)+SUM('1.  LRAMVA Summary'!O$81:O$82)*(MONTH($E232)-1)/12)*$H232</f>
        <v>0</v>
      </c>
      <c r="U232" s="229">
        <f>(SUM('1.  LRAMVA Summary'!P$54:P$80)+SUM('1.  LRAMVA Summary'!P$81:P$82)*(MONTH($E232)-1)/12)*$H232</f>
        <v>0</v>
      </c>
      <c r="V232" s="229">
        <f>(SUM('1.  LRAMVA Summary'!Q$54:Q$80)+SUM('1.  LRAMVA Summary'!Q$81:Q$82)*(MONTH($E232)-1)/12)*$H232</f>
        <v>0</v>
      </c>
      <c r="W232" s="230">
        <f t="shared" si="108"/>
        <v>0</v>
      </c>
    </row>
    <row r="233" spans="5:23">
      <c r="E233" s="213">
        <v>45901</v>
      </c>
      <c r="F233" s="213" t="s">
        <v>716</v>
      </c>
      <c r="G233" s="214" t="s">
        <v>68</v>
      </c>
      <c r="H233" s="239"/>
      <c r="I233" s="229">
        <f>(SUM('1.  LRAMVA Summary'!D$54:D$80)+SUM('1.  LRAMVA Summary'!D$81:D$82)*(MONTH($E233)-1)/12)*$H233</f>
        <v>0</v>
      </c>
      <c r="J233" s="229">
        <f>(SUM('1.  LRAMVA Summary'!E$54:E$80)+SUM('1.  LRAMVA Summary'!E$81:E$82)*(MONTH($E233)-1)/12)*$H233</f>
        <v>0</v>
      </c>
      <c r="K233" s="229">
        <f>(SUM('1.  LRAMVA Summary'!F$54:F$80)+SUM('1.  LRAMVA Summary'!F$81:F$82)*(MONTH($E233)-1)/12)*$H233</f>
        <v>0</v>
      </c>
      <c r="L233" s="229">
        <f>(SUM('1.  LRAMVA Summary'!G$54:G$80)+SUM('1.  LRAMVA Summary'!G$81:G$82)*(MONTH($E233)-1)/12)*$H233</f>
        <v>0</v>
      </c>
      <c r="M233" s="229">
        <f>(SUM('1.  LRAMVA Summary'!H$54:H$80)+SUM('1.  LRAMVA Summary'!H$81:H$82)*(MONTH($E233)-1)/12)*$H233</f>
        <v>0</v>
      </c>
      <c r="N233" s="229">
        <f>(SUM('1.  LRAMVA Summary'!I$54:I$80)+SUM('1.  LRAMVA Summary'!I$81:I$82)*(MONTH($E233)-1)/12)*$H233</f>
        <v>0</v>
      </c>
      <c r="O233" s="229">
        <f>(SUM('1.  LRAMVA Summary'!J$54:J$80)+SUM('1.  LRAMVA Summary'!J$81:J$82)*(MONTH($E233)-1)/12)*$H233</f>
        <v>0</v>
      </c>
      <c r="P233" s="229">
        <f>(SUM('1.  LRAMVA Summary'!K$54:K$80)+SUM('1.  LRAMVA Summary'!K$81:K$82)*(MONTH($E233)-1)/12)*$H233</f>
        <v>0</v>
      </c>
      <c r="Q233" s="229">
        <f>(SUM('1.  LRAMVA Summary'!L$54:L$80)+SUM('1.  LRAMVA Summary'!L$81:L$82)*(MONTH($E233)-1)/12)*$H233</f>
        <v>0</v>
      </c>
      <c r="R233" s="229">
        <f>(SUM('1.  LRAMVA Summary'!M$54:M$80)+SUM('1.  LRAMVA Summary'!M$81:M$82)*(MONTH($E233)-1)/12)*$H233</f>
        <v>0</v>
      </c>
      <c r="S233" s="229">
        <f>(SUM('1.  LRAMVA Summary'!N$54:N$80)+SUM('1.  LRAMVA Summary'!N$81:N$82)*(MONTH($E233)-1)/12)*$H233</f>
        <v>0</v>
      </c>
      <c r="T233" s="229">
        <f>(SUM('1.  LRAMVA Summary'!O$54:O$80)+SUM('1.  LRAMVA Summary'!O$81:O$82)*(MONTH($E233)-1)/12)*$H233</f>
        <v>0</v>
      </c>
      <c r="U233" s="229">
        <f>(SUM('1.  LRAMVA Summary'!P$54:P$80)+SUM('1.  LRAMVA Summary'!P$81:P$82)*(MONTH($E233)-1)/12)*$H233</f>
        <v>0</v>
      </c>
      <c r="V233" s="229">
        <f>(SUM('1.  LRAMVA Summary'!Q$54:Q$80)+SUM('1.  LRAMVA Summary'!Q$81:Q$82)*(MONTH($E233)-1)/12)*$H233</f>
        <v>0</v>
      </c>
      <c r="W233" s="230">
        <f t="shared" si="108"/>
        <v>0</v>
      </c>
    </row>
    <row r="234" spans="5:23">
      <c r="E234" s="213">
        <v>45931</v>
      </c>
      <c r="F234" s="213" t="s">
        <v>716</v>
      </c>
      <c r="G234" s="214" t="s">
        <v>69</v>
      </c>
      <c r="H234" s="239"/>
      <c r="I234" s="229">
        <f>(SUM('1.  LRAMVA Summary'!D$54:D$80)+SUM('1.  LRAMVA Summary'!D$81:D$82)*(MONTH($E234)-1)/12)*$H234</f>
        <v>0</v>
      </c>
      <c r="J234" s="229">
        <f>(SUM('1.  LRAMVA Summary'!E$54:E$80)+SUM('1.  LRAMVA Summary'!E$81:E$82)*(MONTH($E234)-1)/12)*$H234</f>
        <v>0</v>
      </c>
      <c r="K234" s="229">
        <f>(SUM('1.  LRAMVA Summary'!F$54:F$80)+SUM('1.  LRAMVA Summary'!F$81:F$82)*(MONTH($E234)-1)/12)*$H234</f>
        <v>0</v>
      </c>
      <c r="L234" s="229">
        <f>(SUM('1.  LRAMVA Summary'!G$54:G$80)+SUM('1.  LRAMVA Summary'!G$81:G$82)*(MONTH($E234)-1)/12)*$H234</f>
        <v>0</v>
      </c>
      <c r="M234" s="229">
        <f>(SUM('1.  LRAMVA Summary'!H$54:H$80)+SUM('1.  LRAMVA Summary'!H$81:H$82)*(MONTH($E234)-1)/12)*$H234</f>
        <v>0</v>
      </c>
      <c r="N234" s="229">
        <f>(SUM('1.  LRAMVA Summary'!I$54:I$80)+SUM('1.  LRAMVA Summary'!I$81:I$82)*(MONTH($E234)-1)/12)*$H234</f>
        <v>0</v>
      </c>
      <c r="O234" s="229">
        <f>(SUM('1.  LRAMVA Summary'!J$54:J$80)+SUM('1.  LRAMVA Summary'!J$81:J$82)*(MONTH($E234)-1)/12)*$H234</f>
        <v>0</v>
      </c>
      <c r="P234" s="229">
        <f>(SUM('1.  LRAMVA Summary'!K$54:K$80)+SUM('1.  LRAMVA Summary'!K$81:K$82)*(MONTH($E234)-1)/12)*$H234</f>
        <v>0</v>
      </c>
      <c r="Q234" s="229">
        <f>(SUM('1.  LRAMVA Summary'!L$54:L$80)+SUM('1.  LRAMVA Summary'!L$81:L$82)*(MONTH($E234)-1)/12)*$H234</f>
        <v>0</v>
      </c>
      <c r="R234" s="229">
        <f>(SUM('1.  LRAMVA Summary'!M$54:M$80)+SUM('1.  LRAMVA Summary'!M$81:M$82)*(MONTH($E234)-1)/12)*$H234</f>
        <v>0</v>
      </c>
      <c r="S234" s="229">
        <f>(SUM('1.  LRAMVA Summary'!N$54:N$80)+SUM('1.  LRAMVA Summary'!N$81:N$82)*(MONTH($E234)-1)/12)*$H234</f>
        <v>0</v>
      </c>
      <c r="T234" s="229">
        <f>(SUM('1.  LRAMVA Summary'!O$54:O$80)+SUM('1.  LRAMVA Summary'!O$81:O$82)*(MONTH($E234)-1)/12)*$H234</f>
        <v>0</v>
      </c>
      <c r="U234" s="229">
        <f>(SUM('1.  LRAMVA Summary'!P$54:P$80)+SUM('1.  LRAMVA Summary'!P$81:P$82)*(MONTH($E234)-1)/12)*$H234</f>
        <v>0</v>
      </c>
      <c r="V234" s="229">
        <f>(SUM('1.  LRAMVA Summary'!Q$54:Q$80)+SUM('1.  LRAMVA Summary'!Q$81:Q$82)*(MONTH($E234)-1)/12)*$H234</f>
        <v>0</v>
      </c>
      <c r="W234" s="230">
        <f t="shared" si="108"/>
        <v>0</v>
      </c>
    </row>
    <row r="235" spans="5:23">
      <c r="E235" s="213">
        <v>45962</v>
      </c>
      <c r="F235" s="213" t="s">
        <v>716</v>
      </c>
      <c r="G235" s="214" t="s">
        <v>69</v>
      </c>
      <c r="H235" s="239"/>
      <c r="I235" s="229">
        <f>(SUM('1.  LRAMVA Summary'!D$54:D$80)+SUM('1.  LRAMVA Summary'!D$81:D$82)*(MONTH($E235)-1)/12)*$H235</f>
        <v>0</v>
      </c>
      <c r="J235" s="229">
        <f>(SUM('1.  LRAMVA Summary'!E$54:E$80)+SUM('1.  LRAMVA Summary'!E$81:E$82)*(MONTH($E235)-1)/12)*$H235</f>
        <v>0</v>
      </c>
      <c r="K235" s="229">
        <f>(SUM('1.  LRAMVA Summary'!F$54:F$80)+SUM('1.  LRAMVA Summary'!F$81:F$82)*(MONTH($E235)-1)/12)*$H235</f>
        <v>0</v>
      </c>
      <c r="L235" s="229">
        <f>(SUM('1.  LRAMVA Summary'!G$54:G$80)+SUM('1.  LRAMVA Summary'!G$81:G$82)*(MONTH($E235)-1)/12)*$H235</f>
        <v>0</v>
      </c>
      <c r="M235" s="229">
        <f>(SUM('1.  LRAMVA Summary'!H$54:H$80)+SUM('1.  LRAMVA Summary'!H$81:H$82)*(MONTH($E235)-1)/12)*$H235</f>
        <v>0</v>
      </c>
      <c r="N235" s="229">
        <f>(SUM('1.  LRAMVA Summary'!I$54:I$80)+SUM('1.  LRAMVA Summary'!I$81:I$82)*(MONTH($E235)-1)/12)*$H235</f>
        <v>0</v>
      </c>
      <c r="O235" s="229">
        <f>(SUM('1.  LRAMVA Summary'!J$54:J$80)+SUM('1.  LRAMVA Summary'!J$81:J$82)*(MONTH($E235)-1)/12)*$H235</f>
        <v>0</v>
      </c>
      <c r="P235" s="229">
        <f>(SUM('1.  LRAMVA Summary'!K$54:K$80)+SUM('1.  LRAMVA Summary'!K$81:K$82)*(MONTH($E235)-1)/12)*$H235</f>
        <v>0</v>
      </c>
      <c r="Q235" s="229">
        <f>(SUM('1.  LRAMVA Summary'!L$54:L$80)+SUM('1.  LRAMVA Summary'!L$81:L$82)*(MONTH($E235)-1)/12)*$H235</f>
        <v>0</v>
      </c>
      <c r="R235" s="229">
        <f>(SUM('1.  LRAMVA Summary'!M$54:M$80)+SUM('1.  LRAMVA Summary'!M$81:M$82)*(MONTH($E235)-1)/12)*$H235</f>
        <v>0</v>
      </c>
      <c r="S235" s="229">
        <f>(SUM('1.  LRAMVA Summary'!N$54:N$80)+SUM('1.  LRAMVA Summary'!N$81:N$82)*(MONTH($E235)-1)/12)*$H235</f>
        <v>0</v>
      </c>
      <c r="T235" s="229">
        <f>(SUM('1.  LRAMVA Summary'!O$54:O$80)+SUM('1.  LRAMVA Summary'!O$81:O$82)*(MONTH($E235)-1)/12)*$H235</f>
        <v>0</v>
      </c>
      <c r="U235" s="229">
        <f>(SUM('1.  LRAMVA Summary'!P$54:P$80)+SUM('1.  LRAMVA Summary'!P$81:P$82)*(MONTH($E235)-1)/12)*$H235</f>
        <v>0</v>
      </c>
      <c r="V235" s="229">
        <f>(SUM('1.  LRAMVA Summary'!Q$54:Q$80)+SUM('1.  LRAMVA Summary'!Q$81:Q$82)*(MONTH($E235)-1)/12)*$H235</f>
        <v>0</v>
      </c>
      <c r="W235" s="230">
        <f t="shared" si="108"/>
        <v>0</v>
      </c>
    </row>
    <row r="236" spans="5:23">
      <c r="E236" s="213">
        <v>45992</v>
      </c>
      <c r="F236" s="213" t="s">
        <v>716</v>
      </c>
      <c r="G236" s="214" t="s">
        <v>69</v>
      </c>
      <c r="H236" s="239"/>
      <c r="I236" s="229">
        <f>(SUM('1.  LRAMVA Summary'!D$54:D$80)+SUM('1.  LRAMVA Summary'!D$81:D$82)*(MONTH($E236)-1)/12)*$H236</f>
        <v>0</v>
      </c>
      <c r="J236" s="229">
        <f>(SUM('1.  LRAMVA Summary'!E$54:E$80)+SUM('1.  LRAMVA Summary'!E$81:E$82)*(MONTH($E236)-1)/12)*$H236</f>
        <v>0</v>
      </c>
      <c r="K236" s="229">
        <f>(SUM('1.  LRAMVA Summary'!F$54:F$80)+SUM('1.  LRAMVA Summary'!F$81:F$82)*(MONTH($E236)-1)/12)*$H236</f>
        <v>0</v>
      </c>
      <c r="L236" s="229">
        <f>(SUM('1.  LRAMVA Summary'!G$54:G$80)+SUM('1.  LRAMVA Summary'!G$81:G$82)*(MONTH($E236)-1)/12)*$H236</f>
        <v>0</v>
      </c>
      <c r="M236" s="229">
        <f>(SUM('1.  LRAMVA Summary'!H$54:H$80)+SUM('1.  LRAMVA Summary'!H$81:H$82)*(MONTH($E236)-1)/12)*$H236</f>
        <v>0</v>
      </c>
      <c r="N236" s="229">
        <f>(SUM('1.  LRAMVA Summary'!I$54:I$80)+SUM('1.  LRAMVA Summary'!I$81:I$82)*(MONTH($E236)-1)/12)*$H236</f>
        <v>0</v>
      </c>
      <c r="O236" s="229">
        <f>(SUM('1.  LRAMVA Summary'!J$54:J$80)+SUM('1.  LRAMVA Summary'!J$81:J$82)*(MONTH($E236)-1)/12)*$H236</f>
        <v>0</v>
      </c>
      <c r="P236" s="229">
        <f>(SUM('1.  LRAMVA Summary'!K$54:K$80)+SUM('1.  LRAMVA Summary'!K$81:K$82)*(MONTH($E236)-1)/12)*$H236</f>
        <v>0</v>
      </c>
      <c r="Q236" s="229">
        <f>(SUM('1.  LRAMVA Summary'!L$54:L$80)+SUM('1.  LRAMVA Summary'!L$81:L$82)*(MONTH($E236)-1)/12)*$H236</f>
        <v>0</v>
      </c>
      <c r="R236" s="229">
        <f>(SUM('1.  LRAMVA Summary'!M$54:M$80)+SUM('1.  LRAMVA Summary'!M$81:M$82)*(MONTH($E236)-1)/12)*$H236</f>
        <v>0</v>
      </c>
      <c r="S236" s="229">
        <f>(SUM('1.  LRAMVA Summary'!N$54:N$80)+SUM('1.  LRAMVA Summary'!N$81:N$82)*(MONTH($E236)-1)/12)*$H236</f>
        <v>0</v>
      </c>
      <c r="T236" s="229">
        <f>(SUM('1.  LRAMVA Summary'!O$54:O$80)+SUM('1.  LRAMVA Summary'!O$81:O$82)*(MONTH($E236)-1)/12)*$H236</f>
        <v>0</v>
      </c>
      <c r="U236" s="229">
        <f>(SUM('1.  LRAMVA Summary'!P$54:P$80)+SUM('1.  LRAMVA Summary'!P$81:P$82)*(MONTH($E236)-1)/12)*$H236</f>
        <v>0</v>
      </c>
      <c r="V236" s="229">
        <f>(SUM('1.  LRAMVA Summary'!Q$54:Q$80)+SUM('1.  LRAMVA Summary'!Q$81:Q$82)*(MONTH($E236)-1)/12)*$H236</f>
        <v>0</v>
      </c>
      <c r="W236" s="230">
        <f>SUM(I236:V236)</f>
        <v>0</v>
      </c>
    </row>
    <row r="237" spans="5:23" ht="16" thickBot="1">
      <c r="E237" s="215" t="s">
        <v>714</v>
      </c>
      <c r="F237" s="215"/>
      <c r="G237" s="216"/>
      <c r="H237" s="217"/>
      <c r="I237" s="218">
        <f>SUM(I224:I236)</f>
        <v>245.94699715606885</v>
      </c>
      <c r="J237" s="218">
        <f>SUM(J224:J236)</f>
        <v>1013.6048334290873</v>
      </c>
      <c r="K237" s="218">
        <f t="shared" ref="K237:U237" si="109">SUM(K224:K236)</f>
        <v>2090.5253529969787</v>
      </c>
      <c r="L237" s="218">
        <f t="shared" si="109"/>
        <v>76.409011505964529</v>
      </c>
      <c r="M237" s="218">
        <f>SUM(M224:M236)</f>
        <v>0</v>
      </c>
      <c r="N237" s="218">
        <f t="shared" si="109"/>
        <v>0</v>
      </c>
      <c r="O237" s="218">
        <f t="shared" si="109"/>
        <v>0</v>
      </c>
      <c r="P237" s="218">
        <f t="shared" si="109"/>
        <v>0</v>
      </c>
      <c r="Q237" s="218">
        <f t="shared" si="109"/>
        <v>0</v>
      </c>
      <c r="R237" s="218">
        <f t="shared" si="109"/>
        <v>0</v>
      </c>
      <c r="S237" s="218">
        <f t="shared" si="109"/>
        <v>0</v>
      </c>
      <c r="T237" s="218">
        <f t="shared" si="109"/>
        <v>0</v>
      </c>
      <c r="U237" s="218">
        <f t="shared" si="109"/>
        <v>0</v>
      </c>
      <c r="V237" s="218">
        <f>SUM(V224:V236)</f>
        <v>0</v>
      </c>
      <c r="W237" s="218">
        <f>SUM(W224:W236)</f>
        <v>3426.4861950880995</v>
      </c>
    </row>
    <row r="238" spans="5:23" ht="16" thickTop="1">
      <c r="E238" s="219" t="s">
        <v>67</v>
      </c>
      <c r="F238" s="219"/>
      <c r="G238" s="220"/>
      <c r="H238" s="221"/>
      <c r="I238" s="222"/>
      <c r="J238" s="222"/>
      <c r="K238" s="222"/>
      <c r="L238" s="222"/>
      <c r="M238" s="222"/>
      <c r="N238" s="222"/>
      <c r="O238" s="222"/>
      <c r="P238" s="222"/>
      <c r="Q238" s="222"/>
      <c r="R238" s="222"/>
      <c r="S238" s="222"/>
      <c r="T238" s="222"/>
      <c r="U238" s="222"/>
      <c r="V238" s="222"/>
      <c r="W238" s="223"/>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D19" zoomScale="90" zoomScaleNormal="90" workbookViewId="0">
      <selection activeCell="J27" sqref="J27"/>
    </sheetView>
  </sheetViews>
  <sheetFormatPr baseColWidth="10" defaultColWidth="9.1640625" defaultRowHeight="15" outlineLevelRow="1"/>
  <cols>
    <col min="1" max="1" width="5.83203125" style="12" customWidth="1"/>
    <col min="2" max="2" width="24.33203125" style="12" customWidth="1"/>
    <col min="3" max="3" width="11.5" style="12" customWidth="1"/>
    <col min="4" max="4" width="37.6640625" style="12" customWidth="1"/>
    <col min="5" max="5" width="35.1640625" style="12" bestFit="1" customWidth="1"/>
    <col min="6" max="6" width="26.6640625" style="12" customWidth="1"/>
    <col min="7" max="7" width="17" style="12" customWidth="1"/>
    <col min="8" max="8" width="19.5" style="12" customWidth="1"/>
    <col min="9" max="10" width="23" style="631" customWidth="1"/>
    <col min="11" max="11" width="2" style="16" customWidth="1"/>
    <col min="12" max="41" width="9.1640625" style="12"/>
    <col min="42" max="42" width="2.1640625" style="12" customWidth="1"/>
    <col min="43" max="43" width="12.5" style="12" customWidth="1"/>
    <col min="44" max="64" width="12" style="12" bestFit="1" customWidth="1"/>
    <col min="65" max="72" width="9.1640625" style="12"/>
    <col min="73" max="73" width="9.1640625" style="16"/>
    <col min="74" max="16384" width="9.16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6" thickBot="1">
      <c r="I11" s="12"/>
      <c r="J11" s="12"/>
    </row>
    <row r="12" spans="2:73" s="9" customFormat="1" ht="25.5" customHeight="1" outlineLevel="1" thickBot="1">
      <c r="B12" s="119" t="s">
        <v>171</v>
      </c>
      <c r="D12" s="126" t="s">
        <v>175</v>
      </c>
      <c r="E12" s="17"/>
      <c r="F12" s="176"/>
      <c r="G12" s="177"/>
      <c r="H12" s="178"/>
      <c r="K12" s="178"/>
      <c r="L12" s="176"/>
      <c r="M12" s="176"/>
      <c r="N12" s="176"/>
      <c r="O12" s="176"/>
      <c r="P12" s="176"/>
      <c r="Q12" s="179"/>
    </row>
    <row r="13" spans="2:73" s="9" customFormat="1" ht="25.5" customHeight="1" outlineLevel="1" thickBot="1">
      <c r="B13" s="547"/>
      <c r="D13" s="633" t="s">
        <v>406</v>
      </c>
      <c r="E13" s="17"/>
      <c r="F13" s="176"/>
      <c r="G13" s="177"/>
      <c r="H13" s="178"/>
      <c r="K13" s="178"/>
      <c r="L13" s="176"/>
      <c r="M13" s="176"/>
      <c r="N13" s="176"/>
      <c r="O13" s="176"/>
      <c r="P13" s="176"/>
      <c r="Q13" s="179"/>
    </row>
    <row r="14" spans="2:73" ht="30" customHeight="1" outlineLevel="1" thickBot="1">
      <c r="B14" s="90"/>
      <c r="D14" s="606" t="s">
        <v>551</v>
      </c>
      <c r="I14" s="12"/>
      <c r="J14" s="12"/>
      <c r="BU14" s="12"/>
    </row>
    <row r="15" spans="2:73" ht="26.25" customHeight="1" outlineLevel="1">
      <c r="C15" s="90"/>
      <c r="I15" s="12"/>
      <c r="J15" s="12"/>
    </row>
    <row r="16" spans="2:73" ht="23.25" customHeight="1" outlineLevel="1">
      <c r="B16" s="116" t="s">
        <v>505</v>
      </c>
      <c r="C16" s="90"/>
      <c r="D16" s="611" t="s">
        <v>612</v>
      </c>
      <c r="E16" s="601"/>
      <c r="F16" s="601"/>
      <c r="G16" s="612"/>
      <c r="H16" s="601"/>
      <c r="I16" s="601"/>
      <c r="J16" s="601"/>
      <c r="K16" s="635"/>
      <c r="L16" s="601"/>
      <c r="M16" s="601"/>
      <c r="N16" s="601"/>
      <c r="O16" s="601"/>
      <c r="P16" s="601"/>
      <c r="Q16" s="601"/>
      <c r="R16" s="601"/>
      <c r="S16" s="601"/>
      <c r="T16" s="601"/>
      <c r="U16" s="601"/>
      <c r="V16" s="601"/>
      <c r="W16" s="601"/>
      <c r="X16" s="601"/>
      <c r="Y16" s="601"/>
      <c r="Z16" s="601"/>
      <c r="AA16" s="601"/>
      <c r="AB16" s="601"/>
      <c r="AC16" s="601"/>
      <c r="AD16" s="601"/>
      <c r="AE16" s="601"/>
      <c r="AF16" s="601"/>
      <c r="AG16" s="601"/>
    </row>
    <row r="17" spans="2:73" ht="23.25" customHeight="1" outlineLevel="1">
      <c r="B17" s="685" t="s">
        <v>607</v>
      </c>
      <c r="C17" s="90"/>
      <c r="D17" s="607" t="s">
        <v>585</v>
      </c>
      <c r="E17" s="601"/>
      <c r="F17" s="601"/>
      <c r="G17" s="612"/>
      <c r="H17" s="601"/>
      <c r="I17" s="601"/>
      <c r="J17" s="601"/>
      <c r="K17" s="635"/>
      <c r="L17" s="601"/>
      <c r="M17" s="601"/>
      <c r="N17" s="601"/>
      <c r="O17" s="601"/>
      <c r="P17" s="601"/>
      <c r="Q17" s="601"/>
      <c r="R17" s="601"/>
      <c r="S17" s="601"/>
      <c r="T17" s="601"/>
      <c r="U17" s="601"/>
      <c r="V17" s="601"/>
      <c r="W17" s="601"/>
      <c r="X17" s="601"/>
      <c r="Y17" s="601"/>
      <c r="Z17" s="601"/>
      <c r="AA17" s="601"/>
      <c r="AB17" s="601"/>
      <c r="AC17" s="601"/>
      <c r="AD17" s="601"/>
      <c r="AE17" s="601"/>
      <c r="AF17" s="601"/>
      <c r="AG17" s="601"/>
    </row>
    <row r="18" spans="2:73" ht="23.25" customHeight="1" outlineLevel="1">
      <c r="C18" s="90"/>
      <c r="D18" s="607" t="s">
        <v>619</v>
      </c>
      <c r="E18" s="601"/>
      <c r="F18" s="601"/>
      <c r="G18" s="612"/>
      <c r="H18" s="601"/>
      <c r="I18" s="601"/>
      <c r="J18" s="601"/>
      <c r="K18" s="635"/>
      <c r="L18" s="601"/>
      <c r="M18" s="601"/>
      <c r="N18" s="601"/>
      <c r="O18" s="601"/>
      <c r="P18" s="601"/>
      <c r="Q18" s="601"/>
      <c r="R18" s="601"/>
      <c r="S18" s="601"/>
      <c r="T18" s="601"/>
      <c r="U18" s="601"/>
      <c r="V18" s="601"/>
      <c r="W18" s="601"/>
      <c r="X18" s="601"/>
      <c r="Y18" s="601"/>
      <c r="Z18" s="601"/>
      <c r="AA18" s="601"/>
      <c r="AB18" s="601"/>
      <c r="AC18" s="601"/>
      <c r="AD18" s="601"/>
      <c r="AE18" s="601"/>
      <c r="AF18" s="601"/>
      <c r="AG18" s="601"/>
    </row>
    <row r="19" spans="2:73" ht="23.25" customHeight="1" outlineLevel="1">
      <c r="C19" s="90"/>
      <c r="D19" s="607" t="s">
        <v>618</v>
      </c>
      <c r="E19" s="601"/>
      <c r="F19" s="601"/>
      <c r="G19" s="612"/>
      <c r="H19" s="601"/>
      <c r="I19" s="601"/>
      <c r="J19" s="601"/>
      <c r="K19" s="635"/>
      <c r="L19" s="601"/>
      <c r="M19" s="601"/>
      <c r="N19" s="601"/>
      <c r="O19" s="601"/>
      <c r="P19" s="601"/>
      <c r="Q19" s="601"/>
      <c r="R19" s="601"/>
      <c r="S19" s="601"/>
      <c r="T19" s="601"/>
      <c r="U19" s="601"/>
      <c r="V19" s="601"/>
      <c r="W19" s="601"/>
      <c r="X19" s="601"/>
      <c r="Y19" s="601"/>
      <c r="Z19" s="601"/>
      <c r="AA19" s="601"/>
      <c r="AB19" s="601"/>
      <c r="AC19" s="601"/>
      <c r="AD19" s="601"/>
      <c r="AE19" s="601"/>
      <c r="AF19" s="601"/>
      <c r="AG19" s="601"/>
    </row>
    <row r="20" spans="2:73" ht="23.25" customHeight="1" outlineLevel="1">
      <c r="C20" s="90"/>
      <c r="D20" s="607" t="s">
        <v>620</v>
      </c>
      <c r="E20" s="601"/>
      <c r="F20" s="601"/>
      <c r="G20" s="612"/>
      <c r="H20" s="601"/>
      <c r="I20" s="601"/>
      <c r="J20" s="601"/>
      <c r="K20" s="635"/>
      <c r="L20" s="601"/>
      <c r="M20" s="601"/>
      <c r="N20" s="601"/>
      <c r="O20" s="601"/>
      <c r="P20" s="601"/>
      <c r="Q20" s="601"/>
      <c r="R20" s="601"/>
      <c r="S20" s="601"/>
      <c r="T20" s="601"/>
      <c r="U20" s="601"/>
      <c r="V20" s="601"/>
      <c r="W20" s="601"/>
      <c r="X20" s="601"/>
      <c r="Y20" s="601"/>
      <c r="Z20" s="601"/>
      <c r="AA20" s="601"/>
      <c r="AB20" s="601"/>
      <c r="AC20" s="601"/>
      <c r="AD20" s="601"/>
      <c r="AE20" s="601"/>
      <c r="AF20" s="601"/>
      <c r="AG20" s="601"/>
    </row>
    <row r="21" spans="2:73" ht="23.25" customHeight="1" outlineLevel="1">
      <c r="C21" s="90"/>
      <c r="D21" s="698" t="s">
        <v>629</v>
      </c>
      <c r="E21" s="601"/>
      <c r="F21" s="601"/>
      <c r="G21" s="612"/>
      <c r="H21" s="601"/>
      <c r="I21" s="601"/>
      <c r="J21" s="601"/>
      <c r="K21" s="635"/>
      <c r="L21" s="601"/>
      <c r="M21" s="601"/>
      <c r="N21" s="601"/>
      <c r="O21" s="601"/>
      <c r="P21" s="601"/>
      <c r="Q21" s="601"/>
      <c r="R21" s="601"/>
      <c r="S21" s="601"/>
      <c r="T21" s="601"/>
      <c r="U21" s="601"/>
      <c r="V21" s="601"/>
      <c r="W21" s="601"/>
      <c r="X21" s="601"/>
      <c r="Y21" s="601"/>
      <c r="Z21" s="601"/>
      <c r="AA21" s="601"/>
      <c r="AB21" s="601"/>
      <c r="AC21" s="601"/>
      <c r="AD21" s="601"/>
      <c r="AE21" s="601"/>
      <c r="AF21" s="601"/>
      <c r="AG21" s="601"/>
    </row>
    <row r="22" spans="2:73">
      <c r="I22" s="12"/>
      <c r="J22" s="12"/>
    </row>
    <row r="23" spans="2:73" ht="16">
      <c r="B23" s="181" t="s">
        <v>590</v>
      </c>
      <c r="H23" s="10"/>
      <c r="I23" s="10"/>
      <c r="J23" s="10"/>
    </row>
    <row r="24" spans="2:73" s="665" customFormat="1" ht="21" customHeight="1">
      <c r="B24" s="697" t="s">
        <v>594</v>
      </c>
      <c r="C24" s="890" t="s">
        <v>595</v>
      </c>
      <c r="D24" s="890"/>
      <c r="E24" s="890"/>
      <c r="F24" s="890"/>
      <c r="G24" s="890"/>
      <c r="H24" s="673" t="s">
        <v>592</v>
      </c>
      <c r="I24" s="673" t="s">
        <v>591</v>
      </c>
      <c r="J24" s="673" t="s">
        <v>593</v>
      </c>
      <c r="K24" s="664"/>
      <c r="L24" s="665" t="s">
        <v>595</v>
      </c>
      <c r="AQ24" s="665" t="s">
        <v>595</v>
      </c>
      <c r="BU24" s="664"/>
    </row>
    <row r="25" spans="2:73" s="249" customFormat="1" ht="49.5" customHeight="1">
      <c r="B25" s="244" t="s">
        <v>473</v>
      </c>
      <c r="C25" s="244" t="s">
        <v>211</v>
      </c>
      <c r="D25" s="624" t="s">
        <v>474</v>
      </c>
      <c r="E25" s="244" t="s">
        <v>208</v>
      </c>
      <c r="F25" s="244" t="s">
        <v>475</v>
      </c>
      <c r="G25" s="244" t="s">
        <v>476</v>
      </c>
      <c r="H25" s="624" t="s">
        <v>477</v>
      </c>
      <c r="I25" s="632" t="s">
        <v>583</v>
      </c>
      <c r="J25" s="638" t="s">
        <v>584</v>
      </c>
      <c r="K25" s="636"/>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86"/>
      <c r="I26" s="630"/>
      <c r="J26" s="630"/>
      <c r="K26" s="637"/>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6">
      <c r="B27" s="687"/>
      <c r="C27" s="687"/>
      <c r="D27" s="687"/>
      <c r="E27" s="687"/>
      <c r="F27" s="687"/>
      <c r="G27" s="687"/>
      <c r="H27" s="687"/>
      <c r="I27" s="639"/>
      <c r="J27" s="639"/>
      <c r="K27" s="629"/>
      <c r="L27" s="691"/>
      <c r="M27" s="692"/>
      <c r="N27" s="692"/>
      <c r="O27" s="692"/>
      <c r="P27" s="692"/>
      <c r="Q27" s="692"/>
      <c r="R27" s="692"/>
      <c r="S27" s="692"/>
      <c r="T27" s="692"/>
      <c r="U27" s="692"/>
      <c r="V27" s="692"/>
      <c r="W27" s="692"/>
      <c r="X27" s="692"/>
      <c r="Y27" s="692"/>
      <c r="Z27" s="692"/>
      <c r="AA27" s="692"/>
      <c r="AB27" s="692"/>
      <c r="AC27" s="692"/>
      <c r="AD27" s="692"/>
      <c r="AE27" s="692"/>
      <c r="AF27" s="692"/>
      <c r="AG27" s="692"/>
      <c r="AH27" s="692"/>
      <c r="AI27" s="692"/>
      <c r="AJ27" s="692"/>
      <c r="AK27" s="692"/>
      <c r="AL27" s="692"/>
      <c r="AM27" s="692"/>
      <c r="AN27" s="692"/>
      <c r="AO27" s="693"/>
      <c r="AP27" s="629"/>
      <c r="AQ27" s="691"/>
      <c r="AR27" s="692"/>
      <c r="AS27" s="692"/>
      <c r="AT27" s="692"/>
      <c r="AU27" s="692"/>
      <c r="AV27" s="692"/>
      <c r="AW27" s="692"/>
      <c r="AX27" s="692"/>
      <c r="AY27" s="692"/>
      <c r="AZ27" s="692"/>
      <c r="BA27" s="692"/>
      <c r="BB27" s="692"/>
      <c r="BC27" s="692"/>
      <c r="BD27" s="692"/>
      <c r="BE27" s="692"/>
      <c r="BF27" s="692"/>
      <c r="BG27" s="692"/>
      <c r="BH27" s="692"/>
      <c r="BI27" s="692"/>
      <c r="BJ27" s="692"/>
      <c r="BK27" s="692"/>
      <c r="BL27" s="692"/>
      <c r="BM27" s="692"/>
      <c r="BN27" s="692"/>
      <c r="BO27" s="692"/>
      <c r="BP27" s="692"/>
      <c r="BQ27" s="692"/>
      <c r="BR27" s="692"/>
      <c r="BS27" s="692"/>
      <c r="BT27" s="693"/>
      <c r="BU27" s="16"/>
    </row>
    <row r="28" spans="2:73" s="17" customFormat="1" ht="16">
      <c r="B28" s="687"/>
      <c r="C28" s="687"/>
      <c r="D28" s="687"/>
      <c r="E28" s="687"/>
      <c r="F28" s="687"/>
      <c r="G28" s="687"/>
      <c r="H28" s="687"/>
      <c r="I28" s="639"/>
      <c r="J28" s="639"/>
      <c r="K28" s="629"/>
      <c r="L28" s="691"/>
      <c r="M28" s="692"/>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c r="AL28" s="692"/>
      <c r="AM28" s="692"/>
      <c r="AN28" s="692"/>
      <c r="AO28" s="693"/>
      <c r="AP28" s="629"/>
      <c r="AQ28" s="691"/>
      <c r="AR28" s="692"/>
      <c r="AS28" s="692"/>
      <c r="AT28" s="692"/>
      <c r="AU28" s="692"/>
      <c r="AV28" s="692"/>
      <c r="AW28" s="692"/>
      <c r="AX28" s="692"/>
      <c r="AY28" s="692"/>
      <c r="AZ28" s="692"/>
      <c r="BA28" s="692"/>
      <c r="BB28" s="692"/>
      <c r="BC28" s="692"/>
      <c r="BD28" s="692"/>
      <c r="BE28" s="692"/>
      <c r="BF28" s="692"/>
      <c r="BG28" s="692"/>
      <c r="BH28" s="692"/>
      <c r="BI28" s="692"/>
      <c r="BJ28" s="692"/>
      <c r="BK28" s="692"/>
      <c r="BL28" s="692"/>
      <c r="BM28" s="692"/>
      <c r="BN28" s="692"/>
      <c r="BO28" s="692"/>
      <c r="BP28" s="692"/>
      <c r="BQ28" s="692"/>
      <c r="BR28" s="692"/>
      <c r="BS28" s="692"/>
      <c r="BT28" s="693"/>
      <c r="BU28" s="16"/>
    </row>
    <row r="29" spans="2:73" s="17" customFormat="1" ht="16.5" customHeight="1">
      <c r="B29" s="687"/>
      <c r="C29" s="687"/>
      <c r="D29" s="687"/>
      <c r="E29" s="687"/>
      <c r="F29" s="687"/>
      <c r="G29" s="687"/>
      <c r="H29" s="687"/>
      <c r="I29" s="639"/>
      <c r="J29" s="639"/>
      <c r="K29" s="629"/>
      <c r="L29" s="691"/>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c r="AL29" s="692"/>
      <c r="AM29" s="692"/>
      <c r="AN29" s="692"/>
      <c r="AO29" s="693"/>
      <c r="AP29" s="629"/>
      <c r="AQ29" s="691"/>
      <c r="AR29" s="692"/>
      <c r="AS29" s="692"/>
      <c r="AT29" s="692"/>
      <c r="AU29" s="692"/>
      <c r="AV29" s="692"/>
      <c r="AW29" s="692"/>
      <c r="AX29" s="692"/>
      <c r="AY29" s="692"/>
      <c r="AZ29" s="692"/>
      <c r="BA29" s="692"/>
      <c r="BB29" s="692"/>
      <c r="BC29" s="692"/>
      <c r="BD29" s="692"/>
      <c r="BE29" s="692"/>
      <c r="BF29" s="692"/>
      <c r="BG29" s="692"/>
      <c r="BH29" s="692"/>
      <c r="BI29" s="692"/>
      <c r="BJ29" s="692"/>
      <c r="BK29" s="692"/>
      <c r="BL29" s="692"/>
      <c r="BM29" s="692"/>
      <c r="BN29" s="692"/>
      <c r="BO29" s="692"/>
      <c r="BP29" s="692"/>
      <c r="BQ29" s="692"/>
      <c r="BR29" s="692"/>
      <c r="BS29" s="692"/>
      <c r="BT29" s="693"/>
      <c r="BU29" s="16"/>
    </row>
    <row r="30" spans="2:73" s="17" customFormat="1" ht="16">
      <c r="B30" s="687"/>
      <c r="C30" s="687"/>
      <c r="D30" s="687"/>
      <c r="E30" s="687"/>
      <c r="F30" s="687"/>
      <c r="G30" s="687"/>
      <c r="H30" s="687"/>
      <c r="I30" s="639"/>
      <c r="J30" s="639"/>
      <c r="K30" s="629"/>
      <c r="L30" s="691"/>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c r="AL30" s="692"/>
      <c r="AM30" s="692"/>
      <c r="AN30" s="692"/>
      <c r="AO30" s="693"/>
      <c r="AP30" s="629"/>
      <c r="AQ30" s="691"/>
      <c r="AR30" s="692"/>
      <c r="AS30" s="692"/>
      <c r="AT30" s="692"/>
      <c r="AU30" s="692"/>
      <c r="AV30" s="692"/>
      <c r="AW30" s="692"/>
      <c r="AX30" s="692"/>
      <c r="AY30" s="692"/>
      <c r="AZ30" s="692"/>
      <c r="BA30" s="692"/>
      <c r="BB30" s="692"/>
      <c r="BC30" s="692"/>
      <c r="BD30" s="692"/>
      <c r="BE30" s="692"/>
      <c r="BF30" s="692"/>
      <c r="BG30" s="692"/>
      <c r="BH30" s="692"/>
      <c r="BI30" s="692"/>
      <c r="BJ30" s="692"/>
      <c r="BK30" s="692"/>
      <c r="BL30" s="692"/>
      <c r="BM30" s="692"/>
      <c r="BN30" s="692"/>
      <c r="BO30" s="692"/>
      <c r="BP30" s="692"/>
      <c r="BQ30" s="692"/>
      <c r="BR30" s="692"/>
      <c r="BS30" s="692"/>
      <c r="BT30" s="693"/>
      <c r="BU30" s="16"/>
    </row>
    <row r="31" spans="2:73" s="17" customFormat="1" ht="16">
      <c r="B31" s="687"/>
      <c r="C31" s="687"/>
      <c r="D31" s="687"/>
      <c r="E31" s="687"/>
      <c r="F31" s="687"/>
      <c r="G31" s="687"/>
      <c r="H31" s="687"/>
      <c r="I31" s="639"/>
      <c r="J31" s="639"/>
      <c r="K31" s="629"/>
      <c r="L31" s="691"/>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c r="AM31" s="692"/>
      <c r="AN31" s="692"/>
      <c r="AO31" s="693"/>
      <c r="AP31" s="629"/>
      <c r="AQ31" s="691"/>
      <c r="AR31" s="692"/>
      <c r="AS31" s="692"/>
      <c r="AT31" s="692"/>
      <c r="AU31" s="692"/>
      <c r="AV31" s="692"/>
      <c r="AW31" s="692"/>
      <c r="AX31" s="692"/>
      <c r="AY31" s="692"/>
      <c r="AZ31" s="692"/>
      <c r="BA31" s="692"/>
      <c r="BB31" s="692"/>
      <c r="BC31" s="692"/>
      <c r="BD31" s="692"/>
      <c r="BE31" s="692"/>
      <c r="BF31" s="692"/>
      <c r="BG31" s="692"/>
      <c r="BH31" s="692"/>
      <c r="BI31" s="692"/>
      <c r="BJ31" s="692"/>
      <c r="BK31" s="692"/>
      <c r="BL31" s="692"/>
      <c r="BM31" s="692"/>
      <c r="BN31" s="692"/>
      <c r="BO31" s="692"/>
      <c r="BP31" s="692"/>
      <c r="BQ31" s="692"/>
      <c r="BR31" s="692"/>
      <c r="BS31" s="692"/>
      <c r="BT31" s="693"/>
      <c r="BU31" s="16"/>
    </row>
    <row r="32" spans="2:73" s="17" customFormat="1" ht="16">
      <c r="B32" s="687"/>
      <c r="C32" s="687"/>
      <c r="D32" s="687"/>
      <c r="E32" s="687"/>
      <c r="F32" s="687"/>
      <c r="G32" s="687"/>
      <c r="H32" s="687"/>
      <c r="I32" s="639"/>
      <c r="J32" s="639"/>
      <c r="K32" s="629"/>
      <c r="L32" s="691"/>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692"/>
      <c r="AM32" s="692"/>
      <c r="AN32" s="692"/>
      <c r="AO32" s="693"/>
      <c r="AP32" s="629"/>
      <c r="AQ32" s="691"/>
      <c r="AR32" s="692"/>
      <c r="AS32" s="692"/>
      <c r="AT32" s="692"/>
      <c r="AU32" s="692"/>
      <c r="AV32" s="692"/>
      <c r="AW32" s="692"/>
      <c r="AX32" s="692"/>
      <c r="AY32" s="692"/>
      <c r="AZ32" s="692"/>
      <c r="BA32" s="692"/>
      <c r="BB32" s="692"/>
      <c r="BC32" s="692"/>
      <c r="BD32" s="692"/>
      <c r="BE32" s="692"/>
      <c r="BF32" s="692"/>
      <c r="BG32" s="692"/>
      <c r="BH32" s="692"/>
      <c r="BI32" s="692"/>
      <c r="BJ32" s="692"/>
      <c r="BK32" s="692"/>
      <c r="BL32" s="692"/>
      <c r="BM32" s="692"/>
      <c r="BN32" s="692"/>
      <c r="BO32" s="692"/>
      <c r="BP32" s="692"/>
      <c r="BQ32" s="692"/>
      <c r="BR32" s="692"/>
      <c r="BS32" s="692"/>
      <c r="BT32" s="693"/>
      <c r="BU32" s="16"/>
    </row>
    <row r="33" spans="2:73" s="17" customFormat="1" ht="16">
      <c r="B33" s="687"/>
      <c r="C33" s="687"/>
      <c r="D33" s="687"/>
      <c r="E33" s="687"/>
      <c r="F33" s="687"/>
      <c r="G33" s="687"/>
      <c r="H33" s="687"/>
      <c r="I33" s="639"/>
      <c r="J33" s="639"/>
      <c r="K33" s="629"/>
      <c r="L33" s="691"/>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c r="AJ33" s="692"/>
      <c r="AK33" s="692"/>
      <c r="AL33" s="692"/>
      <c r="AM33" s="692"/>
      <c r="AN33" s="692"/>
      <c r="AO33" s="693"/>
      <c r="AP33" s="629"/>
      <c r="AQ33" s="691"/>
      <c r="AR33" s="692"/>
      <c r="AS33" s="692"/>
      <c r="AT33" s="692"/>
      <c r="AU33" s="692"/>
      <c r="AV33" s="692"/>
      <c r="AW33" s="692"/>
      <c r="AX33" s="692"/>
      <c r="AY33" s="692"/>
      <c r="AZ33" s="692"/>
      <c r="BA33" s="692"/>
      <c r="BB33" s="692"/>
      <c r="BC33" s="692"/>
      <c r="BD33" s="692"/>
      <c r="BE33" s="692"/>
      <c r="BF33" s="692"/>
      <c r="BG33" s="692"/>
      <c r="BH33" s="692"/>
      <c r="BI33" s="692"/>
      <c r="BJ33" s="692"/>
      <c r="BK33" s="692"/>
      <c r="BL33" s="692"/>
      <c r="BM33" s="692"/>
      <c r="BN33" s="692"/>
      <c r="BO33" s="692"/>
      <c r="BP33" s="692"/>
      <c r="BQ33" s="692"/>
      <c r="BR33" s="692"/>
      <c r="BS33" s="692"/>
      <c r="BT33" s="693"/>
      <c r="BU33" s="16"/>
    </row>
    <row r="34" spans="2:73" s="17" customFormat="1" ht="16">
      <c r="B34" s="687"/>
      <c r="C34" s="687"/>
      <c r="D34" s="687"/>
      <c r="E34" s="687"/>
      <c r="F34" s="687"/>
      <c r="G34" s="687"/>
      <c r="H34" s="687"/>
      <c r="I34" s="639"/>
      <c r="J34" s="639"/>
      <c r="K34" s="629"/>
      <c r="L34" s="691"/>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692"/>
      <c r="AJ34" s="692"/>
      <c r="AK34" s="692"/>
      <c r="AL34" s="692"/>
      <c r="AM34" s="692"/>
      <c r="AN34" s="692"/>
      <c r="AO34" s="693"/>
      <c r="AP34" s="629"/>
      <c r="AQ34" s="691"/>
      <c r="AR34" s="692"/>
      <c r="AS34" s="692"/>
      <c r="AT34" s="692"/>
      <c r="AU34" s="692"/>
      <c r="AV34" s="692"/>
      <c r="AW34" s="692"/>
      <c r="AX34" s="692"/>
      <c r="AY34" s="692"/>
      <c r="AZ34" s="692"/>
      <c r="BA34" s="692"/>
      <c r="BB34" s="692"/>
      <c r="BC34" s="692"/>
      <c r="BD34" s="692"/>
      <c r="BE34" s="692"/>
      <c r="BF34" s="692"/>
      <c r="BG34" s="692"/>
      <c r="BH34" s="692"/>
      <c r="BI34" s="692"/>
      <c r="BJ34" s="692"/>
      <c r="BK34" s="692"/>
      <c r="BL34" s="692"/>
      <c r="BM34" s="692"/>
      <c r="BN34" s="692"/>
      <c r="BO34" s="692"/>
      <c r="BP34" s="692"/>
      <c r="BQ34" s="692"/>
      <c r="BR34" s="692"/>
      <c r="BS34" s="692"/>
      <c r="BT34" s="693"/>
      <c r="BU34" s="16"/>
    </row>
    <row r="35" spans="2:73" s="17" customFormat="1" ht="16">
      <c r="B35" s="687"/>
      <c r="C35" s="687"/>
      <c r="D35" s="687"/>
      <c r="E35" s="687"/>
      <c r="F35" s="687"/>
      <c r="G35" s="687"/>
      <c r="H35" s="687"/>
      <c r="I35" s="639"/>
      <c r="J35" s="639"/>
      <c r="K35" s="629"/>
      <c r="L35" s="691"/>
      <c r="M35" s="692"/>
      <c r="N35" s="692"/>
      <c r="O35" s="692"/>
      <c r="P35" s="692"/>
      <c r="Q35" s="692"/>
      <c r="R35" s="692"/>
      <c r="S35" s="692"/>
      <c r="T35" s="692"/>
      <c r="U35" s="692"/>
      <c r="V35" s="692"/>
      <c r="W35" s="692"/>
      <c r="X35" s="692"/>
      <c r="Y35" s="692"/>
      <c r="Z35" s="692"/>
      <c r="AA35" s="692"/>
      <c r="AB35" s="692"/>
      <c r="AC35" s="692"/>
      <c r="AD35" s="692"/>
      <c r="AE35" s="692"/>
      <c r="AF35" s="692"/>
      <c r="AG35" s="692"/>
      <c r="AH35" s="692"/>
      <c r="AI35" s="692"/>
      <c r="AJ35" s="692"/>
      <c r="AK35" s="692"/>
      <c r="AL35" s="692"/>
      <c r="AM35" s="692"/>
      <c r="AN35" s="692"/>
      <c r="AO35" s="693"/>
      <c r="AP35" s="629"/>
      <c r="AQ35" s="691"/>
      <c r="AR35" s="692"/>
      <c r="AS35" s="692"/>
      <c r="AT35" s="692"/>
      <c r="AU35" s="692"/>
      <c r="AV35" s="692"/>
      <c r="AW35" s="692"/>
      <c r="AX35" s="692"/>
      <c r="AY35" s="692"/>
      <c r="AZ35" s="692"/>
      <c r="BA35" s="692"/>
      <c r="BB35" s="692"/>
      <c r="BC35" s="692"/>
      <c r="BD35" s="692"/>
      <c r="BE35" s="692"/>
      <c r="BF35" s="692"/>
      <c r="BG35" s="692"/>
      <c r="BH35" s="692"/>
      <c r="BI35" s="692"/>
      <c r="BJ35" s="692"/>
      <c r="BK35" s="692"/>
      <c r="BL35" s="692"/>
      <c r="BM35" s="692"/>
      <c r="BN35" s="692"/>
      <c r="BO35" s="692"/>
      <c r="BP35" s="692"/>
      <c r="BQ35" s="692"/>
      <c r="BR35" s="692"/>
      <c r="BS35" s="692"/>
      <c r="BT35" s="693"/>
      <c r="BU35" s="16"/>
    </row>
    <row r="36" spans="2:73" s="17" customFormat="1" ht="16">
      <c r="B36" s="687"/>
      <c r="C36" s="687"/>
      <c r="D36" s="687"/>
      <c r="E36" s="687"/>
      <c r="F36" s="687"/>
      <c r="G36" s="687"/>
      <c r="H36" s="687"/>
      <c r="I36" s="639"/>
      <c r="J36" s="639"/>
      <c r="K36" s="629"/>
      <c r="L36" s="691"/>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692"/>
      <c r="AJ36" s="692"/>
      <c r="AK36" s="692"/>
      <c r="AL36" s="692"/>
      <c r="AM36" s="692"/>
      <c r="AN36" s="692"/>
      <c r="AO36" s="693"/>
      <c r="AP36" s="629"/>
      <c r="AQ36" s="691"/>
      <c r="AR36" s="692"/>
      <c r="AS36" s="692"/>
      <c r="AT36" s="692"/>
      <c r="AU36" s="692"/>
      <c r="AV36" s="692"/>
      <c r="AW36" s="692"/>
      <c r="AX36" s="692"/>
      <c r="AY36" s="692"/>
      <c r="AZ36" s="692"/>
      <c r="BA36" s="692"/>
      <c r="BB36" s="692"/>
      <c r="BC36" s="692"/>
      <c r="BD36" s="692"/>
      <c r="BE36" s="692"/>
      <c r="BF36" s="692"/>
      <c r="BG36" s="692"/>
      <c r="BH36" s="692"/>
      <c r="BI36" s="692"/>
      <c r="BJ36" s="692"/>
      <c r="BK36" s="692"/>
      <c r="BL36" s="692"/>
      <c r="BM36" s="692"/>
      <c r="BN36" s="692"/>
      <c r="BO36" s="692"/>
      <c r="BP36" s="692"/>
      <c r="BQ36" s="692"/>
      <c r="BR36" s="692"/>
      <c r="BS36" s="692"/>
      <c r="BT36" s="693"/>
      <c r="BU36" s="16"/>
    </row>
    <row r="37" spans="2:73" s="17" customFormat="1" ht="16">
      <c r="B37" s="687"/>
      <c r="C37" s="687"/>
      <c r="D37" s="687"/>
      <c r="E37" s="687"/>
      <c r="F37" s="687"/>
      <c r="G37" s="687"/>
      <c r="H37" s="687"/>
      <c r="I37" s="639"/>
      <c r="J37" s="639"/>
      <c r="K37" s="629"/>
      <c r="L37" s="691"/>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c r="AK37" s="692"/>
      <c r="AL37" s="692"/>
      <c r="AM37" s="692"/>
      <c r="AN37" s="692"/>
      <c r="AO37" s="693"/>
      <c r="AP37" s="629"/>
      <c r="AQ37" s="691"/>
      <c r="AR37" s="692"/>
      <c r="AS37" s="692"/>
      <c r="AT37" s="692"/>
      <c r="AU37" s="692"/>
      <c r="AV37" s="692"/>
      <c r="AW37" s="692"/>
      <c r="AX37" s="692"/>
      <c r="AY37" s="692"/>
      <c r="AZ37" s="692"/>
      <c r="BA37" s="692"/>
      <c r="BB37" s="692"/>
      <c r="BC37" s="692"/>
      <c r="BD37" s="692"/>
      <c r="BE37" s="692"/>
      <c r="BF37" s="692"/>
      <c r="BG37" s="692"/>
      <c r="BH37" s="692"/>
      <c r="BI37" s="692"/>
      <c r="BJ37" s="692"/>
      <c r="BK37" s="692"/>
      <c r="BL37" s="692"/>
      <c r="BM37" s="692"/>
      <c r="BN37" s="692"/>
      <c r="BO37" s="692"/>
      <c r="BP37" s="692"/>
      <c r="BQ37" s="692"/>
      <c r="BR37" s="692"/>
      <c r="BS37" s="692"/>
      <c r="BT37" s="693"/>
      <c r="BU37" s="16"/>
    </row>
    <row r="38" spans="2:73" s="17" customFormat="1" ht="16">
      <c r="B38" s="687"/>
      <c r="C38" s="687"/>
      <c r="D38" s="687"/>
      <c r="E38" s="687"/>
      <c r="F38" s="687"/>
      <c r="G38" s="687"/>
      <c r="H38" s="687"/>
      <c r="I38" s="639"/>
      <c r="J38" s="639"/>
      <c r="K38" s="629"/>
      <c r="L38" s="691"/>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c r="AK38" s="692"/>
      <c r="AL38" s="692"/>
      <c r="AM38" s="692"/>
      <c r="AN38" s="692"/>
      <c r="AO38" s="693"/>
      <c r="AP38" s="629"/>
      <c r="AQ38" s="691"/>
      <c r="AR38" s="692"/>
      <c r="AS38" s="692"/>
      <c r="AT38" s="692"/>
      <c r="AU38" s="692"/>
      <c r="AV38" s="692"/>
      <c r="AW38" s="692"/>
      <c r="AX38" s="692"/>
      <c r="AY38" s="692"/>
      <c r="AZ38" s="692"/>
      <c r="BA38" s="692"/>
      <c r="BB38" s="692"/>
      <c r="BC38" s="692"/>
      <c r="BD38" s="692"/>
      <c r="BE38" s="692"/>
      <c r="BF38" s="692"/>
      <c r="BG38" s="692"/>
      <c r="BH38" s="692"/>
      <c r="BI38" s="692"/>
      <c r="BJ38" s="692"/>
      <c r="BK38" s="692"/>
      <c r="BL38" s="692"/>
      <c r="BM38" s="692"/>
      <c r="BN38" s="692"/>
      <c r="BO38" s="692"/>
      <c r="BP38" s="692"/>
      <c r="BQ38" s="692"/>
      <c r="BR38" s="692"/>
      <c r="BS38" s="692"/>
      <c r="BT38" s="693"/>
      <c r="BU38" s="16"/>
    </row>
    <row r="39" spans="2:73" s="17" customFormat="1" ht="16">
      <c r="B39" s="687"/>
      <c r="C39" s="687"/>
      <c r="D39" s="687"/>
      <c r="E39" s="687"/>
      <c r="F39" s="687"/>
      <c r="G39" s="687"/>
      <c r="H39" s="687"/>
      <c r="I39" s="639"/>
      <c r="J39" s="639"/>
      <c r="K39" s="629"/>
      <c r="L39" s="691"/>
      <c r="M39" s="692"/>
      <c r="N39" s="692"/>
      <c r="O39" s="692"/>
      <c r="P39" s="692"/>
      <c r="Q39" s="692"/>
      <c r="R39" s="692"/>
      <c r="S39" s="692"/>
      <c r="T39" s="692"/>
      <c r="U39" s="692"/>
      <c r="V39" s="692"/>
      <c r="W39" s="692"/>
      <c r="X39" s="692"/>
      <c r="Y39" s="692"/>
      <c r="Z39" s="692"/>
      <c r="AA39" s="692"/>
      <c r="AB39" s="692"/>
      <c r="AC39" s="692"/>
      <c r="AD39" s="692"/>
      <c r="AE39" s="692"/>
      <c r="AF39" s="692"/>
      <c r="AG39" s="692"/>
      <c r="AH39" s="692"/>
      <c r="AI39" s="692"/>
      <c r="AJ39" s="692"/>
      <c r="AK39" s="692"/>
      <c r="AL39" s="692"/>
      <c r="AM39" s="692"/>
      <c r="AN39" s="692"/>
      <c r="AO39" s="693"/>
      <c r="AP39" s="629"/>
      <c r="AQ39" s="691"/>
      <c r="AR39" s="692"/>
      <c r="AS39" s="692"/>
      <c r="AT39" s="692"/>
      <c r="AU39" s="692"/>
      <c r="AV39" s="692"/>
      <c r="AW39" s="692"/>
      <c r="AX39" s="692"/>
      <c r="AY39" s="692"/>
      <c r="AZ39" s="692"/>
      <c r="BA39" s="692"/>
      <c r="BB39" s="692"/>
      <c r="BC39" s="692"/>
      <c r="BD39" s="692"/>
      <c r="BE39" s="692"/>
      <c r="BF39" s="692"/>
      <c r="BG39" s="692"/>
      <c r="BH39" s="692"/>
      <c r="BI39" s="692"/>
      <c r="BJ39" s="692"/>
      <c r="BK39" s="692"/>
      <c r="BL39" s="692"/>
      <c r="BM39" s="692"/>
      <c r="BN39" s="692"/>
      <c r="BO39" s="692"/>
      <c r="BP39" s="692"/>
      <c r="BQ39" s="692"/>
      <c r="BR39" s="692"/>
      <c r="BS39" s="692"/>
      <c r="BT39" s="693"/>
      <c r="BU39" s="16"/>
    </row>
    <row r="40" spans="2:73" s="17" customFormat="1" ht="16">
      <c r="B40" s="687"/>
      <c r="C40" s="687"/>
      <c r="D40" s="687"/>
      <c r="E40" s="687"/>
      <c r="F40" s="687"/>
      <c r="G40" s="687"/>
      <c r="H40" s="687"/>
      <c r="I40" s="639"/>
      <c r="J40" s="639"/>
      <c r="K40" s="629"/>
      <c r="L40" s="691"/>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K40" s="692"/>
      <c r="AL40" s="692"/>
      <c r="AM40" s="692"/>
      <c r="AN40" s="692"/>
      <c r="AO40" s="693"/>
      <c r="AP40" s="629"/>
      <c r="AQ40" s="691"/>
      <c r="AR40" s="692"/>
      <c r="AS40" s="692"/>
      <c r="AT40" s="692"/>
      <c r="AU40" s="692"/>
      <c r="AV40" s="692"/>
      <c r="AW40" s="692"/>
      <c r="AX40" s="692"/>
      <c r="AY40" s="692"/>
      <c r="AZ40" s="692"/>
      <c r="BA40" s="692"/>
      <c r="BB40" s="692"/>
      <c r="BC40" s="692"/>
      <c r="BD40" s="692"/>
      <c r="BE40" s="692"/>
      <c r="BF40" s="692"/>
      <c r="BG40" s="692"/>
      <c r="BH40" s="692"/>
      <c r="BI40" s="692"/>
      <c r="BJ40" s="692"/>
      <c r="BK40" s="692"/>
      <c r="BL40" s="692"/>
      <c r="BM40" s="692"/>
      <c r="BN40" s="692"/>
      <c r="BO40" s="692"/>
      <c r="BP40" s="692"/>
      <c r="BQ40" s="692"/>
      <c r="BR40" s="692"/>
      <c r="BS40" s="692"/>
      <c r="BT40" s="693"/>
      <c r="BU40" s="16"/>
    </row>
    <row r="41" spans="2:73" s="17" customFormat="1" ht="16">
      <c r="B41" s="687"/>
      <c r="C41" s="687"/>
      <c r="D41" s="687"/>
      <c r="E41" s="687"/>
      <c r="F41" s="687"/>
      <c r="G41" s="687"/>
      <c r="H41" s="687"/>
      <c r="I41" s="639"/>
      <c r="J41" s="639"/>
      <c r="K41" s="629"/>
      <c r="L41" s="691"/>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692"/>
      <c r="AL41" s="692"/>
      <c r="AM41" s="692"/>
      <c r="AN41" s="692"/>
      <c r="AO41" s="693"/>
      <c r="AP41" s="629"/>
      <c r="AQ41" s="691"/>
      <c r="AR41" s="692"/>
      <c r="AS41" s="692"/>
      <c r="AT41" s="692"/>
      <c r="AU41" s="692"/>
      <c r="AV41" s="692"/>
      <c r="AW41" s="692"/>
      <c r="AX41" s="692"/>
      <c r="AY41" s="692"/>
      <c r="AZ41" s="692"/>
      <c r="BA41" s="692"/>
      <c r="BB41" s="692"/>
      <c r="BC41" s="692"/>
      <c r="BD41" s="692"/>
      <c r="BE41" s="692"/>
      <c r="BF41" s="692"/>
      <c r="BG41" s="692"/>
      <c r="BH41" s="692"/>
      <c r="BI41" s="692"/>
      <c r="BJ41" s="692"/>
      <c r="BK41" s="692"/>
      <c r="BL41" s="692"/>
      <c r="BM41" s="692"/>
      <c r="BN41" s="692"/>
      <c r="BO41" s="692"/>
      <c r="BP41" s="692"/>
      <c r="BQ41" s="692"/>
      <c r="BR41" s="692"/>
      <c r="BS41" s="692"/>
      <c r="BT41" s="693"/>
      <c r="BU41" s="16"/>
    </row>
    <row r="42" spans="2:73" s="17" customFormat="1" ht="16">
      <c r="B42" s="687"/>
      <c r="C42" s="687"/>
      <c r="D42" s="687"/>
      <c r="E42" s="687"/>
      <c r="F42" s="687"/>
      <c r="G42" s="687"/>
      <c r="H42" s="687"/>
      <c r="I42" s="639"/>
      <c r="J42" s="639"/>
      <c r="K42" s="629"/>
      <c r="L42" s="691"/>
      <c r="M42" s="692"/>
      <c r="N42" s="692"/>
      <c r="O42" s="692"/>
      <c r="P42" s="692"/>
      <c r="Q42" s="692"/>
      <c r="R42" s="692"/>
      <c r="S42" s="692"/>
      <c r="T42" s="692"/>
      <c r="U42" s="692"/>
      <c r="V42" s="692"/>
      <c r="W42" s="692"/>
      <c r="X42" s="692"/>
      <c r="Y42" s="692"/>
      <c r="Z42" s="692"/>
      <c r="AA42" s="692"/>
      <c r="AB42" s="692"/>
      <c r="AC42" s="692"/>
      <c r="AD42" s="692"/>
      <c r="AE42" s="692"/>
      <c r="AF42" s="692"/>
      <c r="AG42" s="692"/>
      <c r="AH42" s="692"/>
      <c r="AI42" s="692"/>
      <c r="AJ42" s="692"/>
      <c r="AK42" s="692"/>
      <c r="AL42" s="692"/>
      <c r="AM42" s="692"/>
      <c r="AN42" s="692"/>
      <c r="AO42" s="693"/>
      <c r="AP42" s="629"/>
      <c r="AQ42" s="691"/>
      <c r="AR42" s="692"/>
      <c r="AS42" s="692"/>
      <c r="AT42" s="692"/>
      <c r="AU42" s="692"/>
      <c r="AV42" s="692"/>
      <c r="AW42" s="692"/>
      <c r="AX42" s="692"/>
      <c r="AY42" s="692"/>
      <c r="AZ42" s="692"/>
      <c r="BA42" s="692"/>
      <c r="BB42" s="692"/>
      <c r="BC42" s="692"/>
      <c r="BD42" s="692"/>
      <c r="BE42" s="692"/>
      <c r="BF42" s="692"/>
      <c r="BG42" s="692"/>
      <c r="BH42" s="692"/>
      <c r="BI42" s="692"/>
      <c r="BJ42" s="692"/>
      <c r="BK42" s="692"/>
      <c r="BL42" s="692"/>
      <c r="BM42" s="692"/>
      <c r="BN42" s="692"/>
      <c r="BO42" s="692"/>
      <c r="BP42" s="692"/>
      <c r="BQ42" s="692"/>
      <c r="BR42" s="692"/>
      <c r="BS42" s="692"/>
      <c r="BT42" s="693"/>
      <c r="BU42" s="16"/>
    </row>
    <row r="43" spans="2:73" s="17" customFormat="1" ht="16">
      <c r="B43" s="687"/>
      <c r="C43" s="687"/>
      <c r="D43" s="687"/>
      <c r="E43" s="687"/>
      <c r="F43" s="687"/>
      <c r="G43" s="687"/>
      <c r="H43" s="687"/>
      <c r="I43" s="639"/>
      <c r="J43" s="639"/>
      <c r="K43" s="629"/>
      <c r="L43" s="691"/>
      <c r="M43" s="692"/>
      <c r="N43" s="692"/>
      <c r="O43" s="692"/>
      <c r="P43" s="692"/>
      <c r="Q43" s="692"/>
      <c r="R43" s="692"/>
      <c r="S43" s="692"/>
      <c r="T43" s="692"/>
      <c r="U43" s="692"/>
      <c r="V43" s="692"/>
      <c r="W43" s="692"/>
      <c r="X43" s="692"/>
      <c r="Y43" s="692"/>
      <c r="Z43" s="692"/>
      <c r="AA43" s="692"/>
      <c r="AB43" s="692"/>
      <c r="AC43" s="692"/>
      <c r="AD43" s="692"/>
      <c r="AE43" s="692"/>
      <c r="AF43" s="692"/>
      <c r="AG43" s="692"/>
      <c r="AH43" s="692"/>
      <c r="AI43" s="692"/>
      <c r="AJ43" s="692"/>
      <c r="AK43" s="692"/>
      <c r="AL43" s="692"/>
      <c r="AM43" s="692"/>
      <c r="AN43" s="692"/>
      <c r="AO43" s="693"/>
      <c r="AP43" s="629"/>
      <c r="AQ43" s="691"/>
      <c r="AR43" s="692"/>
      <c r="AS43" s="692"/>
      <c r="AT43" s="692"/>
      <c r="AU43" s="692"/>
      <c r="AV43" s="692"/>
      <c r="AW43" s="692"/>
      <c r="AX43" s="692"/>
      <c r="AY43" s="692"/>
      <c r="AZ43" s="692"/>
      <c r="BA43" s="692"/>
      <c r="BB43" s="692"/>
      <c r="BC43" s="692"/>
      <c r="BD43" s="692"/>
      <c r="BE43" s="692"/>
      <c r="BF43" s="692"/>
      <c r="BG43" s="692"/>
      <c r="BH43" s="692"/>
      <c r="BI43" s="692"/>
      <c r="BJ43" s="692"/>
      <c r="BK43" s="692"/>
      <c r="BL43" s="692"/>
      <c r="BM43" s="692"/>
      <c r="BN43" s="692"/>
      <c r="BO43" s="692"/>
      <c r="BP43" s="692"/>
      <c r="BQ43" s="692"/>
      <c r="BR43" s="692"/>
      <c r="BS43" s="692"/>
      <c r="BT43" s="693"/>
      <c r="BU43" s="16"/>
    </row>
    <row r="44" spans="2:73" s="17" customFormat="1" ht="16">
      <c r="B44" s="687"/>
      <c r="C44" s="687"/>
      <c r="D44" s="687"/>
      <c r="E44" s="687"/>
      <c r="F44" s="687"/>
      <c r="G44" s="687"/>
      <c r="H44" s="687"/>
      <c r="I44" s="639"/>
      <c r="J44" s="639"/>
      <c r="K44" s="629"/>
      <c r="L44" s="691"/>
      <c r="M44" s="692"/>
      <c r="N44" s="692"/>
      <c r="O44" s="692"/>
      <c r="P44" s="692"/>
      <c r="Q44" s="692"/>
      <c r="R44" s="692"/>
      <c r="S44" s="692"/>
      <c r="T44" s="692"/>
      <c r="U44" s="692"/>
      <c r="V44" s="692"/>
      <c r="W44" s="692"/>
      <c r="X44" s="692"/>
      <c r="Y44" s="692"/>
      <c r="Z44" s="692"/>
      <c r="AA44" s="692"/>
      <c r="AB44" s="692"/>
      <c r="AC44" s="692"/>
      <c r="AD44" s="692"/>
      <c r="AE44" s="692"/>
      <c r="AF44" s="692"/>
      <c r="AG44" s="692"/>
      <c r="AH44" s="692"/>
      <c r="AI44" s="692"/>
      <c r="AJ44" s="692"/>
      <c r="AK44" s="692"/>
      <c r="AL44" s="692"/>
      <c r="AM44" s="692"/>
      <c r="AN44" s="692"/>
      <c r="AO44" s="693"/>
      <c r="AP44" s="629"/>
      <c r="AQ44" s="691"/>
      <c r="AR44" s="692"/>
      <c r="AS44" s="692"/>
      <c r="AT44" s="692"/>
      <c r="AU44" s="692"/>
      <c r="AV44" s="692"/>
      <c r="AW44" s="692"/>
      <c r="AX44" s="692"/>
      <c r="AY44" s="692"/>
      <c r="AZ44" s="692"/>
      <c r="BA44" s="692"/>
      <c r="BB44" s="692"/>
      <c r="BC44" s="692"/>
      <c r="BD44" s="692"/>
      <c r="BE44" s="692"/>
      <c r="BF44" s="692"/>
      <c r="BG44" s="692"/>
      <c r="BH44" s="692"/>
      <c r="BI44" s="692"/>
      <c r="BJ44" s="692"/>
      <c r="BK44" s="692"/>
      <c r="BL44" s="692"/>
      <c r="BM44" s="692"/>
      <c r="BN44" s="692"/>
      <c r="BO44" s="692"/>
      <c r="BP44" s="692"/>
      <c r="BQ44" s="692"/>
      <c r="BR44" s="692"/>
      <c r="BS44" s="692"/>
      <c r="BT44" s="693"/>
      <c r="BU44" s="16"/>
    </row>
    <row r="45" spans="2:73" s="17" customFormat="1" ht="16">
      <c r="B45" s="687"/>
      <c r="C45" s="687"/>
      <c r="D45" s="687"/>
      <c r="E45" s="687"/>
      <c r="F45" s="687"/>
      <c r="G45" s="687"/>
      <c r="H45" s="687"/>
      <c r="I45" s="639"/>
      <c r="J45" s="639"/>
      <c r="K45" s="629"/>
      <c r="L45" s="691"/>
      <c r="M45" s="692"/>
      <c r="N45" s="692"/>
      <c r="O45" s="692"/>
      <c r="P45" s="692"/>
      <c r="Q45" s="692"/>
      <c r="R45" s="692"/>
      <c r="S45" s="692"/>
      <c r="T45" s="692"/>
      <c r="U45" s="692"/>
      <c r="V45" s="692"/>
      <c r="W45" s="692"/>
      <c r="X45" s="692"/>
      <c r="Y45" s="692"/>
      <c r="Z45" s="692"/>
      <c r="AA45" s="692"/>
      <c r="AB45" s="692"/>
      <c r="AC45" s="692"/>
      <c r="AD45" s="692"/>
      <c r="AE45" s="692"/>
      <c r="AF45" s="692"/>
      <c r="AG45" s="692"/>
      <c r="AH45" s="692"/>
      <c r="AI45" s="692"/>
      <c r="AJ45" s="692"/>
      <c r="AK45" s="692"/>
      <c r="AL45" s="692"/>
      <c r="AM45" s="692"/>
      <c r="AN45" s="692"/>
      <c r="AO45" s="693"/>
      <c r="AP45" s="629"/>
      <c r="AQ45" s="691"/>
      <c r="AR45" s="692"/>
      <c r="AS45" s="692"/>
      <c r="AT45" s="692"/>
      <c r="AU45" s="692"/>
      <c r="AV45" s="692"/>
      <c r="AW45" s="692"/>
      <c r="AX45" s="692"/>
      <c r="AY45" s="692"/>
      <c r="AZ45" s="692"/>
      <c r="BA45" s="692"/>
      <c r="BB45" s="692"/>
      <c r="BC45" s="692"/>
      <c r="BD45" s="692"/>
      <c r="BE45" s="692"/>
      <c r="BF45" s="692"/>
      <c r="BG45" s="692"/>
      <c r="BH45" s="692"/>
      <c r="BI45" s="692"/>
      <c r="BJ45" s="692"/>
      <c r="BK45" s="692"/>
      <c r="BL45" s="692"/>
      <c r="BM45" s="692"/>
      <c r="BN45" s="692"/>
      <c r="BO45" s="692"/>
      <c r="BP45" s="692"/>
      <c r="BQ45" s="692"/>
      <c r="BR45" s="692"/>
      <c r="BS45" s="692"/>
      <c r="BT45" s="693"/>
      <c r="BU45" s="16"/>
    </row>
    <row r="46" spans="2:73" s="17" customFormat="1" ht="16">
      <c r="B46" s="687"/>
      <c r="C46" s="687"/>
      <c r="D46" s="687"/>
      <c r="E46" s="687"/>
      <c r="F46" s="687"/>
      <c r="G46" s="687"/>
      <c r="H46" s="687"/>
      <c r="I46" s="639"/>
      <c r="J46" s="639"/>
      <c r="K46" s="629"/>
      <c r="L46" s="691"/>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692"/>
      <c r="AJ46" s="692"/>
      <c r="AK46" s="692"/>
      <c r="AL46" s="692"/>
      <c r="AM46" s="692"/>
      <c r="AN46" s="692"/>
      <c r="AO46" s="693"/>
      <c r="AP46" s="629"/>
      <c r="AQ46" s="691"/>
      <c r="AR46" s="692"/>
      <c r="AS46" s="692"/>
      <c r="AT46" s="692"/>
      <c r="AU46" s="692"/>
      <c r="AV46" s="692"/>
      <c r="AW46" s="692"/>
      <c r="AX46" s="692"/>
      <c r="AY46" s="692"/>
      <c r="AZ46" s="692"/>
      <c r="BA46" s="692"/>
      <c r="BB46" s="692"/>
      <c r="BC46" s="692"/>
      <c r="BD46" s="692"/>
      <c r="BE46" s="692"/>
      <c r="BF46" s="692"/>
      <c r="BG46" s="692"/>
      <c r="BH46" s="692"/>
      <c r="BI46" s="692"/>
      <c r="BJ46" s="692"/>
      <c r="BK46" s="692"/>
      <c r="BL46" s="692"/>
      <c r="BM46" s="692"/>
      <c r="BN46" s="692"/>
      <c r="BO46" s="692"/>
      <c r="BP46" s="692"/>
      <c r="BQ46" s="692"/>
      <c r="BR46" s="692"/>
      <c r="BS46" s="692"/>
      <c r="BT46" s="693"/>
      <c r="BU46" s="16"/>
    </row>
    <row r="47" spans="2:73" s="17" customFormat="1" ht="16">
      <c r="B47" s="687"/>
      <c r="C47" s="687"/>
      <c r="D47" s="687"/>
      <c r="E47" s="687"/>
      <c r="F47" s="687"/>
      <c r="G47" s="687"/>
      <c r="H47" s="687"/>
      <c r="I47" s="639"/>
      <c r="J47" s="639"/>
      <c r="K47" s="629"/>
      <c r="L47" s="691"/>
      <c r="M47" s="692"/>
      <c r="N47" s="692"/>
      <c r="O47" s="692"/>
      <c r="P47" s="692"/>
      <c r="Q47" s="692"/>
      <c r="R47" s="692"/>
      <c r="S47" s="692"/>
      <c r="T47" s="692"/>
      <c r="U47" s="692"/>
      <c r="V47" s="692"/>
      <c r="W47" s="692"/>
      <c r="X47" s="692"/>
      <c r="Y47" s="692"/>
      <c r="Z47" s="692"/>
      <c r="AA47" s="692"/>
      <c r="AB47" s="692"/>
      <c r="AC47" s="692"/>
      <c r="AD47" s="692"/>
      <c r="AE47" s="692"/>
      <c r="AF47" s="692"/>
      <c r="AG47" s="692"/>
      <c r="AH47" s="692"/>
      <c r="AI47" s="692"/>
      <c r="AJ47" s="692"/>
      <c r="AK47" s="692"/>
      <c r="AL47" s="692"/>
      <c r="AM47" s="692"/>
      <c r="AN47" s="692"/>
      <c r="AO47" s="693"/>
      <c r="AP47" s="629"/>
      <c r="AQ47" s="691"/>
      <c r="AR47" s="692"/>
      <c r="AS47" s="692"/>
      <c r="AT47" s="692"/>
      <c r="AU47" s="692"/>
      <c r="AV47" s="692"/>
      <c r="AW47" s="692"/>
      <c r="AX47" s="692"/>
      <c r="AY47" s="692"/>
      <c r="AZ47" s="692"/>
      <c r="BA47" s="692"/>
      <c r="BB47" s="692"/>
      <c r="BC47" s="692"/>
      <c r="BD47" s="692"/>
      <c r="BE47" s="692"/>
      <c r="BF47" s="692"/>
      <c r="BG47" s="692"/>
      <c r="BH47" s="692"/>
      <c r="BI47" s="692"/>
      <c r="BJ47" s="692"/>
      <c r="BK47" s="692"/>
      <c r="BL47" s="692"/>
      <c r="BM47" s="692"/>
      <c r="BN47" s="692"/>
      <c r="BO47" s="692"/>
      <c r="BP47" s="692"/>
      <c r="BQ47" s="692"/>
      <c r="BR47" s="692"/>
      <c r="BS47" s="692"/>
      <c r="BT47" s="693"/>
      <c r="BU47" s="16"/>
    </row>
    <row r="48" spans="2:73" s="17" customFormat="1" ht="16">
      <c r="B48" s="687"/>
      <c r="C48" s="687"/>
      <c r="D48" s="687"/>
      <c r="E48" s="687"/>
      <c r="F48" s="687"/>
      <c r="G48" s="687"/>
      <c r="H48" s="687"/>
      <c r="I48" s="639"/>
      <c r="J48" s="639"/>
      <c r="K48" s="629"/>
      <c r="L48" s="691"/>
      <c r="M48" s="692"/>
      <c r="N48" s="692"/>
      <c r="O48" s="692"/>
      <c r="P48" s="692"/>
      <c r="Q48" s="692"/>
      <c r="R48" s="692"/>
      <c r="S48" s="692"/>
      <c r="T48" s="692"/>
      <c r="U48" s="692"/>
      <c r="V48" s="692"/>
      <c r="W48" s="692"/>
      <c r="X48" s="692"/>
      <c r="Y48" s="692"/>
      <c r="Z48" s="692"/>
      <c r="AA48" s="692"/>
      <c r="AB48" s="692"/>
      <c r="AC48" s="692"/>
      <c r="AD48" s="692"/>
      <c r="AE48" s="692"/>
      <c r="AF48" s="692"/>
      <c r="AG48" s="692"/>
      <c r="AH48" s="692"/>
      <c r="AI48" s="692"/>
      <c r="AJ48" s="692"/>
      <c r="AK48" s="692"/>
      <c r="AL48" s="692"/>
      <c r="AM48" s="692"/>
      <c r="AN48" s="692"/>
      <c r="AO48" s="693"/>
      <c r="AP48" s="629"/>
      <c r="AQ48" s="691"/>
      <c r="AR48" s="692"/>
      <c r="AS48" s="692"/>
      <c r="AT48" s="692"/>
      <c r="AU48" s="692"/>
      <c r="AV48" s="692"/>
      <c r="AW48" s="692"/>
      <c r="AX48" s="692"/>
      <c r="AY48" s="692"/>
      <c r="AZ48" s="692"/>
      <c r="BA48" s="692"/>
      <c r="BB48" s="692"/>
      <c r="BC48" s="692"/>
      <c r="BD48" s="692"/>
      <c r="BE48" s="692"/>
      <c r="BF48" s="692"/>
      <c r="BG48" s="692"/>
      <c r="BH48" s="692"/>
      <c r="BI48" s="692"/>
      <c r="BJ48" s="692"/>
      <c r="BK48" s="692"/>
      <c r="BL48" s="692"/>
      <c r="BM48" s="692"/>
      <c r="BN48" s="692"/>
      <c r="BO48" s="692"/>
      <c r="BP48" s="692"/>
      <c r="BQ48" s="692"/>
      <c r="BR48" s="692"/>
      <c r="BS48" s="692"/>
      <c r="BT48" s="693"/>
      <c r="BU48" s="16"/>
    </row>
    <row r="49" spans="2:73" s="17" customFormat="1" ht="16">
      <c r="B49" s="687"/>
      <c r="C49" s="687"/>
      <c r="D49" s="687"/>
      <c r="E49" s="687"/>
      <c r="F49" s="687"/>
      <c r="G49" s="687"/>
      <c r="H49" s="687"/>
      <c r="I49" s="639"/>
      <c r="J49" s="639"/>
      <c r="K49" s="629"/>
      <c r="L49" s="691"/>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692"/>
      <c r="AM49" s="692"/>
      <c r="AN49" s="692"/>
      <c r="AO49" s="693"/>
      <c r="AP49" s="629"/>
      <c r="AQ49" s="691"/>
      <c r="AR49" s="692"/>
      <c r="AS49" s="692"/>
      <c r="AT49" s="692"/>
      <c r="AU49" s="692"/>
      <c r="AV49" s="692"/>
      <c r="AW49" s="692"/>
      <c r="AX49" s="692"/>
      <c r="AY49" s="692"/>
      <c r="AZ49" s="692"/>
      <c r="BA49" s="692"/>
      <c r="BB49" s="692"/>
      <c r="BC49" s="692"/>
      <c r="BD49" s="692"/>
      <c r="BE49" s="692"/>
      <c r="BF49" s="692"/>
      <c r="BG49" s="692"/>
      <c r="BH49" s="692"/>
      <c r="BI49" s="692"/>
      <c r="BJ49" s="692"/>
      <c r="BK49" s="692"/>
      <c r="BL49" s="692"/>
      <c r="BM49" s="692"/>
      <c r="BN49" s="692"/>
      <c r="BO49" s="692"/>
      <c r="BP49" s="692"/>
      <c r="BQ49" s="692"/>
      <c r="BR49" s="692"/>
      <c r="BS49" s="692"/>
      <c r="BT49" s="693"/>
      <c r="BU49" s="16"/>
    </row>
    <row r="50" spans="2:73" s="17" customFormat="1" ht="16">
      <c r="B50" s="687"/>
      <c r="C50" s="687"/>
      <c r="D50" s="687"/>
      <c r="E50" s="687"/>
      <c r="F50" s="687"/>
      <c r="G50" s="687"/>
      <c r="H50" s="687"/>
      <c r="I50" s="639"/>
      <c r="J50" s="639"/>
      <c r="K50" s="629"/>
      <c r="L50" s="691"/>
      <c r="M50" s="692"/>
      <c r="N50" s="692"/>
      <c r="O50" s="692"/>
      <c r="P50" s="692"/>
      <c r="Q50" s="692"/>
      <c r="R50" s="692"/>
      <c r="S50" s="692"/>
      <c r="T50" s="692"/>
      <c r="U50" s="692"/>
      <c r="V50" s="692"/>
      <c r="W50" s="692"/>
      <c r="X50" s="692"/>
      <c r="Y50" s="692"/>
      <c r="Z50" s="692"/>
      <c r="AA50" s="692"/>
      <c r="AB50" s="692"/>
      <c r="AC50" s="692"/>
      <c r="AD50" s="692"/>
      <c r="AE50" s="692"/>
      <c r="AF50" s="692"/>
      <c r="AG50" s="692"/>
      <c r="AH50" s="692"/>
      <c r="AI50" s="692"/>
      <c r="AJ50" s="692"/>
      <c r="AK50" s="692"/>
      <c r="AL50" s="692"/>
      <c r="AM50" s="692"/>
      <c r="AN50" s="692"/>
      <c r="AO50" s="693"/>
      <c r="AP50" s="629"/>
      <c r="AQ50" s="691"/>
      <c r="AR50" s="692"/>
      <c r="AS50" s="692"/>
      <c r="AT50" s="692"/>
      <c r="AU50" s="692"/>
      <c r="AV50" s="692"/>
      <c r="AW50" s="692"/>
      <c r="AX50" s="692"/>
      <c r="AY50" s="692"/>
      <c r="AZ50" s="692"/>
      <c r="BA50" s="692"/>
      <c r="BB50" s="692"/>
      <c r="BC50" s="692"/>
      <c r="BD50" s="692"/>
      <c r="BE50" s="692"/>
      <c r="BF50" s="692"/>
      <c r="BG50" s="692"/>
      <c r="BH50" s="692"/>
      <c r="BI50" s="692"/>
      <c r="BJ50" s="692"/>
      <c r="BK50" s="692"/>
      <c r="BL50" s="692"/>
      <c r="BM50" s="692"/>
      <c r="BN50" s="692"/>
      <c r="BO50" s="692"/>
      <c r="BP50" s="692"/>
      <c r="BQ50" s="692"/>
      <c r="BR50" s="692"/>
      <c r="BS50" s="692"/>
      <c r="BT50" s="693"/>
      <c r="BU50" s="16"/>
    </row>
    <row r="51" spans="2:73" s="17" customFormat="1" ht="16">
      <c r="B51" s="687"/>
      <c r="C51" s="687"/>
      <c r="D51" s="687"/>
      <c r="E51" s="687"/>
      <c r="F51" s="687"/>
      <c r="G51" s="687"/>
      <c r="H51" s="687"/>
      <c r="I51" s="639"/>
      <c r="J51" s="639"/>
      <c r="K51" s="629"/>
      <c r="L51" s="691"/>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692"/>
      <c r="AM51" s="692"/>
      <c r="AN51" s="692"/>
      <c r="AO51" s="693"/>
      <c r="AP51" s="629"/>
      <c r="AQ51" s="691"/>
      <c r="AR51" s="692"/>
      <c r="AS51" s="692"/>
      <c r="AT51" s="692"/>
      <c r="AU51" s="692"/>
      <c r="AV51" s="692"/>
      <c r="AW51" s="692"/>
      <c r="AX51" s="692"/>
      <c r="AY51" s="692"/>
      <c r="AZ51" s="692"/>
      <c r="BA51" s="692"/>
      <c r="BB51" s="692"/>
      <c r="BC51" s="692"/>
      <c r="BD51" s="692"/>
      <c r="BE51" s="692"/>
      <c r="BF51" s="692"/>
      <c r="BG51" s="692"/>
      <c r="BH51" s="692"/>
      <c r="BI51" s="692"/>
      <c r="BJ51" s="692"/>
      <c r="BK51" s="692"/>
      <c r="BL51" s="692"/>
      <c r="BM51" s="692"/>
      <c r="BN51" s="692"/>
      <c r="BO51" s="692"/>
      <c r="BP51" s="692"/>
      <c r="BQ51" s="692"/>
      <c r="BR51" s="692"/>
      <c r="BS51" s="692"/>
      <c r="BT51" s="693"/>
      <c r="BU51" s="16"/>
    </row>
    <row r="52" spans="2:73" s="17" customFormat="1" ht="16">
      <c r="B52" s="687"/>
      <c r="C52" s="687"/>
      <c r="D52" s="687"/>
      <c r="E52" s="687"/>
      <c r="F52" s="687"/>
      <c r="G52" s="687"/>
      <c r="H52" s="687"/>
      <c r="I52" s="639"/>
      <c r="J52" s="639"/>
      <c r="K52" s="629"/>
      <c r="L52" s="691"/>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3"/>
      <c r="AP52" s="629"/>
      <c r="AQ52" s="691"/>
      <c r="AR52" s="692"/>
      <c r="AS52" s="692"/>
      <c r="AT52" s="692"/>
      <c r="AU52" s="692"/>
      <c r="AV52" s="692"/>
      <c r="AW52" s="692"/>
      <c r="AX52" s="692"/>
      <c r="AY52" s="692"/>
      <c r="AZ52" s="692"/>
      <c r="BA52" s="692"/>
      <c r="BB52" s="692"/>
      <c r="BC52" s="692"/>
      <c r="BD52" s="692"/>
      <c r="BE52" s="692"/>
      <c r="BF52" s="692"/>
      <c r="BG52" s="692"/>
      <c r="BH52" s="692"/>
      <c r="BI52" s="692"/>
      <c r="BJ52" s="692"/>
      <c r="BK52" s="692"/>
      <c r="BL52" s="692"/>
      <c r="BM52" s="692"/>
      <c r="BN52" s="692"/>
      <c r="BO52" s="692"/>
      <c r="BP52" s="692"/>
      <c r="BQ52" s="692"/>
      <c r="BR52" s="692"/>
      <c r="BS52" s="692"/>
      <c r="BT52" s="693"/>
      <c r="BU52" s="16"/>
    </row>
    <row r="53" spans="2:73">
      <c r="B53" s="687"/>
      <c r="C53" s="687"/>
      <c r="D53" s="687"/>
      <c r="E53" s="687"/>
      <c r="F53" s="687"/>
      <c r="G53" s="687"/>
      <c r="H53" s="687"/>
      <c r="I53" s="639"/>
      <c r="J53" s="639"/>
      <c r="K53" s="629"/>
      <c r="L53" s="691"/>
      <c r="M53" s="692"/>
      <c r="N53" s="692"/>
      <c r="O53" s="692"/>
      <c r="P53" s="692"/>
      <c r="Q53" s="692"/>
      <c r="R53" s="692"/>
      <c r="S53" s="692"/>
      <c r="T53" s="692"/>
      <c r="U53" s="692"/>
      <c r="V53" s="692"/>
      <c r="W53" s="692"/>
      <c r="X53" s="692"/>
      <c r="Y53" s="692"/>
      <c r="Z53" s="692"/>
      <c r="AA53" s="692"/>
      <c r="AB53" s="692"/>
      <c r="AC53" s="692"/>
      <c r="AD53" s="692"/>
      <c r="AE53" s="692"/>
      <c r="AF53" s="692"/>
      <c r="AG53" s="692"/>
      <c r="AH53" s="692"/>
      <c r="AI53" s="692"/>
      <c r="AJ53" s="692"/>
      <c r="AK53" s="692"/>
      <c r="AL53" s="692"/>
      <c r="AM53" s="692"/>
      <c r="AN53" s="692"/>
      <c r="AO53" s="693"/>
      <c r="AP53" s="629"/>
      <c r="AQ53" s="691"/>
      <c r="AR53" s="692"/>
      <c r="AS53" s="692"/>
      <c r="AT53" s="692"/>
      <c r="AU53" s="692"/>
      <c r="AV53" s="692"/>
      <c r="AW53" s="692"/>
      <c r="AX53" s="692"/>
      <c r="AY53" s="692"/>
      <c r="AZ53" s="692"/>
      <c r="BA53" s="692"/>
      <c r="BB53" s="692"/>
      <c r="BC53" s="692"/>
      <c r="BD53" s="692"/>
      <c r="BE53" s="692"/>
      <c r="BF53" s="692"/>
      <c r="BG53" s="692"/>
      <c r="BH53" s="692"/>
      <c r="BI53" s="692"/>
      <c r="BJ53" s="692"/>
      <c r="BK53" s="692"/>
      <c r="BL53" s="692"/>
      <c r="BM53" s="692"/>
      <c r="BN53" s="692"/>
      <c r="BO53" s="692"/>
      <c r="BP53" s="692"/>
      <c r="BQ53" s="692"/>
      <c r="BR53" s="692"/>
      <c r="BS53" s="692"/>
      <c r="BT53" s="693"/>
    </row>
    <row r="54" spans="2:73">
      <c r="B54" s="687"/>
      <c r="C54" s="687"/>
      <c r="D54" s="687"/>
      <c r="E54" s="687"/>
      <c r="F54" s="687"/>
      <c r="G54" s="687"/>
      <c r="H54" s="687"/>
      <c r="I54" s="639"/>
      <c r="J54" s="639"/>
      <c r="K54" s="629"/>
      <c r="L54" s="691"/>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2"/>
      <c r="AL54" s="692"/>
      <c r="AM54" s="692"/>
      <c r="AN54" s="692"/>
      <c r="AO54" s="693"/>
      <c r="AP54" s="629"/>
      <c r="AQ54" s="691"/>
      <c r="AR54" s="692"/>
      <c r="AS54" s="692"/>
      <c r="AT54" s="692"/>
      <c r="AU54" s="692"/>
      <c r="AV54" s="692"/>
      <c r="AW54" s="692"/>
      <c r="AX54" s="692"/>
      <c r="AY54" s="692"/>
      <c r="AZ54" s="692"/>
      <c r="BA54" s="692"/>
      <c r="BB54" s="692"/>
      <c r="BC54" s="692"/>
      <c r="BD54" s="692"/>
      <c r="BE54" s="692"/>
      <c r="BF54" s="692"/>
      <c r="BG54" s="692"/>
      <c r="BH54" s="692"/>
      <c r="BI54" s="692"/>
      <c r="BJ54" s="692"/>
      <c r="BK54" s="692"/>
      <c r="BL54" s="692"/>
      <c r="BM54" s="692"/>
      <c r="BN54" s="692"/>
      <c r="BO54" s="692"/>
      <c r="BP54" s="692"/>
      <c r="BQ54" s="692"/>
      <c r="BR54" s="692"/>
      <c r="BS54" s="692"/>
      <c r="BT54" s="693"/>
    </row>
    <row r="55" spans="2:73">
      <c r="B55" s="687"/>
      <c r="C55" s="687"/>
      <c r="D55" s="687"/>
      <c r="E55" s="687"/>
      <c r="F55" s="687"/>
      <c r="G55" s="687"/>
      <c r="H55" s="687"/>
      <c r="I55" s="639"/>
      <c r="J55" s="639"/>
      <c r="K55" s="629"/>
      <c r="L55" s="691"/>
      <c r="M55" s="692"/>
      <c r="N55" s="692"/>
      <c r="O55" s="692"/>
      <c r="P55" s="692"/>
      <c r="Q55" s="692"/>
      <c r="R55" s="692"/>
      <c r="S55" s="692"/>
      <c r="T55" s="692"/>
      <c r="U55" s="692"/>
      <c r="V55" s="692"/>
      <c r="W55" s="692"/>
      <c r="X55" s="692"/>
      <c r="Y55" s="692"/>
      <c r="Z55" s="692"/>
      <c r="AA55" s="692"/>
      <c r="AB55" s="692"/>
      <c r="AC55" s="692"/>
      <c r="AD55" s="692"/>
      <c r="AE55" s="692"/>
      <c r="AF55" s="692"/>
      <c r="AG55" s="692"/>
      <c r="AH55" s="692"/>
      <c r="AI55" s="692"/>
      <c r="AJ55" s="692"/>
      <c r="AK55" s="692"/>
      <c r="AL55" s="692"/>
      <c r="AM55" s="692"/>
      <c r="AN55" s="692"/>
      <c r="AO55" s="693"/>
      <c r="AP55" s="629"/>
      <c r="AQ55" s="691"/>
      <c r="AR55" s="692"/>
      <c r="AS55" s="692"/>
      <c r="AT55" s="692"/>
      <c r="AU55" s="692"/>
      <c r="AV55" s="692"/>
      <c r="AW55" s="692"/>
      <c r="AX55" s="692"/>
      <c r="AY55" s="692"/>
      <c r="AZ55" s="692"/>
      <c r="BA55" s="692"/>
      <c r="BB55" s="692"/>
      <c r="BC55" s="692"/>
      <c r="BD55" s="692"/>
      <c r="BE55" s="692"/>
      <c r="BF55" s="692"/>
      <c r="BG55" s="692"/>
      <c r="BH55" s="692"/>
      <c r="BI55" s="692"/>
      <c r="BJ55" s="692"/>
      <c r="BK55" s="692"/>
      <c r="BL55" s="692"/>
      <c r="BM55" s="692"/>
      <c r="BN55" s="692"/>
      <c r="BO55" s="692"/>
      <c r="BP55" s="692"/>
      <c r="BQ55" s="692"/>
      <c r="BR55" s="692"/>
      <c r="BS55" s="692"/>
      <c r="BT55" s="693"/>
    </row>
    <row r="56" spans="2:73">
      <c r="B56" s="687"/>
      <c r="C56" s="687"/>
      <c r="D56" s="687"/>
      <c r="E56" s="687"/>
      <c r="F56" s="687"/>
      <c r="G56" s="687"/>
      <c r="H56" s="687"/>
      <c r="I56" s="639"/>
      <c r="J56" s="639"/>
      <c r="K56" s="629"/>
      <c r="L56" s="691"/>
      <c r="M56" s="692"/>
      <c r="N56" s="692"/>
      <c r="O56" s="692"/>
      <c r="P56" s="692"/>
      <c r="Q56" s="692"/>
      <c r="R56" s="692"/>
      <c r="S56" s="692"/>
      <c r="T56" s="692"/>
      <c r="U56" s="692"/>
      <c r="V56" s="692"/>
      <c r="W56" s="692"/>
      <c r="X56" s="692"/>
      <c r="Y56" s="692"/>
      <c r="Z56" s="692"/>
      <c r="AA56" s="692"/>
      <c r="AB56" s="692"/>
      <c r="AC56" s="692"/>
      <c r="AD56" s="692"/>
      <c r="AE56" s="692"/>
      <c r="AF56" s="692"/>
      <c r="AG56" s="692"/>
      <c r="AH56" s="692"/>
      <c r="AI56" s="692"/>
      <c r="AJ56" s="692"/>
      <c r="AK56" s="692"/>
      <c r="AL56" s="692"/>
      <c r="AM56" s="692"/>
      <c r="AN56" s="692"/>
      <c r="AO56" s="693"/>
      <c r="AP56" s="629"/>
      <c r="AQ56" s="691"/>
      <c r="AR56" s="692"/>
      <c r="AS56" s="692"/>
      <c r="AT56" s="692"/>
      <c r="AU56" s="692"/>
      <c r="AV56" s="692"/>
      <c r="AW56" s="692"/>
      <c r="AX56" s="692"/>
      <c r="AY56" s="692"/>
      <c r="AZ56" s="692"/>
      <c r="BA56" s="692"/>
      <c r="BB56" s="692"/>
      <c r="BC56" s="692"/>
      <c r="BD56" s="692"/>
      <c r="BE56" s="692"/>
      <c r="BF56" s="692"/>
      <c r="BG56" s="692"/>
      <c r="BH56" s="692"/>
      <c r="BI56" s="692"/>
      <c r="BJ56" s="692"/>
      <c r="BK56" s="692"/>
      <c r="BL56" s="692"/>
      <c r="BM56" s="692"/>
      <c r="BN56" s="692"/>
      <c r="BO56" s="692"/>
      <c r="BP56" s="692"/>
      <c r="BQ56" s="692"/>
      <c r="BR56" s="692"/>
      <c r="BS56" s="692"/>
      <c r="BT56" s="693"/>
    </row>
    <row r="57" spans="2:73">
      <c r="B57" s="687"/>
      <c r="C57" s="687"/>
      <c r="D57" s="687"/>
      <c r="E57" s="687"/>
      <c r="F57" s="687"/>
      <c r="G57" s="687"/>
      <c r="H57" s="687"/>
      <c r="I57" s="639"/>
      <c r="J57" s="639"/>
      <c r="K57" s="629"/>
      <c r="L57" s="691"/>
      <c r="M57" s="692"/>
      <c r="N57" s="692"/>
      <c r="O57" s="692"/>
      <c r="P57" s="692"/>
      <c r="Q57" s="692"/>
      <c r="R57" s="692"/>
      <c r="S57" s="692"/>
      <c r="T57" s="692"/>
      <c r="U57" s="692"/>
      <c r="V57" s="692"/>
      <c r="W57" s="692"/>
      <c r="X57" s="692"/>
      <c r="Y57" s="692"/>
      <c r="Z57" s="692"/>
      <c r="AA57" s="692"/>
      <c r="AB57" s="692"/>
      <c r="AC57" s="692"/>
      <c r="AD57" s="692"/>
      <c r="AE57" s="692"/>
      <c r="AF57" s="692"/>
      <c r="AG57" s="692"/>
      <c r="AH57" s="692"/>
      <c r="AI57" s="692"/>
      <c r="AJ57" s="692"/>
      <c r="AK57" s="692"/>
      <c r="AL57" s="692"/>
      <c r="AM57" s="692"/>
      <c r="AN57" s="692"/>
      <c r="AO57" s="693"/>
      <c r="AP57" s="629"/>
      <c r="AQ57" s="691"/>
      <c r="AR57" s="692"/>
      <c r="AS57" s="692"/>
      <c r="AT57" s="692"/>
      <c r="AU57" s="692"/>
      <c r="AV57" s="692"/>
      <c r="AW57" s="692"/>
      <c r="AX57" s="692"/>
      <c r="AY57" s="692"/>
      <c r="AZ57" s="692"/>
      <c r="BA57" s="692"/>
      <c r="BB57" s="692"/>
      <c r="BC57" s="692"/>
      <c r="BD57" s="692"/>
      <c r="BE57" s="692"/>
      <c r="BF57" s="692"/>
      <c r="BG57" s="692"/>
      <c r="BH57" s="692"/>
      <c r="BI57" s="692"/>
      <c r="BJ57" s="692"/>
      <c r="BK57" s="692"/>
      <c r="BL57" s="692"/>
      <c r="BM57" s="692"/>
      <c r="BN57" s="692"/>
      <c r="BO57" s="692"/>
      <c r="BP57" s="692"/>
      <c r="BQ57" s="692"/>
      <c r="BR57" s="692"/>
      <c r="BS57" s="692"/>
      <c r="BT57" s="693"/>
    </row>
    <row r="58" spans="2:73">
      <c r="B58" s="687"/>
      <c r="C58" s="687"/>
      <c r="D58" s="687"/>
      <c r="E58" s="687"/>
      <c r="F58" s="687"/>
      <c r="G58" s="687"/>
      <c r="H58" s="687"/>
      <c r="I58" s="639"/>
      <c r="J58" s="639"/>
      <c r="K58" s="629"/>
      <c r="L58" s="691"/>
      <c r="M58" s="692"/>
      <c r="N58" s="692"/>
      <c r="O58" s="692"/>
      <c r="P58" s="692"/>
      <c r="Q58" s="692"/>
      <c r="R58" s="692"/>
      <c r="S58" s="692"/>
      <c r="T58" s="692"/>
      <c r="U58" s="692"/>
      <c r="V58" s="692"/>
      <c r="W58" s="692"/>
      <c r="X58" s="692"/>
      <c r="Y58" s="692"/>
      <c r="Z58" s="692"/>
      <c r="AA58" s="692"/>
      <c r="AB58" s="692"/>
      <c r="AC58" s="692"/>
      <c r="AD58" s="692"/>
      <c r="AE58" s="692"/>
      <c r="AF58" s="692"/>
      <c r="AG58" s="692"/>
      <c r="AH58" s="692"/>
      <c r="AI58" s="692"/>
      <c r="AJ58" s="692"/>
      <c r="AK58" s="692"/>
      <c r="AL58" s="692"/>
      <c r="AM58" s="692"/>
      <c r="AN58" s="692"/>
      <c r="AO58" s="693"/>
      <c r="AP58" s="629"/>
      <c r="AQ58" s="691"/>
      <c r="AR58" s="692"/>
      <c r="AS58" s="692"/>
      <c r="AT58" s="692"/>
      <c r="AU58" s="692"/>
      <c r="AV58" s="692"/>
      <c r="AW58" s="692"/>
      <c r="AX58" s="692"/>
      <c r="AY58" s="692"/>
      <c r="AZ58" s="692"/>
      <c r="BA58" s="692"/>
      <c r="BB58" s="692"/>
      <c r="BC58" s="692"/>
      <c r="BD58" s="692"/>
      <c r="BE58" s="692"/>
      <c r="BF58" s="692"/>
      <c r="BG58" s="692"/>
      <c r="BH58" s="692"/>
      <c r="BI58" s="692"/>
      <c r="BJ58" s="692"/>
      <c r="BK58" s="692"/>
      <c r="BL58" s="692"/>
      <c r="BM58" s="692"/>
      <c r="BN58" s="692"/>
      <c r="BO58" s="692"/>
      <c r="BP58" s="692"/>
      <c r="BQ58" s="692"/>
      <c r="BR58" s="692"/>
      <c r="BS58" s="692"/>
      <c r="BT58" s="693"/>
    </row>
    <row r="59" spans="2:73">
      <c r="B59" s="687"/>
      <c r="C59" s="687"/>
      <c r="D59" s="687"/>
      <c r="E59" s="687"/>
      <c r="F59" s="687"/>
      <c r="G59" s="687"/>
      <c r="H59" s="687"/>
      <c r="I59" s="639"/>
      <c r="J59" s="639"/>
      <c r="K59" s="629"/>
      <c r="L59" s="691"/>
      <c r="M59" s="692"/>
      <c r="N59" s="692"/>
      <c r="O59" s="692"/>
      <c r="P59" s="692"/>
      <c r="Q59" s="692"/>
      <c r="R59" s="692"/>
      <c r="S59" s="692"/>
      <c r="T59" s="692"/>
      <c r="U59" s="692"/>
      <c r="V59" s="692"/>
      <c r="W59" s="692"/>
      <c r="X59" s="692"/>
      <c r="Y59" s="692"/>
      <c r="Z59" s="692"/>
      <c r="AA59" s="692"/>
      <c r="AB59" s="692"/>
      <c r="AC59" s="692"/>
      <c r="AD59" s="692"/>
      <c r="AE59" s="692"/>
      <c r="AF59" s="692"/>
      <c r="AG59" s="692"/>
      <c r="AH59" s="692"/>
      <c r="AI59" s="692"/>
      <c r="AJ59" s="692"/>
      <c r="AK59" s="692"/>
      <c r="AL59" s="692"/>
      <c r="AM59" s="692"/>
      <c r="AN59" s="692"/>
      <c r="AO59" s="693"/>
      <c r="AP59" s="629"/>
      <c r="AQ59" s="691"/>
      <c r="AR59" s="692"/>
      <c r="AS59" s="692"/>
      <c r="AT59" s="692"/>
      <c r="AU59" s="692"/>
      <c r="AV59" s="692"/>
      <c r="AW59" s="692"/>
      <c r="AX59" s="692"/>
      <c r="AY59" s="692"/>
      <c r="AZ59" s="692"/>
      <c r="BA59" s="692"/>
      <c r="BB59" s="692"/>
      <c r="BC59" s="692"/>
      <c r="BD59" s="692"/>
      <c r="BE59" s="692"/>
      <c r="BF59" s="692"/>
      <c r="BG59" s="692"/>
      <c r="BH59" s="692"/>
      <c r="BI59" s="692"/>
      <c r="BJ59" s="692"/>
      <c r="BK59" s="692"/>
      <c r="BL59" s="692"/>
      <c r="BM59" s="692"/>
      <c r="BN59" s="692"/>
      <c r="BO59" s="692"/>
      <c r="BP59" s="692"/>
      <c r="BQ59" s="692"/>
      <c r="BR59" s="692"/>
      <c r="BS59" s="692"/>
      <c r="BT59" s="693"/>
    </row>
    <row r="60" spans="2:73" ht="16">
      <c r="B60" s="687"/>
      <c r="C60" s="687"/>
      <c r="D60" s="687"/>
      <c r="E60" s="687"/>
      <c r="F60" s="687"/>
      <c r="G60" s="687"/>
      <c r="H60" s="687"/>
      <c r="I60" s="639"/>
      <c r="J60" s="639"/>
      <c r="K60" s="629"/>
      <c r="L60" s="691"/>
      <c r="M60" s="692"/>
      <c r="N60" s="692"/>
      <c r="O60" s="692"/>
      <c r="P60" s="692"/>
      <c r="Q60" s="692"/>
      <c r="R60" s="692"/>
      <c r="S60" s="692"/>
      <c r="T60" s="692"/>
      <c r="U60" s="692"/>
      <c r="V60" s="692"/>
      <c r="W60" s="692"/>
      <c r="X60" s="692"/>
      <c r="Y60" s="692"/>
      <c r="Z60" s="692"/>
      <c r="AA60" s="692"/>
      <c r="AB60" s="692"/>
      <c r="AC60" s="692"/>
      <c r="AD60" s="692"/>
      <c r="AE60" s="692"/>
      <c r="AF60" s="692"/>
      <c r="AG60" s="692"/>
      <c r="AH60" s="692"/>
      <c r="AI60" s="692"/>
      <c r="AJ60" s="692"/>
      <c r="AK60" s="692"/>
      <c r="AL60" s="692"/>
      <c r="AM60" s="692"/>
      <c r="AN60" s="692"/>
      <c r="AO60" s="693"/>
      <c r="AP60" s="629"/>
      <c r="AQ60" s="691"/>
      <c r="AR60" s="692"/>
      <c r="AS60" s="692"/>
      <c r="AT60" s="692"/>
      <c r="AU60" s="692"/>
      <c r="AV60" s="692"/>
      <c r="AW60" s="692"/>
      <c r="AX60" s="692"/>
      <c r="AY60" s="692"/>
      <c r="AZ60" s="692"/>
      <c r="BA60" s="692"/>
      <c r="BB60" s="692"/>
      <c r="BC60" s="692"/>
      <c r="BD60" s="692"/>
      <c r="BE60" s="692"/>
      <c r="BF60" s="692"/>
      <c r="BG60" s="692"/>
      <c r="BH60" s="692"/>
      <c r="BI60" s="692"/>
      <c r="BJ60" s="692"/>
      <c r="BK60" s="692"/>
      <c r="BL60" s="692"/>
      <c r="BM60" s="692"/>
      <c r="BN60" s="692"/>
      <c r="BO60" s="692"/>
      <c r="BP60" s="692"/>
      <c r="BQ60" s="692"/>
      <c r="BR60" s="692"/>
      <c r="BS60" s="692"/>
      <c r="BT60" s="693"/>
      <c r="BU60" s="162"/>
    </row>
    <row r="61" spans="2:73">
      <c r="B61" s="687"/>
      <c r="C61" s="687"/>
      <c r="D61" s="687"/>
      <c r="E61" s="687"/>
      <c r="F61" s="687"/>
      <c r="G61" s="687"/>
      <c r="H61" s="687"/>
      <c r="I61" s="639"/>
      <c r="J61" s="639"/>
      <c r="K61" s="629"/>
      <c r="L61" s="691"/>
      <c r="M61" s="692"/>
      <c r="N61" s="692"/>
      <c r="O61" s="692"/>
      <c r="P61" s="692"/>
      <c r="Q61" s="692"/>
      <c r="R61" s="692"/>
      <c r="S61" s="692"/>
      <c r="T61" s="692"/>
      <c r="U61" s="692"/>
      <c r="V61" s="692"/>
      <c r="W61" s="692"/>
      <c r="X61" s="692"/>
      <c r="Y61" s="692"/>
      <c r="Z61" s="692"/>
      <c r="AA61" s="692"/>
      <c r="AB61" s="692"/>
      <c r="AC61" s="692"/>
      <c r="AD61" s="692"/>
      <c r="AE61" s="692"/>
      <c r="AF61" s="692"/>
      <c r="AG61" s="692"/>
      <c r="AH61" s="692"/>
      <c r="AI61" s="692"/>
      <c r="AJ61" s="692"/>
      <c r="AK61" s="692"/>
      <c r="AL61" s="692"/>
      <c r="AM61" s="692"/>
      <c r="AN61" s="692"/>
      <c r="AO61" s="693"/>
      <c r="AP61" s="629"/>
      <c r="AQ61" s="691"/>
      <c r="AR61" s="692"/>
      <c r="AS61" s="692"/>
      <c r="AT61" s="692"/>
      <c r="AU61" s="692"/>
      <c r="AV61" s="692"/>
      <c r="AW61" s="692"/>
      <c r="AX61" s="692"/>
      <c r="AY61" s="692"/>
      <c r="AZ61" s="692"/>
      <c r="BA61" s="692"/>
      <c r="BB61" s="692"/>
      <c r="BC61" s="692"/>
      <c r="BD61" s="692"/>
      <c r="BE61" s="692"/>
      <c r="BF61" s="692"/>
      <c r="BG61" s="692"/>
      <c r="BH61" s="692"/>
      <c r="BI61" s="692"/>
      <c r="BJ61" s="692"/>
      <c r="BK61" s="692"/>
      <c r="BL61" s="692"/>
      <c r="BM61" s="692"/>
      <c r="BN61" s="692"/>
      <c r="BO61" s="692"/>
      <c r="BP61" s="692"/>
      <c r="BQ61" s="692"/>
      <c r="BR61" s="692"/>
      <c r="BS61" s="692"/>
      <c r="BT61" s="693"/>
    </row>
    <row r="62" spans="2:73">
      <c r="B62" s="687"/>
      <c r="C62" s="687"/>
      <c r="D62" s="687"/>
      <c r="E62" s="687"/>
      <c r="F62" s="687"/>
      <c r="G62" s="687"/>
      <c r="H62" s="687"/>
      <c r="I62" s="639"/>
      <c r="J62" s="639"/>
      <c r="K62" s="629"/>
      <c r="L62" s="691"/>
      <c r="M62" s="692"/>
      <c r="N62" s="692"/>
      <c r="O62" s="692"/>
      <c r="P62" s="692"/>
      <c r="Q62" s="692"/>
      <c r="R62" s="692"/>
      <c r="S62" s="692"/>
      <c r="T62" s="692"/>
      <c r="U62" s="692"/>
      <c r="V62" s="692"/>
      <c r="W62" s="692"/>
      <c r="X62" s="692"/>
      <c r="Y62" s="692"/>
      <c r="Z62" s="692"/>
      <c r="AA62" s="692"/>
      <c r="AB62" s="692"/>
      <c r="AC62" s="692"/>
      <c r="AD62" s="692"/>
      <c r="AE62" s="692"/>
      <c r="AF62" s="692"/>
      <c r="AG62" s="692"/>
      <c r="AH62" s="692"/>
      <c r="AI62" s="692"/>
      <c r="AJ62" s="692"/>
      <c r="AK62" s="692"/>
      <c r="AL62" s="692"/>
      <c r="AM62" s="692"/>
      <c r="AN62" s="692"/>
      <c r="AO62" s="693"/>
      <c r="AP62" s="629"/>
      <c r="AQ62" s="691"/>
      <c r="AR62" s="692"/>
      <c r="AS62" s="692"/>
      <c r="AT62" s="692"/>
      <c r="AU62" s="692"/>
      <c r="AV62" s="692"/>
      <c r="AW62" s="692"/>
      <c r="AX62" s="692"/>
      <c r="AY62" s="692"/>
      <c r="AZ62" s="692"/>
      <c r="BA62" s="692"/>
      <c r="BB62" s="692"/>
      <c r="BC62" s="692"/>
      <c r="BD62" s="692"/>
      <c r="BE62" s="692"/>
      <c r="BF62" s="692"/>
      <c r="BG62" s="692"/>
      <c r="BH62" s="692"/>
      <c r="BI62" s="692"/>
      <c r="BJ62" s="692"/>
      <c r="BK62" s="692"/>
      <c r="BL62" s="692"/>
      <c r="BM62" s="692"/>
      <c r="BN62" s="692"/>
      <c r="BO62" s="692"/>
      <c r="BP62" s="692"/>
      <c r="BQ62" s="692"/>
      <c r="BR62" s="692"/>
      <c r="BS62" s="692"/>
      <c r="BT62" s="693"/>
    </row>
    <row r="63" spans="2:73">
      <c r="B63" s="687"/>
      <c r="C63" s="687"/>
      <c r="D63" s="687"/>
      <c r="E63" s="687"/>
      <c r="F63" s="687"/>
      <c r="G63" s="687"/>
      <c r="H63" s="687"/>
      <c r="I63" s="639"/>
      <c r="J63" s="639"/>
      <c r="K63" s="629"/>
      <c r="L63" s="691"/>
      <c r="M63" s="692"/>
      <c r="N63" s="692"/>
      <c r="O63" s="692"/>
      <c r="P63" s="692"/>
      <c r="Q63" s="692"/>
      <c r="R63" s="692"/>
      <c r="S63" s="692"/>
      <c r="T63" s="692"/>
      <c r="U63" s="692"/>
      <c r="V63" s="692"/>
      <c r="W63" s="692"/>
      <c r="X63" s="692"/>
      <c r="Y63" s="692"/>
      <c r="Z63" s="692"/>
      <c r="AA63" s="692"/>
      <c r="AB63" s="692"/>
      <c r="AC63" s="692"/>
      <c r="AD63" s="692"/>
      <c r="AE63" s="692"/>
      <c r="AF63" s="692"/>
      <c r="AG63" s="692"/>
      <c r="AH63" s="692"/>
      <c r="AI63" s="692"/>
      <c r="AJ63" s="692"/>
      <c r="AK63" s="692"/>
      <c r="AL63" s="692"/>
      <c r="AM63" s="692"/>
      <c r="AN63" s="692"/>
      <c r="AO63" s="693"/>
      <c r="AP63" s="629"/>
      <c r="AQ63" s="691"/>
      <c r="AR63" s="692"/>
      <c r="AS63" s="692"/>
      <c r="AT63" s="692"/>
      <c r="AU63" s="692"/>
      <c r="AV63" s="692"/>
      <c r="AW63" s="692"/>
      <c r="AX63" s="692"/>
      <c r="AY63" s="692"/>
      <c r="AZ63" s="692"/>
      <c r="BA63" s="692"/>
      <c r="BB63" s="692"/>
      <c r="BC63" s="692"/>
      <c r="BD63" s="692"/>
      <c r="BE63" s="692"/>
      <c r="BF63" s="692"/>
      <c r="BG63" s="692"/>
      <c r="BH63" s="692"/>
      <c r="BI63" s="692"/>
      <c r="BJ63" s="692"/>
      <c r="BK63" s="692"/>
      <c r="BL63" s="692"/>
      <c r="BM63" s="692"/>
      <c r="BN63" s="692"/>
      <c r="BO63" s="692"/>
      <c r="BP63" s="692"/>
      <c r="BQ63" s="692"/>
      <c r="BR63" s="692"/>
      <c r="BS63" s="692"/>
      <c r="BT63" s="693"/>
    </row>
    <row r="64" spans="2:73">
      <c r="B64" s="687"/>
      <c r="C64" s="687"/>
      <c r="D64" s="687"/>
      <c r="E64" s="687"/>
      <c r="F64" s="687"/>
      <c r="G64" s="687"/>
      <c r="H64" s="687"/>
      <c r="I64" s="639"/>
      <c r="J64" s="639"/>
      <c r="K64" s="629"/>
      <c r="L64" s="691"/>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692"/>
      <c r="AM64" s="692"/>
      <c r="AN64" s="692"/>
      <c r="AO64" s="693"/>
      <c r="AP64" s="629"/>
      <c r="AQ64" s="691"/>
      <c r="AR64" s="692"/>
      <c r="AS64" s="692"/>
      <c r="AT64" s="692"/>
      <c r="AU64" s="692"/>
      <c r="AV64" s="692"/>
      <c r="AW64" s="692"/>
      <c r="AX64" s="692"/>
      <c r="AY64" s="692"/>
      <c r="AZ64" s="692"/>
      <c r="BA64" s="692"/>
      <c r="BB64" s="692"/>
      <c r="BC64" s="692"/>
      <c r="BD64" s="692"/>
      <c r="BE64" s="692"/>
      <c r="BF64" s="692"/>
      <c r="BG64" s="692"/>
      <c r="BH64" s="692"/>
      <c r="BI64" s="692"/>
      <c r="BJ64" s="692"/>
      <c r="BK64" s="692"/>
      <c r="BL64" s="692"/>
      <c r="BM64" s="692"/>
      <c r="BN64" s="692"/>
      <c r="BO64" s="692"/>
      <c r="BP64" s="692"/>
      <c r="BQ64" s="692"/>
      <c r="BR64" s="692"/>
      <c r="BS64" s="692"/>
      <c r="BT64" s="693"/>
    </row>
    <row r="65" spans="2:73">
      <c r="B65" s="687"/>
      <c r="C65" s="687"/>
      <c r="D65" s="687"/>
      <c r="E65" s="687"/>
      <c r="F65" s="687"/>
      <c r="G65" s="687"/>
      <c r="H65" s="687"/>
      <c r="I65" s="639"/>
      <c r="J65" s="639"/>
      <c r="K65" s="629"/>
      <c r="L65" s="691"/>
      <c r="M65" s="692"/>
      <c r="N65" s="692"/>
      <c r="O65" s="692"/>
      <c r="P65" s="692"/>
      <c r="Q65" s="692"/>
      <c r="R65" s="692"/>
      <c r="S65" s="692"/>
      <c r="T65" s="692"/>
      <c r="U65" s="692"/>
      <c r="V65" s="692"/>
      <c r="W65" s="692"/>
      <c r="X65" s="692"/>
      <c r="Y65" s="692"/>
      <c r="Z65" s="692"/>
      <c r="AA65" s="692"/>
      <c r="AB65" s="692"/>
      <c r="AC65" s="692"/>
      <c r="AD65" s="692"/>
      <c r="AE65" s="692"/>
      <c r="AF65" s="692"/>
      <c r="AG65" s="692"/>
      <c r="AH65" s="692"/>
      <c r="AI65" s="692"/>
      <c r="AJ65" s="692"/>
      <c r="AK65" s="692"/>
      <c r="AL65" s="692"/>
      <c r="AM65" s="692"/>
      <c r="AN65" s="692"/>
      <c r="AO65" s="693"/>
      <c r="AP65" s="629"/>
      <c r="AQ65" s="691"/>
      <c r="AR65" s="692"/>
      <c r="AS65" s="692"/>
      <c r="AT65" s="692"/>
      <c r="AU65" s="692"/>
      <c r="AV65" s="692"/>
      <c r="AW65" s="692"/>
      <c r="AX65" s="692"/>
      <c r="AY65" s="692"/>
      <c r="AZ65" s="692"/>
      <c r="BA65" s="692"/>
      <c r="BB65" s="692"/>
      <c r="BC65" s="692"/>
      <c r="BD65" s="692"/>
      <c r="BE65" s="692"/>
      <c r="BF65" s="692"/>
      <c r="BG65" s="692"/>
      <c r="BH65" s="692"/>
      <c r="BI65" s="692"/>
      <c r="BJ65" s="692"/>
      <c r="BK65" s="692"/>
      <c r="BL65" s="692"/>
      <c r="BM65" s="692"/>
      <c r="BN65" s="692"/>
      <c r="BO65" s="692"/>
      <c r="BP65" s="692"/>
      <c r="BQ65" s="692"/>
      <c r="BR65" s="692"/>
      <c r="BS65" s="692"/>
      <c r="BT65" s="693"/>
    </row>
    <row r="66" spans="2:73">
      <c r="B66" s="687"/>
      <c r="C66" s="687"/>
      <c r="D66" s="687"/>
      <c r="E66" s="687"/>
      <c r="F66" s="687"/>
      <c r="G66" s="687"/>
      <c r="H66" s="687"/>
      <c r="I66" s="639"/>
      <c r="J66" s="639"/>
      <c r="K66" s="629"/>
      <c r="L66" s="691"/>
      <c r="M66" s="692"/>
      <c r="N66" s="692"/>
      <c r="O66" s="692"/>
      <c r="P66" s="692"/>
      <c r="Q66" s="692"/>
      <c r="R66" s="692"/>
      <c r="S66" s="692"/>
      <c r="T66" s="692"/>
      <c r="U66" s="692"/>
      <c r="V66" s="692"/>
      <c r="W66" s="692"/>
      <c r="X66" s="692"/>
      <c r="Y66" s="692"/>
      <c r="Z66" s="692"/>
      <c r="AA66" s="692"/>
      <c r="AB66" s="692"/>
      <c r="AC66" s="692"/>
      <c r="AD66" s="692"/>
      <c r="AE66" s="692"/>
      <c r="AF66" s="692"/>
      <c r="AG66" s="692"/>
      <c r="AH66" s="692"/>
      <c r="AI66" s="692"/>
      <c r="AJ66" s="692"/>
      <c r="AK66" s="692"/>
      <c r="AL66" s="692"/>
      <c r="AM66" s="692"/>
      <c r="AN66" s="692"/>
      <c r="AO66" s="693"/>
      <c r="AP66" s="629"/>
      <c r="AQ66" s="691"/>
      <c r="AR66" s="692"/>
      <c r="AS66" s="692"/>
      <c r="AT66" s="692"/>
      <c r="AU66" s="692"/>
      <c r="AV66" s="692"/>
      <c r="AW66" s="692"/>
      <c r="AX66" s="692"/>
      <c r="AY66" s="692"/>
      <c r="AZ66" s="692"/>
      <c r="BA66" s="692"/>
      <c r="BB66" s="692"/>
      <c r="BC66" s="692"/>
      <c r="BD66" s="692"/>
      <c r="BE66" s="692"/>
      <c r="BF66" s="692"/>
      <c r="BG66" s="692"/>
      <c r="BH66" s="692"/>
      <c r="BI66" s="692"/>
      <c r="BJ66" s="692"/>
      <c r="BK66" s="692"/>
      <c r="BL66" s="692"/>
      <c r="BM66" s="692"/>
      <c r="BN66" s="692"/>
      <c r="BO66" s="692"/>
      <c r="BP66" s="692"/>
      <c r="BQ66" s="692"/>
      <c r="BR66" s="692"/>
      <c r="BS66" s="692"/>
      <c r="BT66" s="693"/>
    </row>
    <row r="67" spans="2:73">
      <c r="B67" s="687"/>
      <c r="C67" s="687"/>
      <c r="D67" s="687"/>
      <c r="E67" s="687"/>
      <c r="F67" s="687"/>
      <c r="G67" s="687"/>
      <c r="H67" s="687"/>
      <c r="I67" s="639"/>
      <c r="J67" s="639"/>
      <c r="K67" s="629"/>
      <c r="L67" s="691"/>
      <c r="M67" s="692"/>
      <c r="N67" s="692"/>
      <c r="O67" s="692"/>
      <c r="P67" s="692"/>
      <c r="Q67" s="692"/>
      <c r="R67" s="692"/>
      <c r="S67" s="692"/>
      <c r="T67" s="692"/>
      <c r="U67" s="692"/>
      <c r="V67" s="692"/>
      <c r="W67" s="692"/>
      <c r="X67" s="692"/>
      <c r="Y67" s="692"/>
      <c r="Z67" s="692"/>
      <c r="AA67" s="692"/>
      <c r="AB67" s="692"/>
      <c r="AC67" s="692"/>
      <c r="AD67" s="692"/>
      <c r="AE67" s="692"/>
      <c r="AF67" s="692"/>
      <c r="AG67" s="692"/>
      <c r="AH67" s="692"/>
      <c r="AI67" s="692"/>
      <c r="AJ67" s="692"/>
      <c r="AK67" s="692"/>
      <c r="AL67" s="692"/>
      <c r="AM67" s="692"/>
      <c r="AN67" s="692"/>
      <c r="AO67" s="693"/>
      <c r="AP67" s="629"/>
      <c r="AQ67" s="691"/>
      <c r="AR67" s="692"/>
      <c r="AS67" s="692"/>
      <c r="AT67" s="692"/>
      <c r="AU67" s="692"/>
      <c r="AV67" s="692"/>
      <c r="AW67" s="692"/>
      <c r="AX67" s="692"/>
      <c r="AY67" s="692"/>
      <c r="AZ67" s="692"/>
      <c r="BA67" s="692"/>
      <c r="BB67" s="692"/>
      <c r="BC67" s="692"/>
      <c r="BD67" s="692"/>
      <c r="BE67" s="692"/>
      <c r="BF67" s="692"/>
      <c r="BG67" s="692"/>
      <c r="BH67" s="692"/>
      <c r="BI67" s="692"/>
      <c r="BJ67" s="692"/>
      <c r="BK67" s="692"/>
      <c r="BL67" s="692"/>
      <c r="BM67" s="692"/>
      <c r="BN67" s="692"/>
      <c r="BO67" s="692"/>
      <c r="BP67" s="692"/>
      <c r="BQ67" s="692"/>
      <c r="BR67" s="692"/>
      <c r="BS67" s="692"/>
      <c r="BT67" s="693"/>
    </row>
    <row r="68" spans="2:73">
      <c r="B68" s="687"/>
      <c r="C68" s="687"/>
      <c r="D68" s="687"/>
      <c r="E68" s="687"/>
      <c r="F68" s="687"/>
      <c r="G68" s="687"/>
      <c r="H68" s="687"/>
      <c r="I68" s="639"/>
      <c r="J68" s="639"/>
      <c r="K68" s="629"/>
      <c r="L68" s="691"/>
      <c r="M68" s="692"/>
      <c r="N68" s="692"/>
      <c r="O68" s="692"/>
      <c r="P68" s="692"/>
      <c r="Q68" s="692"/>
      <c r="R68" s="692"/>
      <c r="S68" s="692"/>
      <c r="T68" s="692"/>
      <c r="U68" s="692"/>
      <c r="V68" s="692"/>
      <c r="W68" s="692"/>
      <c r="X68" s="692"/>
      <c r="Y68" s="692"/>
      <c r="Z68" s="692"/>
      <c r="AA68" s="692"/>
      <c r="AB68" s="692"/>
      <c r="AC68" s="692"/>
      <c r="AD68" s="692"/>
      <c r="AE68" s="692"/>
      <c r="AF68" s="692"/>
      <c r="AG68" s="692"/>
      <c r="AH68" s="692"/>
      <c r="AI68" s="692"/>
      <c r="AJ68" s="692"/>
      <c r="AK68" s="692"/>
      <c r="AL68" s="692"/>
      <c r="AM68" s="692"/>
      <c r="AN68" s="692"/>
      <c r="AO68" s="693"/>
      <c r="AP68" s="629"/>
      <c r="AQ68" s="691"/>
      <c r="AR68" s="692"/>
      <c r="AS68" s="692"/>
      <c r="AT68" s="692"/>
      <c r="AU68" s="692"/>
      <c r="AV68" s="692"/>
      <c r="AW68" s="692"/>
      <c r="AX68" s="692"/>
      <c r="AY68" s="692"/>
      <c r="AZ68" s="692"/>
      <c r="BA68" s="692"/>
      <c r="BB68" s="692"/>
      <c r="BC68" s="692"/>
      <c r="BD68" s="692"/>
      <c r="BE68" s="692"/>
      <c r="BF68" s="692"/>
      <c r="BG68" s="692"/>
      <c r="BH68" s="692"/>
      <c r="BI68" s="692"/>
      <c r="BJ68" s="692"/>
      <c r="BK68" s="692"/>
      <c r="BL68" s="692"/>
      <c r="BM68" s="692"/>
      <c r="BN68" s="692"/>
      <c r="BO68" s="692"/>
      <c r="BP68" s="692"/>
      <c r="BQ68" s="692"/>
      <c r="BR68" s="692"/>
      <c r="BS68" s="692"/>
      <c r="BT68" s="693"/>
    </row>
    <row r="69" spans="2:73">
      <c r="B69" s="687"/>
      <c r="C69" s="687"/>
      <c r="D69" s="687"/>
      <c r="E69" s="687"/>
      <c r="F69" s="687"/>
      <c r="G69" s="687"/>
      <c r="H69" s="687"/>
      <c r="I69" s="639"/>
      <c r="J69" s="639"/>
      <c r="K69" s="629"/>
      <c r="L69" s="691"/>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c r="AJ69" s="692"/>
      <c r="AK69" s="692"/>
      <c r="AL69" s="692"/>
      <c r="AM69" s="692"/>
      <c r="AN69" s="692"/>
      <c r="AO69" s="693"/>
      <c r="AP69" s="629"/>
      <c r="AQ69" s="691"/>
      <c r="AR69" s="692"/>
      <c r="AS69" s="692"/>
      <c r="AT69" s="692"/>
      <c r="AU69" s="692"/>
      <c r="AV69" s="692"/>
      <c r="AW69" s="692"/>
      <c r="AX69" s="692"/>
      <c r="AY69" s="692"/>
      <c r="AZ69" s="692"/>
      <c r="BA69" s="692"/>
      <c r="BB69" s="692"/>
      <c r="BC69" s="692"/>
      <c r="BD69" s="692"/>
      <c r="BE69" s="692"/>
      <c r="BF69" s="692"/>
      <c r="BG69" s="692"/>
      <c r="BH69" s="692"/>
      <c r="BI69" s="692"/>
      <c r="BJ69" s="692"/>
      <c r="BK69" s="692"/>
      <c r="BL69" s="692"/>
      <c r="BM69" s="692"/>
      <c r="BN69" s="692"/>
      <c r="BO69" s="692"/>
      <c r="BP69" s="692"/>
      <c r="BQ69" s="692"/>
      <c r="BR69" s="692"/>
      <c r="BS69" s="692"/>
      <c r="BT69" s="693"/>
    </row>
    <row r="70" spans="2:73">
      <c r="B70" s="687"/>
      <c r="C70" s="687"/>
      <c r="D70" s="687"/>
      <c r="E70" s="687"/>
      <c r="F70" s="687"/>
      <c r="G70" s="687"/>
      <c r="H70" s="687"/>
      <c r="I70" s="639"/>
      <c r="J70" s="639"/>
      <c r="K70" s="629"/>
      <c r="L70" s="691"/>
      <c r="M70" s="692"/>
      <c r="N70" s="692"/>
      <c r="O70" s="692"/>
      <c r="P70" s="692"/>
      <c r="Q70" s="692"/>
      <c r="R70" s="692"/>
      <c r="S70" s="692"/>
      <c r="T70" s="692"/>
      <c r="U70" s="692"/>
      <c r="V70" s="692"/>
      <c r="W70" s="692"/>
      <c r="X70" s="692"/>
      <c r="Y70" s="692"/>
      <c r="Z70" s="692"/>
      <c r="AA70" s="692"/>
      <c r="AB70" s="692"/>
      <c r="AC70" s="692"/>
      <c r="AD70" s="692"/>
      <c r="AE70" s="692"/>
      <c r="AF70" s="692"/>
      <c r="AG70" s="692"/>
      <c r="AH70" s="692"/>
      <c r="AI70" s="692"/>
      <c r="AJ70" s="692"/>
      <c r="AK70" s="692"/>
      <c r="AL70" s="692"/>
      <c r="AM70" s="692"/>
      <c r="AN70" s="692"/>
      <c r="AO70" s="693"/>
      <c r="AP70" s="629"/>
      <c r="AQ70" s="691"/>
      <c r="AR70" s="692"/>
      <c r="AS70" s="692"/>
      <c r="AT70" s="692"/>
      <c r="AU70" s="692"/>
      <c r="AV70" s="692"/>
      <c r="AW70" s="692"/>
      <c r="AX70" s="692"/>
      <c r="AY70" s="692"/>
      <c r="AZ70" s="692"/>
      <c r="BA70" s="692"/>
      <c r="BB70" s="692"/>
      <c r="BC70" s="692"/>
      <c r="BD70" s="692"/>
      <c r="BE70" s="692"/>
      <c r="BF70" s="692"/>
      <c r="BG70" s="692"/>
      <c r="BH70" s="692"/>
      <c r="BI70" s="692"/>
      <c r="BJ70" s="692"/>
      <c r="BK70" s="692"/>
      <c r="BL70" s="692"/>
      <c r="BM70" s="692"/>
      <c r="BN70" s="692"/>
      <c r="BO70" s="692"/>
      <c r="BP70" s="692"/>
      <c r="BQ70" s="692"/>
      <c r="BR70" s="692"/>
      <c r="BS70" s="692"/>
      <c r="BT70" s="693"/>
    </row>
    <row r="71" spans="2:73">
      <c r="B71" s="687"/>
      <c r="C71" s="687"/>
      <c r="D71" s="687"/>
      <c r="E71" s="687"/>
      <c r="F71" s="687"/>
      <c r="G71" s="687"/>
      <c r="H71" s="687"/>
      <c r="I71" s="639"/>
      <c r="J71" s="639"/>
      <c r="K71" s="629"/>
      <c r="L71" s="691"/>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2"/>
      <c r="AL71" s="692"/>
      <c r="AM71" s="692"/>
      <c r="AN71" s="692"/>
      <c r="AO71" s="693"/>
      <c r="AP71" s="629"/>
      <c r="AQ71" s="694"/>
      <c r="AR71" s="695"/>
      <c r="AS71" s="695"/>
      <c r="AT71" s="695"/>
      <c r="AU71" s="695"/>
      <c r="AV71" s="695"/>
      <c r="AW71" s="695"/>
      <c r="AX71" s="695"/>
      <c r="AY71" s="695"/>
      <c r="AZ71" s="695"/>
      <c r="BA71" s="695"/>
      <c r="BB71" s="695"/>
      <c r="BC71" s="695"/>
      <c r="BD71" s="695"/>
      <c r="BE71" s="695"/>
      <c r="BF71" s="695"/>
      <c r="BG71" s="695"/>
      <c r="BH71" s="695"/>
      <c r="BI71" s="695"/>
      <c r="BJ71" s="695"/>
      <c r="BK71" s="695"/>
      <c r="BL71" s="695"/>
      <c r="BM71" s="695"/>
      <c r="BN71" s="695"/>
      <c r="BO71" s="695"/>
      <c r="BP71" s="695"/>
      <c r="BQ71" s="695"/>
      <c r="BR71" s="695"/>
      <c r="BS71" s="695"/>
      <c r="BT71" s="696"/>
    </row>
    <row r="72" spans="2:73">
      <c r="B72" s="687"/>
      <c r="C72" s="687"/>
      <c r="D72" s="687"/>
      <c r="E72" s="687"/>
      <c r="F72" s="687"/>
      <c r="G72" s="687"/>
      <c r="H72" s="687"/>
      <c r="I72" s="639"/>
      <c r="J72" s="639"/>
      <c r="K72" s="629"/>
      <c r="L72" s="691"/>
      <c r="M72" s="692"/>
      <c r="N72" s="692"/>
      <c r="O72" s="692"/>
      <c r="P72" s="692"/>
      <c r="Q72" s="692"/>
      <c r="R72" s="692"/>
      <c r="S72" s="692"/>
      <c r="T72" s="692"/>
      <c r="U72" s="692"/>
      <c r="V72" s="692"/>
      <c r="W72" s="692"/>
      <c r="X72" s="692"/>
      <c r="Y72" s="692"/>
      <c r="Z72" s="692"/>
      <c r="AA72" s="692"/>
      <c r="AB72" s="692"/>
      <c r="AC72" s="692"/>
      <c r="AD72" s="692"/>
      <c r="AE72" s="692"/>
      <c r="AF72" s="692"/>
      <c r="AG72" s="692"/>
      <c r="AH72" s="692"/>
      <c r="AI72" s="692"/>
      <c r="AJ72" s="692"/>
      <c r="AK72" s="692"/>
      <c r="AL72" s="692"/>
      <c r="AM72" s="692"/>
      <c r="AN72" s="692"/>
      <c r="AO72" s="693"/>
      <c r="AP72" s="629"/>
      <c r="AQ72" s="688"/>
      <c r="AR72" s="689"/>
      <c r="AS72" s="689"/>
      <c r="AT72" s="689"/>
      <c r="AU72" s="689"/>
      <c r="AV72" s="689"/>
      <c r="AW72" s="689"/>
      <c r="AX72" s="689"/>
      <c r="AY72" s="689"/>
      <c r="AZ72" s="689"/>
      <c r="BA72" s="689"/>
      <c r="BB72" s="689"/>
      <c r="BC72" s="689"/>
      <c r="BD72" s="689"/>
      <c r="BE72" s="689"/>
      <c r="BF72" s="689"/>
      <c r="BG72" s="689"/>
      <c r="BH72" s="689"/>
      <c r="BI72" s="689"/>
      <c r="BJ72" s="689"/>
      <c r="BK72" s="689"/>
      <c r="BL72" s="689"/>
      <c r="BM72" s="689"/>
      <c r="BN72" s="689"/>
      <c r="BO72" s="689"/>
      <c r="BP72" s="689"/>
      <c r="BQ72" s="689"/>
      <c r="BR72" s="689"/>
      <c r="BS72" s="689"/>
      <c r="BT72" s="690"/>
    </row>
    <row r="73" spans="2:73">
      <c r="B73" s="687"/>
      <c r="C73" s="687"/>
      <c r="D73" s="687"/>
      <c r="E73" s="687"/>
      <c r="F73" s="687"/>
      <c r="G73" s="687"/>
      <c r="H73" s="687"/>
      <c r="I73" s="639"/>
      <c r="J73" s="639"/>
      <c r="K73" s="629"/>
      <c r="L73" s="691"/>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3"/>
      <c r="AP73" s="629"/>
      <c r="AQ73" s="691"/>
      <c r="AR73" s="692"/>
      <c r="AS73" s="692"/>
      <c r="AT73" s="692"/>
      <c r="AU73" s="692"/>
      <c r="AV73" s="692"/>
      <c r="AW73" s="692"/>
      <c r="AX73" s="692"/>
      <c r="AY73" s="692"/>
      <c r="AZ73" s="692"/>
      <c r="BA73" s="692"/>
      <c r="BB73" s="692"/>
      <c r="BC73" s="692"/>
      <c r="BD73" s="692"/>
      <c r="BE73" s="692"/>
      <c r="BF73" s="692"/>
      <c r="BG73" s="692"/>
      <c r="BH73" s="692"/>
      <c r="BI73" s="692"/>
      <c r="BJ73" s="692"/>
      <c r="BK73" s="692"/>
      <c r="BL73" s="692"/>
      <c r="BM73" s="692"/>
      <c r="BN73" s="692"/>
      <c r="BO73" s="692"/>
      <c r="BP73" s="692"/>
      <c r="BQ73" s="692"/>
      <c r="BR73" s="692"/>
      <c r="BS73" s="692"/>
      <c r="BT73" s="693"/>
    </row>
    <row r="74" spans="2:73">
      <c r="B74" s="687"/>
      <c r="C74" s="687"/>
      <c r="D74" s="687"/>
      <c r="E74" s="687"/>
      <c r="F74" s="687"/>
      <c r="G74" s="687"/>
      <c r="H74" s="687"/>
      <c r="I74" s="639"/>
      <c r="J74" s="639"/>
      <c r="K74" s="629"/>
      <c r="L74" s="691"/>
      <c r="M74" s="692"/>
      <c r="N74" s="692"/>
      <c r="O74" s="692"/>
      <c r="P74" s="692"/>
      <c r="Q74" s="692"/>
      <c r="R74" s="692"/>
      <c r="S74" s="692"/>
      <c r="T74" s="692"/>
      <c r="U74" s="692"/>
      <c r="V74" s="692"/>
      <c r="W74" s="692"/>
      <c r="X74" s="692"/>
      <c r="Y74" s="692"/>
      <c r="Z74" s="692"/>
      <c r="AA74" s="692"/>
      <c r="AB74" s="692"/>
      <c r="AC74" s="692"/>
      <c r="AD74" s="692"/>
      <c r="AE74" s="692"/>
      <c r="AF74" s="692"/>
      <c r="AG74" s="692"/>
      <c r="AH74" s="692"/>
      <c r="AI74" s="692"/>
      <c r="AJ74" s="692"/>
      <c r="AK74" s="692"/>
      <c r="AL74" s="692"/>
      <c r="AM74" s="692"/>
      <c r="AN74" s="692"/>
      <c r="AO74" s="693"/>
      <c r="AP74" s="629"/>
      <c r="AQ74" s="691"/>
      <c r="AR74" s="692"/>
      <c r="AS74" s="692"/>
      <c r="AT74" s="692"/>
      <c r="AU74" s="692"/>
      <c r="AV74" s="692"/>
      <c r="AW74" s="692"/>
      <c r="AX74" s="692"/>
      <c r="AY74" s="692"/>
      <c r="AZ74" s="692"/>
      <c r="BA74" s="692"/>
      <c r="BB74" s="692"/>
      <c r="BC74" s="692"/>
      <c r="BD74" s="692"/>
      <c r="BE74" s="692"/>
      <c r="BF74" s="692"/>
      <c r="BG74" s="692"/>
      <c r="BH74" s="692"/>
      <c r="BI74" s="692"/>
      <c r="BJ74" s="692"/>
      <c r="BK74" s="692"/>
      <c r="BL74" s="692"/>
      <c r="BM74" s="692"/>
      <c r="BN74" s="692"/>
      <c r="BO74" s="692"/>
      <c r="BP74" s="692"/>
      <c r="BQ74" s="692"/>
      <c r="BR74" s="692"/>
      <c r="BS74" s="692"/>
      <c r="BT74" s="693"/>
    </row>
    <row r="75" spans="2:73">
      <c r="B75" s="687"/>
      <c r="C75" s="687"/>
      <c r="D75" s="687"/>
      <c r="E75" s="687"/>
      <c r="F75" s="687"/>
      <c r="G75" s="687"/>
      <c r="H75" s="687"/>
      <c r="I75" s="639"/>
      <c r="J75" s="639"/>
      <c r="K75" s="629"/>
      <c r="L75" s="691"/>
      <c r="M75" s="692"/>
      <c r="N75" s="692"/>
      <c r="O75" s="692"/>
      <c r="P75" s="692"/>
      <c r="Q75" s="692"/>
      <c r="R75" s="692"/>
      <c r="S75" s="692"/>
      <c r="T75" s="692"/>
      <c r="U75" s="692"/>
      <c r="V75" s="692"/>
      <c r="W75" s="692"/>
      <c r="X75" s="692"/>
      <c r="Y75" s="692"/>
      <c r="Z75" s="692"/>
      <c r="AA75" s="692"/>
      <c r="AB75" s="692"/>
      <c r="AC75" s="692"/>
      <c r="AD75" s="692"/>
      <c r="AE75" s="692"/>
      <c r="AF75" s="692"/>
      <c r="AG75" s="692"/>
      <c r="AH75" s="692"/>
      <c r="AI75" s="692"/>
      <c r="AJ75" s="692"/>
      <c r="AK75" s="692"/>
      <c r="AL75" s="692"/>
      <c r="AM75" s="692"/>
      <c r="AN75" s="692"/>
      <c r="AO75" s="693"/>
      <c r="AP75" s="629"/>
      <c r="AQ75" s="691"/>
      <c r="AR75" s="692"/>
      <c r="AS75" s="692"/>
      <c r="AT75" s="692"/>
      <c r="AU75" s="692"/>
      <c r="AV75" s="692"/>
      <c r="AW75" s="692"/>
      <c r="AX75" s="692"/>
      <c r="AY75" s="692"/>
      <c r="AZ75" s="692"/>
      <c r="BA75" s="692"/>
      <c r="BB75" s="692"/>
      <c r="BC75" s="692"/>
      <c r="BD75" s="692"/>
      <c r="BE75" s="692"/>
      <c r="BF75" s="692"/>
      <c r="BG75" s="692"/>
      <c r="BH75" s="692"/>
      <c r="BI75" s="692"/>
      <c r="BJ75" s="692"/>
      <c r="BK75" s="692"/>
      <c r="BL75" s="692"/>
      <c r="BM75" s="692"/>
      <c r="BN75" s="692"/>
      <c r="BO75" s="692"/>
      <c r="BP75" s="692"/>
      <c r="BQ75" s="692"/>
      <c r="BR75" s="692"/>
      <c r="BS75" s="692"/>
      <c r="BT75" s="693"/>
    </row>
    <row r="76" spans="2:73">
      <c r="B76" s="687"/>
      <c r="C76" s="687"/>
      <c r="D76" s="687"/>
      <c r="E76" s="687"/>
      <c r="F76" s="687"/>
      <c r="G76" s="687"/>
      <c r="H76" s="687"/>
      <c r="I76" s="639"/>
      <c r="J76" s="639"/>
      <c r="K76" s="629"/>
      <c r="L76" s="691"/>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2"/>
      <c r="AJ76" s="692"/>
      <c r="AK76" s="692"/>
      <c r="AL76" s="692"/>
      <c r="AM76" s="692"/>
      <c r="AN76" s="692"/>
      <c r="AO76" s="693"/>
      <c r="AP76" s="629"/>
      <c r="AQ76" s="691"/>
      <c r="AR76" s="692"/>
      <c r="AS76" s="692"/>
      <c r="AT76" s="692"/>
      <c r="AU76" s="692"/>
      <c r="AV76" s="692"/>
      <c r="AW76" s="692"/>
      <c r="AX76" s="692"/>
      <c r="AY76" s="692"/>
      <c r="AZ76" s="692"/>
      <c r="BA76" s="692"/>
      <c r="BB76" s="692"/>
      <c r="BC76" s="692"/>
      <c r="BD76" s="692"/>
      <c r="BE76" s="692"/>
      <c r="BF76" s="692"/>
      <c r="BG76" s="692"/>
      <c r="BH76" s="692"/>
      <c r="BI76" s="692"/>
      <c r="BJ76" s="692"/>
      <c r="BK76" s="692"/>
      <c r="BL76" s="692"/>
      <c r="BM76" s="692"/>
      <c r="BN76" s="692"/>
      <c r="BO76" s="692"/>
      <c r="BP76" s="692"/>
      <c r="BQ76" s="692"/>
      <c r="BR76" s="692"/>
      <c r="BS76" s="692"/>
      <c r="BT76" s="693"/>
    </row>
    <row r="77" spans="2:73">
      <c r="B77" s="687"/>
      <c r="C77" s="687"/>
      <c r="D77" s="687"/>
      <c r="E77" s="687"/>
      <c r="F77" s="687"/>
      <c r="G77" s="687"/>
      <c r="H77" s="687"/>
      <c r="I77" s="639"/>
      <c r="J77" s="639"/>
      <c r="K77" s="629"/>
      <c r="L77" s="691"/>
      <c r="M77" s="692"/>
      <c r="N77" s="692"/>
      <c r="O77" s="692"/>
      <c r="P77" s="692"/>
      <c r="Q77" s="692"/>
      <c r="R77" s="692"/>
      <c r="S77" s="692"/>
      <c r="T77" s="692"/>
      <c r="U77" s="692"/>
      <c r="V77" s="692"/>
      <c r="W77" s="692"/>
      <c r="X77" s="692"/>
      <c r="Y77" s="692"/>
      <c r="Z77" s="692"/>
      <c r="AA77" s="692"/>
      <c r="AB77" s="692"/>
      <c r="AC77" s="692"/>
      <c r="AD77" s="692"/>
      <c r="AE77" s="692"/>
      <c r="AF77" s="692"/>
      <c r="AG77" s="692"/>
      <c r="AH77" s="692"/>
      <c r="AI77" s="692"/>
      <c r="AJ77" s="692"/>
      <c r="AK77" s="692"/>
      <c r="AL77" s="692"/>
      <c r="AM77" s="692"/>
      <c r="AN77" s="692"/>
      <c r="AO77" s="693"/>
      <c r="AP77" s="629"/>
      <c r="AQ77" s="691"/>
      <c r="AR77" s="692"/>
      <c r="AS77" s="692"/>
      <c r="AT77" s="692"/>
      <c r="AU77" s="692"/>
      <c r="AV77" s="692"/>
      <c r="AW77" s="692"/>
      <c r="AX77" s="692"/>
      <c r="AY77" s="692"/>
      <c r="AZ77" s="692"/>
      <c r="BA77" s="692"/>
      <c r="BB77" s="692"/>
      <c r="BC77" s="692"/>
      <c r="BD77" s="692"/>
      <c r="BE77" s="692"/>
      <c r="BF77" s="692"/>
      <c r="BG77" s="692"/>
      <c r="BH77" s="692"/>
      <c r="BI77" s="692"/>
      <c r="BJ77" s="692"/>
      <c r="BK77" s="692"/>
      <c r="BL77" s="692"/>
      <c r="BM77" s="692"/>
      <c r="BN77" s="692"/>
      <c r="BO77" s="692"/>
      <c r="BP77" s="692"/>
      <c r="BQ77" s="692"/>
      <c r="BR77" s="692"/>
      <c r="BS77" s="692"/>
      <c r="BT77" s="693"/>
    </row>
    <row r="78" spans="2:73">
      <c r="B78" s="687"/>
      <c r="C78" s="687"/>
      <c r="D78" s="687"/>
      <c r="E78" s="687"/>
      <c r="F78" s="687"/>
      <c r="G78" s="687"/>
      <c r="H78" s="687"/>
      <c r="I78" s="639"/>
      <c r="J78" s="639"/>
      <c r="K78" s="629"/>
      <c r="L78" s="691"/>
      <c r="M78" s="692"/>
      <c r="N78" s="692"/>
      <c r="O78" s="692"/>
      <c r="P78" s="692"/>
      <c r="Q78" s="692"/>
      <c r="R78" s="692"/>
      <c r="S78" s="692"/>
      <c r="T78" s="692"/>
      <c r="U78" s="692"/>
      <c r="V78" s="692"/>
      <c r="W78" s="692"/>
      <c r="X78" s="692"/>
      <c r="Y78" s="692"/>
      <c r="Z78" s="692"/>
      <c r="AA78" s="692"/>
      <c r="AB78" s="692"/>
      <c r="AC78" s="692"/>
      <c r="AD78" s="692"/>
      <c r="AE78" s="692"/>
      <c r="AF78" s="692"/>
      <c r="AG78" s="692"/>
      <c r="AH78" s="692"/>
      <c r="AI78" s="692"/>
      <c r="AJ78" s="692"/>
      <c r="AK78" s="692"/>
      <c r="AL78" s="692"/>
      <c r="AM78" s="692"/>
      <c r="AN78" s="692"/>
      <c r="AO78" s="693"/>
      <c r="AP78" s="629"/>
      <c r="AQ78" s="691"/>
      <c r="AR78" s="692"/>
      <c r="AS78" s="692"/>
      <c r="AT78" s="692"/>
      <c r="AU78" s="692"/>
      <c r="AV78" s="692"/>
      <c r="AW78" s="692"/>
      <c r="AX78" s="692"/>
      <c r="AY78" s="692"/>
      <c r="AZ78" s="692"/>
      <c r="BA78" s="692"/>
      <c r="BB78" s="692"/>
      <c r="BC78" s="692"/>
      <c r="BD78" s="692"/>
      <c r="BE78" s="692"/>
      <c r="BF78" s="692"/>
      <c r="BG78" s="692"/>
      <c r="BH78" s="692"/>
      <c r="BI78" s="692"/>
      <c r="BJ78" s="692"/>
      <c r="BK78" s="692"/>
      <c r="BL78" s="692"/>
      <c r="BM78" s="692"/>
      <c r="BN78" s="692"/>
      <c r="BO78" s="692"/>
      <c r="BP78" s="692"/>
      <c r="BQ78" s="692"/>
      <c r="BR78" s="692"/>
      <c r="BS78" s="692"/>
      <c r="BT78" s="693"/>
    </row>
    <row r="79" spans="2:73" ht="16">
      <c r="B79" s="687"/>
      <c r="C79" s="687"/>
      <c r="D79" s="687"/>
      <c r="E79" s="687"/>
      <c r="F79" s="687"/>
      <c r="G79" s="687"/>
      <c r="H79" s="687"/>
      <c r="I79" s="639"/>
      <c r="J79" s="639"/>
      <c r="K79" s="629"/>
      <c r="L79" s="691"/>
      <c r="M79" s="692"/>
      <c r="N79" s="692"/>
      <c r="O79" s="692"/>
      <c r="P79" s="692"/>
      <c r="Q79" s="692"/>
      <c r="R79" s="692"/>
      <c r="S79" s="692"/>
      <c r="T79" s="692"/>
      <c r="U79" s="692"/>
      <c r="V79" s="692"/>
      <c r="W79" s="692"/>
      <c r="X79" s="692"/>
      <c r="Y79" s="692"/>
      <c r="Z79" s="692"/>
      <c r="AA79" s="692"/>
      <c r="AB79" s="692"/>
      <c r="AC79" s="692"/>
      <c r="AD79" s="692"/>
      <c r="AE79" s="692"/>
      <c r="AF79" s="692"/>
      <c r="AG79" s="692"/>
      <c r="AH79" s="692"/>
      <c r="AI79" s="692"/>
      <c r="AJ79" s="692"/>
      <c r="AK79" s="692"/>
      <c r="AL79" s="692"/>
      <c r="AM79" s="692"/>
      <c r="AN79" s="692"/>
      <c r="AO79" s="693"/>
      <c r="AP79" s="629"/>
      <c r="AQ79" s="691"/>
      <c r="AR79" s="692"/>
      <c r="AS79" s="692"/>
      <c r="AT79" s="692"/>
      <c r="AU79" s="692"/>
      <c r="AV79" s="692"/>
      <c r="AW79" s="692"/>
      <c r="AX79" s="692"/>
      <c r="AY79" s="692"/>
      <c r="AZ79" s="692"/>
      <c r="BA79" s="692"/>
      <c r="BB79" s="692"/>
      <c r="BC79" s="692"/>
      <c r="BD79" s="692"/>
      <c r="BE79" s="692"/>
      <c r="BF79" s="692"/>
      <c r="BG79" s="692"/>
      <c r="BH79" s="692"/>
      <c r="BI79" s="692"/>
      <c r="BJ79" s="692"/>
      <c r="BK79" s="692"/>
      <c r="BL79" s="692"/>
      <c r="BM79" s="692"/>
      <c r="BN79" s="692"/>
      <c r="BO79" s="692"/>
      <c r="BP79" s="692"/>
      <c r="BQ79" s="692"/>
      <c r="BR79" s="692"/>
      <c r="BS79" s="692"/>
      <c r="BT79" s="693"/>
      <c r="BU79" s="162"/>
    </row>
    <row r="80" spans="2:73" ht="16">
      <c r="B80" s="687"/>
      <c r="C80" s="687"/>
      <c r="D80" s="687"/>
      <c r="E80" s="687"/>
      <c r="F80" s="687"/>
      <c r="G80" s="687"/>
      <c r="H80" s="687"/>
      <c r="I80" s="639"/>
      <c r="J80" s="639"/>
      <c r="K80" s="629"/>
      <c r="L80" s="691"/>
      <c r="M80" s="692"/>
      <c r="N80" s="692"/>
      <c r="O80" s="692"/>
      <c r="P80" s="692"/>
      <c r="Q80" s="692"/>
      <c r="R80" s="692"/>
      <c r="S80" s="692"/>
      <c r="T80" s="692"/>
      <c r="U80" s="692"/>
      <c r="V80" s="692"/>
      <c r="W80" s="692"/>
      <c r="X80" s="692"/>
      <c r="Y80" s="692"/>
      <c r="Z80" s="692"/>
      <c r="AA80" s="692"/>
      <c r="AB80" s="692"/>
      <c r="AC80" s="692"/>
      <c r="AD80" s="692"/>
      <c r="AE80" s="692"/>
      <c r="AF80" s="692"/>
      <c r="AG80" s="692"/>
      <c r="AH80" s="692"/>
      <c r="AI80" s="692"/>
      <c r="AJ80" s="692"/>
      <c r="AK80" s="692"/>
      <c r="AL80" s="692"/>
      <c r="AM80" s="692"/>
      <c r="AN80" s="692"/>
      <c r="AO80" s="693"/>
      <c r="AP80" s="629"/>
      <c r="AQ80" s="691"/>
      <c r="AR80" s="692"/>
      <c r="AS80" s="692"/>
      <c r="AT80" s="692"/>
      <c r="AU80" s="692"/>
      <c r="AV80" s="692"/>
      <c r="AW80" s="692"/>
      <c r="AX80" s="692"/>
      <c r="AY80" s="692"/>
      <c r="AZ80" s="692"/>
      <c r="BA80" s="692"/>
      <c r="BB80" s="692"/>
      <c r="BC80" s="692"/>
      <c r="BD80" s="692"/>
      <c r="BE80" s="692"/>
      <c r="BF80" s="692"/>
      <c r="BG80" s="692"/>
      <c r="BH80" s="692"/>
      <c r="BI80" s="692"/>
      <c r="BJ80" s="692"/>
      <c r="BK80" s="692"/>
      <c r="BL80" s="692"/>
      <c r="BM80" s="692"/>
      <c r="BN80" s="692"/>
      <c r="BO80" s="692"/>
      <c r="BP80" s="692"/>
      <c r="BQ80" s="692"/>
      <c r="BR80" s="692"/>
      <c r="BS80" s="692"/>
      <c r="BT80" s="693"/>
      <c r="BU80" s="162"/>
    </row>
    <row r="81" spans="2:73">
      <c r="B81" s="687"/>
      <c r="C81" s="687"/>
      <c r="D81" s="687"/>
      <c r="E81" s="687"/>
      <c r="F81" s="687"/>
      <c r="G81" s="687"/>
      <c r="H81" s="687"/>
      <c r="I81" s="639"/>
      <c r="J81" s="639"/>
      <c r="K81" s="629"/>
      <c r="L81" s="691"/>
      <c r="M81" s="692"/>
      <c r="N81" s="692"/>
      <c r="O81" s="692"/>
      <c r="P81" s="692"/>
      <c r="Q81" s="692"/>
      <c r="R81" s="692"/>
      <c r="S81" s="692"/>
      <c r="T81" s="692"/>
      <c r="U81" s="692"/>
      <c r="V81" s="692"/>
      <c r="W81" s="692"/>
      <c r="X81" s="692"/>
      <c r="Y81" s="692"/>
      <c r="Z81" s="692"/>
      <c r="AA81" s="692"/>
      <c r="AB81" s="692"/>
      <c r="AC81" s="692"/>
      <c r="AD81" s="692"/>
      <c r="AE81" s="692"/>
      <c r="AF81" s="692"/>
      <c r="AG81" s="692"/>
      <c r="AH81" s="692"/>
      <c r="AI81" s="692"/>
      <c r="AJ81" s="692"/>
      <c r="AK81" s="692"/>
      <c r="AL81" s="692"/>
      <c r="AM81" s="692"/>
      <c r="AN81" s="692"/>
      <c r="AO81" s="693"/>
      <c r="AP81" s="629"/>
      <c r="AQ81" s="691"/>
      <c r="AR81" s="692"/>
      <c r="AS81" s="692"/>
      <c r="AT81" s="692"/>
      <c r="AU81" s="692"/>
      <c r="AV81" s="692"/>
      <c r="AW81" s="692"/>
      <c r="AX81" s="692"/>
      <c r="AY81" s="692"/>
      <c r="AZ81" s="692"/>
      <c r="BA81" s="692"/>
      <c r="BB81" s="692"/>
      <c r="BC81" s="692"/>
      <c r="BD81" s="692"/>
      <c r="BE81" s="692"/>
      <c r="BF81" s="692"/>
      <c r="BG81" s="692"/>
      <c r="BH81" s="692"/>
      <c r="BI81" s="692"/>
      <c r="BJ81" s="692"/>
      <c r="BK81" s="692"/>
      <c r="BL81" s="692"/>
      <c r="BM81" s="692"/>
      <c r="BN81" s="692"/>
      <c r="BO81" s="692"/>
      <c r="BP81" s="692"/>
      <c r="BQ81" s="692"/>
      <c r="BR81" s="692"/>
      <c r="BS81" s="692"/>
      <c r="BT81" s="693"/>
    </row>
    <row r="82" spans="2:73" ht="16">
      <c r="B82" s="687"/>
      <c r="C82" s="687"/>
      <c r="D82" s="687"/>
      <c r="E82" s="687"/>
      <c r="F82" s="687"/>
      <c r="G82" s="687"/>
      <c r="H82" s="687"/>
      <c r="I82" s="639"/>
      <c r="J82" s="639"/>
      <c r="K82" s="629"/>
      <c r="L82" s="691"/>
      <c r="M82" s="692"/>
      <c r="N82" s="692"/>
      <c r="O82" s="692"/>
      <c r="P82" s="692"/>
      <c r="Q82" s="692"/>
      <c r="R82" s="692"/>
      <c r="S82" s="692"/>
      <c r="T82" s="692"/>
      <c r="U82" s="692"/>
      <c r="V82" s="692"/>
      <c r="W82" s="692"/>
      <c r="X82" s="692"/>
      <c r="Y82" s="692"/>
      <c r="Z82" s="692"/>
      <c r="AA82" s="692"/>
      <c r="AB82" s="692"/>
      <c r="AC82" s="692"/>
      <c r="AD82" s="692"/>
      <c r="AE82" s="692"/>
      <c r="AF82" s="692"/>
      <c r="AG82" s="692"/>
      <c r="AH82" s="692"/>
      <c r="AI82" s="692"/>
      <c r="AJ82" s="692"/>
      <c r="AK82" s="692"/>
      <c r="AL82" s="692"/>
      <c r="AM82" s="692"/>
      <c r="AN82" s="692"/>
      <c r="AO82" s="693"/>
      <c r="AP82" s="629"/>
      <c r="AQ82" s="691"/>
      <c r="AR82" s="692"/>
      <c r="AS82" s="692"/>
      <c r="AT82" s="692"/>
      <c r="AU82" s="692"/>
      <c r="AV82" s="692"/>
      <c r="AW82" s="692"/>
      <c r="AX82" s="692"/>
      <c r="AY82" s="692"/>
      <c r="AZ82" s="692"/>
      <c r="BA82" s="692"/>
      <c r="BB82" s="692"/>
      <c r="BC82" s="692"/>
      <c r="BD82" s="692"/>
      <c r="BE82" s="692"/>
      <c r="BF82" s="692"/>
      <c r="BG82" s="692"/>
      <c r="BH82" s="692"/>
      <c r="BI82" s="692"/>
      <c r="BJ82" s="692"/>
      <c r="BK82" s="692"/>
      <c r="BL82" s="692"/>
      <c r="BM82" s="692"/>
      <c r="BN82" s="692"/>
      <c r="BO82" s="692"/>
      <c r="BP82" s="692"/>
      <c r="BQ82" s="692"/>
      <c r="BR82" s="692"/>
      <c r="BS82" s="692"/>
      <c r="BT82" s="693"/>
      <c r="BU82" s="162"/>
    </row>
    <row r="83" spans="2:73" ht="16">
      <c r="B83" s="687"/>
      <c r="C83" s="687"/>
      <c r="D83" s="687"/>
      <c r="E83" s="687"/>
      <c r="F83" s="687"/>
      <c r="G83" s="687"/>
      <c r="H83" s="687"/>
      <c r="I83" s="639"/>
      <c r="J83" s="639"/>
      <c r="K83" s="629"/>
      <c r="L83" s="691"/>
      <c r="M83" s="692"/>
      <c r="N83" s="692"/>
      <c r="O83" s="692"/>
      <c r="P83" s="692"/>
      <c r="Q83" s="692"/>
      <c r="R83" s="692"/>
      <c r="S83" s="692"/>
      <c r="T83" s="692"/>
      <c r="U83" s="692"/>
      <c r="V83" s="692"/>
      <c r="W83" s="692"/>
      <c r="X83" s="692"/>
      <c r="Y83" s="692"/>
      <c r="Z83" s="692"/>
      <c r="AA83" s="692"/>
      <c r="AB83" s="692"/>
      <c r="AC83" s="692"/>
      <c r="AD83" s="692"/>
      <c r="AE83" s="692"/>
      <c r="AF83" s="692"/>
      <c r="AG83" s="692"/>
      <c r="AH83" s="692"/>
      <c r="AI83" s="692"/>
      <c r="AJ83" s="692"/>
      <c r="AK83" s="692"/>
      <c r="AL83" s="692"/>
      <c r="AM83" s="692"/>
      <c r="AN83" s="692"/>
      <c r="AO83" s="693"/>
      <c r="AP83" s="629"/>
      <c r="AQ83" s="691"/>
      <c r="AR83" s="692"/>
      <c r="AS83" s="692"/>
      <c r="AT83" s="692"/>
      <c r="AU83" s="692"/>
      <c r="AV83" s="692"/>
      <c r="AW83" s="692"/>
      <c r="AX83" s="692"/>
      <c r="AY83" s="692"/>
      <c r="AZ83" s="692"/>
      <c r="BA83" s="692"/>
      <c r="BB83" s="692"/>
      <c r="BC83" s="692"/>
      <c r="BD83" s="692"/>
      <c r="BE83" s="692"/>
      <c r="BF83" s="692"/>
      <c r="BG83" s="692"/>
      <c r="BH83" s="692"/>
      <c r="BI83" s="692"/>
      <c r="BJ83" s="692"/>
      <c r="BK83" s="692"/>
      <c r="BL83" s="692"/>
      <c r="BM83" s="692"/>
      <c r="BN83" s="692"/>
      <c r="BO83" s="692"/>
      <c r="BP83" s="692"/>
      <c r="BQ83" s="692"/>
      <c r="BR83" s="692"/>
      <c r="BS83" s="692"/>
      <c r="BT83" s="693"/>
      <c r="BU83" s="162"/>
    </row>
    <row r="84" spans="2:73" ht="16">
      <c r="B84" s="687"/>
      <c r="C84" s="687"/>
      <c r="D84" s="687"/>
      <c r="E84" s="687"/>
      <c r="F84" s="687"/>
      <c r="G84" s="687"/>
      <c r="H84" s="687"/>
      <c r="I84" s="639"/>
      <c r="J84" s="639"/>
      <c r="K84" s="629"/>
      <c r="L84" s="691"/>
      <c r="M84" s="692"/>
      <c r="N84" s="692"/>
      <c r="O84" s="692"/>
      <c r="P84" s="692"/>
      <c r="Q84" s="692"/>
      <c r="R84" s="692"/>
      <c r="S84" s="692"/>
      <c r="T84" s="692"/>
      <c r="U84" s="692"/>
      <c r="V84" s="692"/>
      <c r="W84" s="692"/>
      <c r="X84" s="692"/>
      <c r="Y84" s="692"/>
      <c r="Z84" s="692"/>
      <c r="AA84" s="692"/>
      <c r="AB84" s="692"/>
      <c r="AC84" s="692"/>
      <c r="AD84" s="692"/>
      <c r="AE84" s="692"/>
      <c r="AF84" s="692"/>
      <c r="AG84" s="692"/>
      <c r="AH84" s="692"/>
      <c r="AI84" s="692"/>
      <c r="AJ84" s="692"/>
      <c r="AK84" s="692"/>
      <c r="AL84" s="692"/>
      <c r="AM84" s="692"/>
      <c r="AN84" s="692"/>
      <c r="AO84" s="693"/>
      <c r="AP84" s="629"/>
      <c r="AQ84" s="691"/>
      <c r="AR84" s="692"/>
      <c r="AS84" s="692"/>
      <c r="AT84" s="692"/>
      <c r="AU84" s="692"/>
      <c r="AV84" s="692"/>
      <c r="AW84" s="692"/>
      <c r="AX84" s="692"/>
      <c r="AY84" s="692"/>
      <c r="AZ84" s="692"/>
      <c r="BA84" s="692"/>
      <c r="BB84" s="692"/>
      <c r="BC84" s="692"/>
      <c r="BD84" s="692"/>
      <c r="BE84" s="692"/>
      <c r="BF84" s="692"/>
      <c r="BG84" s="692"/>
      <c r="BH84" s="692"/>
      <c r="BI84" s="692"/>
      <c r="BJ84" s="692"/>
      <c r="BK84" s="692"/>
      <c r="BL84" s="692"/>
      <c r="BM84" s="692"/>
      <c r="BN84" s="692"/>
      <c r="BO84" s="692"/>
      <c r="BP84" s="692"/>
      <c r="BQ84" s="692"/>
      <c r="BR84" s="692"/>
      <c r="BS84" s="692"/>
      <c r="BT84" s="693"/>
      <c r="BU84" s="162"/>
    </row>
    <row r="85" spans="2:73">
      <c r="B85" s="687"/>
      <c r="C85" s="687"/>
      <c r="D85" s="687"/>
      <c r="E85" s="687"/>
      <c r="F85" s="687"/>
      <c r="G85" s="687"/>
      <c r="H85" s="687"/>
      <c r="I85" s="639"/>
      <c r="J85" s="639"/>
      <c r="K85" s="629"/>
      <c r="L85" s="691"/>
      <c r="M85" s="692"/>
      <c r="N85" s="692"/>
      <c r="O85" s="692"/>
      <c r="P85" s="692"/>
      <c r="Q85" s="692"/>
      <c r="R85" s="692"/>
      <c r="S85" s="692"/>
      <c r="T85" s="692"/>
      <c r="U85" s="692"/>
      <c r="V85" s="692"/>
      <c r="W85" s="692"/>
      <c r="X85" s="692"/>
      <c r="Y85" s="692"/>
      <c r="Z85" s="692"/>
      <c r="AA85" s="692"/>
      <c r="AB85" s="692"/>
      <c r="AC85" s="692"/>
      <c r="AD85" s="692"/>
      <c r="AE85" s="692"/>
      <c r="AF85" s="692"/>
      <c r="AG85" s="692"/>
      <c r="AH85" s="692"/>
      <c r="AI85" s="692"/>
      <c r="AJ85" s="692"/>
      <c r="AK85" s="692"/>
      <c r="AL85" s="692"/>
      <c r="AM85" s="692"/>
      <c r="AN85" s="692"/>
      <c r="AO85" s="693"/>
      <c r="AP85" s="629"/>
      <c r="AQ85" s="691"/>
      <c r="AR85" s="692"/>
      <c r="AS85" s="692"/>
      <c r="AT85" s="692"/>
      <c r="AU85" s="692"/>
      <c r="AV85" s="692"/>
      <c r="AW85" s="692"/>
      <c r="AX85" s="692"/>
      <c r="AY85" s="692"/>
      <c r="AZ85" s="692"/>
      <c r="BA85" s="692"/>
      <c r="BB85" s="692"/>
      <c r="BC85" s="692"/>
      <c r="BD85" s="692"/>
      <c r="BE85" s="692"/>
      <c r="BF85" s="692"/>
      <c r="BG85" s="692"/>
      <c r="BH85" s="692"/>
      <c r="BI85" s="692"/>
      <c r="BJ85" s="692"/>
      <c r="BK85" s="692"/>
      <c r="BL85" s="692"/>
      <c r="BM85" s="692"/>
      <c r="BN85" s="692"/>
      <c r="BO85" s="692"/>
      <c r="BP85" s="692"/>
      <c r="BQ85" s="692"/>
      <c r="BR85" s="692"/>
      <c r="BS85" s="692"/>
      <c r="BT85" s="693"/>
    </row>
    <row r="86" spans="2:73">
      <c r="B86" s="687"/>
      <c r="C86" s="687"/>
      <c r="D86" s="687"/>
      <c r="E86" s="687"/>
      <c r="F86" s="687"/>
      <c r="G86" s="687"/>
      <c r="H86" s="687"/>
      <c r="I86" s="639"/>
      <c r="J86" s="639"/>
      <c r="K86" s="629"/>
      <c r="L86" s="691"/>
      <c r="M86" s="692"/>
      <c r="N86" s="692"/>
      <c r="O86" s="692"/>
      <c r="P86" s="692"/>
      <c r="Q86" s="692"/>
      <c r="R86" s="692"/>
      <c r="S86" s="692"/>
      <c r="T86" s="692"/>
      <c r="U86" s="692"/>
      <c r="V86" s="692"/>
      <c r="W86" s="692"/>
      <c r="X86" s="692"/>
      <c r="Y86" s="692"/>
      <c r="Z86" s="692"/>
      <c r="AA86" s="692"/>
      <c r="AB86" s="692"/>
      <c r="AC86" s="692"/>
      <c r="AD86" s="692"/>
      <c r="AE86" s="692"/>
      <c r="AF86" s="692"/>
      <c r="AG86" s="692"/>
      <c r="AH86" s="692"/>
      <c r="AI86" s="692"/>
      <c r="AJ86" s="692"/>
      <c r="AK86" s="692"/>
      <c r="AL86" s="692"/>
      <c r="AM86" s="692"/>
      <c r="AN86" s="692"/>
      <c r="AO86" s="693"/>
      <c r="AP86" s="629"/>
      <c r="AQ86" s="691"/>
      <c r="AR86" s="692"/>
      <c r="AS86" s="692"/>
      <c r="AT86" s="692"/>
      <c r="AU86" s="692"/>
      <c r="AV86" s="692"/>
      <c r="AW86" s="692"/>
      <c r="AX86" s="692"/>
      <c r="AY86" s="692"/>
      <c r="AZ86" s="692"/>
      <c r="BA86" s="692"/>
      <c r="BB86" s="692"/>
      <c r="BC86" s="692"/>
      <c r="BD86" s="692"/>
      <c r="BE86" s="692"/>
      <c r="BF86" s="692"/>
      <c r="BG86" s="692"/>
      <c r="BH86" s="692"/>
      <c r="BI86" s="692"/>
      <c r="BJ86" s="692"/>
      <c r="BK86" s="692"/>
      <c r="BL86" s="692"/>
      <c r="BM86" s="692"/>
      <c r="BN86" s="692"/>
      <c r="BO86" s="692"/>
      <c r="BP86" s="692"/>
      <c r="BQ86" s="692"/>
      <c r="BR86" s="692"/>
      <c r="BS86" s="692"/>
      <c r="BT86" s="693"/>
    </row>
    <row r="87" spans="2:73">
      <c r="B87" s="687"/>
      <c r="C87" s="687"/>
      <c r="D87" s="687"/>
      <c r="E87" s="687"/>
      <c r="F87" s="687"/>
      <c r="G87" s="687"/>
      <c r="H87" s="687"/>
      <c r="I87" s="639"/>
      <c r="J87" s="639"/>
      <c r="K87" s="629"/>
      <c r="L87" s="691"/>
      <c r="M87" s="692"/>
      <c r="N87" s="692"/>
      <c r="O87" s="692"/>
      <c r="P87" s="692"/>
      <c r="Q87" s="692"/>
      <c r="R87" s="692"/>
      <c r="S87" s="692"/>
      <c r="T87" s="692"/>
      <c r="U87" s="692"/>
      <c r="V87" s="692"/>
      <c r="W87" s="692"/>
      <c r="X87" s="692"/>
      <c r="Y87" s="692"/>
      <c r="Z87" s="692"/>
      <c r="AA87" s="692"/>
      <c r="AB87" s="692"/>
      <c r="AC87" s="692"/>
      <c r="AD87" s="692"/>
      <c r="AE87" s="692"/>
      <c r="AF87" s="692"/>
      <c r="AG87" s="692"/>
      <c r="AH87" s="692"/>
      <c r="AI87" s="692"/>
      <c r="AJ87" s="692"/>
      <c r="AK87" s="692"/>
      <c r="AL87" s="692"/>
      <c r="AM87" s="692"/>
      <c r="AN87" s="692"/>
      <c r="AO87" s="693"/>
      <c r="AP87" s="629"/>
      <c r="AQ87" s="691"/>
      <c r="AR87" s="692"/>
      <c r="AS87" s="692"/>
      <c r="AT87" s="692"/>
      <c r="AU87" s="692"/>
      <c r="AV87" s="692"/>
      <c r="AW87" s="692"/>
      <c r="AX87" s="692"/>
      <c r="AY87" s="692"/>
      <c r="AZ87" s="692"/>
      <c r="BA87" s="692"/>
      <c r="BB87" s="692"/>
      <c r="BC87" s="692"/>
      <c r="BD87" s="692"/>
      <c r="BE87" s="692"/>
      <c r="BF87" s="692"/>
      <c r="BG87" s="692"/>
      <c r="BH87" s="692"/>
      <c r="BI87" s="692"/>
      <c r="BJ87" s="692"/>
      <c r="BK87" s="692"/>
      <c r="BL87" s="692"/>
      <c r="BM87" s="692"/>
      <c r="BN87" s="692"/>
      <c r="BO87" s="692"/>
      <c r="BP87" s="692"/>
      <c r="BQ87" s="692"/>
      <c r="BR87" s="692"/>
      <c r="BS87" s="692"/>
      <c r="BT87" s="693"/>
    </row>
    <row r="88" spans="2:73">
      <c r="B88" s="687"/>
      <c r="C88" s="687"/>
      <c r="D88" s="687"/>
      <c r="E88" s="687"/>
      <c r="F88" s="687"/>
      <c r="G88" s="687"/>
      <c r="H88" s="687"/>
      <c r="I88" s="639"/>
      <c r="J88" s="639"/>
      <c r="K88" s="629"/>
      <c r="L88" s="691"/>
      <c r="M88" s="692"/>
      <c r="N88" s="692"/>
      <c r="O88" s="692"/>
      <c r="P88" s="692"/>
      <c r="Q88" s="692"/>
      <c r="R88" s="692"/>
      <c r="S88" s="692"/>
      <c r="T88" s="692"/>
      <c r="U88" s="692"/>
      <c r="V88" s="692"/>
      <c r="W88" s="692"/>
      <c r="X88" s="692"/>
      <c r="Y88" s="692"/>
      <c r="Z88" s="692"/>
      <c r="AA88" s="692"/>
      <c r="AB88" s="692"/>
      <c r="AC88" s="692"/>
      <c r="AD88" s="692"/>
      <c r="AE88" s="692"/>
      <c r="AF88" s="692"/>
      <c r="AG88" s="692"/>
      <c r="AH88" s="692"/>
      <c r="AI88" s="692"/>
      <c r="AJ88" s="692"/>
      <c r="AK88" s="692"/>
      <c r="AL88" s="692"/>
      <c r="AM88" s="692"/>
      <c r="AN88" s="692"/>
      <c r="AO88" s="693"/>
      <c r="AP88" s="629"/>
      <c r="AQ88" s="694"/>
      <c r="AR88" s="695"/>
      <c r="AS88" s="695"/>
      <c r="AT88" s="695"/>
      <c r="AU88" s="695"/>
      <c r="AV88" s="695"/>
      <c r="AW88" s="695"/>
      <c r="AX88" s="695"/>
      <c r="AY88" s="695"/>
      <c r="AZ88" s="695"/>
      <c r="BA88" s="695"/>
      <c r="BB88" s="695"/>
      <c r="BC88" s="695"/>
      <c r="BD88" s="695"/>
      <c r="BE88" s="695"/>
      <c r="BF88" s="695"/>
      <c r="BG88" s="695"/>
      <c r="BH88" s="695"/>
      <c r="BI88" s="695"/>
      <c r="BJ88" s="695"/>
      <c r="BK88" s="695"/>
      <c r="BL88" s="695"/>
      <c r="BM88" s="695"/>
      <c r="BN88" s="695"/>
      <c r="BO88" s="695"/>
      <c r="BP88" s="695"/>
      <c r="BQ88" s="695"/>
      <c r="BR88" s="695"/>
      <c r="BS88" s="695"/>
      <c r="BT88" s="696"/>
    </row>
    <row r="89" spans="2:73">
      <c r="B89" s="687"/>
      <c r="C89" s="687"/>
      <c r="D89" s="687"/>
      <c r="E89" s="687"/>
      <c r="F89" s="687"/>
      <c r="G89" s="687"/>
      <c r="H89" s="687"/>
      <c r="I89" s="639"/>
      <c r="J89" s="639"/>
      <c r="K89" s="629"/>
      <c r="L89" s="691"/>
      <c r="M89" s="692"/>
      <c r="N89" s="692"/>
      <c r="O89" s="692"/>
      <c r="P89" s="692"/>
      <c r="Q89" s="692"/>
      <c r="R89" s="692"/>
      <c r="S89" s="692"/>
      <c r="T89" s="692"/>
      <c r="U89" s="692"/>
      <c r="V89" s="692"/>
      <c r="W89" s="692"/>
      <c r="X89" s="692"/>
      <c r="Y89" s="692"/>
      <c r="Z89" s="692"/>
      <c r="AA89" s="692"/>
      <c r="AB89" s="692"/>
      <c r="AC89" s="692"/>
      <c r="AD89" s="692"/>
      <c r="AE89" s="692"/>
      <c r="AF89" s="692"/>
      <c r="AG89" s="692"/>
      <c r="AH89" s="692"/>
      <c r="AI89" s="692"/>
      <c r="AJ89" s="692"/>
      <c r="AK89" s="692"/>
      <c r="AL89" s="692"/>
      <c r="AM89" s="692"/>
      <c r="AN89" s="692"/>
      <c r="AO89" s="693"/>
      <c r="AP89" s="629"/>
      <c r="AQ89" s="688"/>
      <c r="AR89" s="689"/>
      <c r="AS89" s="689"/>
      <c r="AT89" s="689"/>
      <c r="AU89" s="689"/>
      <c r="AV89" s="689"/>
      <c r="AW89" s="689"/>
      <c r="AX89" s="689"/>
      <c r="AY89" s="689"/>
      <c r="AZ89" s="689"/>
      <c r="BA89" s="689"/>
      <c r="BB89" s="689"/>
      <c r="BC89" s="689"/>
      <c r="BD89" s="689"/>
      <c r="BE89" s="689"/>
      <c r="BF89" s="689"/>
      <c r="BG89" s="689"/>
      <c r="BH89" s="689"/>
      <c r="BI89" s="689"/>
      <c r="BJ89" s="689"/>
      <c r="BK89" s="689"/>
      <c r="BL89" s="689"/>
      <c r="BM89" s="689"/>
      <c r="BN89" s="689"/>
      <c r="BO89" s="689"/>
      <c r="BP89" s="689"/>
      <c r="BQ89" s="689"/>
      <c r="BR89" s="689"/>
      <c r="BS89" s="689"/>
      <c r="BT89" s="690"/>
    </row>
    <row r="90" spans="2:73">
      <c r="B90" s="687"/>
      <c r="C90" s="687"/>
      <c r="D90" s="687"/>
      <c r="E90" s="687"/>
      <c r="F90" s="687"/>
      <c r="G90" s="687"/>
      <c r="H90" s="687"/>
      <c r="I90" s="639"/>
      <c r="J90" s="639"/>
      <c r="K90" s="629"/>
      <c r="L90" s="691"/>
      <c r="M90" s="692"/>
      <c r="N90" s="692"/>
      <c r="O90" s="692"/>
      <c r="P90" s="692"/>
      <c r="Q90" s="692"/>
      <c r="R90" s="692"/>
      <c r="S90" s="692"/>
      <c r="T90" s="692"/>
      <c r="U90" s="692"/>
      <c r="V90" s="692"/>
      <c r="W90" s="692"/>
      <c r="X90" s="692"/>
      <c r="Y90" s="692"/>
      <c r="Z90" s="692"/>
      <c r="AA90" s="692"/>
      <c r="AB90" s="692"/>
      <c r="AC90" s="692"/>
      <c r="AD90" s="692"/>
      <c r="AE90" s="692"/>
      <c r="AF90" s="692"/>
      <c r="AG90" s="692"/>
      <c r="AH90" s="692"/>
      <c r="AI90" s="692"/>
      <c r="AJ90" s="692"/>
      <c r="AK90" s="692"/>
      <c r="AL90" s="692"/>
      <c r="AM90" s="692"/>
      <c r="AN90" s="692"/>
      <c r="AO90" s="693"/>
      <c r="AP90" s="629"/>
      <c r="AQ90" s="691"/>
      <c r="AR90" s="692"/>
      <c r="AS90" s="692"/>
      <c r="AT90" s="692"/>
      <c r="AU90" s="692"/>
      <c r="AV90" s="692"/>
      <c r="AW90" s="692"/>
      <c r="AX90" s="692"/>
      <c r="AY90" s="692"/>
      <c r="AZ90" s="692"/>
      <c r="BA90" s="692"/>
      <c r="BB90" s="692"/>
      <c r="BC90" s="692"/>
      <c r="BD90" s="692"/>
      <c r="BE90" s="692"/>
      <c r="BF90" s="692"/>
      <c r="BG90" s="692"/>
      <c r="BH90" s="692"/>
      <c r="BI90" s="692"/>
      <c r="BJ90" s="692"/>
      <c r="BK90" s="692"/>
      <c r="BL90" s="692"/>
      <c r="BM90" s="692"/>
      <c r="BN90" s="692"/>
      <c r="BO90" s="692"/>
      <c r="BP90" s="692"/>
      <c r="BQ90" s="692"/>
      <c r="BR90" s="692"/>
      <c r="BS90" s="692"/>
      <c r="BT90" s="693"/>
    </row>
    <row r="91" spans="2:73">
      <c r="B91" s="687"/>
      <c r="C91" s="687"/>
      <c r="D91" s="687"/>
      <c r="E91" s="687"/>
      <c r="F91" s="687"/>
      <c r="G91" s="687"/>
      <c r="H91" s="687"/>
      <c r="I91" s="639"/>
      <c r="J91" s="639"/>
      <c r="K91" s="629"/>
      <c r="L91" s="691"/>
      <c r="M91" s="692"/>
      <c r="N91" s="692"/>
      <c r="O91" s="692"/>
      <c r="P91" s="692"/>
      <c r="Q91" s="692"/>
      <c r="R91" s="692"/>
      <c r="S91" s="692"/>
      <c r="T91" s="692"/>
      <c r="U91" s="692"/>
      <c r="V91" s="692"/>
      <c r="W91" s="692"/>
      <c r="X91" s="692"/>
      <c r="Y91" s="692"/>
      <c r="Z91" s="692"/>
      <c r="AA91" s="692"/>
      <c r="AB91" s="692"/>
      <c r="AC91" s="692"/>
      <c r="AD91" s="692"/>
      <c r="AE91" s="692"/>
      <c r="AF91" s="692"/>
      <c r="AG91" s="692"/>
      <c r="AH91" s="692"/>
      <c r="AI91" s="692"/>
      <c r="AJ91" s="692"/>
      <c r="AK91" s="692"/>
      <c r="AL91" s="692"/>
      <c r="AM91" s="692"/>
      <c r="AN91" s="692"/>
      <c r="AO91" s="693"/>
      <c r="AP91" s="629"/>
      <c r="AQ91" s="691"/>
      <c r="AR91" s="692"/>
      <c r="AS91" s="692"/>
      <c r="AT91" s="692"/>
      <c r="AU91" s="692"/>
      <c r="AV91" s="692"/>
      <c r="AW91" s="692"/>
      <c r="AX91" s="692"/>
      <c r="AY91" s="692"/>
      <c r="AZ91" s="692"/>
      <c r="BA91" s="692"/>
      <c r="BB91" s="692"/>
      <c r="BC91" s="692"/>
      <c r="BD91" s="692"/>
      <c r="BE91" s="692"/>
      <c r="BF91" s="692"/>
      <c r="BG91" s="692"/>
      <c r="BH91" s="692"/>
      <c r="BI91" s="692"/>
      <c r="BJ91" s="692"/>
      <c r="BK91" s="692"/>
      <c r="BL91" s="692"/>
      <c r="BM91" s="692"/>
      <c r="BN91" s="692"/>
      <c r="BO91" s="692"/>
      <c r="BP91" s="692"/>
      <c r="BQ91" s="692"/>
      <c r="BR91" s="692"/>
      <c r="BS91" s="692"/>
      <c r="BT91" s="693"/>
    </row>
    <row r="92" spans="2:73">
      <c r="B92" s="687"/>
      <c r="C92" s="687"/>
      <c r="D92" s="687"/>
      <c r="E92" s="687"/>
      <c r="F92" s="687"/>
      <c r="G92" s="687"/>
      <c r="H92" s="687"/>
      <c r="I92" s="639"/>
      <c r="J92" s="639"/>
      <c r="K92" s="629"/>
      <c r="L92" s="691"/>
      <c r="M92" s="692"/>
      <c r="N92" s="692"/>
      <c r="O92" s="692"/>
      <c r="P92" s="692"/>
      <c r="Q92" s="692"/>
      <c r="R92" s="692"/>
      <c r="S92" s="692"/>
      <c r="T92" s="692"/>
      <c r="U92" s="692"/>
      <c r="V92" s="692"/>
      <c r="W92" s="692"/>
      <c r="X92" s="692"/>
      <c r="Y92" s="692"/>
      <c r="Z92" s="692"/>
      <c r="AA92" s="692"/>
      <c r="AB92" s="692"/>
      <c r="AC92" s="692"/>
      <c r="AD92" s="692"/>
      <c r="AE92" s="692"/>
      <c r="AF92" s="692"/>
      <c r="AG92" s="692"/>
      <c r="AH92" s="692"/>
      <c r="AI92" s="692"/>
      <c r="AJ92" s="692"/>
      <c r="AK92" s="692"/>
      <c r="AL92" s="692"/>
      <c r="AM92" s="692"/>
      <c r="AN92" s="692"/>
      <c r="AO92" s="693"/>
      <c r="AP92" s="629"/>
      <c r="AQ92" s="691"/>
      <c r="AR92" s="692"/>
      <c r="AS92" s="692"/>
      <c r="AT92" s="692"/>
      <c r="AU92" s="692"/>
      <c r="AV92" s="692"/>
      <c r="AW92" s="692"/>
      <c r="AX92" s="692"/>
      <c r="AY92" s="692"/>
      <c r="AZ92" s="692"/>
      <c r="BA92" s="692"/>
      <c r="BB92" s="692"/>
      <c r="BC92" s="692"/>
      <c r="BD92" s="692"/>
      <c r="BE92" s="692"/>
      <c r="BF92" s="692"/>
      <c r="BG92" s="692"/>
      <c r="BH92" s="692"/>
      <c r="BI92" s="692"/>
      <c r="BJ92" s="692"/>
      <c r="BK92" s="692"/>
      <c r="BL92" s="692"/>
      <c r="BM92" s="692"/>
      <c r="BN92" s="692"/>
      <c r="BO92" s="692"/>
      <c r="BP92" s="692"/>
      <c r="BQ92" s="692"/>
      <c r="BR92" s="692"/>
      <c r="BS92" s="692"/>
      <c r="BT92" s="693"/>
    </row>
    <row r="93" spans="2:73">
      <c r="B93" s="687"/>
      <c r="C93" s="687"/>
      <c r="D93" s="687"/>
      <c r="E93" s="687"/>
      <c r="F93" s="687"/>
      <c r="G93" s="687"/>
      <c r="H93" s="687"/>
      <c r="I93" s="639"/>
      <c r="J93" s="639"/>
      <c r="K93" s="629"/>
      <c r="L93" s="691"/>
      <c r="M93" s="692"/>
      <c r="N93" s="692"/>
      <c r="O93" s="692"/>
      <c r="P93" s="692"/>
      <c r="Q93" s="692"/>
      <c r="R93" s="692"/>
      <c r="S93" s="692"/>
      <c r="T93" s="692"/>
      <c r="U93" s="692"/>
      <c r="V93" s="692"/>
      <c r="W93" s="692"/>
      <c r="X93" s="692"/>
      <c r="Y93" s="692"/>
      <c r="Z93" s="692"/>
      <c r="AA93" s="692"/>
      <c r="AB93" s="692"/>
      <c r="AC93" s="692"/>
      <c r="AD93" s="692"/>
      <c r="AE93" s="692"/>
      <c r="AF93" s="692"/>
      <c r="AG93" s="692"/>
      <c r="AH93" s="692"/>
      <c r="AI93" s="692"/>
      <c r="AJ93" s="692"/>
      <c r="AK93" s="692"/>
      <c r="AL93" s="692"/>
      <c r="AM93" s="692"/>
      <c r="AN93" s="692"/>
      <c r="AO93" s="693"/>
      <c r="AP93" s="629"/>
      <c r="AQ93" s="691"/>
      <c r="AR93" s="692"/>
      <c r="AS93" s="692"/>
      <c r="AT93" s="692"/>
      <c r="AU93" s="692"/>
      <c r="AV93" s="692"/>
      <c r="AW93" s="692"/>
      <c r="AX93" s="692"/>
      <c r="AY93" s="692"/>
      <c r="AZ93" s="692"/>
      <c r="BA93" s="692"/>
      <c r="BB93" s="692"/>
      <c r="BC93" s="692"/>
      <c r="BD93" s="692"/>
      <c r="BE93" s="692"/>
      <c r="BF93" s="692"/>
      <c r="BG93" s="692"/>
      <c r="BH93" s="692"/>
      <c r="BI93" s="692"/>
      <c r="BJ93" s="692"/>
      <c r="BK93" s="692"/>
      <c r="BL93" s="692"/>
      <c r="BM93" s="692"/>
      <c r="BN93" s="692"/>
      <c r="BO93" s="692"/>
      <c r="BP93" s="692"/>
      <c r="BQ93" s="692"/>
      <c r="BR93" s="692"/>
      <c r="BS93" s="692"/>
      <c r="BT93" s="693"/>
    </row>
    <row r="94" spans="2:73">
      <c r="B94" s="687"/>
      <c r="C94" s="687"/>
      <c r="D94" s="687"/>
      <c r="E94" s="687"/>
      <c r="F94" s="687"/>
      <c r="G94" s="687"/>
      <c r="H94" s="687"/>
      <c r="I94" s="639"/>
      <c r="J94" s="639"/>
      <c r="K94" s="629"/>
      <c r="L94" s="691"/>
      <c r="M94" s="692"/>
      <c r="N94" s="692"/>
      <c r="O94" s="692"/>
      <c r="P94" s="692"/>
      <c r="Q94" s="692"/>
      <c r="R94" s="692"/>
      <c r="S94" s="692"/>
      <c r="T94" s="692"/>
      <c r="U94" s="692"/>
      <c r="V94" s="692"/>
      <c r="W94" s="692"/>
      <c r="X94" s="692"/>
      <c r="Y94" s="692"/>
      <c r="Z94" s="692"/>
      <c r="AA94" s="692"/>
      <c r="AB94" s="692"/>
      <c r="AC94" s="692"/>
      <c r="AD94" s="692"/>
      <c r="AE94" s="692"/>
      <c r="AF94" s="692"/>
      <c r="AG94" s="692"/>
      <c r="AH94" s="692"/>
      <c r="AI94" s="692"/>
      <c r="AJ94" s="692"/>
      <c r="AK94" s="692"/>
      <c r="AL94" s="692"/>
      <c r="AM94" s="692"/>
      <c r="AN94" s="692"/>
      <c r="AO94" s="693"/>
      <c r="AP94" s="629"/>
      <c r="AQ94" s="691"/>
      <c r="AR94" s="692"/>
      <c r="AS94" s="692"/>
      <c r="AT94" s="692"/>
      <c r="AU94" s="692"/>
      <c r="AV94" s="692"/>
      <c r="AW94" s="692"/>
      <c r="AX94" s="692"/>
      <c r="AY94" s="692"/>
      <c r="AZ94" s="692"/>
      <c r="BA94" s="692"/>
      <c r="BB94" s="692"/>
      <c r="BC94" s="692"/>
      <c r="BD94" s="692"/>
      <c r="BE94" s="692"/>
      <c r="BF94" s="692"/>
      <c r="BG94" s="692"/>
      <c r="BH94" s="692"/>
      <c r="BI94" s="692"/>
      <c r="BJ94" s="692"/>
      <c r="BK94" s="692"/>
      <c r="BL94" s="692"/>
      <c r="BM94" s="692"/>
      <c r="BN94" s="692"/>
      <c r="BO94" s="692"/>
      <c r="BP94" s="692"/>
      <c r="BQ94" s="692"/>
      <c r="BR94" s="692"/>
      <c r="BS94" s="692"/>
      <c r="BT94" s="693"/>
    </row>
    <row r="95" spans="2:73">
      <c r="B95" s="687"/>
      <c r="C95" s="687"/>
      <c r="D95" s="687"/>
      <c r="E95" s="687"/>
      <c r="F95" s="687"/>
      <c r="G95" s="687"/>
      <c r="H95" s="687"/>
      <c r="I95" s="639"/>
      <c r="J95" s="639"/>
      <c r="K95" s="629"/>
      <c r="L95" s="691"/>
      <c r="M95" s="692"/>
      <c r="N95" s="692"/>
      <c r="O95" s="692"/>
      <c r="P95" s="692"/>
      <c r="Q95" s="692"/>
      <c r="R95" s="692"/>
      <c r="S95" s="692"/>
      <c r="T95" s="692"/>
      <c r="U95" s="692"/>
      <c r="V95" s="692"/>
      <c r="W95" s="692"/>
      <c r="X95" s="692"/>
      <c r="Y95" s="692"/>
      <c r="Z95" s="692"/>
      <c r="AA95" s="692"/>
      <c r="AB95" s="692"/>
      <c r="AC95" s="692"/>
      <c r="AD95" s="692"/>
      <c r="AE95" s="692"/>
      <c r="AF95" s="692"/>
      <c r="AG95" s="692"/>
      <c r="AH95" s="692"/>
      <c r="AI95" s="692"/>
      <c r="AJ95" s="692"/>
      <c r="AK95" s="692"/>
      <c r="AL95" s="692"/>
      <c r="AM95" s="692"/>
      <c r="AN95" s="692"/>
      <c r="AO95" s="693"/>
      <c r="AP95" s="629"/>
      <c r="AQ95" s="691"/>
      <c r="AR95" s="692"/>
      <c r="AS95" s="692"/>
      <c r="AT95" s="692"/>
      <c r="AU95" s="692"/>
      <c r="AV95" s="692"/>
      <c r="AW95" s="692"/>
      <c r="AX95" s="692"/>
      <c r="AY95" s="692"/>
      <c r="AZ95" s="692"/>
      <c r="BA95" s="692"/>
      <c r="BB95" s="692"/>
      <c r="BC95" s="692"/>
      <c r="BD95" s="692"/>
      <c r="BE95" s="692"/>
      <c r="BF95" s="692"/>
      <c r="BG95" s="692"/>
      <c r="BH95" s="692"/>
      <c r="BI95" s="692"/>
      <c r="BJ95" s="692"/>
      <c r="BK95" s="692"/>
      <c r="BL95" s="692"/>
      <c r="BM95" s="692"/>
      <c r="BN95" s="692"/>
      <c r="BO95" s="692"/>
      <c r="BP95" s="692"/>
      <c r="BQ95" s="692"/>
      <c r="BR95" s="692"/>
      <c r="BS95" s="692"/>
      <c r="BT95" s="693"/>
    </row>
    <row r="96" spans="2:73">
      <c r="B96" s="687"/>
      <c r="C96" s="687"/>
      <c r="D96" s="687"/>
      <c r="E96" s="687"/>
      <c r="F96" s="687"/>
      <c r="G96" s="687"/>
      <c r="H96" s="687"/>
      <c r="I96" s="639"/>
      <c r="J96" s="639"/>
      <c r="K96" s="629"/>
      <c r="L96" s="691"/>
      <c r="M96" s="692"/>
      <c r="N96" s="692"/>
      <c r="O96" s="692"/>
      <c r="P96" s="692"/>
      <c r="Q96" s="692"/>
      <c r="R96" s="692"/>
      <c r="S96" s="692"/>
      <c r="T96" s="692"/>
      <c r="U96" s="692"/>
      <c r="V96" s="692"/>
      <c r="W96" s="692"/>
      <c r="X96" s="692"/>
      <c r="Y96" s="692"/>
      <c r="Z96" s="692"/>
      <c r="AA96" s="692"/>
      <c r="AB96" s="692"/>
      <c r="AC96" s="692"/>
      <c r="AD96" s="692"/>
      <c r="AE96" s="692"/>
      <c r="AF96" s="692"/>
      <c r="AG96" s="692"/>
      <c r="AH96" s="692"/>
      <c r="AI96" s="692"/>
      <c r="AJ96" s="692"/>
      <c r="AK96" s="692"/>
      <c r="AL96" s="692"/>
      <c r="AM96" s="692"/>
      <c r="AN96" s="692"/>
      <c r="AO96" s="693"/>
      <c r="AP96" s="629"/>
      <c r="AQ96" s="691"/>
      <c r="AR96" s="692"/>
      <c r="AS96" s="692"/>
      <c r="AT96" s="692"/>
      <c r="AU96" s="692"/>
      <c r="AV96" s="692"/>
      <c r="AW96" s="692"/>
      <c r="AX96" s="692"/>
      <c r="AY96" s="692"/>
      <c r="AZ96" s="692"/>
      <c r="BA96" s="692"/>
      <c r="BB96" s="692"/>
      <c r="BC96" s="692"/>
      <c r="BD96" s="692"/>
      <c r="BE96" s="692"/>
      <c r="BF96" s="692"/>
      <c r="BG96" s="692"/>
      <c r="BH96" s="692"/>
      <c r="BI96" s="692"/>
      <c r="BJ96" s="692"/>
      <c r="BK96" s="692"/>
      <c r="BL96" s="692"/>
      <c r="BM96" s="692"/>
      <c r="BN96" s="692"/>
      <c r="BO96" s="692"/>
      <c r="BP96" s="692"/>
      <c r="BQ96" s="692"/>
      <c r="BR96" s="692"/>
      <c r="BS96" s="692"/>
      <c r="BT96" s="693"/>
    </row>
    <row r="97" spans="2:73">
      <c r="B97" s="687"/>
      <c r="C97" s="687"/>
      <c r="D97" s="687"/>
      <c r="E97" s="687"/>
      <c r="F97" s="687"/>
      <c r="G97" s="687"/>
      <c r="H97" s="687"/>
      <c r="I97" s="639"/>
      <c r="J97" s="639"/>
      <c r="K97" s="629"/>
      <c r="L97" s="691"/>
      <c r="M97" s="692"/>
      <c r="N97" s="692"/>
      <c r="O97" s="692"/>
      <c r="P97" s="692"/>
      <c r="Q97" s="692"/>
      <c r="R97" s="692"/>
      <c r="S97" s="692"/>
      <c r="T97" s="692"/>
      <c r="U97" s="692"/>
      <c r="V97" s="692"/>
      <c r="W97" s="692"/>
      <c r="X97" s="692"/>
      <c r="Y97" s="692"/>
      <c r="Z97" s="692"/>
      <c r="AA97" s="692"/>
      <c r="AB97" s="692"/>
      <c r="AC97" s="692"/>
      <c r="AD97" s="692"/>
      <c r="AE97" s="692"/>
      <c r="AF97" s="692"/>
      <c r="AG97" s="692"/>
      <c r="AH97" s="692"/>
      <c r="AI97" s="692"/>
      <c r="AJ97" s="692"/>
      <c r="AK97" s="692"/>
      <c r="AL97" s="692"/>
      <c r="AM97" s="692"/>
      <c r="AN97" s="692"/>
      <c r="AO97" s="693"/>
      <c r="AP97" s="629"/>
      <c r="AQ97" s="691"/>
      <c r="AR97" s="692"/>
      <c r="AS97" s="692"/>
      <c r="AT97" s="692"/>
      <c r="AU97" s="692"/>
      <c r="AV97" s="692"/>
      <c r="AW97" s="692"/>
      <c r="AX97" s="692"/>
      <c r="AY97" s="692"/>
      <c r="AZ97" s="692"/>
      <c r="BA97" s="692"/>
      <c r="BB97" s="692"/>
      <c r="BC97" s="692"/>
      <c r="BD97" s="692"/>
      <c r="BE97" s="692"/>
      <c r="BF97" s="692"/>
      <c r="BG97" s="692"/>
      <c r="BH97" s="692"/>
      <c r="BI97" s="692"/>
      <c r="BJ97" s="692"/>
      <c r="BK97" s="692"/>
      <c r="BL97" s="692"/>
      <c r="BM97" s="692"/>
      <c r="BN97" s="692"/>
      <c r="BO97" s="692"/>
      <c r="BP97" s="692"/>
      <c r="BQ97" s="692"/>
      <c r="BR97" s="692"/>
      <c r="BS97" s="692"/>
      <c r="BT97" s="693"/>
    </row>
    <row r="98" spans="2:73" ht="16">
      <c r="B98" s="687"/>
      <c r="C98" s="687"/>
      <c r="D98" s="687"/>
      <c r="E98" s="687"/>
      <c r="F98" s="687"/>
      <c r="G98" s="687"/>
      <c r="H98" s="687"/>
      <c r="I98" s="639"/>
      <c r="J98" s="639"/>
      <c r="K98" s="629"/>
      <c r="L98" s="691"/>
      <c r="M98" s="692"/>
      <c r="N98" s="692"/>
      <c r="O98" s="692"/>
      <c r="P98" s="692"/>
      <c r="Q98" s="692"/>
      <c r="R98" s="692"/>
      <c r="S98" s="692"/>
      <c r="T98" s="692"/>
      <c r="U98" s="692"/>
      <c r="V98" s="692"/>
      <c r="W98" s="692"/>
      <c r="X98" s="692"/>
      <c r="Y98" s="692"/>
      <c r="Z98" s="692"/>
      <c r="AA98" s="692"/>
      <c r="AB98" s="692"/>
      <c r="AC98" s="692"/>
      <c r="AD98" s="692"/>
      <c r="AE98" s="692"/>
      <c r="AF98" s="692"/>
      <c r="AG98" s="692"/>
      <c r="AH98" s="692"/>
      <c r="AI98" s="692"/>
      <c r="AJ98" s="692"/>
      <c r="AK98" s="692"/>
      <c r="AL98" s="692"/>
      <c r="AM98" s="692"/>
      <c r="AN98" s="692"/>
      <c r="AO98" s="693"/>
      <c r="AP98" s="629"/>
      <c r="AQ98" s="691"/>
      <c r="AR98" s="692"/>
      <c r="AS98" s="692"/>
      <c r="AT98" s="692"/>
      <c r="AU98" s="692"/>
      <c r="AV98" s="692"/>
      <c r="AW98" s="692"/>
      <c r="AX98" s="692"/>
      <c r="AY98" s="692"/>
      <c r="AZ98" s="692"/>
      <c r="BA98" s="692"/>
      <c r="BB98" s="692"/>
      <c r="BC98" s="692"/>
      <c r="BD98" s="692"/>
      <c r="BE98" s="692"/>
      <c r="BF98" s="692"/>
      <c r="BG98" s="692"/>
      <c r="BH98" s="692"/>
      <c r="BI98" s="692"/>
      <c r="BJ98" s="692"/>
      <c r="BK98" s="692"/>
      <c r="BL98" s="692"/>
      <c r="BM98" s="692"/>
      <c r="BN98" s="692"/>
      <c r="BO98" s="692"/>
      <c r="BP98" s="692"/>
      <c r="BQ98" s="692"/>
      <c r="BR98" s="692"/>
      <c r="BS98" s="692"/>
      <c r="BT98" s="693"/>
      <c r="BU98" s="162"/>
    </row>
    <row r="99" spans="2:73" ht="16">
      <c r="B99" s="687"/>
      <c r="C99" s="687"/>
      <c r="D99" s="687"/>
      <c r="E99" s="687"/>
      <c r="F99" s="687"/>
      <c r="G99" s="687"/>
      <c r="H99" s="687"/>
      <c r="I99" s="639"/>
      <c r="J99" s="639"/>
      <c r="K99" s="629"/>
      <c r="L99" s="691"/>
      <c r="M99" s="692"/>
      <c r="N99" s="692"/>
      <c r="O99" s="692"/>
      <c r="P99" s="692"/>
      <c r="Q99" s="692"/>
      <c r="R99" s="692"/>
      <c r="S99" s="692"/>
      <c r="T99" s="692"/>
      <c r="U99" s="692"/>
      <c r="V99" s="692"/>
      <c r="W99" s="692"/>
      <c r="X99" s="692"/>
      <c r="Y99" s="692"/>
      <c r="Z99" s="692"/>
      <c r="AA99" s="692"/>
      <c r="AB99" s="692"/>
      <c r="AC99" s="692"/>
      <c r="AD99" s="692"/>
      <c r="AE99" s="692"/>
      <c r="AF99" s="692"/>
      <c r="AG99" s="692"/>
      <c r="AH99" s="692"/>
      <c r="AI99" s="692"/>
      <c r="AJ99" s="692"/>
      <c r="AK99" s="692"/>
      <c r="AL99" s="692"/>
      <c r="AM99" s="692"/>
      <c r="AN99" s="692"/>
      <c r="AO99" s="693"/>
      <c r="AP99" s="629"/>
      <c r="AQ99" s="691"/>
      <c r="AR99" s="692"/>
      <c r="AS99" s="692"/>
      <c r="AT99" s="692"/>
      <c r="AU99" s="692"/>
      <c r="AV99" s="692"/>
      <c r="AW99" s="692"/>
      <c r="AX99" s="692"/>
      <c r="AY99" s="692"/>
      <c r="AZ99" s="692"/>
      <c r="BA99" s="692"/>
      <c r="BB99" s="692"/>
      <c r="BC99" s="692"/>
      <c r="BD99" s="692"/>
      <c r="BE99" s="692"/>
      <c r="BF99" s="692"/>
      <c r="BG99" s="692"/>
      <c r="BH99" s="692"/>
      <c r="BI99" s="692"/>
      <c r="BJ99" s="692"/>
      <c r="BK99" s="692"/>
      <c r="BL99" s="692"/>
      <c r="BM99" s="692"/>
      <c r="BN99" s="692"/>
      <c r="BO99" s="692"/>
      <c r="BP99" s="692"/>
      <c r="BQ99" s="692"/>
      <c r="BR99" s="692"/>
      <c r="BS99" s="692"/>
      <c r="BT99" s="693"/>
      <c r="BU99" s="162"/>
    </row>
    <row r="100" spans="2:73" ht="16">
      <c r="B100" s="687"/>
      <c r="C100" s="687"/>
      <c r="D100" s="687"/>
      <c r="E100" s="687"/>
      <c r="F100" s="687"/>
      <c r="G100" s="687"/>
      <c r="H100" s="687"/>
      <c r="I100" s="639"/>
      <c r="J100" s="639"/>
      <c r="K100" s="629"/>
      <c r="L100" s="691"/>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c r="AH100" s="692"/>
      <c r="AI100" s="692"/>
      <c r="AJ100" s="692"/>
      <c r="AK100" s="692"/>
      <c r="AL100" s="692"/>
      <c r="AM100" s="692"/>
      <c r="AN100" s="692"/>
      <c r="AO100" s="693"/>
      <c r="AP100" s="629"/>
      <c r="AQ100" s="691"/>
      <c r="AR100" s="692"/>
      <c r="AS100" s="692"/>
      <c r="AT100" s="692"/>
      <c r="AU100" s="692"/>
      <c r="AV100" s="692"/>
      <c r="AW100" s="692"/>
      <c r="AX100" s="692"/>
      <c r="AY100" s="692"/>
      <c r="AZ100" s="692"/>
      <c r="BA100" s="692"/>
      <c r="BB100" s="692"/>
      <c r="BC100" s="692"/>
      <c r="BD100" s="692"/>
      <c r="BE100" s="692"/>
      <c r="BF100" s="692"/>
      <c r="BG100" s="692"/>
      <c r="BH100" s="692"/>
      <c r="BI100" s="692"/>
      <c r="BJ100" s="692"/>
      <c r="BK100" s="692"/>
      <c r="BL100" s="692"/>
      <c r="BM100" s="692"/>
      <c r="BN100" s="692"/>
      <c r="BO100" s="692"/>
      <c r="BP100" s="692"/>
      <c r="BQ100" s="692"/>
      <c r="BR100" s="692"/>
      <c r="BS100" s="692"/>
      <c r="BT100" s="693"/>
      <c r="BU100" s="162"/>
    </row>
    <row r="101" spans="2:73">
      <c r="B101" s="687"/>
      <c r="C101" s="687"/>
      <c r="D101" s="687"/>
      <c r="E101" s="687"/>
      <c r="F101" s="687"/>
      <c r="G101" s="687"/>
      <c r="H101" s="687"/>
      <c r="I101" s="639"/>
      <c r="J101" s="639"/>
      <c r="K101" s="629"/>
      <c r="L101" s="691"/>
      <c r="M101" s="692"/>
      <c r="N101" s="692"/>
      <c r="O101" s="692"/>
      <c r="P101" s="692"/>
      <c r="Q101" s="692"/>
      <c r="R101" s="692"/>
      <c r="S101" s="692"/>
      <c r="T101" s="692"/>
      <c r="U101" s="692"/>
      <c r="V101" s="692"/>
      <c r="W101" s="692"/>
      <c r="X101" s="692"/>
      <c r="Y101" s="692"/>
      <c r="Z101" s="692"/>
      <c r="AA101" s="692"/>
      <c r="AB101" s="692"/>
      <c r="AC101" s="692"/>
      <c r="AD101" s="692"/>
      <c r="AE101" s="692"/>
      <c r="AF101" s="692"/>
      <c r="AG101" s="692"/>
      <c r="AH101" s="692"/>
      <c r="AI101" s="692"/>
      <c r="AJ101" s="692"/>
      <c r="AK101" s="692"/>
      <c r="AL101" s="692"/>
      <c r="AM101" s="692"/>
      <c r="AN101" s="692"/>
      <c r="AO101" s="693"/>
      <c r="AP101" s="629"/>
      <c r="AQ101" s="691"/>
      <c r="AR101" s="692"/>
      <c r="AS101" s="692"/>
      <c r="AT101" s="692"/>
      <c r="AU101" s="692"/>
      <c r="AV101" s="692"/>
      <c r="AW101" s="692"/>
      <c r="AX101" s="692"/>
      <c r="AY101" s="692"/>
      <c r="AZ101" s="692"/>
      <c r="BA101" s="692"/>
      <c r="BB101" s="692"/>
      <c r="BC101" s="692"/>
      <c r="BD101" s="692"/>
      <c r="BE101" s="692"/>
      <c r="BF101" s="692"/>
      <c r="BG101" s="692"/>
      <c r="BH101" s="692"/>
      <c r="BI101" s="692"/>
      <c r="BJ101" s="692"/>
      <c r="BK101" s="692"/>
      <c r="BL101" s="692"/>
      <c r="BM101" s="692"/>
      <c r="BN101" s="692"/>
      <c r="BO101" s="692"/>
      <c r="BP101" s="692"/>
      <c r="BQ101" s="692"/>
      <c r="BR101" s="692"/>
      <c r="BS101" s="692"/>
      <c r="BT101" s="693"/>
    </row>
    <row r="102" spans="2:73" ht="16">
      <c r="B102" s="687"/>
      <c r="C102" s="687"/>
      <c r="D102" s="687"/>
      <c r="E102" s="687"/>
      <c r="F102" s="687"/>
      <c r="G102" s="687"/>
      <c r="H102" s="687"/>
      <c r="I102" s="639"/>
      <c r="J102" s="639"/>
      <c r="K102" s="629"/>
      <c r="L102" s="691"/>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c r="AH102" s="692"/>
      <c r="AI102" s="692"/>
      <c r="AJ102" s="692"/>
      <c r="AK102" s="692"/>
      <c r="AL102" s="692"/>
      <c r="AM102" s="692"/>
      <c r="AN102" s="692"/>
      <c r="AO102" s="693"/>
      <c r="AP102" s="629"/>
      <c r="AQ102" s="691"/>
      <c r="AR102" s="692"/>
      <c r="AS102" s="692"/>
      <c r="AT102" s="692"/>
      <c r="AU102" s="692"/>
      <c r="AV102" s="692"/>
      <c r="AW102" s="692"/>
      <c r="AX102" s="692"/>
      <c r="AY102" s="692"/>
      <c r="AZ102" s="692"/>
      <c r="BA102" s="692"/>
      <c r="BB102" s="692"/>
      <c r="BC102" s="692"/>
      <c r="BD102" s="692"/>
      <c r="BE102" s="692"/>
      <c r="BF102" s="692"/>
      <c r="BG102" s="692"/>
      <c r="BH102" s="692"/>
      <c r="BI102" s="692"/>
      <c r="BJ102" s="692"/>
      <c r="BK102" s="692"/>
      <c r="BL102" s="692"/>
      <c r="BM102" s="692"/>
      <c r="BN102" s="692"/>
      <c r="BO102" s="692"/>
      <c r="BP102" s="692"/>
      <c r="BQ102" s="692"/>
      <c r="BR102" s="692"/>
      <c r="BS102" s="692"/>
      <c r="BT102" s="693"/>
      <c r="BU102" s="162"/>
    </row>
    <row r="103" spans="2:73" ht="16">
      <c r="B103" s="687"/>
      <c r="C103" s="687"/>
      <c r="D103" s="687"/>
      <c r="E103" s="687"/>
      <c r="F103" s="687"/>
      <c r="G103" s="687"/>
      <c r="H103" s="687"/>
      <c r="I103" s="639"/>
      <c r="J103" s="639"/>
      <c r="K103" s="629"/>
      <c r="L103" s="691"/>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c r="AH103" s="692"/>
      <c r="AI103" s="692"/>
      <c r="AJ103" s="692"/>
      <c r="AK103" s="692"/>
      <c r="AL103" s="692"/>
      <c r="AM103" s="692"/>
      <c r="AN103" s="692"/>
      <c r="AO103" s="693"/>
      <c r="AP103" s="629"/>
      <c r="AQ103" s="691"/>
      <c r="AR103" s="692"/>
      <c r="AS103" s="692"/>
      <c r="AT103" s="692"/>
      <c r="AU103" s="692"/>
      <c r="AV103" s="692"/>
      <c r="AW103" s="692"/>
      <c r="AX103" s="692"/>
      <c r="AY103" s="692"/>
      <c r="AZ103" s="692"/>
      <c r="BA103" s="692"/>
      <c r="BB103" s="692"/>
      <c r="BC103" s="692"/>
      <c r="BD103" s="692"/>
      <c r="BE103" s="692"/>
      <c r="BF103" s="692"/>
      <c r="BG103" s="692"/>
      <c r="BH103" s="692"/>
      <c r="BI103" s="692"/>
      <c r="BJ103" s="692"/>
      <c r="BK103" s="692"/>
      <c r="BL103" s="692"/>
      <c r="BM103" s="692"/>
      <c r="BN103" s="692"/>
      <c r="BO103" s="692"/>
      <c r="BP103" s="692"/>
      <c r="BQ103" s="692"/>
      <c r="BR103" s="692"/>
      <c r="BS103" s="692"/>
      <c r="BT103" s="693"/>
      <c r="BU103" s="162"/>
    </row>
    <row r="104" spans="2:73" ht="16">
      <c r="B104" s="687"/>
      <c r="C104" s="687"/>
      <c r="D104" s="687"/>
      <c r="E104" s="687"/>
      <c r="F104" s="687"/>
      <c r="G104" s="687"/>
      <c r="H104" s="687"/>
      <c r="I104" s="639"/>
      <c r="J104" s="639"/>
      <c r="K104" s="629"/>
      <c r="L104" s="691"/>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c r="AH104" s="692"/>
      <c r="AI104" s="692"/>
      <c r="AJ104" s="692"/>
      <c r="AK104" s="692"/>
      <c r="AL104" s="692"/>
      <c r="AM104" s="692"/>
      <c r="AN104" s="692"/>
      <c r="AO104" s="693"/>
      <c r="AP104" s="629"/>
      <c r="AQ104" s="691"/>
      <c r="AR104" s="692"/>
      <c r="AS104" s="692"/>
      <c r="AT104" s="692"/>
      <c r="AU104" s="692"/>
      <c r="AV104" s="692"/>
      <c r="AW104" s="692"/>
      <c r="AX104" s="692"/>
      <c r="AY104" s="692"/>
      <c r="AZ104" s="692"/>
      <c r="BA104" s="692"/>
      <c r="BB104" s="692"/>
      <c r="BC104" s="692"/>
      <c r="BD104" s="692"/>
      <c r="BE104" s="692"/>
      <c r="BF104" s="692"/>
      <c r="BG104" s="692"/>
      <c r="BH104" s="692"/>
      <c r="BI104" s="692"/>
      <c r="BJ104" s="692"/>
      <c r="BK104" s="692"/>
      <c r="BL104" s="692"/>
      <c r="BM104" s="692"/>
      <c r="BN104" s="692"/>
      <c r="BO104" s="692"/>
      <c r="BP104" s="692"/>
      <c r="BQ104" s="692"/>
      <c r="BR104" s="692"/>
      <c r="BS104" s="692"/>
      <c r="BT104" s="693"/>
      <c r="BU104" s="162"/>
    </row>
    <row r="105" spans="2:73" ht="16">
      <c r="B105" s="687"/>
      <c r="C105" s="687"/>
      <c r="D105" s="687"/>
      <c r="E105" s="687"/>
      <c r="F105" s="687"/>
      <c r="G105" s="687"/>
      <c r="H105" s="687"/>
      <c r="I105" s="639"/>
      <c r="J105" s="639"/>
      <c r="K105" s="629"/>
      <c r="L105" s="691"/>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c r="AH105" s="692"/>
      <c r="AI105" s="692"/>
      <c r="AJ105" s="692"/>
      <c r="AK105" s="692"/>
      <c r="AL105" s="692"/>
      <c r="AM105" s="692"/>
      <c r="AN105" s="692"/>
      <c r="AO105" s="693"/>
      <c r="AP105" s="629"/>
      <c r="AQ105" s="691"/>
      <c r="AR105" s="692"/>
      <c r="AS105" s="692"/>
      <c r="AT105" s="692"/>
      <c r="AU105" s="692"/>
      <c r="AV105" s="692"/>
      <c r="AW105" s="692"/>
      <c r="AX105" s="692"/>
      <c r="AY105" s="692"/>
      <c r="AZ105" s="692"/>
      <c r="BA105" s="692"/>
      <c r="BB105" s="692"/>
      <c r="BC105" s="692"/>
      <c r="BD105" s="692"/>
      <c r="BE105" s="692"/>
      <c r="BF105" s="692"/>
      <c r="BG105" s="692"/>
      <c r="BH105" s="692"/>
      <c r="BI105" s="692"/>
      <c r="BJ105" s="692"/>
      <c r="BK105" s="692"/>
      <c r="BL105" s="692"/>
      <c r="BM105" s="692"/>
      <c r="BN105" s="692"/>
      <c r="BO105" s="692"/>
      <c r="BP105" s="692"/>
      <c r="BQ105" s="692"/>
      <c r="BR105" s="692"/>
      <c r="BS105" s="692"/>
      <c r="BT105" s="693"/>
      <c r="BU105" s="162"/>
    </row>
    <row r="106" spans="2:73" ht="16">
      <c r="B106" s="687"/>
      <c r="C106" s="687"/>
      <c r="D106" s="687"/>
      <c r="E106" s="687"/>
      <c r="F106" s="687"/>
      <c r="G106" s="687"/>
      <c r="H106" s="687"/>
      <c r="I106" s="639"/>
      <c r="J106" s="639"/>
      <c r="K106" s="629"/>
      <c r="L106" s="691"/>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c r="AI106" s="692"/>
      <c r="AJ106" s="692"/>
      <c r="AK106" s="692"/>
      <c r="AL106" s="692"/>
      <c r="AM106" s="692"/>
      <c r="AN106" s="692"/>
      <c r="AO106" s="693"/>
      <c r="AP106" s="629"/>
      <c r="AQ106" s="691"/>
      <c r="AR106" s="692"/>
      <c r="AS106" s="692"/>
      <c r="AT106" s="692"/>
      <c r="AU106" s="692"/>
      <c r="AV106" s="692"/>
      <c r="AW106" s="692"/>
      <c r="AX106" s="692"/>
      <c r="AY106" s="692"/>
      <c r="AZ106" s="692"/>
      <c r="BA106" s="692"/>
      <c r="BB106" s="692"/>
      <c r="BC106" s="692"/>
      <c r="BD106" s="692"/>
      <c r="BE106" s="692"/>
      <c r="BF106" s="692"/>
      <c r="BG106" s="692"/>
      <c r="BH106" s="692"/>
      <c r="BI106" s="692"/>
      <c r="BJ106" s="692"/>
      <c r="BK106" s="692"/>
      <c r="BL106" s="692"/>
      <c r="BM106" s="692"/>
      <c r="BN106" s="692"/>
      <c r="BO106" s="692"/>
      <c r="BP106" s="692"/>
      <c r="BQ106" s="692"/>
      <c r="BR106" s="692"/>
      <c r="BS106" s="692"/>
      <c r="BT106" s="693"/>
      <c r="BU106" s="162"/>
    </row>
    <row r="107" spans="2:73" ht="16">
      <c r="B107" s="687"/>
      <c r="C107" s="687"/>
      <c r="D107" s="687"/>
      <c r="E107" s="687"/>
      <c r="F107" s="687"/>
      <c r="G107" s="687"/>
      <c r="H107" s="687"/>
      <c r="I107" s="639"/>
      <c r="J107" s="639"/>
      <c r="K107" s="629"/>
      <c r="L107" s="691"/>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c r="AH107" s="692"/>
      <c r="AI107" s="692"/>
      <c r="AJ107" s="692"/>
      <c r="AK107" s="692"/>
      <c r="AL107" s="692"/>
      <c r="AM107" s="692"/>
      <c r="AN107" s="692"/>
      <c r="AO107" s="693"/>
      <c r="AP107" s="629"/>
      <c r="AQ107" s="694"/>
      <c r="AR107" s="695"/>
      <c r="AS107" s="695"/>
      <c r="AT107" s="695"/>
      <c r="AU107" s="695"/>
      <c r="AV107" s="695"/>
      <c r="AW107" s="695"/>
      <c r="AX107" s="695"/>
      <c r="AY107" s="695"/>
      <c r="AZ107" s="695"/>
      <c r="BA107" s="695"/>
      <c r="BB107" s="695"/>
      <c r="BC107" s="695"/>
      <c r="BD107" s="695"/>
      <c r="BE107" s="695"/>
      <c r="BF107" s="695"/>
      <c r="BG107" s="695"/>
      <c r="BH107" s="695"/>
      <c r="BI107" s="695"/>
      <c r="BJ107" s="695"/>
      <c r="BK107" s="695"/>
      <c r="BL107" s="695"/>
      <c r="BM107" s="695"/>
      <c r="BN107" s="695"/>
      <c r="BO107" s="695"/>
      <c r="BP107" s="695"/>
      <c r="BQ107" s="695"/>
      <c r="BR107" s="695"/>
      <c r="BS107" s="695"/>
      <c r="BT107" s="696"/>
      <c r="BU107" s="162"/>
    </row>
    <row r="108" spans="2:73" ht="16">
      <c r="B108" s="687"/>
      <c r="C108" s="687"/>
      <c r="D108" s="687"/>
      <c r="E108" s="687"/>
      <c r="F108" s="687"/>
      <c r="G108" s="687"/>
      <c r="H108" s="687"/>
      <c r="I108" s="639"/>
      <c r="J108" s="639"/>
      <c r="K108" s="629"/>
      <c r="L108" s="691"/>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c r="AH108" s="692"/>
      <c r="AI108" s="692"/>
      <c r="AJ108" s="692"/>
      <c r="AK108" s="692"/>
      <c r="AL108" s="692"/>
      <c r="AM108" s="692"/>
      <c r="AN108" s="692"/>
      <c r="AO108" s="693"/>
      <c r="AP108" s="629"/>
      <c r="AQ108" s="688"/>
      <c r="AR108" s="689"/>
      <c r="AS108" s="689"/>
      <c r="AT108" s="689"/>
      <c r="AU108" s="689"/>
      <c r="AV108" s="689"/>
      <c r="AW108" s="689"/>
      <c r="AX108" s="689"/>
      <c r="AY108" s="689"/>
      <c r="AZ108" s="689"/>
      <c r="BA108" s="689"/>
      <c r="BB108" s="689"/>
      <c r="BC108" s="689"/>
      <c r="BD108" s="689"/>
      <c r="BE108" s="689"/>
      <c r="BF108" s="689"/>
      <c r="BG108" s="689"/>
      <c r="BH108" s="689"/>
      <c r="BI108" s="689"/>
      <c r="BJ108" s="689"/>
      <c r="BK108" s="689"/>
      <c r="BL108" s="689"/>
      <c r="BM108" s="689"/>
      <c r="BN108" s="689"/>
      <c r="BO108" s="689"/>
      <c r="BP108" s="689"/>
      <c r="BQ108" s="689"/>
      <c r="BR108" s="689"/>
      <c r="BS108" s="689"/>
      <c r="BT108" s="690"/>
      <c r="BU108" s="162"/>
    </row>
    <row r="109" spans="2:73" ht="16">
      <c r="B109" s="687"/>
      <c r="C109" s="687"/>
      <c r="D109" s="687"/>
      <c r="E109" s="687"/>
      <c r="F109" s="687"/>
      <c r="G109" s="687"/>
      <c r="H109" s="687"/>
      <c r="I109" s="639"/>
      <c r="J109" s="639"/>
      <c r="K109" s="629"/>
      <c r="L109" s="691"/>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c r="AH109" s="692"/>
      <c r="AI109" s="692"/>
      <c r="AJ109" s="692"/>
      <c r="AK109" s="692"/>
      <c r="AL109" s="692"/>
      <c r="AM109" s="692"/>
      <c r="AN109" s="692"/>
      <c r="AO109" s="693"/>
      <c r="AP109" s="629"/>
      <c r="AQ109" s="691"/>
      <c r="AR109" s="692"/>
      <c r="AS109" s="692"/>
      <c r="AT109" s="692"/>
      <c r="AU109" s="692"/>
      <c r="AV109" s="692"/>
      <c r="AW109" s="692"/>
      <c r="AX109" s="692"/>
      <c r="AY109" s="692"/>
      <c r="AZ109" s="692"/>
      <c r="BA109" s="692"/>
      <c r="BB109" s="692"/>
      <c r="BC109" s="692"/>
      <c r="BD109" s="692"/>
      <c r="BE109" s="692"/>
      <c r="BF109" s="692"/>
      <c r="BG109" s="692"/>
      <c r="BH109" s="692"/>
      <c r="BI109" s="692"/>
      <c r="BJ109" s="692"/>
      <c r="BK109" s="692"/>
      <c r="BL109" s="692"/>
      <c r="BM109" s="692"/>
      <c r="BN109" s="692"/>
      <c r="BO109" s="692"/>
      <c r="BP109" s="692"/>
      <c r="BQ109" s="692"/>
      <c r="BR109" s="692"/>
      <c r="BS109" s="692"/>
      <c r="BT109" s="693"/>
      <c r="BU109" s="162"/>
    </row>
    <row r="110" spans="2:73" ht="16">
      <c r="B110" s="687"/>
      <c r="C110" s="687"/>
      <c r="D110" s="687"/>
      <c r="E110" s="687"/>
      <c r="F110" s="687"/>
      <c r="G110" s="687"/>
      <c r="H110" s="687"/>
      <c r="I110" s="639"/>
      <c r="J110" s="639"/>
      <c r="K110" s="629"/>
      <c r="L110" s="691"/>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c r="AH110" s="692"/>
      <c r="AI110" s="692"/>
      <c r="AJ110" s="692"/>
      <c r="AK110" s="692"/>
      <c r="AL110" s="692"/>
      <c r="AM110" s="692"/>
      <c r="AN110" s="692"/>
      <c r="AO110" s="693"/>
      <c r="AP110" s="629"/>
      <c r="AQ110" s="691"/>
      <c r="AR110" s="692"/>
      <c r="AS110" s="692"/>
      <c r="AT110" s="692"/>
      <c r="AU110" s="692"/>
      <c r="AV110" s="692"/>
      <c r="AW110" s="692"/>
      <c r="AX110" s="692"/>
      <c r="AY110" s="692"/>
      <c r="AZ110" s="692"/>
      <c r="BA110" s="692"/>
      <c r="BB110" s="692"/>
      <c r="BC110" s="692"/>
      <c r="BD110" s="692"/>
      <c r="BE110" s="692"/>
      <c r="BF110" s="692"/>
      <c r="BG110" s="692"/>
      <c r="BH110" s="692"/>
      <c r="BI110" s="692"/>
      <c r="BJ110" s="692"/>
      <c r="BK110" s="692"/>
      <c r="BL110" s="692"/>
      <c r="BM110" s="692"/>
      <c r="BN110" s="692"/>
      <c r="BO110" s="692"/>
      <c r="BP110" s="692"/>
      <c r="BQ110" s="692"/>
      <c r="BR110" s="692"/>
      <c r="BS110" s="692"/>
      <c r="BT110" s="693"/>
      <c r="BU110" s="162"/>
    </row>
    <row r="111" spans="2:73" ht="16">
      <c r="B111" s="687"/>
      <c r="C111" s="687"/>
      <c r="D111" s="687"/>
      <c r="E111" s="687"/>
      <c r="F111" s="687"/>
      <c r="G111" s="687"/>
      <c r="H111" s="687"/>
      <c r="I111" s="639"/>
      <c r="J111" s="639"/>
      <c r="K111" s="629"/>
      <c r="L111" s="691"/>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c r="AH111" s="692"/>
      <c r="AI111" s="692"/>
      <c r="AJ111" s="692"/>
      <c r="AK111" s="692"/>
      <c r="AL111" s="692"/>
      <c r="AM111" s="692"/>
      <c r="AN111" s="692"/>
      <c r="AO111" s="693"/>
      <c r="AP111" s="629"/>
      <c r="AQ111" s="691"/>
      <c r="AR111" s="692"/>
      <c r="AS111" s="692"/>
      <c r="AT111" s="692"/>
      <c r="AU111" s="692"/>
      <c r="AV111" s="692"/>
      <c r="AW111" s="692"/>
      <c r="AX111" s="692"/>
      <c r="AY111" s="692"/>
      <c r="AZ111" s="692"/>
      <c r="BA111" s="692"/>
      <c r="BB111" s="692"/>
      <c r="BC111" s="692"/>
      <c r="BD111" s="692"/>
      <c r="BE111" s="692"/>
      <c r="BF111" s="692"/>
      <c r="BG111" s="692"/>
      <c r="BH111" s="692"/>
      <c r="BI111" s="692"/>
      <c r="BJ111" s="692"/>
      <c r="BK111" s="692"/>
      <c r="BL111" s="692"/>
      <c r="BM111" s="692"/>
      <c r="BN111" s="692"/>
      <c r="BO111" s="692"/>
      <c r="BP111" s="692"/>
      <c r="BQ111" s="692"/>
      <c r="BR111" s="692"/>
      <c r="BS111" s="692"/>
      <c r="BT111" s="693"/>
      <c r="BU111" s="162"/>
    </row>
    <row r="112" spans="2:73">
      <c r="B112" s="687"/>
      <c r="C112" s="687"/>
      <c r="D112" s="687"/>
      <c r="E112" s="687"/>
      <c r="F112" s="687"/>
      <c r="G112" s="687"/>
      <c r="H112" s="687"/>
      <c r="I112" s="639"/>
      <c r="J112" s="639"/>
      <c r="K112" s="629"/>
      <c r="L112" s="691"/>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c r="AH112" s="692"/>
      <c r="AI112" s="692"/>
      <c r="AJ112" s="692"/>
      <c r="AK112" s="692"/>
      <c r="AL112" s="692"/>
      <c r="AM112" s="692"/>
      <c r="AN112" s="692"/>
      <c r="AO112" s="693"/>
      <c r="AP112" s="629"/>
      <c r="AQ112" s="691"/>
      <c r="AR112" s="692"/>
      <c r="AS112" s="692"/>
      <c r="AT112" s="692"/>
      <c r="AU112" s="692"/>
      <c r="AV112" s="692"/>
      <c r="AW112" s="692"/>
      <c r="AX112" s="692"/>
      <c r="AY112" s="692"/>
      <c r="AZ112" s="692"/>
      <c r="BA112" s="692"/>
      <c r="BB112" s="692"/>
      <c r="BC112" s="692"/>
      <c r="BD112" s="692"/>
      <c r="BE112" s="692"/>
      <c r="BF112" s="692"/>
      <c r="BG112" s="692"/>
      <c r="BH112" s="692"/>
      <c r="BI112" s="692"/>
      <c r="BJ112" s="692"/>
      <c r="BK112" s="692"/>
      <c r="BL112" s="692"/>
      <c r="BM112" s="692"/>
      <c r="BN112" s="692"/>
      <c r="BO112" s="692"/>
      <c r="BP112" s="692"/>
      <c r="BQ112" s="692"/>
      <c r="BR112" s="692"/>
      <c r="BS112" s="692"/>
      <c r="BT112" s="693"/>
    </row>
    <row r="113" spans="2:73">
      <c r="B113" s="687"/>
      <c r="C113" s="687"/>
      <c r="D113" s="687"/>
      <c r="E113" s="687"/>
      <c r="F113" s="687"/>
      <c r="G113" s="687"/>
      <c r="H113" s="687"/>
      <c r="I113" s="639"/>
      <c r="J113" s="639"/>
      <c r="K113" s="629"/>
      <c r="L113" s="691"/>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c r="AH113" s="692"/>
      <c r="AI113" s="692"/>
      <c r="AJ113" s="692"/>
      <c r="AK113" s="692"/>
      <c r="AL113" s="692"/>
      <c r="AM113" s="692"/>
      <c r="AN113" s="692"/>
      <c r="AO113" s="693"/>
      <c r="AP113" s="629"/>
      <c r="AQ113" s="691"/>
      <c r="AR113" s="692"/>
      <c r="AS113" s="692"/>
      <c r="AT113" s="692"/>
      <c r="AU113" s="692"/>
      <c r="AV113" s="692"/>
      <c r="AW113" s="692"/>
      <c r="AX113" s="692"/>
      <c r="AY113" s="692"/>
      <c r="AZ113" s="692"/>
      <c r="BA113" s="692"/>
      <c r="BB113" s="692"/>
      <c r="BC113" s="692"/>
      <c r="BD113" s="692"/>
      <c r="BE113" s="692"/>
      <c r="BF113" s="692"/>
      <c r="BG113" s="692"/>
      <c r="BH113" s="692"/>
      <c r="BI113" s="692"/>
      <c r="BJ113" s="692"/>
      <c r="BK113" s="692"/>
      <c r="BL113" s="692"/>
      <c r="BM113" s="692"/>
      <c r="BN113" s="692"/>
      <c r="BO113" s="692"/>
      <c r="BP113" s="692"/>
      <c r="BQ113" s="692"/>
      <c r="BR113" s="692"/>
      <c r="BS113" s="692"/>
      <c r="BT113" s="693"/>
    </row>
    <row r="114" spans="2:73">
      <c r="B114" s="687"/>
      <c r="C114" s="687"/>
      <c r="D114" s="687"/>
      <c r="E114" s="687"/>
      <c r="F114" s="687"/>
      <c r="G114" s="687"/>
      <c r="H114" s="687"/>
      <c r="I114" s="639"/>
      <c r="J114" s="639"/>
      <c r="K114" s="629"/>
      <c r="L114" s="691"/>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c r="AH114" s="692"/>
      <c r="AI114" s="692"/>
      <c r="AJ114" s="692"/>
      <c r="AK114" s="692"/>
      <c r="AL114" s="692"/>
      <c r="AM114" s="692"/>
      <c r="AN114" s="692"/>
      <c r="AO114" s="693"/>
      <c r="AP114" s="629"/>
      <c r="AQ114" s="691"/>
      <c r="AR114" s="692"/>
      <c r="AS114" s="692"/>
      <c r="AT114" s="692"/>
      <c r="AU114" s="692"/>
      <c r="AV114" s="692"/>
      <c r="AW114" s="692"/>
      <c r="AX114" s="692"/>
      <c r="AY114" s="692"/>
      <c r="AZ114" s="692"/>
      <c r="BA114" s="692"/>
      <c r="BB114" s="692"/>
      <c r="BC114" s="692"/>
      <c r="BD114" s="692"/>
      <c r="BE114" s="692"/>
      <c r="BF114" s="692"/>
      <c r="BG114" s="692"/>
      <c r="BH114" s="692"/>
      <c r="BI114" s="692"/>
      <c r="BJ114" s="692"/>
      <c r="BK114" s="692"/>
      <c r="BL114" s="692"/>
      <c r="BM114" s="692"/>
      <c r="BN114" s="692"/>
      <c r="BO114" s="692"/>
      <c r="BP114" s="692"/>
      <c r="BQ114" s="692"/>
      <c r="BR114" s="692"/>
      <c r="BS114" s="692"/>
      <c r="BT114" s="693"/>
    </row>
    <row r="115" spans="2:73" ht="16">
      <c r="B115" s="687"/>
      <c r="C115" s="687"/>
      <c r="D115" s="687"/>
      <c r="E115" s="687"/>
      <c r="F115" s="687"/>
      <c r="G115" s="687"/>
      <c r="H115" s="687"/>
      <c r="I115" s="639"/>
      <c r="J115" s="639"/>
      <c r="K115" s="629"/>
      <c r="L115" s="691"/>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c r="AH115" s="692"/>
      <c r="AI115" s="692"/>
      <c r="AJ115" s="692"/>
      <c r="AK115" s="692"/>
      <c r="AL115" s="692"/>
      <c r="AM115" s="692"/>
      <c r="AN115" s="692"/>
      <c r="AO115" s="693"/>
      <c r="AP115" s="629"/>
      <c r="AQ115" s="691"/>
      <c r="AR115" s="692"/>
      <c r="AS115" s="692"/>
      <c r="AT115" s="692"/>
      <c r="AU115" s="692"/>
      <c r="AV115" s="692"/>
      <c r="AW115" s="692"/>
      <c r="AX115" s="692"/>
      <c r="AY115" s="692"/>
      <c r="AZ115" s="692"/>
      <c r="BA115" s="692"/>
      <c r="BB115" s="692"/>
      <c r="BC115" s="692"/>
      <c r="BD115" s="692"/>
      <c r="BE115" s="692"/>
      <c r="BF115" s="692"/>
      <c r="BG115" s="692"/>
      <c r="BH115" s="692"/>
      <c r="BI115" s="692"/>
      <c r="BJ115" s="692"/>
      <c r="BK115" s="692"/>
      <c r="BL115" s="692"/>
      <c r="BM115" s="692"/>
      <c r="BN115" s="692"/>
      <c r="BO115" s="692"/>
      <c r="BP115" s="692"/>
      <c r="BQ115" s="692"/>
      <c r="BR115" s="692"/>
      <c r="BS115" s="692"/>
      <c r="BT115" s="693"/>
      <c r="BU115" s="162"/>
    </row>
    <row r="116" spans="2:73" ht="16">
      <c r="B116" s="687"/>
      <c r="C116" s="687"/>
      <c r="D116" s="687"/>
      <c r="E116" s="687"/>
      <c r="F116" s="687"/>
      <c r="G116" s="687"/>
      <c r="H116" s="687"/>
      <c r="I116" s="639"/>
      <c r="J116" s="639"/>
      <c r="K116" s="629"/>
      <c r="L116" s="691"/>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c r="AH116" s="692"/>
      <c r="AI116" s="692"/>
      <c r="AJ116" s="692"/>
      <c r="AK116" s="692"/>
      <c r="AL116" s="692"/>
      <c r="AM116" s="692"/>
      <c r="AN116" s="692"/>
      <c r="AO116" s="693"/>
      <c r="AP116" s="629"/>
      <c r="AQ116" s="691"/>
      <c r="AR116" s="692"/>
      <c r="AS116" s="692"/>
      <c r="AT116" s="692"/>
      <c r="AU116" s="692"/>
      <c r="AV116" s="692"/>
      <c r="AW116" s="692"/>
      <c r="AX116" s="692"/>
      <c r="AY116" s="692"/>
      <c r="AZ116" s="692"/>
      <c r="BA116" s="692"/>
      <c r="BB116" s="692"/>
      <c r="BC116" s="692"/>
      <c r="BD116" s="692"/>
      <c r="BE116" s="692"/>
      <c r="BF116" s="692"/>
      <c r="BG116" s="692"/>
      <c r="BH116" s="692"/>
      <c r="BI116" s="692"/>
      <c r="BJ116" s="692"/>
      <c r="BK116" s="692"/>
      <c r="BL116" s="692"/>
      <c r="BM116" s="692"/>
      <c r="BN116" s="692"/>
      <c r="BO116" s="692"/>
      <c r="BP116" s="692"/>
      <c r="BQ116" s="692"/>
      <c r="BR116" s="692"/>
      <c r="BS116" s="692"/>
      <c r="BT116" s="693"/>
      <c r="BU116" s="162"/>
    </row>
    <row r="117" spans="2:73" ht="16">
      <c r="B117" s="687"/>
      <c r="C117" s="687"/>
      <c r="D117" s="687"/>
      <c r="E117" s="687"/>
      <c r="F117" s="687"/>
      <c r="G117" s="687"/>
      <c r="H117" s="687"/>
      <c r="I117" s="639"/>
      <c r="J117" s="639"/>
      <c r="K117" s="629"/>
      <c r="L117" s="691"/>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c r="AH117" s="692"/>
      <c r="AI117" s="692"/>
      <c r="AJ117" s="692"/>
      <c r="AK117" s="692"/>
      <c r="AL117" s="692"/>
      <c r="AM117" s="692"/>
      <c r="AN117" s="692"/>
      <c r="AO117" s="693"/>
      <c r="AP117" s="629"/>
      <c r="AQ117" s="691"/>
      <c r="AR117" s="692"/>
      <c r="AS117" s="692"/>
      <c r="AT117" s="692"/>
      <c r="AU117" s="692"/>
      <c r="AV117" s="692"/>
      <c r="AW117" s="692"/>
      <c r="AX117" s="692"/>
      <c r="AY117" s="692"/>
      <c r="AZ117" s="692"/>
      <c r="BA117" s="692"/>
      <c r="BB117" s="692"/>
      <c r="BC117" s="692"/>
      <c r="BD117" s="692"/>
      <c r="BE117" s="692"/>
      <c r="BF117" s="692"/>
      <c r="BG117" s="692"/>
      <c r="BH117" s="692"/>
      <c r="BI117" s="692"/>
      <c r="BJ117" s="692"/>
      <c r="BK117" s="692"/>
      <c r="BL117" s="692"/>
      <c r="BM117" s="692"/>
      <c r="BN117" s="692"/>
      <c r="BO117" s="692"/>
      <c r="BP117" s="692"/>
      <c r="BQ117" s="692"/>
      <c r="BR117" s="692"/>
      <c r="BS117" s="692"/>
      <c r="BT117" s="693"/>
      <c r="BU117" s="162"/>
    </row>
    <row r="118" spans="2:73" ht="16">
      <c r="B118" s="687"/>
      <c r="C118" s="687"/>
      <c r="D118" s="687"/>
      <c r="E118" s="687"/>
      <c r="F118" s="687"/>
      <c r="G118" s="687"/>
      <c r="H118" s="687"/>
      <c r="I118" s="639"/>
      <c r="J118" s="639"/>
      <c r="K118" s="629"/>
      <c r="L118" s="691"/>
      <c r="M118" s="692"/>
      <c r="N118" s="692"/>
      <c r="O118" s="692"/>
      <c r="P118" s="692"/>
      <c r="Q118" s="692"/>
      <c r="R118" s="692"/>
      <c r="S118" s="692"/>
      <c r="T118" s="692"/>
      <c r="U118" s="692"/>
      <c r="V118" s="692"/>
      <c r="W118" s="692"/>
      <c r="X118" s="692"/>
      <c r="Y118" s="692"/>
      <c r="Z118" s="692"/>
      <c r="AA118" s="692"/>
      <c r="AB118" s="692"/>
      <c r="AC118" s="692"/>
      <c r="AD118" s="692"/>
      <c r="AE118" s="692"/>
      <c r="AF118" s="692"/>
      <c r="AG118" s="692"/>
      <c r="AH118" s="692"/>
      <c r="AI118" s="692"/>
      <c r="AJ118" s="692"/>
      <c r="AK118" s="692"/>
      <c r="AL118" s="692"/>
      <c r="AM118" s="692"/>
      <c r="AN118" s="692"/>
      <c r="AO118" s="693"/>
      <c r="AP118" s="629"/>
      <c r="AQ118" s="691"/>
      <c r="AR118" s="692"/>
      <c r="AS118" s="692"/>
      <c r="AT118" s="692"/>
      <c r="AU118" s="692"/>
      <c r="AV118" s="692"/>
      <c r="AW118" s="692"/>
      <c r="AX118" s="692"/>
      <c r="AY118" s="692"/>
      <c r="AZ118" s="692"/>
      <c r="BA118" s="692"/>
      <c r="BB118" s="692"/>
      <c r="BC118" s="692"/>
      <c r="BD118" s="692"/>
      <c r="BE118" s="692"/>
      <c r="BF118" s="692"/>
      <c r="BG118" s="692"/>
      <c r="BH118" s="692"/>
      <c r="BI118" s="692"/>
      <c r="BJ118" s="692"/>
      <c r="BK118" s="692"/>
      <c r="BL118" s="692"/>
      <c r="BM118" s="692"/>
      <c r="BN118" s="692"/>
      <c r="BO118" s="692"/>
      <c r="BP118" s="692"/>
      <c r="BQ118" s="692"/>
      <c r="BR118" s="692"/>
      <c r="BS118" s="692"/>
      <c r="BT118" s="693"/>
      <c r="BU118" s="162"/>
    </row>
    <row r="119" spans="2:73" ht="16">
      <c r="B119" s="687"/>
      <c r="C119" s="687"/>
      <c r="D119" s="687"/>
      <c r="E119" s="687"/>
      <c r="F119" s="687"/>
      <c r="G119" s="687"/>
      <c r="H119" s="687"/>
      <c r="I119" s="639"/>
      <c r="J119" s="639"/>
      <c r="K119" s="629"/>
      <c r="L119" s="691"/>
      <c r="M119" s="692"/>
      <c r="N119" s="692"/>
      <c r="O119" s="692"/>
      <c r="P119" s="692"/>
      <c r="Q119" s="692"/>
      <c r="R119" s="692"/>
      <c r="S119" s="692"/>
      <c r="T119" s="692"/>
      <c r="U119" s="692"/>
      <c r="V119" s="692"/>
      <c r="W119" s="692"/>
      <c r="X119" s="692"/>
      <c r="Y119" s="692"/>
      <c r="Z119" s="692"/>
      <c r="AA119" s="692"/>
      <c r="AB119" s="692"/>
      <c r="AC119" s="692"/>
      <c r="AD119" s="692"/>
      <c r="AE119" s="692"/>
      <c r="AF119" s="692"/>
      <c r="AG119" s="692"/>
      <c r="AH119" s="692"/>
      <c r="AI119" s="692"/>
      <c r="AJ119" s="692"/>
      <c r="AK119" s="692"/>
      <c r="AL119" s="692"/>
      <c r="AM119" s="692"/>
      <c r="AN119" s="692"/>
      <c r="AO119" s="693"/>
      <c r="AP119" s="629"/>
      <c r="AQ119" s="691"/>
      <c r="AR119" s="692"/>
      <c r="AS119" s="692"/>
      <c r="AT119" s="692"/>
      <c r="AU119" s="692"/>
      <c r="AV119" s="692"/>
      <c r="AW119" s="692"/>
      <c r="AX119" s="692"/>
      <c r="AY119" s="692"/>
      <c r="AZ119" s="692"/>
      <c r="BA119" s="692"/>
      <c r="BB119" s="692"/>
      <c r="BC119" s="692"/>
      <c r="BD119" s="692"/>
      <c r="BE119" s="692"/>
      <c r="BF119" s="692"/>
      <c r="BG119" s="692"/>
      <c r="BH119" s="692"/>
      <c r="BI119" s="692"/>
      <c r="BJ119" s="692"/>
      <c r="BK119" s="692"/>
      <c r="BL119" s="692"/>
      <c r="BM119" s="692"/>
      <c r="BN119" s="692"/>
      <c r="BO119" s="692"/>
      <c r="BP119" s="692"/>
      <c r="BQ119" s="692"/>
      <c r="BR119" s="692"/>
      <c r="BS119" s="692"/>
      <c r="BT119" s="693"/>
      <c r="BU119" s="162"/>
    </row>
    <row r="120" spans="2:73">
      <c r="B120" s="687"/>
      <c r="C120" s="687"/>
      <c r="D120" s="687"/>
      <c r="E120" s="687"/>
      <c r="F120" s="687"/>
      <c r="G120" s="687"/>
      <c r="H120" s="687"/>
      <c r="I120" s="639"/>
      <c r="J120" s="639"/>
      <c r="K120" s="629"/>
      <c r="L120" s="691"/>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c r="AH120" s="692"/>
      <c r="AI120" s="692"/>
      <c r="AJ120" s="692"/>
      <c r="AK120" s="692"/>
      <c r="AL120" s="692"/>
      <c r="AM120" s="692"/>
      <c r="AN120" s="692"/>
      <c r="AO120" s="693"/>
      <c r="AP120" s="629"/>
      <c r="AQ120" s="691"/>
      <c r="AR120" s="692"/>
      <c r="AS120" s="692"/>
      <c r="AT120" s="692"/>
      <c r="AU120" s="692"/>
      <c r="AV120" s="692"/>
      <c r="AW120" s="692"/>
      <c r="AX120" s="692"/>
      <c r="AY120" s="692"/>
      <c r="AZ120" s="692"/>
      <c r="BA120" s="692"/>
      <c r="BB120" s="692"/>
      <c r="BC120" s="692"/>
      <c r="BD120" s="692"/>
      <c r="BE120" s="692"/>
      <c r="BF120" s="692"/>
      <c r="BG120" s="692"/>
      <c r="BH120" s="692"/>
      <c r="BI120" s="692"/>
      <c r="BJ120" s="692"/>
      <c r="BK120" s="692"/>
      <c r="BL120" s="692"/>
      <c r="BM120" s="692"/>
      <c r="BN120" s="692"/>
      <c r="BO120" s="692"/>
      <c r="BP120" s="692"/>
      <c r="BQ120" s="692"/>
      <c r="BR120" s="692"/>
      <c r="BS120" s="692"/>
      <c r="BT120" s="693"/>
    </row>
    <row r="121" spans="2:73" ht="16">
      <c r="B121" s="687"/>
      <c r="C121" s="687"/>
      <c r="D121" s="687"/>
      <c r="E121" s="687"/>
      <c r="F121" s="687"/>
      <c r="G121" s="687"/>
      <c r="H121" s="687"/>
      <c r="I121" s="639"/>
      <c r="J121" s="639"/>
      <c r="K121" s="629"/>
      <c r="L121" s="691"/>
      <c r="M121" s="692"/>
      <c r="N121" s="692"/>
      <c r="O121" s="692"/>
      <c r="P121" s="692"/>
      <c r="Q121" s="692"/>
      <c r="R121" s="692"/>
      <c r="S121" s="692"/>
      <c r="T121" s="692"/>
      <c r="U121" s="692"/>
      <c r="V121" s="692"/>
      <c r="W121" s="692"/>
      <c r="X121" s="692"/>
      <c r="Y121" s="692"/>
      <c r="Z121" s="692"/>
      <c r="AA121" s="692"/>
      <c r="AB121" s="692"/>
      <c r="AC121" s="692"/>
      <c r="AD121" s="692"/>
      <c r="AE121" s="692"/>
      <c r="AF121" s="692"/>
      <c r="AG121" s="692"/>
      <c r="AH121" s="692"/>
      <c r="AI121" s="692"/>
      <c r="AJ121" s="692"/>
      <c r="AK121" s="692"/>
      <c r="AL121" s="692"/>
      <c r="AM121" s="692"/>
      <c r="AN121" s="692"/>
      <c r="AO121" s="693"/>
      <c r="AP121" s="629"/>
      <c r="AQ121" s="691"/>
      <c r="AR121" s="692"/>
      <c r="AS121" s="692"/>
      <c r="AT121" s="692"/>
      <c r="AU121" s="692"/>
      <c r="AV121" s="692"/>
      <c r="AW121" s="692"/>
      <c r="AX121" s="692"/>
      <c r="AY121" s="692"/>
      <c r="AZ121" s="692"/>
      <c r="BA121" s="692"/>
      <c r="BB121" s="692"/>
      <c r="BC121" s="692"/>
      <c r="BD121" s="692"/>
      <c r="BE121" s="692"/>
      <c r="BF121" s="692"/>
      <c r="BG121" s="692"/>
      <c r="BH121" s="692"/>
      <c r="BI121" s="692"/>
      <c r="BJ121" s="692"/>
      <c r="BK121" s="692"/>
      <c r="BL121" s="692"/>
      <c r="BM121" s="692"/>
      <c r="BN121" s="692"/>
      <c r="BO121" s="692"/>
      <c r="BP121" s="692"/>
      <c r="BQ121" s="692"/>
      <c r="BR121" s="692"/>
      <c r="BS121" s="692"/>
      <c r="BT121" s="693"/>
      <c r="BU121" s="162"/>
    </row>
    <row r="122" spans="2:73" ht="16">
      <c r="B122" s="687"/>
      <c r="C122" s="687"/>
      <c r="D122" s="687"/>
      <c r="E122" s="687"/>
      <c r="F122" s="687"/>
      <c r="G122" s="687"/>
      <c r="H122" s="687"/>
      <c r="I122" s="639"/>
      <c r="J122" s="639"/>
      <c r="K122" s="629"/>
      <c r="L122" s="694"/>
      <c r="M122" s="695"/>
      <c r="N122" s="695"/>
      <c r="O122" s="695"/>
      <c r="P122" s="695"/>
      <c r="Q122" s="695"/>
      <c r="R122" s="695"/>
      <c r="S122" s="695"/>
      <c r="T122" s="695"/>
      <c r="U122" s="695"/>
      <c r="V122" s="695"/>
      <c r="W122" s="695"/>
      <c r="X122" s="695"/>
      <c r="Y122" s="695"/>
      <c r="Z122" s="695"/>
      <c r="AA122" s="695"/>
      <c r="AB122" s="695"/>
      <c r="AC122" s="695"/>
      <c r="AD122" s="695"/>
      <c r="AE122" s="695"/>
      <c r="AF122" s="695"/>
      <c r="AG122" s="695"/>
      <c r="AH122" s="695"/>
      <c r="AI122" s="695"/>
      <c r="AJ122" s="695"/>
      <c r="AK122" s="695"/>
      <c r="AL122" s="695"/>
      <c r="AM122" s="695"/>
      <c r="AN122" s="695"/>
      <c r="AO122" s="696"/>
      <c r="AP122" s="629"/>
      <c r="AQ122" s="694"/>
      <c r="AR122" s="695"/>
      <c r="AS122" s="695"/>
      <c r="AT122" s="695"/>
      <c r="AU122" s="695"/>
      <c r="AV122" s="695"/>
      <c r="AW122" s="695"/>
      <c r="AX122" s="695"/>
      <c r="AY122" s="695"/>
      <c r="AZ122" s="695"/>
      <c r="BA122" s="695"/>
      <c r="BB122" s="695"/>
      <c r="BC122" s="695"/>
      <c r="BD122" s="695"/>
      <c r="BE122" s="695"/>
      <c r="BF122" s="695"/>
      <c r="BG122" s="695"/>
      <c r="BH122" s="695"/>
      <c r="BI122" s="695"/>
      <c r="BJ122" s="695"/>
      <c r="BK122" s="695"/>
      <c r="BL122" s="695"/>
      <c r="BM122" s="695"/>
      <c r="BN122" s="695"/>
      <c r="BO122" s="695"/>
      <c r="BP122" s="695"/>
      <c r="BQ122" s="695"/>
      <c r="BR122" s="695"/>
      <c r="BS122" s="695"/>
      <c r="BT122" s="696"/>
      <c r="BU122" s="162"/>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135"/>
  <sheetViews>
    <sheetView showGridLines="0" topLeftCell="A105" zoomScale="90" zoomScaleNormal="90" workbookViewId="0">
      <selection activeCell="M105" sqref="M105"/>
    </sheetView>
  </sheetViews>
  <sheetFormatPr baseColWidth="10" defaultColWidth="9.1640625" defaultRowHeight="15"/>
  <cols>
    <col min="1" max="1" width="9.1640625" style="12"/>
    <col min="2" max="2" width="10.1640625" style="12" customWidth="1"/>
    <col min="3" max="3" width="11.33203125" style="12" customWidth="1"/>
    <col min="4" max="4" width="13.33203125" style="12" customWidth="1"/>
    <col min="5" max="5" width="12.83203125" style="12" customWidth="1"/>
    <col min="6" max="6" width="12" style="12" customWidth="1"/>
    <col min="7" max="7" width="24.83203125" style="12" customWidth="1"/>
    <col min="8" max="8" width="16.33203125" style="12" bestFit="1" customWidth="1"/>
    <col min="9" max="9" width="15.33203125" style="12" customWidth="1"/>
    <col min="10" max="10" width="12.33203125" style="12" customWidth="1"/>
    <col min="11" max="11" width="13.5" style="12" customWidth="1"/>
    <col min="12" max="12" width="12.6640625" style="12" customWidth="1"/>
    <col min="13" max="14" width="12" style="12" customWidth="1"/>
    <col min="15" max="15" width="9.1640625" style="12"/>
    <col min="16" max="16" width="9.83203125" style="12" customWidth="1"/>
    <col min="17" max="16384" width="9.1640625" style="12"/>
  </cols>
  <sheetData>
    <row r="12" spans="1:17" ht="24" customHeight="1" thickBot="1"/>
    <row r="13" spans="1:17" s="9" customFormat="1" ht="23.5" customHeight="1" thickBot="1">
      <c r="A13" s="584"/>
      <c r="B13" s="584" t="s">
        <v>171</v>
      </c>
      <c r="D13" s="126" t="s">
        <v>175</v>
      </c>
      <c r="E13" s="736"/>
      <c r="F13" s="176"/>
      <c r="G13" s="177"/>
      <c r="H13" s="178"/>
      <c r="K13" s="178"/>
      <c r="L13" s="176"/>
      <c r="M13" s="176"/>
      <c r="N13" s="176"/>
      <c r="O13" s="176"/>
      <c r="P13" s="176"/>
      <c r="Q13" s="179"/>
    </row>
    <row r="14" spans="1:17" s="9" customFormat="1" ht="15.75" customHeight="1">
      <c r="B14" s="547"/>
      <c r="D14" s="17"/>
      <c r="E14" s="17"/>
      <c r="F14" s="176"/>
      <c r="G14" s="177"/>
      <c r="H14" s="178"/>
      <c r="K14" s="178"/>
      <c r="L14" s="176"/>
      <c r="M14" s="176"/>
      <c r="N14" s="176"/>
      <c r="O14" s="176"/>
      <c r="P14" s="176"/>
      <c r="Q14" s="179"/>
    </row>
    <row r="15" spans="1:17" ht="16">
      <c r="B15" s="584" t="s">
        <v>505</v>
      </c>
    </row>
    <row r="16" spans="1:17" ht="16">
      <c r="B16" s="584"/>
    </row>
    <row r="17" spans="2:21" s="663" customFormat="1" ht="20.5" customHeight="1">
      <c r="B17" s="661" t="s">
        <v>662</v>
      </c>
      <c r="C17" s="662"/>
      <c r="D17" s="662"/>
      <c r="E17" s="662"/>
      <c r="F17" s="662"/>
      <c r="G17" s="662"/>
      <c r="H17" s="662"/>
      <c r="I17" s="662"/>
      <c r="J17" s="662"/>
      <c r="K17" s="662"/>
      <c r="L17" s="662"/>
      <c r="M17" s="662"/>
      <c r="N17" s="662"/>
      <c r="O17" s="662"/>
      <c r="P17" s="662"/>
      <c r="Q17" s="662"/>
      <c r="R17" s="662"/>
      <c r="S17" s="662"/>
      <c r="T17" s="662"/>
      <c r="U17" s="662"/>
    </row>
    <row r="18" spans="2:21" ht="60" customHeight="1">
      <c r="B18" s="891" t="s">
        <v>679</v>
      </c>
      <c r="C18" s="891"/>
      <c r="D18" s="891"/>
      <c r="E18" s="891"/>
      <c r="F18" s="891"/>
      <c r="G18" s="891"/>
      <c r="H18" s="891"/>
      <c r="I18" s="891"/>
      <c r="J18" s="891"/>
      <c r="K18" s="891"/>
      <c r="L18" s="891"/>
      <c r="M18" s="891"/>
      <c r="N18" s="891"/>
      <c r="O18" s="891"/>
      <c r="P18" s="891"/>
      <c r="Q18" s="891"/>
      <c r="R18" s="891"/>
      <c r="S18" s="891"/>
      <c r="T18" s="891"/>
      <c r="U18" s="891"/>
    </row>
    <row r="20" spans="2:21" ht="21">
      <c r="B20" s="753" t="s">
        <v>948</v>
      </c>
    </row>
    <row r="22" spans="2:21" ht="21">
      <c r="B22" s="820" t="s">
        <v>953</v>
      </c>
    </row>
    <row r="23" spans="2:21" ht="20">
      <c r="B23" s="754" t="s">
        <v>802</v>
      </c>
      <c r="C23" s="755"/>
      <c r="D23" s="755"/>
      <c r="E23" s="755"/>
      <c r="F23"/>
      <c r="G23" s="754" t="s">
        <v>451</v>
      </c>
      <c r="H23"/>
      <c r="I23"/>
      <c r="J23"/>
      <c r="K23"/>
      <c r="L23"/>
      <c r="M23"/>
      <c r="N23"/>
    </row>
    <row r="24" spans="2:21" ht="18.75" customHeight="1">
      <c r="B24" s="755"/>
      <c r="C24" s="755"/>
      <c r="D24" s="755"/>
      <c r="E24" s="755"/>
      <c r="F24"/>
      <c r="G24"/>
      <c r="H24"/>
      <c r="I24"/>
      <c r="J24"/>
      <c r="K24"/>
      <c r="L24"/>
      <c r="M24"/>
      <c r="N24"/>
    </row>
    <row r="25" spans="2:21" ht="16">
      <c r="B25" s="755"/>
      <c r="C25" s="755"/>
      <c r="D25" s="755"/>
      <c r="E25" s="755"/>
      <c r="F25"/>
      <c r="G25"/>
      <c r="H25"/>
      <c r="I25"/>
      <c r="J25"/>
      <c r="K25"/>
      <c r="L25"/>
      <c r="M25"/>
      <c r="N25"/>
    </row>
    <row r="26" spans="2:21" ht="16">
      <c r="B26" s="755" t="s">
        <v>791</v>
      </c>
      <c r="C26" s="755"/>
      <c r="D26" s="755"/>
      <c r="E26" s="755"/>
      <c r="F26"/>
      <c r="G26"/>
      <c r="H26"/>
      <c r="I26"/>
      <c r="J26"/>
      <c r="K26"/>
      <c r="L26"/>
      <c r="M26"/>
      <c r="N26"/>
    </row>
    <row r="27" spans="2:21" ht="15.75" customHeight="1">
      <c r="B27" s="755"/>
      <c r="C27" s="755"/>
      <c r="D27" s="755"/>
      <c r="E27" s="755"/>
      <c r="F27"/>
      <c r="G27"/>
      <c r="H27"/>
      <c r="I27"/>
      <c r="J27"/>
      <c r="K27"/>
      <c r="L27"/>
      <c r="M27"/>
      <c r="N27"/>
    </row>
    <row r="28" spans="2:21" ht="49" customHeight="1">
      <c r="B28" s="756" t="s">
        <v>62</v>
      </c>
      <c r="C28" s="757" t="s">
        <v>792</v>
      </c>
      <c r="D28" s="757" t="s">
        <v>793</v>
      </c>
      <c r="E28" s="757" t="s">
        <v>949</v>
      </c>
      <c r="F28"/>
      <c r="G28" s="758" t="s">
        <v>211</v>
      </c>
      <c r="H28" s="759" t="s">
        <v>803</v>
      </c>
      <c r="I28" s="759" t="s">
        <v>804</v>
      </c>
      <c r="J28" s="759" t="s">
        <v>805</v>
      </c>
      <c r="K28" s="759" t="s">
        <v>806</v>
      </c>
      <c r="L28" s="759" t="s">
        <v>807</v>
      </c>
      <c r="M28" s="759" t="s">
        <v>808</v>
      </c>
      <c r="N28" s="759" t="s">
        <v>809</v>
      </c>
    </row>
    <row r="29" spans="2:21" ht="15.75" customHeight="1">
      <c r="B29" s="760">
        <v>42370</v>
      </c>
      <c r="C29" s="761">
        <v>2760.7620275941908</v>
      </c>
      <c r="D29" s="761">
        <v>2461.1999999999998</v>
      </c>
      <c r="E29" s="761">
        <v>299.56202759419102</v>
      </c>
      <c r="F29"/>
      <c r="G29" s="762" t="s">
        <v>810</v>
      </c>
      <c r="H29" s="762">
        <f>0</f>
        <v>0</v>
      </c>
      <c r="I29" s="763">
        <f>E41</f>
        <v>5336.0262244270998</v>
      </c>
      <c r="J29" s="763">
        <f>E54</f>
        <v>7889.3243499904438</v>
      </c>
      <c r="K29" s="763">
        <f>E67</f>
        <v>16366.391594844561</v>
      </c>
      <c r="L29" s="763">
        <f>E80</f>
        <v>17877.255401580274</v>
      </c>
      <c r="M29" s="763">
        <f>E93</f>
        <v>14495.070412260342</v>
      </c>
      <c r="N29" s="763">
        <f>E98</f>
        <v>4130.9378655401779</v>
      </c>
    </row>
    <row r="30" spans="2:21" ht="15.75" customHeight="1">
      <c r="B30" s="764">
        <v>42401</v>
      </c>
      <c r="C30" s="765">
        <v>2921.4731571143388</v>
      </c>
      <c r="D30" s="765">
        <v>2474.4</v>
      </c>
      <c r="E30" s="765">
        <v>447.07315711433876</v>
      </c>
      <c r="F30"/>
      <c r="G30" s="762" t="s">
        <v>812</v>
      </c>
      <c r="H30" s="766"/>
      <c r="I30" s="766">
        <v>12</v>
      </c>
      <c r="J30" s="766">
        <v>12</v>
      </c>
      <c r="K30" s="766">
        <v>12</v>
      </c>
      <c r="L30" s="766">
        <v>12</v>
      </c>
      <c r="M30" s="766">
        <v>12</v>
      </c>
      <c r="N30" s="766">
        <v>4</v>
      </c>
    </row>
    <row r="31" spans="2:21" ht="15.75" customHeight="1">
      <c r="B31" s="760">
        <v>42430</v>
      </c>
      <c r="C31" s="761">
        <v>2918.5211755762912</v>
      </c>
      <c r="D31" s="761">
        <v>2378.4</v>
      </c>
      <c r="E31" s="761">
        <v>540.12117557629108</v>
      </c>
      <c r="F31"/>
      <c r="G31" s="762" t="s">
        <v>811</v>
      </c>
      <c r="H31" s="766">
        <f>H29/12</f>
        <v>0</v>
      </c>
      <c r="I31" s="766">
        <f t="shared" ref="I31:N31" si="0">I29/I30</f>
        <v>444.66885203559167</v>
      </c>
      <c r="J31" s="766">
        <f t="shared" si="0"/>
        <v>657.44369583253695</v>
      </c>
      <c r="K31" s="766">
        <f t="shared" si="0"/>
        <v>1363.8659662370467</v>
      </c>
      <c r="L31" s="766">
        <f t="shared" si="0"/>
        <v>1489.7712834650229</v>
      </c>
      <c r="M31" s="766">
        <f t="shared" si="0"/>
        <v>1207.9225343550286</v>
      </c>
      <c r="N31" s="766">
        <f t="shared" si="0"/>
        <v>1032.7344663850445</v>
      </c>
    </row>
    <row r="32" spans="2:21" ht="15.75" customHeight="1">
      <c r="B32" s="764">
        <v>42461</v>
      </c>
      <c r="C32" s="765">
        <v>2886.3307816776728</v>
      </c>
      <c r="D32" s="765">
        <v>2547.6</v>
      </c>
      <c r="E32" s="765">
        <v>338.73078167767289</v>
      </c>
      <c r="F32"/>
      <c r="G32"/>
      <c r="H32"/>
      <c r="I32"/>
      <c r="J32"/>
      <c r="K32"/>
      <c r="L32"/>
      <c r="M32"/>
      <c r="N32"/>
    </row>
    <row r="33" spans="2:14" ht="15.75" customHeight="1">
      <c r="B33" s="760">
        <v>42491</v>
      </c>
      <c r="C33" s="761">
        <v>3181.7282639131772</v>
      </c>
      <c r="D33" s="761">
        <v>2728.8</v>
      </c>
      <c r="E33" s="761">
        <v>452.92826391317703</v>
      </c>
      <c r="F33"/>
      <c r="G33"/>
      <c r="H33"/>
      <c r="I33"/>
      <c r="J33"/>
      <c r="K33"/>
      <c r="L33"/>
      <c r="M33"/>
      <c r="N33"/>
    </row>
    <row r="34" spans="2:14" ht="15.75" customHeight="1">
      <c r="B34" s="764">
        <v>42522</v>
      </c>
      <c r="C34" s="765">
        <v>3473.6982033359618</v>
      </c>
      <c r="D34" s="765">
        <v>2962.8</v>
      </c>
      <c r="E34" s="765">
        <v>510.89820333596163</v>
      </c>
      <c r="F34"/>
      <c r="G34"/>
      <c r="H34"/>
      <c r="I34"/>
      <c r="J34"/>
      <c r="K34"/>
      <c r="L34"/>
      <c r="M34"/>
      <c r="N34"/>
    </row>
    <row r="35" spans="2:14" ht="15.75" customHeight="1">
      <c r="B35" s="760">
        <v>42552</v>
      </c>
      <c r="C35" s="761">
        <v>3653.0634915876526</v>
      </c>
      <c r="D35" s="761">
        <v>3568.8</v>
      </c>
      <c r="E35" s="761">
        <v>84.263491587652425</v>
      </c>
      <c r="F35"/>
      <c r="G35"/>
      <c r="H35"/>
      <c r="I35"/>
      <c r="J35"/>
      <c r="K35"/>
      <c r="L35"/>
      <c r="M35"/>
      <c r="N35"/>
    </row>
    <row r="36" spans="2:14" ht="15.75" customHeight="1">
      <c r="B36" s="764">
        <v>42583</v>
      </c>
      <c r="C36" s="765">
        <v>3547.114043535521</v>
      </c>
      <c r="D36" s="765">
        <v>3307.2</v>
      </c>
      <c r="E36" s="765">
        <v>239.91404353552116</v>
      </c>
      <c r="F36"/>
      <c r="G36"/>
      <c r="H36"/>
      <c r="I36"/>
      <c r="J36"/>
      <c r="K36"/>
      <c r="L36"/>
      <c r="M36"/>
      <c r="N36"/>
    </row>
    <row r="37" spans="2:14" ht="15.75" customHeight="1">
      <c r="B37" s="760">
        <v>42614</v>
      </c>
      <c r="C37" s="761">
        <v>3546.7413481954864</v>
      </c>
      <c r="D37" s="761">
        <v>2652</v>
      </c>
      <c r="E37" s="761">
        <v>894.74134819548635</v>
      </c>
      <c r="F37"/>
      <c r="G37"/>
      <c r="H37"/>
      <c r="I37"/>
      <c r="J37"/>
      <c r="K37"/>
      <c r="L37"/>
      <c r="M37"/>
      <c r="N37"/>
    </row>
    <row r="38" spans="2:14" ht="15.75" customHeight="1">
      <c r="B38" s="764">
        <v>42644</v>
      </c>
      <c r="C38" s="765">
        <v>3049.2</v>
      </c>
      <c r="D38" s="765">
        <v>3049.2</v>
      </c>
      <c r="E38" s="765">
        <v>0</v>
      </c>
      <c r="F38"/>
      <c r="G38"/>
      <c r="H38"/>
      <c r="I38"/>
      <c r="J38"/>
      <c r="K38"/>
      <c r="L38"/>
      <c r="M38"/>
      <c r="N38"/>
    </row>
    <row r="39" spans="2:14" ht="16.25" customHeight="1">
      <c r="B39" s="760">
        <v>42675</v>
      </c>
      <c r="C39" s="761">
        <v>3042.8320871457618</v>
      </c>
      <c r="D39" s="761">
        <v>2407.1999999999998</v>
      </c>
      <c r="E39" s="761">
        <v>635.63208714576194</v>
      </c>
      <c r="F39"/>
      <c r="G39"/>
      <c r="H39"/>
      <c r="I39"/>
      <c r="J39"/>
      <c r="K39"/>
      <c r="L39"/>
      <c r="M39"/>
      <c r="N39"/>
    </row>
    <row r="40" spans="2:14" ht="16">
      <c r="B40" s="764">
        <v>42705</v>
      </c>
      <c r="C40" s="765">
        <v>2824.1616447510455</v>
      </c>
      <c r="D40" s="765">
        <v>1932</v>
      </c>
      <c r="E40" s="765">
        <v>892.16164475104551</v>
      </c>
      <c r="F40"/>
      <c r="G40"/>
      <c r="H40"/>
      <c r="I40"/>
      <c r="J40"/>
      <c r="K40"/>
      <c r="L40"/>
      <c r="M40"/>
      <c r="N40"/>
    </row>
    <row r="41" spans="2:14" ht="17" thickBot="1">
      <c r="B41" s="774" t="s">
        <v>794</v>
      </c>
      <c r="C41" s="775"/>
      <c r="D41" s="775"/>
      <c r="E41" s="776">
        <f>SUM(E29:E40)</f>
        <v>5336.0262244270998</v>
      </c>
      <c r="F41"/>
      <c r="G41"/>
      <c r="H41"/>
      <c r="I41"/>
      <c r="J41"/>
      <c r="K41"/>
      <c r="L41"/>
      <c r="M41"/>
      <c r="N41"/>
    </row>
    <row r="42" spans="2:14" ht="16">
      <c r="B42" s="760">
        <v>42736</v>
      </c>
      <c r="C42" s="761">
        <v>2935.8157343602425</v>
      </c>
      <c r="D42" s="761">
        <v>2365.1999999999998</v>
      </c>
      <c r="E42" s="761">
        <v>570.61573436024264</v>
      </c>
      <c r="F42"/>
      <c r="G42"/>
      <c r="H42"/>
      <c r="I42"/>
      <c r="J42"/>
      <c r="K42"/>
      <c r="L42"/>
      <c r="M42"/>
      <c r="N42"/>
    </row>
    <row r="43" spans="2:14" ht="16">
      <c r="B43" s="764">
        <v>42767</v>
      </c>
      <c r="C43" s="765">
        <v>2936.7404833157898</v>
      </c>
      <c r="D43" s="765">
        <v>2460</v>
      </c>
      <c r="E43" s="765">
        <v>476.74048331578979</v>
      </c>
      <c r="F43"/>
      <c r="G43"/>
      <c r="H43"/>
      <c r="I43"/>
      <c r="J43"/>
      <c r="K43"/>
      <c r="L43"/>
      <c r="M43"/>
      <c r="N43"/>
    </row>
    <row r="44" spans="2:14" ht="16">
      <c r="B44" s="760">
        <v>42795</v>
      </c>
      <c r="C44" s="761">
        <v>2897.8560626282592</v>
      </c>
      <c r="D44" s="761">
        <v>2414.4</v>
      </c>
      <c r="E44" s="761">
        <v>483.45606262825913</v>
      </c>
      <c r="F44"/>
      <c r="G44"/>
      <c r="H44"/>
      <c r="I44"/>
      <c r="J44"/>
      <c r="K44"/>
      <c r="L44"/>
      <c r="M44"/>
      <c r="N44"/>
    </row>
    <row r="45" spans="2:14" ht="16">
      <c r="B45" s="764">
        <v>42826</v>
      </c>
      <c r="C45" s="765">
        <v>3165.0600416265579</v>
      </c>
      <c r="D45" s="765">
        <v>2642.4</v>
      </c>
      <c r="E45" s="765">
        <v>522.66004162655781</v>
      </c>
      <c r="F45"/>
      <c r="G45"/>
      <c r="H45"/>
      <c r="I45"/>
      <c r="J45"/>
      <c r="K45"/>
      <c r="L45"/>
      <c r="M45"/>
      <c r="N45"/>
    </row>
    <row r="46" spans="2:14" ht="16">
      <c r="B46" s="760">
        <v>42856</v>
      </c>
      <c r="C46" s="761">
        <v>3355.2074015312837</v>
      </c>
      <c r="D46" s="761">
        <v>1936.8</v>
      </c>
      <c r="E46" s="761">
        <v>1418.4074015312838</v>
      </c>
      <c r="F46"/>
      <c r="G46"/>
      <c r="H46"/>
      <c r="I46"/>
      <c r="J46"/>
      <c r="K46"/>
      <c r="L46"/>
      <c r="M46"/>
      <c r="N46"/>
    </row>
    <row r="47" spans="2:14" ht="16">
      <c r="B47" s="764">
        <v>42887</v>
      </c>
      <c r="C47" s="765">
        <v>3651.8829369890545</v>
      </c>
      <c r="D47" s="765">
        <v>3397.2</v>
      </c>
      <c r="E47" s="765">
        <v>254.68293698905472</v>
      </c>
      <c r="F47"/>
      <c r="G47"/>
      <c r="H47"/>
      <c r="I47"/>
      <c r="J47"/>
      <c r="K47"/>
      <c r="L47"/>
      <c r="M47"/>
      <c r="N47"/>
    </row>
    <row r="48" spans="2:14" ht="16">
      <c r="B48" s="760">
        <v>42917</v>
      </c>
      <c r="C48" s="761">
        <v>3559.5926384214899</v>
      </c>
      <c r="D48" s="761">
        <v>2872.8</v>
      </c>
      <c r="E48" s="761">
        <v>686.79263842148976</v>
      </c>
      <c r="F48"/>
      <c r="G48"/>
      <c r="H48"/>
      <c r="I48"/>
      <c r="J48"/>
      <c r="K48"/>
      <c r="L48"/>
      <c r="M48"/>
      <c r="N48"/>
    </row>
    <row r="49" spans="2:14" ht="16">
      <c r="B49" s="764">
        <v>42948</v>
      </c>
      <c r="C49" s="765">
        <v>3780.1851182683231</v>
      </c>
      <c r="D49" s="765">
        <v>2650.8</v>
      </c>
      <c r="E49" s="765">
        <v>1129.3851182683229</v>
      </c>
      <c r="F49"/>
      <c r="G49"/>
      <c r="H49"/>
      <c r="I49"/>
      <c r="J49"/>
      <c r="K49"/>
      <c r="L49"/>
      <c r="M49"/>
      <c r="N49"/>
    </row>
    <row r="50" spans="2:14" ht="16">
      <c r="B50" s="760">
        <v>42979</v>
      </c>
      <c r="C50" s="761">
        <v>3666.8449353548667</v>
      </c>
      <c r="D50" s="761">
        <v>3038.4</v>
      </c>
      <c r="E50" s="761">
        <v>628.44493535486663</v>
      </c>
      <c r="F50"/>
      <c r="G50"/>
      <c r="H50"/>
      <c r="I50"/>
      <c r="J50"/>
      <c r="K50"/>
      <c r="L50"/>
      <c r="M50"/>
      <c r="N50"/>
    </row>
    <row r="51" spans="2:14" ht="16">
      <c r="B51" s="764">
        <v>43009</v>
      </c>
      <c r="C51" s="765">
        <v>3581.7647291173116</v>
      </c>
      <c r="D51" s="765">
        <v>2803.2</v>
      </c>
      <c r="E51" s="765">
        <v>778.5647291173118</v>
      </c>
      <c r="F51"/>
      <c r="G51"/>
      <c r="H51"/>
      <c r="I51"/>
      <c r="J51"/>
      <c r="K51"/>
      <c r="L51"/>
      <c r="M51"/>
      <c r="N51"/>
    </row>
    <row r="52" spans="2:14" ht="16">
      <c r="B52" s="760">
        <v>43040</v>
      </c>
      <c r="C52" s="761">
        <v>2890.713472920459</v>
      </c>
      <c r="D52" s="761">
        <v>2466</v>
      </c>
      <c r="E52" s="761">
        <v>424.71347292045903</v>
      </c>
      <c r="F52"/>
      <c r="G52"/>
      <c r="H52"/>
      <c r="I52"/>
      <c r="J52"/>
      <c r="K52"/>
      <c r="L52"/>
      <c r="M52"/>
      <c r="N52"/>
    </row>
    <row r="53" spans="2:14" ht="16">
      <c r="B53" s="764">
        <v>43070</v>
      </c>
      <c r="C53" s="765">
        <v>2893.2607954568048</v>
      </c>
      <c r="D53" s="765">
        <v>2378.4</v>
      </c>
      <c r="E53" s="765">
        <v>514.86079545680468</v>
      </c>
      <c r="F53"/>
      <c r="G53"/>
      <c r="H53"/>
      <c r="I53"/>
      <c r="J53"/>
      <c r="K53"/>
      <c r="L53"/>
      <c r="M53"/>
      <c r="N53"/>
    </row>
    <row r="54" spans="2:14" ht="17" thickBot="1">
      <c r="B54" s="774" t="s">
        <v>795</v>
      </c>
      <c r="C54" s="775"/>
      <c r="D54" s="775"/>
      <c r="E54" s="776">
        <f>SUM(E42:E53)</f>
        <v>7889.3243499904438</v>
      </c>
      <c r="F54"/>
      <c r="G54"/>
      <c r="H54"/>
      <c r="I54"/>
      <c r="J54"/>
      <c r="K54"/>
      <c r="L54"/>
      <c r="M54"/>
      <c r="N54"/>
    </row>
    <row r="55" spans="2:14" ht="16">
      <c r="B55" s="767">
        <v>43101</v>
      </c>
      <c r="C55" s="761">
        <v>2913.620170131504</v>
      </c>
      <c r="D55" s="761">
        <v>2412</v>
      </c>
      <c r="E55" s="761">
        <v>501.62017013150398</v>
      </c>
      <c r="F55"/>
      <c r="G55"/>
      <c r="H55"/>
      <c r="I55"/>
      <c r="J55"/>
      <c r="K55"/>
      <c r="L55"/>
      <c r="M55"/>
      <c r="N55"/>
    </row>
    <row r="56" spans="2:14" ht="16">
      <c r="B56" s="768">
        <v>43132</v>
      </c>
      <c r="C56" s="765">
        <v>2801.1064735380005</v>
      </c>
      <c r="D56" s="765">
        <v>2319.6</v>
      </c>
      <c r="E56" s="765">
        <v>481.50647353800059</v>
      </c>
      <c r="F56"/>
      <c r="G56"/>
      <c r="H56"/>
      <c r="I56"/>
      <c r="J56"/>
      <c r="K56"/>
      <c r="L56"/>
      <c r="M56"/>
      <c r="N56"/>
    </row>
    <row r="57" spans="2:14" ht="16">
      <c r="B57" s="767">
        <v>43160</v>
      </c>
      <c r="C57" s="761">
        <v>2763.2861962834545</v>
      </c>
      <c r="D57" s="761">
        <v>1252.8</v>
      </c>
      <c r="E57" s="761">
        <v>1510.4861962834545</v>
      </c>
      <c r="F57"/>
      <c r="G57"/>
      <c r="H57"/>
      <c r="I57"/>
      <c r="J57"/>
      <c r="K57"/>
      <c r="L57"/>
      <c r="M57"/>
      <c r="N57"/>
    </row>
    <row r="58" spans="2:14" ht="16">
      <c r="B58" s="768">
        <v>43191</v>
      </c>
      <c r="C58" s="765">
        <v>3873.0881991213432</v>
      </c>
      <c r="D58" s="765">
        <v>2377.1999999999998</v>
      </c>
      <c r="E58" s="765">
        <v>1495.8881991213434</v>
      </c>
      <c r="F58"/>
      <c r="G58"/>
      <c r="H58"/>
      <c r="I58"/>
      <c r="J58"/>
      <c r="K58"/>
      <c r="L58"/>
      <c r="M58"/>
      <c r="N58"/>
    </row>
    <row r="59" spans="2:14" ht="16">
      <c r="B59" s="767">
        <v>43221</v>
      </c>
      <c r="C59" s="761">
        <v>3869.0254410378166</v>
      </c>
      <c r="D59" s="761">
        <v>2358</v>
      </c>
      <c r="E59" s="761">
        <v>1511.0254410378166</v>
      </c>
      <c r="F59"/>
      <c r="G59"/>
      <c r="H59"/>
      <c r="I59"/>
      <c r="J59"/>
      <c r="K59"/>
      <c r="L59"/>
      <c r="M59"/>
      <c r="N59"/>
    </row>
    <row r="60" spans="2:14" ht="16">
      <c r="B60" s="768">
        <v>43252</v>
      </c>
      <c r="C60" s="765">
        <v>4836.0187046001301</v>
      </c>
      <c r="D60" s="765">
        <v>3234</v>
      </c>
      <c r="E60" s="765">
        <v>1602.0187046001301</v>
      </c>
      <c r="F60"/>
      <c r="G60"/>
      <c r="H60"/>
      <c r="I60"/>
      <c r="J60"/>
      <c r="K60"/>
      <c r="L60"/>
      <c r="M60"/>
      <c r="N60"/>
    </row>
    <row r="61" spans="2:14" ht="16">
      <c r="B61" s="767">
        <v>43282</v>
      </c>
      <c r="C61" s="761">
        <v>4906.5224740485492</v>
      </c>
      <c r="D61" s="761">
        <v>3495.6</v>
      </c>
      <c r="E61" s="761">
        <v>1410.9224740485492</v>
      </c>
      <c r="F61"/>
      <c r="G61"/>
      <c r="H61"/>
      <c r="I61"/>
      <c r="J61"/>
      <c r="K61"/>
      <c r="L61"/>
      <c r="M61"/>
      <c r="N61"/>
    </row>
    <row r="62" spans="2:14" ht="16">
      <c r="B62" s="768">
        <v>43313</v>
      </c>
      <c r="C62" s="765">
        <v>4580.7217404778312</v>
      </c>
      <c r="D62" s="765">
        <v>2982</v>
      </c>
      <c r="E62" s="765">
        <v>1598.7217404778312</v>
      </c>
      <c r="F62"/>
      <c r="G62"/>
      <c r="H62"/>
      <c r="I62"/>
      <c r="J62"/>
      <c r="K62"/>
      <c r="L62"/>
      <c r="M62"/>
      <c r="N62"/>
    </row>
    <row r="63" spans="2:14" ht="16">
      <c r="B63" s="767">
        <v>43344</v>
      </c>
      <c r="C63" s="761">
        <v>4404.6358074140844</v>
      </c>
      <c r="D63" s="761">
        <v>2805.6</v>
      </c>
      <c r="E63" s="761">
        <v>1599.0358074140845</v>
      </c>
      <c r="F63"/>
      <c r="G63"/>
      <c r="H63"/>
      <c r="I63"/>
      <c r="J63"/>
      <c r="K63"/>
      <c r="L63"/>
      <c r="M63"/>
      <c r="N63"/>
    </row>
    <row r="64" spans="2:14" ht="16">
      <c r="B64" s="768">
        <v>43374</v>
      </c>
      <c r="C64" s="765">
        <v>4043.2814453643468</v>
      </c>
      <c r="D64" s="765">
        <v>2428.8000000000002</v>
      </c>
      <c r="E64" s="765">
        <v>1614.4814453643467</v>
      </c>
      <c r="F64"/>
      <c r="G64"/>
      <c r="H64"/>
      <c r="I64"/>
      <c r="J64"/>
      <c r="K64"/>
      <c r="L64"/>
      <c r="M64"/>
      <c r="N64"/>
    </row>
    <row r="65" spans="2:14" ht="16">
      <c r="B65" s="767">
        <v>43405</v>
      </c>
      <c r="C65" s="761">
        <v>4010.8728563336044</v>
      </c>
      <c r="D65" s="761">
        <v>2398.8000000000002</v>
      </c>
      <c r="E65" s="761">
        <v>1612.0728563336042</v>
      </c>
      <c r="F65"/>
      <c r="G65"/>
      <c r="H65"/>
      <c r="I65"/>
      <c r="J65"/>
      <c r="K65"/>
      <c r="L65"/>
      <c r="M65"/>
      <c r="N65"/>
    </row>
    <row r="66" spans="2:14" ht="16">
      <c r="B66" s="768">
        <v>43435</v>
      </c>
      <c r="C66" s="765">
        <v>3895.8120864938969</v>
      </c>
      <c r="D66" s="765">
        <v>2467.1999999999998</v>
      </c>
      <c r="E66" s="765">
        <v>1428.6120864938971</v>
      </c>
      <c r="F66"/>
      <c r="G66"/>
      <c r="H66"/>
      <c r="I66"/>
      <c r="J66"/>
      <c r="K66"/>
      <c r="L66"/>
      <c r="M66"/>
      <c r="N66"/>
    </row>
    <row r="67" spans="2:14" ht="17" thickBot="1">
      <c r="B67" s="774" t="s">
        <v>796</v>
      </c>
      <c r="C67" s="775"/>
      <c r="D67" s="775"/>
      <c r="E67" s="776">
        <f>SUM(E55:E66)</f>
        <v>16366.391594844561</v>
      </c>
      <c r="F67"/>
      <c r="G67"/>
      <c r="H67"/>
      <c r="I67"/>
      <c r="J67"/>
      <c r="K67"/>
      <c r="L67"/>
      <c r="M67"/>
      <c r="N67"/>
    </row>
    <row r="68" spans="2:14" ht="16">
      <c r="B68" s="767">
        <v>43466</v>
      </c>
      <c r="C68" s="761">
        <v>2835.3551997671384</v>
      </c>
      <c r="D68" s="761">
        <v>1329.6</v>
      </c>
      <c r="E68" s="761">
        <v>1505.7551997671385</v>
      </c>
      <c r="F68"/>
      <c r="G68"/>
      <c r="H68"/>
      <c r="I68"/>
      <c r="J68"/>
      <c r="K68"/>
      <c r="L68"/>
      <c r="M68"/>
      <c r="N68"/>
    </row>
    <row r="69" spans="2:14" ht="16">
      <c r="B69" s="768">
        <v>43497</v>
      </c>
      <c r="C69" s="765">
        <v>2788.821300859835</v>
      </c>
      <c r="D69" s="765">
        <v>1290</v>
      </c>
      <c r="E69" s="765">
        <v>1498.821300859835</v>
      </c>
      <c r="F69"/>
      <c r="G69"/>
      <c r="H69"/>
      <c r="I69"/>
      <c r="J69"/>
      <c r="K69"/>
      <c r="L69"/>
      <c r="M69"/>
      <c r="N69"/>
    </row>
    <row r="70" spans="2:14" ht="16">
      <c r="B70" s="767">
        <v>43525</v>
      </c>
      <c r="C70" s="761">
        <v>2725.7117935907609</v>
      </c>
      <c r="D70" s="761">
        <v>1296</v>
      </c>
      <c r="E70" s="761">
        <v>1429.7117935907609</v>
      </c>
      <c r="F70"/>
      <c r="G70"/>
      <c r="H70"/>
      <c r="I70"/>
      <c r="J70"/>
      <c r="K70"/>
      <c r="L70"/>
      <c r="M70"/>
      <c r="N70"/>
    </row>
    <row r="71" spans="2:14" ht="16">
      <c r="B71" s="768">
        <v>43556</v>
      </c>
      <c r="C71" s="765">
        <v>2751.7757964998664</v>
      </c>
      <c r="D71" s="765">
        <v>1240.8</v>
      </c>
      <c r="E71" s="765">
        <v>1510.9757964998664</v>
      </c>
      <c r="F71"/>
      <c r="G71"/>
      <c r="H71"/>
      <c r="I71"/>
      <c r="J71"/>
      <c r="K71"/>
      <c r="L71"/>
      <c r="M71"/>
      <c r="N71"/>
    </row>
    <row r="72" spans="2:14" ht="16">
      <c r="B72" s="767">
        <v>43586</v>
      </c>
      <c r="C72" s="761">
        <v>3034.0813135232484</v>
      </c>
      <c r="D72" s="761">
        <v>1525.2</v>
      </c>
      <c r="E72" s="761">
        <v>1508.8813135232483</v>
      </c>
      <c r="F72"/>
      <c r="G72"/>
      <c r="H72"/>
      <c r="I72"/>
      <c r="J72"/>
      <c r="K72"/>
      <c r="L72"/>
      <c r="M72"/>
      <c r="N72"/>
    </row>
    <row r="73" spans="2:14" ht="16">
      <c r="B73" s="768">
        <v>43617</v>
      </c>
      <c r="C73" s="765">
        <v>3088.8357998738647</v>
      </c>
      <c r="D73" s="765">
        <v>1599.6</v>
      </c>
      <c r="E73" s="765">
        <v>1489.2357998738648</v>
      </c>
      <c r="F73"/>
      <c r="G73"/>
      <c r="H73"/>
      <c r="I73"/>
      <c r="J73"/>
      <c r="K73"/>
      <c r="L73"/>
      <c r="M73"/>
      <c r="N73"/>
    </row>
    <row r="74" spans="2:14" ht="16">
      <c r="B74" s="767">
        <v>43647</v>
      </c>
      <c r="C74" s="761">
        <v>3166.3973004945001</v>
      </c>
      <c r="D74" s="761">
        <v>1668</v>
      </c>
      <c r="E74" s="761">
        <v>1498.3973004945001</v>
      </c>
      <c r="F74"/>
      <c r="G74"/>
      <c r="H74"/>
      <c r="I74"/>
      <c r="J74"/>
      <c r="K74"/>
      <c r="L74"/>
      <c r="M74"/>
      <c r="N74"/>
    </row>
    <row r="75" spans="2:14" ht="16">
      <c r="B75" s="768">
        <v>43678</v>
      </c>
      <c r="C75" s="765">
        <v>3168.2142498355015</v>
      </c>
      <c r="D75" s="765">
        <v>1687.2</v>
      </c>
      <c r="E75" s="765">
        <v>1481.0142498355015</v>
      </c>
      <c r="F75"/>
      <c r="G75"/>
      <c r="H75"/>
      <c r="I75"/>
      <c r="J75"/>
      <c r="K75"/>
      <c r="L75"/>
      <c r="M75"/>
      <c r="N75"/>
    </row>
    <row r="76" spans="2:14" ht="16">
      <c r="B76" s="767">
        <v>43709</v>
      </c>
      <c r="C76" s="761">
        <v>3091.1911645551704</v>
      </c>
      <c r="D76" s="761">
        <v>1575.6</v>
      </c>
      <c r="E76" s="761">
        <v>1515.5911645551705</v>
      </c>
      <c r="F76"/>
      <c r="G76"/>
      <c r="H76"/>
      <c r="I76"/>
      <c r="J76"/>
      <c r="K76"/>
      <c r="L76"/>
      <c r="M76"/>
      <c r="N76"/>
    </row>
    <row r="77" spans="2:14" ht="16">
      <c r="B77" s="768">
        <v>43739</v>
      </c>
      <c r="C77" s="765">
        <v>3139.4055389731029</v>
      </c>
      <c r="D77" s="765">
        <v>1646.4</v>
      </c>
      <c r="E77" s="765">
        <v>1493.0055389731028</v>
      </c>
      <c r="F77"/>
      <c r="G77"/>
      <c r="H77"/>
      <c r="I77"/>
      <c r="J77"/>
      <c r="K77"/>
      <c r="L77"/>
      <c r="M77"/>
      <c r="N77"/>
    </row>
    <row r="78" spans="2:14" ht="16">
      <c r="B78" s="767">
        <v>43770</v>
      </c>
      <c r="C78" s="761">
        <v>2764.2512510622701</v>
      </c>
      <c r="D78" s="761">
        <v>1286.4000000000001</v>
      </c>
      <c r="E78" s="761">
        <v>1477.85125106227</v>
      </c>
      <c r="F78"/>
      <c r="G78"/>
      <c r="H78"/>
      <c r="I78"/>
      <c r="J78"/>
      <c r="K78"/>
      <c r="L78"/>
      <c r="M78"/>
      <c r="N78"/>
    </row>
    <row r="79" spans="2:14" ht="16">
      <c r="B79" s="768">
        <v>43800</v>
      </c>
      <c r="C79" s="765">
        <v>2801.2146925450133</v>
      </c>
      <c r="D79" s="765">
        <v>1333.2</v>
      </c>
      <c r="E79" s="765">
        <v>1468.0146925450133</v>
      </c>
      <c r="F79"/>
      <c r="G79"/>
      <c r="H79"/>
      <c r="I79"/>
      <c r="J79"/>
      <c r="K79"/>
      <c r="L79"/>
      <c r="M79"/>
      <c r="N79"/>
    </row>
    <row r="80" spans="2:14" ht="17" thickBot="1">
      <c r="B80" s="774" t="s">
        <v>797</v>
      </c>
      <c r="C80" s="775"/>
      <c r="D80" s="775"/>
      <c r="E80" s="776">
        <f>SUM(E68:E79)</f>
        <v>17877.255401580274</v>
      </c>
      <c r="F80"/>
      <c r="G80"/>
      <c r="H80"/>
      <c r="I80"/>
      <c r="J80"/>
      <c r="K80"/>
      <c r="L80" s="769"/>
      <c r="M80"/>
      <c r="N80"/>
    </row>
    <row r="81" spans="2:14" ht="16">
      <c r="B81" s="767">
        <v>43831</v>
      </c>
      <c r="C81" s="761">
        <v>2868.7413741557748</v>
      </c>
      <c r="D81" s="761">
        <v>1437.2117647058799</v>
      </c>
      <c r="E81" s="761">
        <v>1431.5296094498949</v>
      </c>
      <c r="F81"/>
      <c r="G81"/>
      <c r="H81"/>
      <c r="I81"/>
      <c r="J81"/>
      <c r="K81"/>
      <c r="L81"/>
      <c r="M81"/>
      <c r="N81"/>
    </row>
    <row r="82" spans="2:14" ht="16">
      <c r="B82" s="768">
        <v>43862</v>
      </c>
      <c r="C82" s="765">
        <v>2853.2116274112223</v>
      </c>
      <c r="D82" s="765">
        <v>1432.6764705882399</v>
      </c>
      <c r="E82" s="765">
        <v>1420.5351568229823</v>
      </c>
      <c r="F82"/>
      <c r="G82"/>
      <c r="H82"/>
      <c r="I82"/>
      <c r="J82"/>
      <c r="K82"/>
      <c r="L82"/>
      <c r="M82"/>
      <c r="N82"/>
    </row>
    <row r="83" spans="2:14" ht="16">
      <c r="B83" s="767">
        <v>43891</v>
      </c>
      <c r="C83" s="761">
        <v>2770.4995955697286</v>
      </c>
      <c r="D83" s="761">
        <v>1288.8</v>
      </c>
      <c r="E83" s="761">
        <v>1481.6995955697287</v>
      </c>
      <c r="F83"/>
      <c r="G83"/>
      <c r="H83"/>
      <c r="I83"/>
      <c r="J83"/>
      <c r="K83"/>
      <c r="L83"/>
      <c r="M83"/>
      <c r="N83"/>
    </row>
    <row r="84" spans="2:14" ht="16">
      <c r="B84" s="768">
        <v>43922</v>
      </c>
      <c r="C84" s="765">
        <v>2733.8854342920649</v>
      </c>
      <c r="D84" s="765">
        <v>1273.2</v>
      </c>
      <c r="E84" s="765">
        <v>1460.6854342920649</v>
      </c>
      <c r="F84"/>
      <c r="G84"/>
      <c r="H84"/>
      <c r="I84"/>
      <c r="J84"/>
      <c r="K84"/>
      <c r="L84"/>
      <c r="M84"/>
      <c r="N84"/>
    </row>
    <row r="85" spans="2:14" ht="16">
      <c r="B85" s="767">
        <v>43952</v>
      </c>
      <c r="C85" s="761">
        <v>3092.6793514303536</v>
      </c>
      <c r="D85" s="761">
        <v>1621.2</v>
      </c>
      <c r="E85" s="761">
        <v>1471.4793514303535</v>
      </c>
      <c r="F85"/>
      <c r="G85"/>
      <c r="H85"/>
      <c r="I85"/>
      <c r="J85"/>
      <c r="K85"/>
      <c r="L85"/>
      <c r="M85"/>
      <c r="N85"/>
    </row>
    <row r="86" spans="2:14" ht="16">
      <c r="B86" s="770">
        <v>43983</v>
      </c>
      <c r="C86" s="771">
        <f>AVERAGE($C$29:$C$85)</f>
        <v>3277.2229236547455</v>
      </c>
      <c r="D86" s="771">
        <f>AVERAGE($D$29:$D$85)</f>
        <v>2244.488457269701</v>
      </c>
      <c r="E86" s="771">
        <f>C86-D86</f>
        <v>1032.7344663850445</v>
      </c>
      <c r="F86"/>
      <c r="G86" s="755" t="s">
        <v>798</v>
      </c>
      <c r="H86"/>
      <c r="I86"/>
      <c r="J86"/>
      <c r="K86"/>
      <c r="L86"/>
      <c r="M86"/>
      <c r="N86"/>
    </row>
    <row r="87" spans="2:14" ht="16">
      <c r="B87" s="772">
        <v>44013</v>
      </c>
      <c r="C87" s="773">
        <f t="shared" ref="C87:C92" si="1">AVERAGE($C$29:$C$85)</f>
        <v>3277.2229236547455</v>
      </c>
      <c r="D87" s="773">
        <f t="shared" ref="D87:D92" si="2">AVERAGE($D$29:$D$85)</f>
        <v>2244.488457269701</v>
      </c>
      <c r="E87" s="773">
        <f t="shared" ref="E87:E92" si="3">C87-D87</f>
        <v>1032.7344663850445</v>
      </c>
      <c r="F87"/>
      <c r="G87" s="755" t="s">
        <v>799</v>
      </c>
      <c r="H87"/>
      <c r="I87"/>
      <c r="J87"/>
      <c r="K87"/>
      <c r="L87"/>
      <c r="M87"/>
      <c r="N87"/>
    </row>
    <row r="88" spans="2:14" ht="16">
      <c r="B88" s="770">
        <v>44044</v>
      </c>
      <c r="C88" s="771">
        <f t="shared" si="1"/>
        <v>3277.2229236547455</v>
      </c>
      <c r="D88" s="771">
        <f t="shared" si="2"/>
        <v>2244.488457269701</v>
      </c>
      <c r="E88" s="771">
        <f t="shared" si="3"/>
        <v>1032.7344663850445</v>
      </c>
      <c r="F88"/>
      <c r="G88" s="755"/>
      <c r="H88"/>
      <c r="I88"/>
      <c r="J88"/>
      <c r="K88"/>
      <c r="L88"/>
      <c r="M88"/>
      <c r="N88"/>
    </row>
    <row r="89" spans="2:14" ht="16">
      <c r="B89" s="772">
        <v>44075</v>
      </c>
      <c r="C89" s="773">
        <f t="shared" si="1"/>
        <v>3277.2229236547455</v>
      </c>
      <c r="D89" s="773">
        <f t="shared" si="2"/>
        <v>2244.488457269701</v>
      </c>
      <c r="E89" s="773">
        <f t="shared" si="3"/>
        <v>1032.7344663850445</v>
      </c>
      <c r="F89"/>
      <c r="G89" s="755"/>
      <c r="H89"/>
      <c r="I89"/>
      <c r="J89"/>
      <c r="K89"/>
      <c r="L89"/>
      <c r="M89"/>
      <c r="N89"/>
    </row>
    <row r="90" spans="2:14" ht="16">
      <c r="B90" s="770">
        <v>44105</v>
      </c>
      <c r="C90" s="771">
        <f t="shared" si="1"/>
        <v>3277.2229236547455</v>
      </c>
      <c r="D90" s="771">
        <f t="shared" si="2"/>
        <v>2244.488457269701</v>
      </c>
      <c r="E90" s="771">
        <f t="shared" si="3"/>
        <v>1032.7344663850445</v>
      </c>
      <c r="F90"/>
      <c r="G90" s="755"/>
      <c r="H90"/>
      <c r="I90"/>
      <c r="J90"/>
      <c r="K90"/>
      <c r="L90"/>
      <c r="M90"/>
      <c r="N90"/>
    </row>
    <row r="91" spans="2:14" ht="16">
      <c r="B91" s="772">
        <v>44136</v>
      </c>
      <c r="C91" s="773">
        <f t="shared" si="1"/>
        <v>3277.2229236547455</v>
      </c>
      <c r="D91" s="773">
        <f t="shared" si="2"/>
        <v>2244.488457269701</v>
      </c>
      <c r="E91" s="773">
        <f t="shared" si="3"/>
        <v>1032.7344663850445</v>
      </c>
      <c r="F91"/>
      <c r="G91" s="755"/>
      <c r="H91"/>
      <c r="I91"/>
      <c r="J91"/>
      <c r="K91"/>
      <c r="L91"/>
      <c r="M91"/>
      <c r="N91"/>
    </row>
    <row r="92" spans="2:14" ht="16">
      <c r="B92" s="770">
        <v>44166</v>
      </c>
      <c r="C92" s="771">
        <f t="shared" si="1"/>
        <v>3277.2229236547455</v>
      </c>
      <c r="D92" s="771">
        <f t="shared" si="2"/>
        <v>2244.488457269701</v>
      </c>
      <c r="E92" s="771">
        <f t="shared" si="3"/>
        <v>1032.7344663850445</v>
      </c>
      <c r="F92"/>
      <c r="G92" s="755"/>
      <c r="H92"/>
      <c r="I92"/>
      <c r="J92"/>
      <c r="K92"/>
      <c r="L92"/>
      <c r="M92"/>
      <c r="N92"/>
    </row>
    <row r="93" spans="2:14" ht="17" thickBot="1">
      <c r="B93" s="774" t="s">
        <v>800</v>
      </c>
      <c r="C93" s="775"/>
      <c r="D93" s="775"/>
      <c r="E93" s="776">
        <f>SUM(E81:E92)</f>
        <v>14495.070412260342</v>
      </c>
      <c r="F93"/>
      <c r="G93" s="755"/>
      <c r="H93"/>
      <c r="I93"/>
      <c r="J93"/>
      <c r="K93"/>
      <c r="L93"/>
      <c r="M93"/>
      <c r="N93"/>
    </row>
    <row r="94" spans="2:14" ht="16">
      <c r="B94" s="772">
        <v>44197</v>
      </c>
      <c r="C94" s="773">
        <f>AVERAGE($C$29:$C$85)</f>
        <v>3277.2229236547455</v>
      </c>
      <c r="D94" s="773">
        <f>AVERAGE($D$29:$D$85)</f>
        <v>2244.488457269701</v>
      </c>
      <c r="E94" s="773">
        <f>C94-D94</f>
        <v>1032.7344663850445</v>
      </c>
      <c r="F94"/>
      <c r="G94" s="755"/>
      <c r="H94"/>
      <c r="I94"/>
      <c r="J94"/>
      <c r="K94"/>
      <c r="L94"/>
      <c r="M94"/>
      <c r="N94"/>
    </row>
    <row r="95" spans="2:14" ht="16">
      <c r="B95" s="770">
        <v>44228</v>
      </c>
      <c r="C95" s="771">
        <f>AVERAGE($C$29:$C$85)</f>
        <v>3277.2229236547455</v>
      </c>
      <c r="D95" s="771">
        <f>AVERAGE($D$29:$D$85)</f>
        <v>2244.488457269701</v>
      </c>
      <c r="E95" s="771">
        <f>C95-D95</f>
        <v>1032.7344663850445</v>
      </c>
      <c r="F95"/>
      <c r="G95" s="755"/>
      <c r="H95"/>
      <c r="I95"/>
      <c r="J95"/>
      <c r="K95"/>
      <c r="L95"/>
      <c r="M95"/>
      <c r="N95"/>
    </row>
    <row r="96" spans="2:14" ht="16">
      <c r="B96" s="772">
        <v>44256</v>
      </c>
      <c r="C96" s="773">
        <f>AVERAGE($C$29:$C$85)</f>
        <v>3277.2229236547455</v>
      </c>
      <c r="D96" s="773">
        <f>AVERAGE($D$29:$D$85)</f>
        <v>2244.488457269701</v>
      </c>
      <c r="E96" s="773">
        <f>C96-D96</f>
        <v>1032.7344663850445</v>
      </c>
      <c r="F96"/>
      <c r="G96" s="755"/>
      <c r="H96"/>
      <c r="I96"/>
      <c r="J96"/>
      <c r="K96"/>
      <c r="L96"/>
      <c r="M96"/>
      <c r="N96"/>
    </row>
    <row r="97" spans="2:14" ht="16">
      <c r="B97" s="770">
        <v>44287</v>
      </c>
      <c r="C97" s="771">
        <f>AVERAGE($C$29:$C$85)</f>
        <v>3277.2229236547455</v>
      </c>
      <c r="D97" s="771">
        <f>AVERAGE($D$29:$D$85)</f>
        <v>2244.488457269701</v>
      </c>
      <c r="E97" s="771">
        <f>C97-D97</f>
        <v>1032.7344663850445</v>
      </c>
      <c r="F97"/>
      <c r="G97" s="755"/>
      <c r="H97"/>
      <c r="I97"/>
      <c r="J97"/>
      <c r="K97"/>
      <c r="L97"/>
      <c r="M97"/>
      <c r="N97"/>
    </row>
    <row r="98" spans="2:14" ht="17" thickBot="1">
      <c r="B98" s="774" t="s">
        <v>801</v>
      </c>
      <c r="C98" s="776">
        <f>SUM(C94:C97)</f>
        <v>13108.891694618982</v>
      </c>
      <c r="D98" s="776">
        <f>SUM(D94:D97)</f>
        <v>8977.9538290788041</v>
      </c>
      <c r="E98" s="776">
        <f>SUM(E94:E97)</f>
        <v>4130.9378655401779</v>
      </c>
      <c r="F98"/>
      <c r="G98"/>
      <c r="H98"/>
      <c r="I98"/>
      <c r="J98"/>
      <c r="K98"/>
      <c r="L98"/>
      <c r="M98"/>
      <c r="N98"/>
    </row>
    <row r="99" spans="2:14">
      <c r="B99"/>
      <c r="C99"/>
      <c r="D99"/>
      <c r="E99"/>
      <c r="F99"/>
      <c r="G99"/>
      <c r="H99"/>
      <c r="I99"/>
      <c r="J99"/>
      <c r="K99"/>
      <c r="L99"/>
      <c r="M99"/>
      <c r="N99"/>
    </row>
    <row r="101" spans="2:14" ht="21">
      <c r="B101" s="820" t="s">
        <v>952</v>
      </c>
      <c r="K101"/>
    </row>
    <row r="102" spans="2:14">
      <c r="K102"/>
    </row>
    <row r="103" spans="2:14">
      <c r="K103"/>
    </row>
    <row r="104" spans="2:14" ht="51">
      <c r="B104" s="756" t="s">
        <v>62</v>
      </c>
      <c r="C104" s="757" t="s">
        <v>954</v>
      </c>
      <c r="D104" s="757" t="s">
        <v>793</v>
      </c>
      <c r="E104" s="757" t="s">
        <v>949</v>
      </c>
      <c r="F104" s="757" t="s">
        <v>959</v>
      </c>
      <c r="G104" s="757" t="s">
        <v>960</v>
      </c>
      <c r="H104" s="757" t="s">
        <v>961</v>
      </c>
      <c r="J104" s="758" t="s">
        <v>211</v>
      </c>
      <c r="K104" s="759" t="s">
        <v>951</v>
      </c>
      <c r="L104" s="759" t="s">
        <v>808</v>
      </c>
      <c r="M104" s="759" t="s">
        <v>809</v>
      </c>
    </row>
    <row r="105" spans="2:14" ht="16">
      <c r="B105" s="767">
        <v>43466</v>
      </c>
      <c r="C105" s="761">
        <v>0</v>
      </c>
      <c r="D105" s="761">
        <v>0</v>
      </c>
      <c r="E105" s="761">
        <f t="shared" ref="E105:E116" si="4">C105-D105</f>
        <v>0</v>
      </c>
      <c r="F105" s="761">
        <v>0</v>
      </c>
      <c r="G105" s="761">
        <v>0</v>
      </c>
      <c r="H105" s="761">
        <f t="shared" ref="H105:H116" si="5">F105-G105</f>
        <v>0</v>
      </c>
      <c r="J105" s="762" t="s">
        <v>810</v>
      </c>
      <c r="K105" s="763">
        <f>E117</f>
        <v>1746.8098264516127</v>
      </c>
      <c r="L105" s="763">
        <f>E130</f>
        <v>1560.6539288172035</v>
      </c>
      <c r="M105" s="763">
        <f>E135</f>
        <v>661.49275105376296</v>
      </c>
    </row>
    <row r="106" spans="2:14" ht="16">
      <c r="B106" s="768">
        <v>43497</v>
      </c>
      <c r="C106" s="765">
        <v>0</v>
      </c>
      <c r="D106" s="765">
        <v>0</v>
      </c>
      <c r="E106" s="765">
        <f t="shared" si="4"/>
        <v>0</v>
      </c>
      <c r="F106" s="765">
        <v>0</v>
      </c>
      <c r="G106" s="765">
        <v>0</v>
      </c>
      <c r="H106" s="765">
        <f t="shared" si="5"/>
        <v>0</v>
      </c>
      <c r="J106" s="762" t="s">
        <v>812</v>
      </c>
      <c r="K106" s="766">
        <v>12</v>
      </c>
      <c r="L106" s="766">
        <v>12</v>
      </c>
      <c r="M106" s="766">
        <v>4</v>
      </c>
    </row>
    <row r="107" spans="2:14" ht="16">
      <c r="B107" s="767">
        <v>43525</v>
      </c>
      <c r="C107" s="761">
        <v>0</v>
      </c>
      <c r="D107" s="761">
        <v>0</v>
      </c>
      <c r="E107" s="761">
        <f t="shared" si="4"/>
        <v>0</v>
      </c>
      <c r="F107" s="761">
        <v>0</v>
      </c>
      <c r="G107" s="761">
        <v>0</v>
      </c>
      <c r="H107" s="761">
        <f t="shared" si="5"/>
        <v>0</v>
      </c>
      <c r="J107" s="762" t="s">
        <v>811</v>
      </c>
      <c r="K107" s="766">
        <f>K105/12</f>
        <v>145.56748553763438</v>
      </c>
      <c r="L107" s="766">
        <f t="shared" ref="L107:L108" si="6">L105/L106</f>
        <v>130.0544940681003</v>
      </c>
      <c r="M107" s="766">
        <f t="shared" ref="M107:M108" si="7">M105/M106</f>
        <v>165.37318776344074</v>
      </c>
    </row>
    <row r="108" spans="2:14" ht="16">
      <c r="B108" s="768">
        <v>43556</v>
      </c>
      <c r="C108" s="765">
        <v>0</v>
      </c>
      <c r="D108" s="765">
        <v>0</v>
      </c>
      <c r="E108" s="765">
        <f t="shared" si="4"/>
        <v>0</v>
      </c>
      <c r="F108" s="765">
        <v>0</v>
      </c>
      <c r="G108" s="765">
        <v>0</v>
      </c>
      <c r="H108" s="765">
        <f t="shared" si="5"/>
        <v>0</v>
      </c>
      <c r="J108" s="762" t="s">
        <v>962</v>
      </c>
      <c r="K108" s="766">
        <f>H117</f>
        <v>1181217.0899999999</v>
      </c>
      <c r="L108" s="766">
        <f>H130</f>
        <v>1301245.4271428571</v>
      </c>
      <c r="M108" s="766">
        <f>H135</f>
        <v>1555077.9771428574</v>
      </c>
    </row>
    <row r="109" spans="2:14" ht="16">
      <c r="B109" s="767">
        <v>43586</v>
      </c>
      <c r="C109" s="761">
        <v>607.05600000000004</v>
      </c>
      <c r="D109" s="761">
        <v>156.77419354838707</v>
      </c>
      <c r="E109" s="761">
        <f t="shared" si="4"/>
        <v>450.28180645161297</v>
      </c>
      <c r="F109" s="761">
        <v>63104.2</v>
      </c>
      <c r="G109" s="761">
        <v>42848.480000000003</v>
      </c>
      <c r="H109" s="761">
        <f t="shared" si="5"/>
        <v>20255.719999999994</v>
      </c>
    </row>
    <row r="110" spans="2:14" ht="16">
      <c r="B110" s="768">
        <v>43617</v>
      </c>
      <c r="C110" s="765">
        <v>481.84799999999996</v>
      </c>
      <c r="D110" s="765">
        <v>331.2</v>
      </c>
      <c r="E110" s="765">
        <f t="shared" si="4"/>
        <v>150.64799999999997</v>
      </c>
      <c r="F110" s="765">
        <v>180144.76</v>
      </c>
      <c r="G110" s="765">
        <v>77655.600000000006</v>
      </c>
      <c r="H110" s="765">
        <f t="shared" si="5"/>
        <v>102489.16</v>
      </c>
    </row>
    <row r="111" spans="2:14" ht="16">
      <c r="B111" s="767">
        <v>43647</v>
      </c>
      <c r="C111" s="761">
        <v>596.19598999999994</v>
      </c>
      <c r="D111" s="761">
        <v>284.39999999999998</v>
      </c>
      <c r="E111" s="761">
        <f t="shared" si="4"/>
        <v>311.79598999999996</v>
      </c>
      <c r="F111" s="761">
        <v>229494.28</v>
      </c>
      <c r="G111" s="761">
        <v>73328.399999999994</v>
      </c>
      <c r="H111" s="761">
        <f t="shared" si="5"/>
        <v>156165.88</v>
      </c>
    </row>
    <row r="112" spans="2:14" ht="16">
      <c r="B112" s="768">
        <v>43678</v>
      </c>
      <c r="C112" s="765">
        <v>707.61600999999996</v>
      </c>
      <c r="D112" s="765">
        <v>601.20000000000005</v>
      </c>
      <c r="E112" s="765">
        <f t="shared" si="4"/>
        <v>106.41600999999991</v>
      </c>
      <c r="F112" s="765">
        <v>317516.51</v>
      </c>
      <c r="G112" s="765">
        <v>101732.4</v>
      </c>
      <c r="H112" s="765">
        <f t="shared" si="5"/>
        <v>215784.11000000002</v>
      </c>
      <c r="J112" s="816"/>
    </row>
    <row r="113" spans="2:10" ht="16">
      <c r="B113" s="767">
        <v>43709</v>
      </c>
      <c r="C113" s="761">
        <v>730.88398999999993</v>
      </c>
      <c r="D113" s="761">
        <v>637.20000000000005</v>
      </c>
      <c r="E113" s="761">
        <f t="shared" si="4"/>
        <v>93.683989999999881</v>
      </c>
      <c r="F113" s="761">
        <v>297306.29999999993</v>
      </c>
      <c r="G113" s="761">
        <v>132195.6</v>
      </c>
      <c r="H113" s="761">
        <f t="shared" si="5"/>
        <v>165110.69999999992</v>
      </c>
    </row>
    <row r="114" spans="2:10" ht="16">
      <c r="B114" s="768">
        <v>43739</v>
      </c>
      <c r="C114" s="765">
        <v>722.58001999999999</v>
      </c>
      <c r="D114" s="765">
        <v>414</v>
      </c>
      <c r="E114" s="765">
        <f t="shared" si="4"/>
        <v>308.58001999999999</v>
      </c>
      <c r="F114" s="765">
        <v>316923.15999999997</v>
      </c>
      <c r="G114" s="765">
        <v>126889.2</v>
      </c>
      <c r="H114" s="765">
        <f t="shared" si="5"/>
        <v>190033.95999999996</v>
      </c>
    </row>
    <row r="115" spans="2:10" ht="16">
      <c r="B115" s="767">
        <v>43770</v>
      </c>
      <c r="C115" s="761">
        <v>620.16000999999994</v>
      </c>
      <c r="D115" s="761">
        <v>450</v>
      </c>
      <c r="E115" s="761">
        <f t="shared" si="4"/>
        <v>170.16000999999994</v>
      </c>
      <c r="F115" s="761">
        <v>292774.08</v>
      </c>
      <c r="G115" s="761">
        <v>121500</v>
      </c>
      <c r="H115" s="761">
        <f t="shared" si="5"/>
        <v>171274.08000000002</v>
      </c>
    </row>
    <row r="116" spans="2:10" ht="16">
      <c r="B116" s="768">
        <v>43800</v>
      </c>
      <c r="C116" s="765">
        <v>641.24399999999991</v>
      </c>
      <c r="D116" s="765">
        <v>486</v>
      </c>
      <c r="E116" s="765">
        <f t="shared" si="4"/>
        <v>155.24399999999991</v>
      </c>
      <c r="F116" s="765">
        <v>287611.87999999995</v>
      </c>
      <c r="G116" s="765">
        <v>127508.4</v>
      </c>
      <c r="H116" s="765">
        <f t="shared" si="5"/>
        <v>160103.47999999995</v>
      </c>
    </row>
    <row r="117" spans="2:10" ht="17" thickBot="1">
      <c r="B117" s="774" t="s">
        <v>797</v>
      </c>
      <c r="C117" s="775"/>
      <c r="D117" s="775"/>
      <c r="E117" s="776">
        <f>SUM(E105:E116)</f>
        <v>1746.8098264516127</v>
      </c>
      <c r="F117" s="892">
        <f>SUM(F105:F116)</f>
        <v>1984875.1699999997</v>
      </c>
      <c r="G117" s="892">
        <f>SUM(G105:G116)</f>
        <v>803658.08</v>
      </c>
      <c r="H117" s="776">
        <f>SUM(H105:H116)</f>
        <v>1181217.0899999999</v>
      </c>
    </row>
    <row r="118" spans="2:10" ht="16">
      <c r="B118" s="760">
        <v>43831</v>
      </c>
      <c r="C118" s="815">
        <v>672.88799999999992</v>
      </c>
      <c r="D118" s="815">
        <v>471.6</v>
      </c>
      <c r="E118" s="815">
        <f t="shared" ref="E118:E125" si="8">C118-D118</f>
        <v>201.2879999999999</v>
      </c>
      <c r="F118" s="815">
        <v>297615.06</v>
      </c>
      <c r="G118" s="815">
        <v>86385.600000000006</v>
      </c>
      <c r="H118" s="815">
        <f t="shared" ref="H118:H129" si="9">F118-G118</f>
        <v>211229.46</v>
      </c>
    </row>
    <row r="119" spans="2:10" ht="16">
      <c r="B119" s="764">
        <v>43862</v>
      </c>
      <c r="C119" s="765">
        <v>616.06801999999993</v>
      </c>
      <c r="D119" s="765">
        <v>381.6</v>
      </c>
      <c r="E119" s="765">
        <f t="shared" si="8"/>
        <v>234.46801999999991</v>
      </c>
      <c r="F119" s="765">
        <v>257518.30999999997</v>
      </c>
      <c r="G119" s="765">
        <v>88873.2</v>
      </c>
      <c r="H119" s="765">
        <f t="shared" si="9"/>
        <v>168645.11</v>
      </c>
    </row>
    <row r="120" spans="2:10" ht="16">
      <c r="B120" s="760">
        <v>43891</v>
      </c>
      <c r="C120" s="761">
        <v>571.95600000000002</v>
      </c>
      <c r="D120" s="761">
        <v>381.6</v>
      </c>
      <c r="E120" s="761">
        <f t="shared" si="8"/>
        <v>190.35599999999999</v>
      </c>
      <c r="F120" s="761">
        <v>213028.93000000002</v>
      </c>
      <c r="G120" s="761">
        <v>83891.55</v>
      </c>
      <c r="H120" s="761">
        <f t="shared" si="9"/>
        <v>129137.38000000002</v>
      </c>
    </row>
    <row r="121" spans="2:10" ht="16">
      <c r="B121" s="764">
        <v>43922</v>
      </c>
      <c r="C121" s="765">
        <v>281.17200000000003</v>
      </c>
      <c r="D121" s="765">
        <v>223.2</v>
      </c>
      <c r="E121" s="765">
        <f t="shared" si="8"/>
        <v>57.972000000000037</v>
      </c>
      <c r="F121" s="765">
        <v>136298.74000000002</v>
      </c>
      <c r="G121" s="765">
        <v>37767.599999999999</v>
      </c>
      <c r="H121" s="765">
        <f t="shared" si="9"/>
        <v>98531.140000000014</v>
      </c>
    </row>
    <row r="122" spans="2:10" ht="16">
      <c r="B122" s="760">
        <v>43952</v>
      </c>
      <c r="C122" s="761">
        <v>474.61198999999999</v>
      </c>
      <c r="D122" s="761">
        <v>457.2</v>
      </c>
      <c r="E122" s="761">
        <f t="shared" si="8"/>
        <v>17.411990000000003</v>
      </c>
      <c r="F122" s="761">
        <v>147334.09</v>
      </c>
      <c r="G122" s="761">
        <v>68662.53</v>
      </c>
      <c r="H122" s="761">
        <f t="shared" si="9"/>
        <v>78671.56</v>
      </c>
    </row>
    <row r="123" spans="2:10" ht="16">
      <c r="B123" s="764">
        <v>43983</v>
      </c>
      <c r="C123" s="765">
        <v>391.81198999999998</v>
      </c>
      <c r="D123" s="765">
        <v>378</v>
      </c>
      <c r="E123" s="765">
        <f t="shared" si="8"/>
        <v>13.81198999999998</v>
      </c>
      <c r="F123" s="765">
        <v>162964.76</v>
      </c>
      <c r="G123" s="765">
        <v>179027.99</v>
      </c>
      <c r="H123" s="765">
        <f t="shared" si="9"/>
        <v>-16063.229999999981</v>
      </c>
    </row>
    <row r="124" spans="2:10" ht="16">
      <c r="B124" s="760">
        <v>44013</v>
      </c>
      <c r="C124" s="761">
        <v>839.27999000000011</v>
      </c>
      <c r="D124" s="761">
        <v>820.8</v>
      </c>
      <c r="E124" s="761">
        <f t="shared" si="8"/>
        <v>18.479990000000157</v>
      </c>
      <c r="F124" s="761">
        <v>258922.85</v>
      </c>
      <c r="G124" s="761">
        <v>275778</v>
      </c>
      <c r="H124" s="761">
        <f t="shared" si="9"/>
        <v>-16855.149999999994</v>
      </c>
    </row>
    <row r="125" spans="2:10" ht="16">
      <c r="B125" s="817">
        <v>44044</v>
      </c>
      <c r="C125" s="771">
        <f>AVERAGE($C$109:$C$124)</f>
        <v>597.02480066666658</v>
      </c>
      <c r="D125" s="771">
        <f>AVERAGE($D$109:$D$124)</f>
        <v>431.65161290322584</v>
      </c>
      <c r="E125" s="771">
        <f t="shared" si="8"/>
        <v>165.37318776344074</v>
      </c>
      <c r="F125" s="771">
        <f>AVERAGE(F110:F116,F118:F124)</f>
        <v>242532.40785714288</v>
      </c>
      <c r="G125" s="771">
        <f>AVERAGE(G110:G116,G118:G124)</f>
        <v>112942.57642857144</v>
      </c>
      <c r="H125" s="771">
        <f t="shared" si="9"/>
        <v>129589.83142857144</v>
      </c>
      <c r="J125" s="755" t="s">
        <v>798</v>
      </c>
    </row>
    <row r="126" spans="2:10" ht="16">
      <c r="B126" s="818">
        <v>44075</v>
      </c>
      <c r="C126" s="773">
        <f t="shared" ref="C126:C129" si="10">AVERAGE($C$109:$C$124)</f>
        <v>597.02480066666658</v>
      </c>
      <c r="D126" s="773">
        <f t="shared" ref="D126:D129" si="11">AVERAGE($D$109:$D$124)</f>
        <v>431.65161290322584</v>
      </c>
      <c r="E126" s="773">
        <f t="shared" ref="E126:E129" si="12">C126-D126</f>
        <v>165.37318776344074</v>
      </c>
      <c r="F126" s="773">
        <f>F125</f>
        <v>242532.40785714288</v>
      </c>
      <c r="G126" s="773">
        <f>G125</f>
        <v>112942.57642857144</v>
      </c>
      <c r="H126" s="773">
        <f t="shared" si="9"/>
        <v>129589.83142857144</v>
      </c>
      <c r="J126" s="755" t="s">
        <v>950</v>
      </c>
    </row>
    <row r="127" spans="2:10" ht="16">
      <c r="B127" s="817">
        <v>44105</v>
      </c>
      <c r="C127" s="771">
        <f t="shared" si="10"/>
        <v>597.02480066666658</v>
      </c>
      <c r="D127" s="771">
        <f t="shared" si="11"/>
        <v>431.65161290322584</v>
      </c>
      <c r="E127" s="771">
        <f t="shared" si="12"/>
        <v>165.37318776344074</v>
      </c>
      <c r="F127" s="771">
        <f t="shared" ref="F127:F129" si="13">F126</f>
        <v>242532.40785714288</v>
      </c>
      <c r="G127" s="771">
        <f t="shared" ref="G127:G129" si="14">G126</f>
        <v>112942.57642857144</v>
      </c>
      <c r="H127" s="771">
        <f t="shared" si="9"/>
        <v>129589.83142857144</v>
      </c>
    </row>
    <row r="128" spans="2:10" ht="16">
      <c r="B128" s="818">
        <v>44136</v>
      </c>
      <c r="C128" s="773">
        <f t="shared" si="10"/>
        <v>597.02480066666658</v>
      </c>
      <c r="D128" s="773">
        <f t="shared" si="11"/>
        <v>431.65161290322584</v>
      </c>
      <c r="E128" s="773">
        <f t="shared" si="12"/>
        <v>165.37318776344074</v>
      </c>
      <c r="F128" s="773">
        <f t="shared" si="13"/>
        <v>242532.40785714288</v>
      </c>
      <c r="G128" s="773">
        <f t="shared" si="14"/>
        <v>112942.57642857144</v>
      </c>
      <c r="H128" s="773">
        <f t="shared" si="9"/>
        <v>129589.83142857144</v>
      </c>
    </row>
    <row r="129" spans="2:8" ht="16">
      <c r="B129" s="817">
        <v>44166</v>
      </c>
      <c r="C129" s="771">
        <f t="shared" si="10"/>
        <v>597.02480066666658</v>
      </c>
      <c r="D129" s="771">
        <f t="shared" si="11"/>
        <v>431.65161290322584</v>
      </c>
      <c r="E129" s="771">
        <f t="shared" si="12"/>
        <v>165.37318776344074</v>
      </c>
      <c r="F129" s="771">
        <f t="shared" si="13"/>
        <v>242532.40785714288</v>
      </c>
      <c r="G129" s="771">
        <f t="shared" si="14"/>
        <v>112942.57642857144</v>
      </c>
      <c r="H129" s="771">
        <f t="shared" si="9"/>
        <v>129589.83142857144</v>
      </c>
    </row>
    <row r="130" spans="2:8" ht="17" thickBot="1">
      <c r="B130" s="774" t="s">
        <v>800</v>
      </c>
      <c r="C130" s="775"/>
      <c r="D130" s="775"/>
      <c r="E130" s="776">
        <f>SUM(E118:E129)</f>
        <v>1560.6539288172035</v>
      </c>
      <c r="F130" s="775"/>
      <c r="G130" s="775"/>
      <c r="H130" s="776">
        <f>SUM(H118:H129)</f>
        <v>1301245.4271428571</v>
      </c>
    </row>
    <row r="131" spans="2:8" ht="16">
      <c r="B131" s="772">
        <v>44197</v>
      </c>
      <c r="C131" s="819">
        <f t="shared" ref="C131:C134" si="15">AVERAGE($C$109:$C$124)</f>
        <v>597.02480066666658</v>
      </c>
      <c r="D131" s="819">
        <f t="shared" ref="D131:D134" si="16">AVERAGE($D$109:$D$124)</f>
        <v>431.65161290322584</v>
      </c>
      <c r="E131" s="773">
        <f t="shared" ref="E131:E134" si="17">C131-D131</f>
        <v>165.37318776344074</v>
      </c>
      <c r="F131" s="819">
        <f>F129</f>
        <v>242532.40785714288</v>
      </c>
      <c r="G131" s="819">
        <f>G129</f>
        <v>112942.57642857144</v>
      </c>
      <c r="H131" s="773">
        <f t="shared" ref="H131:H135" si="18">F131-G131</f>
        <v>129589.83142857144</v>
      </c>
    </row>
    <row r="132" spans="2:8" ht="16">
      <c r="B132" s="770">
        <v>44228</v>
      </c>
      <c r="C132" s="771">
        <f t="shared" si="15"/>
        <v>597.02480066666658</v>
      </c>
      <c r="D132" s="771">
        <f t="shared" si="16"/>
        <v>431.65161290322584</v>
      </c>
      <c r="E132" s="771">
        <f t="shared" si="17"/>
        <v>165.37318776344074</v>
      </c>
      <c r="F132" s="771">
        <f t="shared" ref="F131:F134" si="19">F131</f>
        <v>242532.40785714288</v>
      </c>
      <c r="G132" s="771">
        <f>G131</f>
        <v>112942.57642857144</v>
      </c>
      <c r="H132" s="771">
        <f t="shared" si="18"/>
        <v>129589.83142857144</v>
      </c>
    </row>
    <row r="133" spans="2:8" ht="16">
      <c r="B133" s="772">
        <v>44256</v>
      </c>
      <c r="C133" s="773">
        <f t="shared" si="15"/>
        <v>597.02480066666658</v>
      </c>
      <c r="D133" s="773">
        <f t="shared" si="16"/>
        <v>431.65161290322584</v>
      </c>
      <c r="E133" s="773">
        <f t="shared" si="17"/>
        <v>165.37318776344074</v>
      </c>
      <c r="F133" s="773">
        <f t="shared" si="19"/>
        <v>242532.40785714288</v>
      </c>
      <c r="G133" s="773">
        <f t="shared" ref="G132:G134" si="20">G131</f>
        <v>112942.57642857144</v>
      </c>
      <c r="H133" s="773">
        <f t="shared" si="18"/>
        <v>129589.83142857144</v>
      </c>
    </row>
    <row r="134" spans="2:8" ht="16">
      <c r="B134" s="770">
        <v>44287</v>
      </c>
      <c r="C134" s="771">
        <f t="shared" si="15"/>
        <v>597.02480066666658</v>
      </c>
      <c r="D134" s="771">
        <f t="shared" si="16"/>
        <v>431.65161290322584</v>
      </c>
      <c r="E134" s="771">
        <f t="shared" si="17"/>
        <v>165.37318776344074</v>
      </c>
      <c r="F134" s="771">
        <f t="shared" si="19"/>
        <v>242532.40785714288</v>
      </c>
      <c r="G134" s="771">
        <f t="shared" si="20"/>
        <v>112942.57642857144</v>
      </c>
      <c r="H134" s="771">
        <f t="shared" si="18"/>
        <v>129589.83142857144</v>
      </c>
    </row>
    <row r="135" spans="2:8" ht="17" thickBot="1">
      <c r="B135" s="774" t="s">
        <v>801</v>
      </c>
      <c r="C135" s="775"/>
      <c r="D135" s="775"/>
      <c r="E135" s="776">
        <f>SUM(E131:E134)</f>
        <v>661.49275105376296</v>
      </c>
      <c r="F135" s="893">
        <f>F131*12</f>
        <v>2910388.8942857147</v>
      </c>
      <c r="G135" s="893">
        <f>G131*12</f>
        <v>1355310.9171428573</v>
      </c>
      <c r="H135" s="776">
        <f t="shared" si="18"/>
        <v>1555077.9771428574</v>
      </c>
    </row>
  </sheetData>
  <mergeCells count="1">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baseColWidth="10" defaultColWidth="9.1640625" defaultRowHeight="15"/>
  <cols>
    <col min="1" max="1" width="9.1640625" style="12"/>
    <col min="2" max="2" width="36.83203125" style="699" customWidth="1"/>
    <col min="3" max="3" width="9.1640625" style="10"/>
    <col min="4" max="16384" width="9.1640625" style="12"/>
  </cols>
  <sheetData>
    <row r="16" spans="2:21" ht="26.25" customHeight="1">
      <c r="B16" s="700" t="s">
        <v>561</v>
      </c>
      <c r="C16" s="828" t="s">
        <v>505</v>
      </c>
      <c r="D16" s="829"/>
      <c r="E16" s="829"/>
      <c r="F16" s="829"/>
      <c r="G16" s="829"/>
      <c r="H16" s="829"/>
      <c r="I16" s="829"/>
      <c r="J16" s="829"/>
      <c r="K16" s="829"/>
      <c r="L16" s="829"/>
      <c r="M16" s="829"/>
      <c r="N16" s="829"/>
      <c r="O16" s="829"/>
      <c r="P16" s="829"/>
      <c r="Q16" s="829"/>
      <c r="R16" s="829"/>
      <c r="S16" s="829"/>
      <c r="T16" s="829"/>
      <c r="U16" s="829"/>
    </row>
    <row r="17" spans="2:21" ht="55.5" customHeight="1">
      <c r="B17" s="701" t="s">
        <v>632</v>
      </c>
      <c r="C17" s="830" t="s">
        <v>702</v>
      </c>
      <c r="D17" s="830"/>
      <c r="E17" s="830"/>
      <c r="F17" s="830"/>
      <c r="G17" s="830"/>
      <c r="H17" s="830"/>
      <c r="I17" s="830"/>
      <c r="J17" s="830"/>
      <c r="K17" s="830"/>
      <c r="L17" s="830"/>
      <c r="M17" s="830"/>
      <c r="N17" s="830"/>
      <c r="O17" s="830"/>
      <c r="P17" s="830"/>
      <c r="Q17" s="830"/>
      <c r="R17" s="830"/>
      <c r="S17" s="830"/>
      <c r="T17" s="830"/>
      <c r="U17" s="831"/>
    </row>
    <row r="18" spans="2:21" ht="16">
      <c r="B18" s="702"/>
      <c r="C18" s="703"/>
      <c r="D18" s="704"/>
      <c r="E18" s="704"/>
      <c r="F18" s="704"/>
      <c r="G18" s="704"/>
      <c r="H18" s="704"/>
      <c r="I18" s="704"/>
      <c r="J18" s="704"/>
      <c r="K18" s="704"/>
      <c r="L18" s="704"/>
      <c r="M18" s="704"/>
      <c r="N18" s="704"/>
      <c r="O18" s="704"/>
      <c r="P18" s="704"/>
      <c r="Q18" s="704"/>
      <c r="R18" s="704"/>
      <c r="S18" s="704"/>
      <c r="T18" s="704"/>
      <c r="U18" s="705"/>
    </row>
    <row r="19" spans="2:21" ht="16">
      <c r="B19" s="702"/>
      <c r="C19" s="703" t="s">
        <v>636</v>
      </c>
      <c r="D19" s="704"/>
      <c r="E19" s="704"/>
      <c r="F19" s="704"/>
      <c r="G19" s="704"/>
      <c r="H19" s="704"/>
      <c r="I19" s="704"/>
      <c r="J19" s="704"/>
      <c r="K19" s="704"/>
      <c r="L19" s="704"/>
      <c r="M19" s="704"/>
      <c r="N19" s="704"/>
      <c r="O19" s="704"/>
      <c r="P19" s="704"/>
      <c r="Q19" s="704"/>
      <c r="R19" s="704"/>
      <c r="S19" s="704"/>
      <c r="T19" s="704"/>
      <c r="U19" s="705"/>
    </row>
    <row r="20" spans="2:21" ht="16">
      <c r="B20" s="702"/>
      <c r="C20" s="703"/>
      <c r="D20" s="704"/>
      <c r="E20" s="704"/>
      <c r="F20" s="704"/>
      <c r="G20" s="704"/>
      <c r="H20" s="704"/>
      <c r="I20" s="704"/>
      <c r="J20" s="704"/>
      <c r="K20" s="704"/>
      <c r="L20" s="704"/>
      <c r="M20" s="704"/>
      <c r="N20" s="704"/>
      <c r="O20" s="704"/>
      <c r="P20" s="704"/>
      <c r="Q20" s="704"/>
      <c r="R20" s="704"/>
      <c r="S20" s="704"/>
      <c r="T20" s="704"/>
      <c r="U20" s="705"/>
    </row>
    <row r="21" spans="2:21" ht="16">
      <c r="B21" s="702"/>
      <c r="C21" s="703" t="s">
        <v>633</v>
      </c>
      <c r="D21" s="704"/>
      <c r="E21" s="704"/>
      <c r="F21" s="704"/>
      <c r="G21" s="704"/>
      <c r="H21" s="704"/>
      <c r="I21" s="704"/>
      <c r="J21" s="704"/>
      <c r="K21" s="704"/>
      <c r="L21" s="704"/>
      <c r="M21" s="704"/>
      <c r="N21" s="704"/>
      <c r="O21" s="704"/>
      <c r="P21" s="704"/>
      <c r="Q21" s="704"/>
      <c r="R21" s="704"/>
      <c r="S21" s="704"/>
      <c r="T21" s="704"/>
      <c r="U21" s="705"/>
    </row>
    <row r="22" spans="2:21" ht="16">
      <c r="B22" s="702"/>
      <c r="C22" s="703"/>
      <c r="D22" s="704"/>
      <c r="E22" s="704"/>
      <c r="F22" s="704"/>
      <c r="G22" s="704"/>
      <c r="H22" s="704"/>
      <c r="I22" s="704"/>
      <c r="J22" s="704"/>
      <c r="K22" s="704"/>
      <c r="L22" s="704"/>
      <c r="M22" s="704"/>
      <c r="N22" s="704"/>
      <c r="O22" s="704"/>
      <c r="P22" s="704"/>
      <c r="Q22" s="704"/>
      <c r="R22" s="704"/>
      <c r="S22" s="704"/>
      <c r="T22" s="704"/>
      <c r="U22" s="705"/>
    </row>
    <row r="23" spans="2:21" ht="30" customHeight="1">
      <c r="B23" s="702"/>
      <c r="C23" s="824" t="s">
        <v>634</v>
      </c>
      <c r="D23" s="824"/>
      <c r="E23" s="824"/>
      <c r="F23" s="824"/>
      <c r="G23" s="824"/>
      <c r="H23" s="824"/>
      <c r="I23" s="824"/>
      <c r="J23" s="824"/>
      <c r="K23" s="824"/>
      <c r="L23" s="824"/>
      <c r="M23" s="824"/>
      <c r="N23" s="824"/>
      <c r="O23" s="824"/>
      <c r="P23" s="824"/>
      <c r="Q23" s="824"/>
      <c r="R23" s="824"/>
      <c r="S23" s="824"/>
      <c r="T23" s="704"/>
      <c r="U23" s="705"/>
    </row>
    <row r="24" spans="2:21" ht="16">
      <c r="B24" s="702"/>
      <c r="C24" s="703"/>
      <c r="D24" s="704"/>
      <c r="E24" s="704"/>
      <c r="F24" s="704"/>
      <c r="G24" s="704"/>
      <c r="H24" s="704"/>
      <c r="I24" s="704"/>
      <c r="J24" s="704"/>
      <c r="K24" s="704"/>
      <c r="L24" s="704"/>
      <c r="M24" s="704"/>
      <c r="N24" s="704"/>
      <c r="O24" s="704"/>
      <c r="P24" s="704"/>
      <c r="Q24" s="704"/>
      <c r="R24" s="704"/>
      <c r="S24" s="704"/>
      <c r="T24" s="704"/>
      <c r="U24" s="705"/>
    </row>
    <row r="25" spans="2:21" ht="16">
      <c r="B25" s="702"/>
      <c r="C25" s="703" t="s">
        <v>637</v>
      </c>
      <c r="D25" s="704"/>
      <c r="E25" s="704"/>
      <c r="F25" s="704"/>
      <c r="G25" s="704"/>
      <c r="H25" s="704"/>
      <c r="I25" s="704"/>
      <c r="J25" s="704"/>
      <c r="K25" s="704"/>
      <c r="L25" s="704"/>
      <c r="M25" s="704"/>
      <c r="N25" s="704"/>
      <c r="O25" s="704"/>
      <c r="P25" s="704"/>
      <c r="Q25" s="704"/>
      <c r="R25" s="704"/>
      <c r="S25" s="704"/>
      <c r="T25" s="704"/>
      <c r="U25" s="705"/>
    </row>
    <row r="26" spans="2:21" ht="16">
      <c r="B26" s="702"/>
      <c r="C26" s="703"/>
      <c r="D26" s="704"/>
      <c r="E26" s="704"/>
      <c r="F26" s="704"/>
      <c r="G26" s="704"/>
      <c r="H26" s="704"/>
      <c r="I26" s="704"/>
      <c r="J26" s="704"/>
      <c r="K26" s="704"/>
      <c r="L26" s="704"/>
      <c r="M26" s="704"/>
      <c r="N26" s="704"/>
      <c r="O26" s="704"/>
      <c r="P26" s="704"/>
      <c r="Q26" s="704"/>
      <c r="R26" s="704"/>
      <c r="S26" s="704"/>
      <c r="T26" s="704"/>
      <c r="U26" s="705"/>
    </row>
    <row r="27" spans="2:21" ht="31.5" customHeight="1">
      <c r="B27" s="702"/>
      <c r="C27" s="824" t="s">
        <v>635</v>
      </c>
      <c r="D27" s="824"/>
      <c r="E27" s="824"/>
      <c r="F27" s="824"/>
      <c r="G27" s="824"/>
      <c r="H27" s="824"/>
      <c r="I27" s="824"/>
      <c r="J27" s="824"/>
      <c r="K27" s="824"/>
      <c r="L27" s="824"/>
      <c r="M27" s="824"/>
      <c r="N27" s="824"/>
      <c r="O27" s="824"/>
      <c r="P27" s="824"/>
      <c r="Q27" s="824"/>
      <c r="R27" s="824"/>
      <c r="S27" s="824"/>
      <c r="T27" s="824"/>
      <c r="U27" s="825"/>
    </row>
    <row r="28" spans="2:21" ht="16">
      <c r="B28" s="702"/>
      <c r="C28" s="703"/>
      <c r="D28" s="704"/>
      <c r="E28" s="704"/>
      <c r="F28" s="704"/>
      <c r="G28" s="704"/>
      <c r="H28" s="704"/>
      <c r="I28" s="704"/>
      <c r="J28" s="704"/>
      <c r="K28" s="704"/>
      <c r="L28" s="704"/>
      <c r="M28" s="704"/>
      <c r="N28" s="704"/>
      <c r="O28" s="704"/>
      <c r="P28" s="704"/>
      <c r="Q28" s="704"/>
      <c r="R28" s="704"/>
      <c r="S28" s="704"/>
      <c r="T28" s="704"/>
      <c r="U28" s="705"/>
    </row>
    <row r="29" spans="2:21" ht="31.5" customHeight="1">
      <c r="B29" s="702"/>
      <c r="C29" s="824" t="s">
        <v>638</v>
      </c>
      <c r="D29" s="824"/>
      <c r="E29" s="824"/>
      <c r="F29" s="824"/>
      <c r="G29" s="824"/>
      <c r="H29" s="824"/>
      <c r="I29" s="824"/>
      <c r="J29" s="824"/>
      <c r="K29" s="824"/>
      <c r="L29" s="824"/>
      <c r="M29" s="824"/>
      <c r="N29" s="824"/>
      <c r="O29" s="824"/>
      <c r="P29" s="824"/>
      <c r="Q29" s="824"/>
      <c r="R29" s="824"/>
      <c r="S29" s="824"/>
      <c r="T29" s="824"/>
      <c r="U29" s="825"/>
    </row>
    <row r="30" spans="2:21" ht="16">
      <c r="B30" s="702"/>
      <c r="C30" s="703"/>
      <c r="D30" s="704"/>
      <c r="E30" s="704"/>
      <c r="F30" s="704"/>
      <c r="G30" s="704"/>
      <c r="H30" s="704"/>
      <c r="I30" s="704"/>
      <c r="J30" s="704"/>
      <c r="K30" s="704"/>
      <c r="L30" s="704"/>
      <c r="M30" s="704"/>
      <c r="N30" s="704"/>
      <c r="O30" s="704"/>
      <c r="P30" s="704"/>
      <c r="Q30" s="704"/>
      <c r="R30" s="704"/>
      <c r="S30" s="704"/>
      <c r="T30" s="704"/>
      <c r="U30" s="705"/>
    </row>
    <row r="31" spans="2:21" ht="16">
      <c r="B31" s="702"/>
      <c r="C31" s="703" t="s">
        <v>639</v>
      </c>
      <c r="D31" s="704"/>
      <c r="E31" s="704"/>
      <c r="F31" s="704"/>
      <c r="G31" s="704"/>
      <c r="H31" s="704"/>
      <c r="I31" s="704"/>
      <c r="J31" s="704"/>
      <c r="K31" s="704"/>
      <c r="L31" s="704"/>
      <c r="M31" s="704"/>
      <c r="N31" s="704"/>
      <c r="O31" s="704"/>
      <c r="P31" s="704"/>
      <c r="Q31" s="704"/>
      <c r="R31" s="704"/>
      <c r="S31" s="704"/>
      <c r="T31" s="704"/>
      <c r="U31" s="705"/>
    </row>
    <row r="32" spans="2:21" ht="16">
      <c r="B32" s="706"/>
      <c r="C32" s="707"/>
      <c r="D32" s="708"/>
      <c r="E32" s="708"/>
      <c r="F32" s="708"/>
      <c r="G32" s="708"/>
      <c r="H32" s="708"/>
      <c r="I32" s="708"/>
      <c r="J32" s="708"/>
      <c r="K32" s="708"/>
      <c r="L32" s="708"/>
      <c r="M32" s="708"/>
      <c r="N32" s="708"/>
      <c r="O32" s="708"/>
      <c r="P32" s="708"/>
      <c r="Q32" s="708"/>
      <c r="R32" s="708"/>
      <c r="S32" s="708"/>
      <c r="T32" s="708"/>
      <c r="U32" s="709"/>
    </row>
    <row r="33" spans="2:21" ht="39" customHeight="1">
      <c r="B33" s="710" t="s">
        <v>640</v>
      </c>
      <c r="C33" s="832" t="s">
        <v>641</v>
      </c>
      <c r="D33" s="832"/>
      <c r="E33" s="832"/>
      <c r="F33" s="832"/>
      <c r="G33" s="832"/>
      <c r="H33" s="832"/>
      <c r="I33" s="832"/>
      <c r="J33" s="832"/>
      <c r="K33" s="832"/>
      <c r="L33" s="832"/>
      <c r="M33" s="832"/>
      <c r="N33" s="832"/>
      <c r="O33" s="832"/>
      <c r="P33" s="832"/>
      <c r="Q33" s="832"/>
      <c r="R33" s="832"/>
      <c r="S33" s="832"/>
      <c r="T33" s="832"/>
      <c r="U33" s="833"/>
    </row>
    <row r="34" spans="2:21">
      <c r="B34" s="711"/>
      <c r="C34" s="712"/>
      <c r="D34" s="712"/>
      <c r="E34" s="712"/>
      <c r="F34" s="712"/>
      <c r="G34" s="712"/>
      <c r="H34" s="712"/>
      <c r="I34" s="712"/>
      <c r="J34" s="712"/>
      <c r="K34" s="712"/>
      <c r="L34" s="712"/>
      <c r="M34" s="712"/>
      <c r="N34" s="712"/>
      <c r="O34" s="712"/>
      <c r="P34" s="712"/>
      <c r="Q34" s="712"/>
      <c r="R34" s="712"/>
      <c r="S34" s="712"/>
      <c r="T34" s="712"/>
      <c r="U34" s="713"/>
    </row>
    <row r="35" spans="2:21" ht="17">
      <c r="B35" s="714" t="s">
        <v>642</v>
      </c>
      <c r="C35" s="715" t="s">
        <v>643</v>
      </c>
      <c r="D35" s="704"/>
      <c r="E35" s="704"/>
      <c r="F35" s="704"/>
      <c r="G35" s="704"/>
      <c r="H35" s="704"/>
      <c r="I35" s="704"/>
      <c r="J35" s="704"/>
      <c r="K35" s="704"/>
      <c r="L35" s="704"/>
      <c r="M35" s="704"/>
      <c r="N35" s="704"/>
      <c r="O35" s="704"/>
      <c r="P35" s="704"/>
      <c r="Q35" s="704"/>
      <c r="R35" s="704"/>
      <c r="S35" s="704"/>
      <c r="T35" s="704"/>
      <c r="U35" s="705"/>
    </row>
    <row r="36" spans="2:21">
      <c r="B36" s="716"/>
      <c r="C36" s="708"/>
      <c r="D36" s="708"/>
      <c r="E36" s="708"/>
      <c r="F36" s="708"/>
      <c r="G36" s="708"/>
      <c r="H36" s="708"/>
      <c r="I36" s="708"/>
      <c r="J36" s="708"/>
      <c r="K36" s="708"/>
      <c r="L36" s="708"/>
      <c r="M36" s="708"/>
      <c r="N36" s="708"/>
      <c r="O36" s="708"/>
      <c r="P36" s="708"/>
      <c r="Q36" s="708"/>
      <c r="R36" s="708"/>
      <c r="S36" s="708"/>
      <c r="T36" s="708"/>
      <c r="U36" s="709"/>
    </row>
    <row r="37" spans="2:21" ht="34.5" customHeight="1">
      <c r="B37" s="701" t="s">
        <v>644</v>
      </c>
      <c r="C37" s="826" t="s">
        <v>645</v>
      </c>
      <c r="D37" s="826"/>
      <c r="E37" s="826"/>
      <c r="F37" s="826"/>
      <c r="G37" s="826"/>
      <c r="H37" s="826"/>
      <c r="I37" s="826"/>
      <c r="J37" s="826"/>
      <c r="K37" s="826"/>
      <c r="L37" s="826"/>
      <c r="M37" s="826"/>
      <c r="N37" s="826"/>
      <c r="O37" s="826"/>
      <c r="P37" s="826"/>
      <c r="Q37" s="826"/>
      <c r="R37" s="826"/>
      <c r="S37" s="826"/>
      <c r="T37" s="826"/>
      <c r="U37" s="827"/>
    </row>
    <row r="38" spans="2:21">
      <c r="B38" s="716"/>
      <c r="C38" s="708"/>
      <c r="D38" s="708"/>
      <c r="E38" s="708"/>
      <c r="F38" s="708"/>
      <c r="G38" s="708"/>
      <c r="H38" s="708"/>
      <c r="I38" s="708"/>
      <c r="J38" s="708"/>
      <c r="K38" s="708"/>
      <c r="L38" s="708"/>
      <c r="M38" s="708"/>
      <c r="N38" s="708"/>
      <c r="O38" s="708"/>
      <c r="P38" s="708"/>
      <c r="Q38" s="708"/>
      <c r="R38" s="708"/>
      <c r="S38" s="708"/>
      <c r="T38" s="708"/>
      <c r="U38" s="709"/>
    </row>
    <row r="39" spans="2:21" ht="17">
      <c r="B39" s="701" t="s">
        <v>646</v>
      </c>
      <c r="C39" s="717" t="s">
        <v>647</v>
      </c>
      <c r="D39" s="712"/>
      <c r="E39" s="712"/>
      <c r="F39" s="712"/>
      <c r="G39" s="712"/>
      <c r="H39" s="712"/>
      <c r="I39" s="712"/>
      <c r="J39" s="712"/>
      <c r="K39" s="712"/>
      <c r="L39" s="712"/>
      <c r="M39" s="712"/>
      <c r="N39" s="712"/>
      <c r="O39" s="712"/>
      <c r="P39" s="712"/>
      <c r="Q39" s="712"/>
      <c r="R39" s="712"/>
      <c r="S39" s="712"/>
      <c r="T39" s="712"/>
      <c r="U39" s="713"/>
    </row>
    <row r="40" spans="2:21">
      <c r="B40" s="716"/>
      <c r="C40" s="708"/>
      <c r="D40" s="708"/>
      <c r="E40" s="708"/>
      <c r="F40" s="708"/>
      <c r="G40" s="708"/>
      <c r="H40" s="708"/>
      <c r="I40" s="708"/>
      <c r="J40" s="708"/>
      <c r="K40" s="708"/>
      <c r="L40" s="708"/>
      <c r="M40" s="708"/>
      <c r="N40" s="708"/>
      <c r="O40" s="708"/>
      <c r="P40" s="708"/>
      <c r="Q40" s="708"/>
      <c r="R40" s="708"/>
      <c r="S40" s="708"/>
      <c r="T40" s="708"/>
      <c r="U40" s="709"/>
    </row>
    <row r="41" spans="2:21" ht="38.25" customHeight="1">
      <c r="B41" s="710" t="s">
        <v>648</v>
      </c>
      <c r="C41" s="834" t="s">
        <v>649</v>
      </c>
      <c r="D41" s="834"/>
      <c r="E41" s="834"/>
      <c r="F41" s="834"/>
      <c r="G41" s="834"/>
      <c r="H41" s="834"/>
      <c r="I41" s="834"/>
      <c r="J41" s="834"/>
      <c r="K41" s="834"/>
      <c r="L41" s="834"/>
      <c r="M41" s="834"/>
      <c r="N41" s="834"/>
      <c r="O41" s="834"/>
      <c r="P41" s="834"/>
      <c r="Q41" s="834"/>
      <c r="R41" s="834"/>
      <c r="S41" s="834"/>
      <c r="T41" s="834"/>
      <c r="U41" s="835"/>
    </row>
    <row r="42" spans="2:21">
      <c r="B42" s="718"/>
      <c r="C42" s="712"/>
      <c r="D42" s="712"/>
      <c r="E42" s="712"/>
      <c r="F42" s="712"/>
      <c r="G42" s="712"/>
      <c r="H42" s="712"/>
      <c r="I42" s="712"/>
      <c r="J42" s="712"/>
      <c r="K42" s="712"/>
      <c r="L42" s="712"/>
      <c r="M42" s="712"/>
      <c r="N42" s="712"/>
      <c r="O42" s="712"/>
      <c r="P42" s="712"/>
      <c r="Q42" s="712"/>
      <c r="R42" s="712"/>
      <c r="S42" s="712"/>
      <c r="T42" s="712"/>
      <c r="U42" s="713"/>
    </row>
    <row r="43" spans="2:21" ht="17">
      <c r="B43" s="714" t="s">
        <v>650</v>
      </c>
      <c r="C43" s="715" t="s">
        <v>651</v>
      </c>
      <c r="D43" s="704"/>
      <c r="E43" s="704"/>
      <c r="F43" s="704"/>
      <c r="G43" s="704"/>
      <c r="H43" s="704"/>
      <c r="I43" s="704"/>
      <c r="J43" s="704"/>
      <c r="K43" s="704"/>
      <c r="L43" s="704"/>
      <c r="M43" s="704"/>
      <c r="N43" s="704"/>
      <c r="O43" s="704"/>
      <c r="P43" s="704"/>
      <c r="Q43" s="704"/>
      <c r="R43" s="704"/>
      <c r="S43" s="704"/>
      <c r="T43" s="704"/>
      <c r="U43" s="705"/>
    </row>
    <row r="44" spans="2:21">
      <c r="B44" s="719"/>
      <c r="C44" s="704"/>
      <c r="D44" s="704"/>
      <c r="E44" s="704"/>
      <c r="F44" s="704"/>
      <c r="G44" s="704"/>
      <c r="H44" s="704"/>
      <c r="I44" s="704"/>
      <c r="J44" s="704"/>
      <c r="K44" s="704"/>
      <c r="L44" s="704"/>
      <c r="M44" s="704"/>
      <c r="N44" s="704"/>
      <c r="O44" s="704"/>
      <c r="P44" s="704"/>
      <c r="Q44" s="704"/>
      <c r="R44" s="704"/>
      <c r="S44" s="704"/>
      <c r="T44" s="704"/>
      <c r="U44" s="705"/>
    </row>
    <row r="45" spans="2:21" ht="36" customHeight="1">
      <c r="B45" s="719"/>
      <c r="C45" s="822" t="s">
        <v>667</v>
      </c>
      <c r="D45" s="822"/>
      <c r="E45" s="822"/>
      <c r="F45" s="822"/>
      <c r="G45" s="822"/>
      <c r="H45" s="822"/>
      <c r="I45" s="822"/>
      <c r="J45" s="822"/>
      <c r="K45" s="822"/>
      <c r="L45" s="822"/>
      <c r="M45" s="822"/>
      <c r="N45" s="822"/>
      <c r="O45" s="822"/>
      <c r="P45" s="822"/>
      <c r="Q45" s="822"/>
      <c r="R45" s="822"/>
      <c r="S45" s="822"/>
      <c r="T45" s="822"/>
      <c r="U45" s="823"/>
    </row>
    <row r="46" spans="2:21">
      <c r="B46" s="719"/>
      <c r="C46" s="720"/>
      <c r="D46" s="704"/>
      <c r="E46" s="704"/>
      <c r="F46" s="704"/>
      <c r="G46" s="704"/>
      <c r="H46" s="704"/>
      <c r="I46" s="704"/>
      <c r="J46" s="704"/>
      <c r="K46" s="704"/>
      <c r="L46" s="704"/>
      <c r="M46" s="704"/>
      <c r="N46" s="704"/>
      <c r="O46" s="704"/>
      <c r="P46" s="704"/>
      <c r="Q46" s="704"/>
      <c r="R46" s="704"/>
      <c r="S46" s="704"/>
      <c r="T46" s="704"/>
      <c r="U46" s="705"/>
    </row>
    <row r="47" spans="2:21" ht="35.25" customHeight="1">
      <c r="B47" s="719"/>
      <c r="C47" s="822" t="s">
        <v>652</v>
      </c>
      <c r="D47" s="822"/>
      <c r="E47" s="822"/>
      <c r="F47" s="822"/>
      <c r="G47" s="822"/>
      <c r="H47" s="822"/>
      <c r="I47" s="822"/>
      <c r="J47" s="822"/>
      <c r="K47" s="822"/>
      <c r="L47" s="822"/>
      <c r="M47" s="822"/>
      <c r="N47" s="822"/>
      <c r="O47" s="822"/>
      <c r="P47" s="822"/>
      <c r="Q47" s="822"/>
      <c r="R47" s="822"/>
      <c r="S47" s="822"/>
      <c r="T47" s="822"/>
      <c r="U47" s="823"/>
    </row>
    <row r="48" spans="2:21">
      <c r="B48" s="719"/>
      <c r="C48" s="720"/>
      <c r="D48" s="704"/>
      <c r="E48" s="704"/>
      <c r="F48" s="704"/>
      <c r="G48" s="704"/>
      <c r="H48" s="704"/>
      <c r="I48" s="704"/>
      <c r="J48" s="704"/>
      <c r="K48" s="704"/>
      <c r="L48" s="704"/>
      <c r="M48" s="704"/>
      <c r="N48" s="704"/>
      <c r="O48" s="704"/>
      <c r="P48" s="704"/>
      <c r="Q48" s="704"/>
      <c r="R48" s="704"/>
      <c r="S48" s="704"/>
      <c r="T48" s="704"/>
      <c r="U48" s="705"/>
    </row>
    <row r="49" spans="2:21" ht="40.5" customHeight="1">
      <c r="B49" s="719"/>
      <c r="C49" s="822" t="s">
        <v>653</v>
      </c>
      <c r="D49" s="822"/>
      <c r="E49" s="822"/>
      <c r="F49" s="822"/>
      <c r="G49" s="822"/>
      <c r="H49" s="822"/>
      <c r="I49" s="822"/>
      <c r="J49" s="822"/>
      <c r="K49" s="822"/>
      <c r="L49" s="822"/>
      <c r="M49" s="822"/>
      <c r="N49" s="822"/>
      <c r="O49" s="822"/>
      <c r="P49" s="822"/>
      <c r="Q49" s="822"/>
      <c r="R49" s="822"/>
      <c r="S49" s="822"/>
      <c r="T49" s="822"/>
      <c r="U49" s="823"/>
    </row>
    <row r="50" spans="2:21">
      <c r="B50" s="719"/>
      <c r="C50" s="720"/>
      <c r="D50" s="704"/>
      <c r="E50" s="704"/>
      <c r="F50" s="704"/>
      <c r="G50" s="704"/>
      <c r="H50" s="704"/>
      <c r="I50" s="704"/>
      <c r="J50" s="704"/>
      <c r="K50" s="704"/>
      <c r="L50" s="704"/>
      <c r="M50" s="704"/>
      <c r="N50" s="704"/>
      <c r="O50" s="704"/>
      <c r="P50" s="704"/>
      <c r="Q50" s="704"/>
      <c r="R50" s="704"/>
      <c r="S50" s="704"/>
      <c r="T50" s="704"/>
      <c r="U50" s="705"/>
    </row>
    <row r="51" spans="2:21" ht="30" customHeight="1">
      <c r="B51" s="719"/>
      <c r="C51" s="822" t="s">
        <v>654</v>
      </c>
      <c r="D51" s="822"/>
      <c r="E51" s="822"/>
      <c r="F51" s="822"/>
      <c r="G51" s="822"/>
      <c r="H51" s="822"/>
      <c r="I51" s="822"/>
      <c r="J51" s="822"/>
      <c r="K51" s="822"/>
      <c r="L51" s="822"/>
      <c r="M51" s="822"/>
      <c r="N51" s="822"/>
      <c r="O51" s="822"/>
      <c r="P51" s="822"/>
      <c r="Q51" s="822"/>
      <c r="R51" s="822"/>
      <c r="S51" s="822"/>
      <c r="T51" s="822"/>
      <c r="U51" s="823"/>
    </row>
    <row r="52" spans="2:21" ht="16">
      <c r="B52" s="719"/>
      <c r="C52" s="703"/>
      <c r="D52" s="704"/>
      <c r="E52" s="704"/>
      <c r="F52" s="704"/>
      <c r="G52" s="704"/>
      <c r="H52" s="704"/>
      <c r="I52" s="704"/>
      <c r="J52" s="704"/>
      <c r="K52" s="704"/>
      <c r="L52" s="704"/>
      <c r="M52" s="704"/>
      <c r="N52" s="704"/>
      <c r="O52" s="704"/>
      <c r="P52" s="704"/>
      <c r="Q52" s="704"/>
      <c r="R52" s="704"/>
      <c r="S52" s="704"/>
      <c r="T52" s="704"/>
      <c r="U52" s="705"/>
    </row>
    <row r="53" spans="2:21" ht="31.5" customHeight="1">
      <c r="B53" s="719"/>
      <c r="C53" s="824" t="s">
        <v>666</v>
      </c>
      <c r="D53" s="824"/>
      <c r="E53" s="824"/>
      <c r="F53" s="824"/>
      <c r="G53" s="824"/>
      <c r="H53" s="824"/>
      <c r="I53" s="824"/>
      <c r="J53" s="824"/>
      <c r="K53" s="824"/>
      <c r="L53" s="824"/>
      <c r="M53" s="824"/>
      <c r="N53" s="824"/>
      <c r="O53" s="824"/>
      <c r="P53" s="824"/>
      <c r="Q53" s="824"/>
      <c r="R53" s="824"/>
      <c r="S53" s="824"/>
      <c r="T53" s="824"/>
      <c r="U53" s="825"/>
    </row>
    <row r="54" spans="2:21">
      <c r="B54" s="716"/>
      <c r="C54" s="708"/>
      <c r="D54" s="708"/>
      <c r="E54" s="708"/>
      <c r="F54" s="708"/>
      <c r="G54" s="708"/>
      <c r="H54" s="708"/>
      <c r="I54" s="708"/>
      <c r="J54" s="708"/>
      <c r="K54" s="708"/>
      <c r="L54" s="708"/>
      <c r="M54" s="708"/>
      <c r="N54" s="708"/>
      <c r="O54" s="708"/>
      <c r="P54" s="708"/>
      <c r="Q54" s="708"/>
      <c r="R54" s="708"/>
      <c r="S54" s="708"/>
      <c r="T54" s="708"/>
      <c r="U54" s="709"/>
    </row>
    <row r="55" spans="2:21" ht="48" customHeight="1">
      <c r="B55" s="701" t="s">
        <v>655</v>
      </c>
      <c r="C55" s="826" t="s">
        <v>656</v>
      </c>
      <c r="D55" s="826"/>
      <c r="E55" s="826"/>
      <c r="F55" s="826"/>
      <c r="G55" s="826"/>
      <c r="H55" s="826"/>
      <c r="I55" s="826"/>
      <c r="J55" s="826"/>
      <c r="K55" s="826"/>
      <c r="L55" s="826"/>
      <c r="M55" s="826"/>
      <c r="N55" s="826"/>
      <c r="O55" s="826"/>
      <c r="P55" s="826"/>
      <c r="Q55" s="826"/>
      <c r="R55" s="826"/>
      <c r="S55" s="826"/>
      <c r="T55" s="826"/>
      <c r="U55" s="827"/>
    </row>
    <row r="56" spans="2:21">
      <c r="B56" s="716"/>
      <c r="C56" s="708"/>
      <c r="D56" s="708"/>
      <c r="E56" s="708"/>
      <c r="F56" s="708"/>
      <c r="G56" s="708"/>
      <c r="H56" s="708"/>
      <c r="I56" s="708"/>
      <c r="J56" s="708"/>
      <c r="K56" s="708"/>
      <c r="L56" s="708"/>
      <c r="M56" s="708"/>
      <c r="N56" s="708"/>
      <c r="O56" s="708"/>
      <c r="P56" s="708"/>
      <c r="Q56" s="708"/>
      <c r="R56" s="708"/>
      <c r="S56" s="708"/>
      <c r="T56" s="708"/>
      <c r="U56" s="709"/>
    </row>
    <row r="57" spans="2:21" ht="34.5" customHeight="1">
      <c r="B57" s="701" t="s">
        <v>657</v>
      </c>
      <c r="C57" s="826" t="s">
        <v>658</v>
      </c>
      <c r="D57" s="826"/>
      <c r="E57" s="826"/>
      <c r="F57" s="826"/>
      <c r="G57" s="826"/>
      <c r="H57" s="826"/>
      <c r="I57" s="826"/>
      <c r="J57" s="826"/>
      <c r="K57" s="826"/>
      <c r="L57" s="826"/>
      <c r="M57" s="826"/>
      <c r="N57" s="826"/>
      <c r="O57" s="826"/>
      <c r="P57" s="826"/>
      <c r="Q57" s="826"/>
      <c r="R57" s="826"/>
      <c r="S57" s="826"/>
      <c r="T57" s="826"/>
      <c r="U57" s="827"/>
    </row>
    <row r="58" spans="2:21">
      <c r="B58" s="721"/>
      <c r="C58" s="708"/>
      <c r="D58" s="708"/>
      <c r="E58" s="708"/>
      <c r="F58" s="708"/>
      <c r="G58" s="708"/>
      <c r="H58" s="708"/>
      <c r="I58" s="708"/>
      <c r="J58" s="708"/>
      <c r="K58" s="708"/>
      <c r="L58" s="708"/>
      <c r="M58" s="708"/>
      <c r="N58" s="708"/>
      <c r="O58" s="708"/>
      <c r="P58" s="708"/>
      <c r="Q58" s="708"/>
      <c r="R58" s="708"/>
      <c r="S58" s="708"/>
      <c r="T58" s="708"/>
      <c r="U58" s="709"/>
    </row>
    <row r="59" spans="2:21" ht="30.75" customHeight="1">
      <c r="B59" s="710" t="s">
        <v>659</v>
      </c>
      <c r="C59" s="722" t="s">
        <v>660</v>
      </c>
      <c r="D59" s="723"/>
      <c r="E59" s="723"/>
      <c r="F59" s="723"/>
      <c r="G59" s="723"/>
      <c r="H59" s="723"/>
      <c r="I59" s="723"/>
      <c r="J59" s="723"/>
      <c r="K59" s="723"/>
      <c r="L59" s="723"/>
      <c r="M59" s="723"/>
      <c r="N59" s="723"/>
      <c r="O59" s="723"/>
      <c r="P59" s="723"/>
      <c r="Q59" s="723"/>
      <c r="R59" s="723"/>
      <c r="S59" s="723"/>
      <c r="T59" s="723"/>
      <c r="U59" s="724"/>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B13" sqref="B13"/>
    </sheetView>
  </sheetViews>
  <sheetFormatPr baseColWidth="10" defaultColWidth="9.1640625" defaultRowHeight="16"/>
  <cols>
    <col min="1" max="1" width="3.1640625" style="12" customWidth="1"/>
    <col min="2" max="2" width="61.6640625" style="10" customWidth="1"/>
    <col min="3" max="3" width="58.6640625" style="12" customWidth="1"/>
    <col min="4" max="4" width="62.5" style="12" customWidth="1"/>
    <col min="5" max="5" width="42" style="12" customWidth="1"/>
    <col min="6" max="6" width="44.1640625" style="12" customWidth="1"/>
    <col min="7" max="7" width="9.1640625" style="16"/>
    <col min="8" max="10" width="9.1640625" style="12"/>
    <col min="11" max="11" width="26.1640625" style="12" customWidth="1"/>
    <col min="12" max="12" width="59.83203125" style="17" customWidth="1"/>
    <col min="13" max="13" width="14.6640625" style="25" customWidth="1"/>
    <col min="14" max="14" width="29.6640625" style="17" customWidth="1"/>
    <col min="15" max="16384" width="9.1640625" style="12"/>
  </cols>
  <sheetData>
    <row r="1" spans="2:20" ht="146.25" customHeight="1"/>
    <row r="3" spans="2:20" ht="25.5" customHeight="1">
      <c r="B3" s="837" t="s">
        <v>697</v>
      </c>
      <c r="C3" s="838"/>
      <c r="D3" s="838"/>
      <c r="E3" s="838"/>
      <c r="F3" s="839"/>
      <c r="G3" s="122"/>
    </row>
    <row r="4" spans="2:20" ht="16.5" customHeight="1">
      <c r="B4" s="840"/>
      <c r="C4" s="841"/>
      <c r="D4" s="841"/>
      <c r="E4" s="841"/>
      <c r="F4" s="842"/>
      <c r="G4" s="122"/>
    </row>
    <row r="5" spans="2:20" ht="71.25" customHeight="1">
      <c r="B5" s="840"/>
      <c r="C5" s="841"/>
      <c r="D5" s="841"/>
      <c r="E5" s="841"/>
      <c r="F5" s="842"/>
      <c r="G5" s="122"/>
    </row>
    <row r="6" spans="2:20" ht="21.75" customHeight="1">
      <c r="B6" s="843"/>
      <c r="C6" s="844"/>
      <c r="D6" s="844"/>
      <c r="E6" s="844"/>
      <c r="F6" s="845"/>
      <c r="G6" s="122"/>
    </row>
    <row r="8" spans="2:20" ht="20">
      <c r="B8" s="836" t="s">
        <v>481</v>
      </c>
      <c r="C8" s="836"/>
      <c r="D8" s="836"/>
      <c r="E8" s="836"/>
      <c r="F8" s="836"/>
      <c r="G8" s="836"/>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626</v>
      </c>
      <c r="G13" s="109"/>
      <c r="L13" s="33"/>
      <c r="M13" s="33"/>
      <c r="N13" s="33"/>
      <c r="O13" s="33"/>
      <c r="P13" s="33"/>
      <c r="Q13" s="68"/>
      <c r="S13" s="8"/>
      <c r="T13" s="8"/>
    </row>
    <row r="14" spans="2:20" s="9" customFormat="1" ht="26.25" customHeight="1" thickBot="1">
      <c r="B14" s="102"/>
      <c r="C14" s="171" t="s">
        <v>621</v>
      </c>
      <c r="G14" s="123"/>
      <c r="L14" s="33"/>
      <c r="M14" s="33"/>
      <c r="N14" s="33"/>
      <c r="O14" s="33"/>
      <c r="P14" s="33"/>
      <c r="Q14" s="68"/>
      <c r="S14" s="8"/>
      <c r="T14" s="8"/>
    </row>
    <row r="15" spans="2:20" s="9" customFormat="1" ht="26.25" customHeight="1" thickBot="1">
      <c r="B15" s="102"/>
      <c r="C15" s="171" t="s">
        <v>622</v>
      </c>
      <c r="G15" s="123"/>
      <c r="L15" s="33"/>
      <c r="M15" s="33"/>
      <c r="N15" s="33"/>
      <c r="O15" s="33"/>
      <c r="P15" s="33"/>
      <c r="Q15" s="68"/>
      <c r="S15" s="8"/>
      <c r="T15" s="8"/>
    </row>
    <row r="16" spans="2:20" s="9" customFormat="1" ht="26.25" customHeight="1" thickBot="1">
      <c r="B16" s="102"/>
      <c r="C16" s="171" t="s">
        <v>623</v>
      </c>
      <c r="G16" s="123"/>
      <c r="L16" s="33"/>
      <c r="M16" s="33"/>
      <c r="N16" s="33"/>
      <c r="O16" s="33"/>
      <c r="P16" s="33"/>
      <c r="Q16" s="68"/>
      <c r="S16" s="8"/>
      <c r="T16" s="8"/>
    </row>
    <row r="17" spans="2:20" s="9" customFormat="1" ht="26.25" customHeight="1" thickBot="1">
      <c r="B17" s="102"/>
      <c r="C17" s="124" t="s">
        <v>624</v>
      </c>
      <c r="G17" s="109"/>
      <c r="L17" s="33"/>
      <c r="M17" s="33"/>
      <c r="N17" s="33"/>
      <c r="O17" s="33"/>
      <c r="P17" s="33"/>
      <c r="Q17" s="68"/>
      <c r="S17" s="8"/>
      <c r="T17" s="8"/>
    </row>
    <row r="18" spans="2:20" s="9" customFormat="1" ht="26.25" customHeight="1" thickBot="1">
      <c r="B18" s="102"/>
      <c r="C18" s="124" t="s">
        <v>625</v>
      </c>
      <c r="G18" s="123"/>
      <c r="L18" s="33"/>
      <c r="M18" s="33"/>
      <c r="N18" s="33"/>
      <c r="O18" s="33"/>
      <c r="P18" s="33"/>
      <c r="Q18" s="68"/>
      <c r="S18" s="8"/>
      <c r="T18" s="8"/>
    </row>
    <row r="19" spans="2:20" s="9" customFormat="1" ht="26.25" customHeight="1" thickBot="1">
      <c r="B19" s="102"/>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540</v>
      </c>
      <c r="C21" s="242" t="s">
        <v>471</v>
      </c>
      <c r="D21" s="242" t="s">
        <v>447</v>
      </c>
      <c r="E21" s="242" t="s">
        <v>439</v>
      </c>
      <c r="F21" s="242" t="s">
        <v>553</v>
      </c>
      <c r="G21" s="40"/>
      <c r="M21" s="25"/>
      <c r="T21" s="25"/>
    </row>
    <row r="22" spans="2:20" s="103" customFormat="1" ht="36" customHeight="1">
      <c r="B22" s="642" t="s">
        <v>543</v>
      </c>
      <c r="C22" s="648" t="s">
        <v>437</v>
      </c>
      <c r="D22" s="651" t="s">
        <v>443</v>
      </c>
      <c r="E22" s="655" t="s">
        <v>587</v>
      </c>
      <c r="F22" s="651" t="s">
        <v>448</v>
      </c>
      <c r="G22" s="173"/>
      <c r="M22" s="640"/>
      <c r="T22" s="640"/>
    </row>
    <row r="23" spans="2:20" s="103" customFormat="1" ht="35.25" customHeight="1">
      <c r="B23" s="643" t="s">
        <v>458</v>
      </c>
      <c r="C23" s="649" t="s">
        <v>438</v>
      </c>
      <c r="D23" s="652" t="s">
        <v>444</v>
      </c>
      <c r="E23" s="656" t="s">
        <v>587</v>
      </c>
      <c r="F23" s="652" t="s">
        <v>448</v>
      </c>
      <c r="G23" s="173"/>
      <c r="M23" s="640"/>
      <c r="T23" s="640"/>
    </row>
    <row r="24" spans="2:20" s="103" customFormat="1" ht="34.5" customHeight="1">
      <c r="B24" s="643" t="s">
        <v>455</v>
      </c>
      <c r="C24" s="649" t="s">
        <v>438</v>
      </c>
      <c r="D24" s="652" t="s">
        <v>445</v>
      </c>
      <c r="E24" s="656" t="s">
        <v>587</v>
      </c>
      <c r="F24" s="652" t="s">
        <v>448</v>
      </c>
      <c r="G24" s="173"/>
      <c r="M24" s="640"/>
      <c r="T24" s="640"/>
    </row>
    <row r="25" spans="2:20" s="103" customFormat="1" ht="32.25" customHeight="1">
      <c r="B25" s="644" t="s">
        <v>456</v>
      </c>
      <c r="C25" s="649" t="s">
        <v>437</v>
      </c>
      <c r="D25" s="652" t="s">
        <v>446</v>
      </c>
      <c r="E25" s="657" t="s">
        <v>606</v>
      </c>
      <c r="F25" s="660"/>
      <c r="G25" s="173"/>
      <c r="M25" s="640"/>
      <c r="T25" s="640"/>
    </row>
    <row r="26" spans="2:20" s="103" customFormat="1" ht="30.75" customHeight="1">
      <c r="B26" s="645" t="s">
        <v>541</v>
      </c>
      <c r="C26" s="649" t="s">
        <v>437</v>
      </c>
      <c r="D26" s="652"/>
      <c r="E26" s="657"/>
      <c r="F26" s="660"/>
      <c r="G26" s="173"/>
      <c r="M26" s="640"/>
      <c r="T26" s="640"/>
    </row>
    <row r="27" spans="2:20" s="103" customFormat="1" ht="32.25" customHeight="1">
      <c r="B27" s="646" t="s">
        <v>542</v>
      </c>
      <c r="C27" s="649" t="s">
        <v>437</v>
      </c>
      <c r="D27" s="653" t="s">
        <v>538</v>
      </c>
      <c r="E27" s="657"/>
      <c r="F27" s="660"/>
      <c r="G27" s="173"/>
      <c r="M27" s="640"/>
      <c r="T27" s="640"/>
    </row>
    <row r="28" spans="2:20" s="103" customFormat="1" ht="27" customHeight="1">
      <c r="B28" s="644" t="s">
        <v>457</v>
      </c>
      <c r="C28" s="649" t="s">
        <v>440</v>
      </c>
      <c r="D28" s="652" t="s">
        <v>482</v>
      </c>
      <c r="E28" s="657" t="s">
        <v>459</v>
      </c>
      <c r="F28" s="660"/>
      <c r="G28" s="173"/>
      <c r="M28" s="640"/>
      <c r="T28" s="640"/>
    </row>
    <row r="29" spans="2:20" s="103" customFormat="1" ht="27" customHeight="1">
      <c r="B29" s="646" t="s">
        <v>452</v>
      </c>
      <c r="C29" s="649" t="s">
        <v>437</v>
      </c>
      <c r="D29" s="652"/>
      <c r="E29" s="657"/>
      <c r="F29" s="652" t="s">
        <v>407</v>
      </c>
      <c r="G29" s="173"/>
      <c r="M29" s="640"/>
      <c r="T29" s="640"/>
    </row>
    <row r="30" spans="2:20" s="103" customFormat="1" ht="32.25" customHeight="1">
      <c r="B30" s="644" t="s">
        <v>207</v>
      </c>
      <c r="C30" s="649" t="s">
        <v>442</v>
      </c>
      <c r="D30" s="652" t="s">
        <v>555</v>
      </c>
      <c r="E30" s="658"/>
      <c r="F30" s="652" t="s">
        <v>554</v>
      </c>
      <c r="G30" s="641"/>
      <c r="M30" s="640"/>
    </row>
    <row r="31" spans="2:20" s="103" customFormat="1" ht="27.75" customHeight="1">
      <c r="B31" s="647" t="s">
        <v>539</v>
      </c>
      <c r="C31" s="650" t="s">
        <v>441</v>
      </c>
      <c r="D31" s="654"/>
      <c r="E31" s="659"/>
      <c r="F31" s="654"/>
      <c r="G31" s="641"/>
      <c r="M31" s="640"/>
    </row>
    <row r="32" spans="2:20" s="103" customFormat="1" ht="23.25" customHeight="1">
      <c r="C32" s="174"/>
      <c r="D32" s="174"/>
      <c r="E32" s="174"/>
      <c r="G32" s="641"/>
      <c r="M32" s="640"/>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baseColWidth="10" defaultColWidth="9.1640625" defaultRowHeight="15"/>
  <cols>
    <col min="1" max="1" width="61.1640625" style="12" bestFit="1" customWidth="1"/>
    <col min="2" max="2" width="13.6640625" style="12" customWidth="1"/>
    <col min="3" max="3" width="9.1640625" style="10"/>
    <col min="4" max="4" width="15" style="12" customWidth="1"/>
    <col min="5" max="5" width="11.5" style="10" customWidth="1"/>
    <col min="6" max="6" width="24.1640625" style="12" customWidth="1"/>
    <col min="7" max="7" width="32" style="12" customWidth="1"/>
    <col min="8" max="8" width="14.6640625" style="12" customWidth="1"/>
    <col min="9" max="16384" width="9.164062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2010</v>
      </c>
      <c r="F2" s="26" t="s">
        <v>170</v>
      </c>
      <c r="G2" s="12" t="s">
        <v>571</v>
      </c>
      <c r="H2" s="12" t="s">
        <v>589</v>
      </c>
    </row>
    <row r="3" spans="1:8">
      <c r="A3" s="12" t="s">
        <v>371</v>
      </c>
      <c r="B3" s="12" t="s">
        <v>27</v>
      </c>
      <c r="C3" s="10">
        <v>2007</v>
      </c>
      <c r="D3" s="12" t="s">
        <v>417</v>
      </c>
      <c r="E3" s="10">
        <f>'2. LRAMVA Threshold'!D24</f>
        <v>2015</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11"/>
  <sheetViews>
    <sheetView topLeftCell="B16" zoomScale="85" zoomScaleNormal="85" workbookViewId="0">
      <selection activeCell="E43" sqref="E43:G43"/>
    </sheetView>
  </sheetViews>
  <sheetFormatPr baseColWidth="10" defaultColWidth="9.1640625" defaultRowHeight="16"/>
  <cols>
    <col min="1" max="1" width="2.6640625" style="9" customWidth="1"/>
    <col min="2" max="2" width="33.5" style="9" customWidth="1"/>
    <col min="3" max="4" width="29.5" style="9" customWidth="1"/>
    <col min="5" max="5" width="24.5" style="17" customWidth="1"/>
    <col min="6" max="6" width="34.5" style="9" customWidth="1"/>
    <col min="7" max="7" width="27.5" style="9" customWidth="1"/>
    <col min="8" max="8" width="28.83203125" style="9" customWidth="1"/>
    <col min="9" max="9" width="23.1640625" style="9" customWidth="1"/>
    <col min="10" max="10" width="22" style="9" customWidth="1"/>
    <col min="11" max="11" width="19.6640625" style="9" hidden="1" customWidth="1"/>
    <col min="12" max="12" width="21.6640625" style="9" hidden="1" customWidth="1"/>
    <col min="13" max="13" width="24" style="9" hidden="1" customWidth="1"/>
    <col min="14" max="14" width="24.1640625" style="9" hidden="1" customWidth="1"/>
    <col min="15" max="15" width="21.5" style="9" hidden="1" customWidth="1"/>
    <col min="16" max="16" width="22.1640625" style="9" hidden="1" customWidth="1"/>
    <col min="17" max="17" width="16.5" style="9" hidden="1" customWidth="1"/>
    <col min="18" max="18" width="18.1640625" style="9" customWidth="1"/>
    <col min="19" max="19" width="17.1640625" style="9" customWidth="1"/>
    <col min="20" max="20" width="13.6640625" style="8" customWidth="1"/>
    <col min="21" max="21" width="6.33203125" style="8" customWidth="1"/>
    <col min="22" max="22" width="13.5" style="9" customWidth="1"/>
    <col min="23" max="23" width="15.33203125" style="9" customWidth="1"/>
    <col min="24" max="16384" width="9.16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5" t="s">
        <v>551</v>
      </c>
      <c r="D6" s="17"/>
      <c r="E6" s="9"/>
      <c r="T6" s="9"/>
      <c r="V6" s="8"/>
    </row>
    <row r="7" spans="2:22" ht="21" customHeight="1">
      <c r="B7" s="533"/>
      <c r="C7" s="17"/>
      <c r="D7" s="17"/>
      <c r="E7" s="9"/>
      <c r="T7" s="9"/>
      <c r="V7" s="8"/>
    </row>
    <row r="8" spans="2:22" ht="24.75" customHeight="1">
      <c r="B8" s="117" t="s">
        <v>239</v>
      </c>
      <c r="C8" s="188"/>
      <c r="D8" s="597"/>
      <c r="E8" s="9"/>
      <c r="T8" s="9"/>
      <c r="V8" s="8"/>
    </row>
    <row r="9" spans="2:22" ht="41.25" customHeight="1">
      <c r="B9" s="547" t="s">
        <v>520</v>
      </c>
      <c r="C9" s="543"/>
      <c r="D9" s="541"/>
      <c r="E9" s="541"/>
      <c r="F9" s="541"/>
      <c r="G9" s="541"/>
      <c r="H9" s="541"/>
      <c r="I9" s="541"/>
      <c r="J9" s="542"/>
      <c r="K9" s="542"/>
      <c r="L9" s="542"/>
      <c r="M9" s="18"/>
      <c r="T9" s="9"/>
      <c r="V9" s="8"/>
    </row>
    <row r="10" spans="2:22" ht="10.5" customHeight="1">
      <c r="B10" s="547"/>
      <c r="C10" s="543"/>
      <c r="D10" s="541"/>
      <c r="E10" s="541"/>
      <c r="F10" s="541"/>
      <c r="G10" s="541"/>
      <c r="H10" s="541"/>
      <c r="I10" s="541"/>
      <c r="J10" s="542"/>
      <c r="K10" s="542"/>
      <c r="L10" s="542"/>
      <c r="M10" s="18"/>
      <c r="T10" s="9"/>
      <c r="V10" s="8"/>
    </row>
    <row r="11" spans="2:22" s="545" customFormat="1" ht="26.25" customHeight="1">
      <c r="B11" s="564" t="s">
        <v>556</v>
      </c>
      <c r="C11" s="563"/>
      <c r="D11" s="563"/>
      <c r="E11" s="563"/>
      <c r="F11" s="563"/>
      <c r="G11" s="563"/>
      <c r="H11" s="563"/>
      <c r="T11" s="546"/>
      <c r="U11" s="546"/>
    </row>
    <row r="12" spans="2:22" s="32" customFormat="1" ht="18.75" customHeight="1">
      <c r="B12" s="540"/>
      <c r="T12" s="185"/>
      <c r="U12" s="185"/>
    </row>
    <row r="13" spans="2:22" s="32" customFormat="1" ht="22.5" customHeight="1" thickBot="1">
      <c r="B13" s="184" t="s">
        <v>508</v>
      </c>
      <c r="C13" s="17"/>
      <c r="F13" s="184" t="s">
        <v>509</v>
      </c>
      <c r="G13" s="36"/>
      <c r="H13" s="31"/>
      <c r="I13" s="9"/>
      <c r="J13" s="183" t="s">
        <v>506</v>
      </c>
      <c r="N13" s="103"/>
      <c r="P13" s="9"/>
      <c r="Q13" s="186"/>
      <c r="R13" s="42"/>
      <c r="T13" s="185"/>
      <c r="U13" s="185"/>
    </row>
    <row r="14" spans="2:22" ht="29.25" customHeight="1" thickBot="1">
      <c r="B14" s="124" t="s">
        <v>547</v>
      </c>
      <c r="D14" s="538" t="s">
        <v>743</v>
      </c>
      <c r="E14" s="130"/>
      <c r="F14" s="124" t="s">
        <v>548</v>
      </c>
      <c r="H14" s="538" t="s">
        <v>745</v>
      </c>
      <c r="J14" s="124" t="s">
        <v>515</v>
      </c>
      <c r="L14" s="132"/>
      <c r="N14" s="103"/>
      <c r="Q14" s="99"/>
      <c r="R14" s="96"/>
    </row>
    <row r="15" spans="2:22" ht="26.25" customHeight="1" thickBot="1">
      <c r="B15" s="124" t="s">
        <v>424</v>
      </c>
      <c r="C15" s="106"/>
      <c r="D15" s="538" t="s">
        <v>786</v>
      </c>
      <c r="F15" s="124" t="s">
        <v>414</v>
      </c>
      <c r="G15" s="127"/>
      <c r="H15" s="538" t="s">
        <v>746</v>
      </c>
      <c r="I15" s="17"/>
      <c r="J15" s="124" t="s">
        <v>516</v>
      </c>
      <c r="L15" s="132"/>
      <c r="M15" s="103"/>
      <c r="Q15" s="108"/>
      <c r="R15" s="96"/>
    </row>
    <row r="16" spans="2:22" ht="28.5" customHeight="1" thickBot="1">
      <c r="B16" s="124" t="s">
        <v>454</v>
      </c>
      <c r="C16" s="106"/>
      <c r="D16" s="539" t="s">
        <v>744</v>
      </c>
      <c r="E16" s="103"/>
      <c r="F16" s="124" t="s">
        <v>434</v>
      </c>
      <c r="G16" s="125"/>
      <c r="H16" s="539" t="s">
        <v>785</v>
      </c>
      <c r="I16" s="103"/>
      <c r="K16" s="194"/>
      <c r="L16" s="194"/>
      <c r="M16" s="194"/>
      <c r="N16" s="194"/>
      <c r="Q16" s="115"/>
      <c r="R16" s="96"/>
    </row>
    <row r="17" spans="1:21" ht="29.25" customHeight="1">
      <c r="B17" s="124" t="s">
        <v>421</v>
      </c>
      <c r="C17" s="106"/>
      <c r="D17" s="728">
        <v>274497</v>
      </c>
      <c r="E17" s="121"/>
      <c r="F17" s="735" t="s">
        <v>670</v>
      </c>
      <c r="G17" s="194"/>
      <c r="H17" s="729"/>
      <c r="I17" s="17"/>
      <c r="M17" s="194"/>
      <c r="N17" s="194"/>
      <c r="P17" s="99"/>
      <c r="Q17" s="99"/>
      <c r="R17" s="96"/>
    </row>
    <row r="18" spans="1:21" s="28" customFormat="1" ht="29.25" customHeight="1">
      <c r="B18" s="124"/>
      <c r="C18" s="730"/>
      <c r="D18" s="727"/>
      <c r="E18" s="731"/>
      <c r="F18" s="726"/>
      <c r="G18" s="732"/>
      <c r="H18" s="733"/>
      <c r="I18" s="162"/>
      <c r="M18" s="732"/>
      <c r="N18" s="732"/>
      <c r="P18" s="732"/>
      <c r="Q18" s="732"/>
      <c r="R18" s="734"/>
      <c r="T18" s="37"/>
      <c r="U18" s="37"/>
    </row>
    <row r="19" spans="1:21" ht="27.75" customHeight="1" thickBot="1">
      <c r="E19" s="9"/>
      <c r="F19" s="124" t="s">
        <v>435</v>
      </c>
      <c r="G19" s="599" t="s">
        <v>363</v>
      </c>
      <c r="H19" s="241">
        <f>SUM(R54,R57,R60,R63,R66,R69,R72,R75,R78,R81,R84)</f>
        <v>342479.00754877727</v>
      </c>
      <c r="I19" s="17"/>
      <c r="J19" s="115"/>
      <c r="K19" s="115"/>
      <c r="L19" s="115"/>
      <c r="M19" s="115"/>
      <c r="N19" s="115"/>
      <c r="P19" s="115"/>
      <c r="Q19" s="115"/>
      <c r="R19" s="96"/>
    </row>
    <row r="20" spans="1:21" ht="27.75" customHeight="1" thickBot="1">
      <c r="E20" s="9"/>
      <c r="F20" s="124" t="s">
        <v>436</v>
      </c>
      <c r="G20" s="599" t="s">
        <v>364</v>
      </c>
      <c r="H20" s="131">
        <f>-SUM(R55,R58,R61,R64,R67,R70,R73,R76,R79,R82,R85)</f>
        <v>99485.075435336985</v>
      </c>
      <c r="I20" s="17"/>
      <c r="J20" s="115"/>
      <c r="P20" s="115"/>
      <c r="Q20" s="115"/>
      <c r="R20" s="96"/>
    </row>
    <row r="21" spans="1:21" ht="27.75" customHeight="1" thickBot="1">
      <c r="C21" s="32"/>
      <c r="D21" s="32"/>
      <c r="E21" s="32"/>
      <c r="F21" s="124" t="s">
        <v>408</v>
      </c>
      <c r="G21" s="599" t="s">
        <v>365</v>
      </c>
      <c r="H21" s="187">
        <f>R87</f>
        <v>3426.4861950880991</v>
      </c>
      <c r="I21" s="103"/>
      <c r="P21" s="115"/>
      <c r="Q21" s="115"/>
      <c r="R21" s="96"/>
    </row>
    <row r="22" spans="1:21" ht="27.75" customHeight="1">
      <c r="C22" s="32"/>
      <c r="D22" s="32"/>
      <c r="E22" s="32"/>
      <c r="F22" s="124" t="s">
        <v>510</v>
      </c>
      <c r="G22" s="599" t="s">
        <v>449</v>
      </c>
      <c r="H22" s="187">
        <f>H19-H20+H21</f>
        <v>246420.4183085284</v>
      </c>
      <c r="I22" s="103"/>
      <c r="P22" s="194"/>
      <c r="Q22" s="194"/>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48" t="s">
        <v>677</v>
      </c>
      <c r="C26" s="848"/>
      <c r="D26" s="848"/>
      <c r="E26" s="848"/>
      <c r="F26" s="848"/>
      <c r="G26" s="848"/>
    </row>
    <row r="27" spans="1:21" ht="14.25" customHeight="1">
      <c r="A27" s="28"/>
      <c r="B27" s="544"/>
      <c r="C27" s="544"/>
      <c r="D27" s="534"/>
      <c r="E27" s="534"/>
      <c r="F27" s="534"/>
      <c r="G27" s="544"/>
    </row>
    <row r="28" spans="1:21" s="17" customFormat="1" ht="27" customHeight="1">
      <c r="B28" s="851" t="s">
        <v>507</v>
      </c>
      <c r="C28" s="852"/>
      <c r="D28" s="133" t="s">
        <v>41</v>
      </c>
      <c r="E28" s="134" t="s">
        <v>668</v>
      </c>
      <c r="F28" s="134" t="s">
        <v>408</v>
      </c>
      <c r="G28" s="135" t="s">
        <v>409</v>
      </c>
      <c r="T28" s="136"/>
      <c r="U28" s="136"/>
    </row>
    <row r="29" spans="1:21" ht="20.25" customHeight="1">
      <c r="B29" s="846" t="s">
        <v>29</v>
      </c>
      <c r="C29" s="847"/>
      <c r="D29" s="634" t="s">
        <v>27</v>
      </c>
      <c r="E29" s="137">
        <f>SUM(D54:D86)</f>
        <v>9570.6979031141509</v>
      </c>
      <c r="F29" s="138">
        <f>D87</f>
        <v>245.94699715606885</v>
      </c>
      <c r="G29" s="137">
        <f>E29+F29</f>
        <v>9816.6449002702193</v>
      </c>
    </row>
    <row r="30" spans="1:21" ht="20.25" customHeight="1">
      <c r="B30" s="846" t="s">
        <v>747</v>
      </c>
      <c r="C30" s="847"/>
      <c r="D30" s="634" t="s">
        <v>27</v>
      </c>
      <c r="E30" s="139">
        <f>SUM(E54:E86)</f>
        <v>78595.498453848923</v>
      </c>
      <c r="F30" s="140">
        <f>E87</f>
        <v>1013.6048334290873</v>
      </c>
      <c r="G30" s="139">
        <f>E30+F30</f>
        <v>79609.103287278005</v>
      </c>
    </row>
    <row r="31" spans="1:21" ht="20.25" customHeight="1">
      <c r="B31" s="846" t="s">
        <v>748</v>
      </c>
      <c r="C31" s="847"/>
      <c r="D31" s="634" t="s">
        <v>28</v>
      </c>
      <c r="E31" s="139">
        <f>SUM(F54:F86)</f>
        <v>148900.68147642139</v>
      </c>
      <c r="F31" s="140">
        <f>F87</f>
        <v>2090.5253529969787</v>
      </c>
      <c r="G31" s="139">
        <f t="shared" ref="G31:G34" si="0">E31+F31</f>
        <v>150991.20682941837</v>
      </c>
    </row>
    <row r="32" spans="1:21" ht="20.25" customHeight="1">
      <c r="B32" s="846" t="s">
        <v>749</v>
      </c>
      <c r="C32" s="847"/>
      <c r="D32" s="634" t="s">
        <v>28</v>
      </c>
      <c r="E32" s="139">
        <f>SUM(G54:G86)</f>
        <v>5927.0542800558387</v>
      </c>
      <c r="F32" s="140">
        <f>G87</f>
        <v>76.409011505964529</v>
      </c>
      <c r="G32" s="139">
        <f t="shared" si="0"/>
        <v>6003.4632915618031</v>
      </c>
    </row>
    <row r="33" spans="2:22" ht="20.25" customHeight="1">
      <c r="B33" s="846" t="s">
        <v>32</v>
      </c>
      <c r="C33" s="847"/>
      <c r="D33" s="634" t="s">
        <v>27</v>
      </c>
      <c r="E33" s="139">
        <f>SUM(H54:H86)</f>
        <v>0</v>
      </c>
      <c r="F33" s="140">
        <f>H87</f>
        <v>0</v>
      </c>
      <c r="G33" s="139">
        <f>E33+F33</f>
        <v>0</v>
      </c>
    </row>
    <row r="34" spans="2:22" ht="20.25" customHeight="1">
      <c r="B34" s="846" t="s">
        <v>30</v>
      </c>
      <c r="C34" s="847"/>
      <c r="D34" s="634" t="s">
        <v>28</v>
      </c>
      <c r="E34" s="139">
        <f>SUM(I54:I86)</f>
        <v>0</v>
      </c>
      <c r="F34" s="140">
        <f>I87</f>
        <v>0</v>
      </c>
      <c r="G34" s="139">
        <f t="shared" si="0"/>
        <v>0</v>
      </c>
    </row>
    <row r="35" spans="2:22" ht="20.25" customHeight="1">
      <c r="B35" s="846" t="s">
        <v>31</v>
      </c>
      <c r="C35" s="847"/>
      <c r="D35" s="634" t="s">
        <v>28</v>
      </c>
      <c r="E35" s="139">
        <f>SUM(J54:J86)</f>
        <v>0</v>
      </c>
      <c r="F35" s="140">
        <f>J87</f>
        <v>0</v>
      </c>
      <c r="G35" s="139">
        <f>E35+F35</f>
        <v>0</v>
      </c>
    </row>
    <row r="36" spans="2:22" ht="20.25" customHeight="1">
      <c r="B36" s="846">
        <v>0</v>
      </c>
      <c r="C36" s="847"/>
      <c r="D36" s="634">
        <v>0</v>
      </c>
      <c r="E36" s="139">
        <f>SUM(K54:K86)</f>
        <v>0</v>
      </c>
      <c r="F36" s="140">
        <f>K87</f>
        <v>0</v>
      </c>
      <c r="G36" s="139">
        <f t="shared" ref="G36:G42" si="1">E36+F36</f>
        <v>0</v>
      </c>
    </row>
    <row r="37" spans="2:22" ht="20.25" customHeight="1">
      <c r="B37" s="846">
        <v>0</v>
      </c>
      <c r="C37" s="847"/>
      <c r="D37" s="634">
        <v>0</v>
      </c>
      <c r="E37" s="139">
        <f>SUM(L54:L86)</f>
        <v>0</v>
      </c>
      <c r="F37" s="140">
        <f>L87</f>
        <v>0</v>
      </c>
      <c r="G37" s="139">
        <f t="shared" si="1"/>
        <v>0</v>
      </c>
    </row>
    <row r="38" spans="2:22" ht="20.25" customHeight="1">
      <c r="B38" s="846">
        <v>0</v>
      </c>
      <c r="C38" s="847"/>
      <c r="D38" s="634">
        <v>0</v>
      </c>
      <c r="E38" s="139">
        <f>SUM(M54:M86)</f>
        <v>0</v>
      </c>
      <c r="F38" s="140">
        <f>M87</f>
        <v>0</v>
      </c>
      <c r="G38" s="139">
        <f t="shared" si="1"/>
        <v>0</v>
      </c>
    </row>
    <row r="39" spans="2:22" ht="20.25" customHeight="1">
      <c r="B39" s="846">
        <v>0</v>
      </c>
      <c r="C39" s="847"/>
      <c r="D39" s="634">
        <v>0</v>
      </c>
      <c r="E39" s="139">
        <f>SUM(N54:N86)</f>
        <v>0</v>
      </c>
      <c r="F39" s="140">
        <f>N87</f>
        <v>0</v>
      </c>
      <c r="G39" s="139">
        <f t="shared" si="1"/>
        <v>0</v>
      </c>
    </row>
    <row r="40" spans="2:22" ht="20.25" customHeight="1">
      <c r="B40" s="846">
        <v>0</v>
      </c>
      <c r="C40" s="847"/>
      <c r="D40" s="634">
        <v>0</v>
      </c>
      <c r="E40" s="139">
        <f>SUM(O54:O86)</f>
        <v>0</v>
      </c>
      <c r="F40" s="140">
        <f>O87</f>
        <v>0</v>
      </c>
      <c r="G40" s="139">
        <f t="shared" si="1"/>
        <v>0</v>
      </c>
    </row>
    <row r="41" spans="2:22" ht="20.25" customHeight="1">
      <c r="B41" s="846">
        <v>0</v>
      </c>
      <c r="C41" s="847"/>
      <c r="D41" s="634">
        <v>0</v>
      </c>
      <c r="E41" s="139">
        <f>SUM(P54:P86)</f>
        <v>0</v>
      </c>
      <c r="F41" s="140">
        <f>P87</f>
        <v>0</v>
      </c>
      <c r="G41" s="139">
        <f t="shared" si="1"/>
        <v>0</v>
      </c>
    </row>
    <row r="42" spans="2:22" ht="20.25" customHeight="1">
      <c r="B42" s="846">
        <v>0</v>
      </c>
      <c r="C42" s="847"/>
      <c r="D42" s="738">
        <v>0</v>
      </c>
      <c r="E42" s="141">
        <f>SUM(Q54:Q86)</f>
        <v>0</v>
      </c>
      <c r="F42" s="142">
        <f>Q87</f>
        <v>0</v>
      </c>
      <c r="G42" s="141">
        <f t="shared" si="1"/>
        <v>0</v>
      </c>
    </row>
    <row r="43" spans="2:22" s="8" customFormat="1" ht="21" customHeight="1">
      <c r="B43" s="849" t="s">
        <v>26</v>
      </c>
      <c r="C43" s="850"/>
      <c r="D43" s="143"/>
      <c r="E43" s="143">
        <f>SUM(E29:E42)</f>
        <v>242993.9321134403</v>
      </c>
      <c r="F43" s="143">
        <f>SUM(F29:F42)</f>
        <v>3426.4861950880991</v>
      </c>
      <c r="G43" s="143">
        <f>SUM(G29:G42)</f>
        <v>246420.4183085284</v>
      </c>
      <c r="H43" s="199"/>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3"/>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48" t="s">
        <v>609</v>
      </c>
      <c r="C48" s="848"/>
      <c r="D48" s="848"/>
      <c r="E48" s="848"/>
      <c r="F48" s="848"/>
      <c r="G48" s="848"/>
      <c r="H48" s="848"/>
      <c r="I48" s="848"/>
      <c r="J48" s="848"/>
      <c r="K48" s="848"/>
      <c r="L48" s="848"/>
      <c r="M48" s="613"/>
      <c r="N48" s="105"/>
      <c r="O48" s="105"/>
      <c r="P48" s="105"/>
      <c r="Q48" s="105"/>
      <c r="R48" s="105"/>
      <c r="T48" s="37"/>
      <c r="U48" s="19"/>
      <c r="V48" s="38"/>
    </row>
    <row r="49" spans="2:22" s="28" customFormat="1" ht="41" customHeight="1">
      <c r="B49" s="848" t="s">
        <v>562</v>
      </c>
      <c r="C49" s="848"/>
      <c r="D49" s="848"/>
      <c r="E49" s="848"/>
      <c r="F49" s="848"/>
      <c r="G49" s="848"/>
      <c r="H49" s="848"/>
      <c r="I49" s="848"/>
      <c r="J49" s="848"/>
      <c r="K49" s="848"/>
      <c r="L49" s="848"/>
      <c r="M49" s="613"/>
      <c r="N49" s="105"/>
      <c r="O49" s="105"/>
      <c r="P49" s="105"/>
      <c r="Q49" s="105"/>
      <c r="R49" s="105"/>
      <c r="T49" s="37"/>
      <c r="U49" s="19"/>
      <c r="V49" s="38"/>
    </row>
    <row r="50" spans="2:22" s="28" customFormat="1" ht="18" customHeight="1">
      <c r="B50" s="848" t="s">
        <v>676</v>
      </c>
      <c r="C50" s="848"/>
      <c r="D50" s="848"/>
      <c r="E50" s="848"/>
      <c r="F50" s="848"/>
      <c r="G50" s="848"/>
      <c r="H50" s="848"/>
      <c r="I50" s="848"/>
      <c r="J50" s="848"/>
      <c r="K50" s="848"/>
      <c r="L50" s="848"/>
      <c r="M50" s="613"/>
      <c r="N50" s="105"/>
      <c r="O50" s="105"/>
      <c r="P50" s="105"/>
      <c r="Q50" s="105"/>
      <c r="R50" s="105"/>
      <c r="T50" s="37"/>
      <c r="U50" s="19"/>
      <c r="V50" s="38"/>
    </row>
    <row r="51" spans="2:22" ht="15" customHeight="1">
      <c r="B51" s="609"/>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5" t="str">
        <f>IF($B29&lt;&gt;"",$B29,"")</f>
        <v>Residential</v>
      </c>
      <c r="E52" s="135" t="str">
        <f>IF($B30&lt;&gt;"",$B30,"")</f>
        <v>GS &lt; 50 kW</v>
      </c>
      <c r="F52" s="135" t="str">
        <f>IF($B31&lt;&gt;"",$B31,"")</f>
        <v>GS 50 to 2,999 kW</v>
      </c>
      <c r="G52" s="135" t="str">
        <f>IF($B32&lt;&gt;"",$B32,"")</f>
        <v>GS 3,000 to 4,999 kW</v>
      </c>
      <c r="H52" s="135" t="str">
        <f>IF($B33&lt;&gt;"",$B33,"")</f>
        <v>Unmetered Scattered Load</v>
      </c>
      <c r="I52" s="135" t="str">
        <f>IF($B34&lt;&gt;"",$B34,"")</f>
        <v>Sentinel Lighting</v>
      </c>
      <c r="J52" s="135" t="str">
        <f>IF($B35&lt;&gt;"",$B35,"")</f>
        <v>Street Lighting</v>
      </c>
      <c r="K52" s="135">
        <f>IF($B36&lt;&gt;"",$B36,"")</f>
        <v>0</v>
      </c>
      <c r="L52" s="135">
        <f>IF($B37&lt;&gt;"",$B37,"")</f>
        <v>0</v>
      </c>
      <c r="M52" s="135">
        <f>IF($B38&lt;&gt;"",$B38,"")</f>
        <v>0</v>
      </c>
      <c r="N52" s="135">
        <f>IF($B39&lt;&gt;"",$B39,"")</f>
        <v>0</v>
      </c>
      <c r="O52" s="135">
        <f>IF($B40&lt;&gt;"",$B40,"")</f>
        <v>0</v>
      </c>
      <c r="P52" s="135">
        <f>IF($B41&lt;&gt;"",$B41,"")</f>
        <v>0</v>
      </c>
      <c r="Q52" s="135">
        <f>IF($B42&lt;&gt;"",$B42,"")</f>
        <v>0</v>
      </c>
      <c r="R52" s="242" t="s">
        <v>26</v>
      </c>
      <c r="T52" s="136"/>
      <c r="U52" s="144"/>
    </row>
    <row r="53" spans="2:22" s="145" customFormat="1" ht="15.75" customHeight="1">
      <c r="B53" s="571"/>
      <c r="C53" s="572"/>
      <c r="D53" s="572" t="str">
        <f>D29</f>
        <v>kWh</v>
      </c>
      <c r="E53" s="572" t="str">
        <f>D30</f>
        <v>kWh</v>
      </c>
      <c r="F53" s="572" t="str">
        <f>D31</f>
        <v>kW</v>
      </c>
      <c r="G53" s="572" t="str">
        <f>D32</f>
        <v>kW</v>
      </c>
      <c r="H53" s="572" t="str">
        <f>D33</f>
        <v>kWh</v>
      </c>
      <c r="I53" s="572" t="str">
        <f>D34</f>
        <v>kW</v>
      </c>
      <c r="J53" s="572" t="str">
        <f>D35</f>
        <v>kW</v>
      </c>
      <c r="K53" s="572">
        <f>D36</f>
        <v>0</v>
      </c>
      <c r="L53" s="572">
        <f>D37</f>
        <v>0</v>
      </c>
      <c r="M53" s="572">
        <f>D38</f>
        <v>0</v>
      </c>
      <c r="N53" s="572">
        <f>D39</f>
        <v>0</v>
      </c>
      <c r="O53" s="572">
        <f>D40</f>
        <v>0</v>
      </c>
      <c r="P53" s="572">
        <f>D41</f>
        <v>0</v>
      </c>
      <c r="Q53" s="572">
        <f>D42</f>
        <v>0</v>
      </c>
      <c r="R53" s="573"/>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6"/>
      <c r="U55" s="158"/>
      <c r="V55" s="152"/>
    </row>
    <row r="56" spans="2:22" s="136" customFormat="1">
      <c r="B56" s="621" t="s">
        <v>67</v>
      </c>
      <c r="C56" s="617"/>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6" customFormat="1">
      <c r="B59" s="621" t="s">
        <v>67</v>
      </c>
      <c r="C59" s="617"/>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6" customFormat="1">
      <c r="B62" s="621" t="s">
        <v>67</v>
      </c>
      <c r="C62" s="617"/>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6" customFormat="1">
      <c r="B65" s="621" t="s">
        <v>67</v>
      </c>
      <c r="C65" s="617"/>
      <c r="D65" s="159"/>
      <c r="E65" s="159"/>
      <c r="F65" s="159"/>
      <c r="G65" s="159"/>
      <c r="H65" s="159"/>
      <c r="I65" s="159"/>
      <c r="J65" s="159"/>
      <c r="K65" s="160"/>
      <c r="L65" s="160"/>
      <c r="M65" s="160"/>
      <c r="N65" s="160"/>
      <c r="O65" s="160"/>
      <c r="P65" s="160"/>
      <c r="Q65" s="160"/>
      <c r="R65" s="161"/>
      <c r="U65" s="158"/>
      <c r="V65" s="152"/>
    </row>
    <row r="66" spans="2:22" s="162" customFormat="1">
      <c r="B66" s="153" t="s">
        <v>94</v>
      </c>
      <c r="C66" s="531"/>
      <c r="D66" s="163">
        <f>'5.  2015-2020 LRAM'!Y205</f>
        <v>0</v>
      </c>
      <c r="E66" s="163">
        <f>'5.  2015-2020 LRAM'!Z205</f>
        <v>0</v>
      </c>
      <c r="F66" s="163">
        <f>'5.  2015-2020 LRAM'!AA205</f>
        <v>0</v>
      </c>
      <c r="G66" s="163">
        <f>'5.  2015-2020 LRAM'!AB205</f>
        <v>0</v>
      </c>
      <c r="H66" s="163">
        <f>'5.  2015-2020 LRAM'!AC205</f>
        <v>0</v>
      </c>
      <c r="I66" s="163">
        <f>'5.  2015-2020 LRAM'!AD205</f>
        <v>0</v>
      </c>
      <c r="J66" s="163">
        <f>'5.  2015-2020 LRAM'!AE205</f>
        <v>0</v>
      </c>
      <c r="K66" s="163">
        <f>'5.  2015-2020 LRAM'!AF205</f>
        <v>0</v>
      </c>
      <c r="L66" s="163">
        <f>'5.  2015-2020 LRAM'!AG205</f>
        <v>0</v>
      </c>
      <c r="M66" s="163">
        <f>'5.  2015-2020 LRAM'!AH205</f>
        <v>0</v>
      </c>
      <c r="N66" s="163">
        <f>'5.  2015-2020 LRAM'!AI205</f>
        <v>0</v>
      </c>
      <c r="O66" s="163">
        <f>'5.  2015-2020 LRAM'!AJ205</f>
        <v>0</v>
      </c>
      <c r="P66" s="163">
        <f>'5.  2015-2020 LRAM'!AK205</f>
        <v>0</v>
      </c>
      <c r="Q66" s="163">
        <f>'5.  2015-2020 LRAM'!AL205</f>
        <v>0</v>
      </c>
      <c r="R66" s="156">
        <f>SUM(D66:Q66)</f>
        <v>0</v>
      </c>
      <c r="U66" s="151"/>
      <c r="V66" s="152"/>
    </row>
    <row r="67" spans="2:22" s="162" customFormat="1">
      <c r="B67" s="153" t="s">
        <v>93</v>
      </c>
      <c r="C67" s="154"/>
      <c r="D67" s="163">
        <f>-'5.  2015-2020 LRAM'!Y206</f>
        <v>0</v>
      </c>
      <c r="E67" s="163">
        <f>-'5.  2015-2020 LRAM'!Z206</f>
        <v>0</v>
      </c>
      <c r="F67" s="163">
        <f>-'5.  2015-2020 LRAM'!AA206</f>
        <v>0</v>
      </c>
      <c r="G67" s="163">
        <f>-'5.  2015-2020 LRAM'!AB206</f>
        <v>0</v>
      </c>
      <c r="H67" s="163">
        <f>-'5.  2015-2020 LRAM'!AC206</f>
        <v>0</v>
      </c>
      <c r="I67" s="163">
        <f>-'5.  2015-2020 LRAM'!AD206</f>
        <v>0</v>
      </c>
      <c r="J67" s="163">
        <f>-'5.  2015-2020 LRAM'!AE206</f>
        <v>0</v>
      </c>
      <c r="K67" s="163">
        <f>-'5.  2015-2020 LRAM'!AF206</f>
        <v>0</v>
      </c>
      <c r="L67" s="163">
        <f>-'5.  2015-2020 LRAM'!AG206</f>
        <v>0</v>
      </c>
      <c r="M67" s="163">
        <f>-'5.  2015-2020 LRAM'!AH206</f>
        <v>0</v>
      </c>
      <c r="N67" s="163">
        <f>-'5.  2015-2020 LRAM'!AI206</f>
        <v>0</v>
      </c>
      <c r="O67" s="163">
        <f>-'5.  2015-2020 LRAM'!AJ206</f>
        <v>0</v>
      </c>
      <c r="P67" s="163">
        <f>-'5.  2015-2020 LRAM'!AK206</f>
        <v>0</v>
      </c>
      <c r="Q67" s="163">
        <f>-'5.  2015-2020 LRAM'!AL206</f>
        <v>0</v>
      </c>
      <c r="R67" s="156">
        <f>SUM(D67:Q67)</f>
        <v>0</v>
      </c>
      <c r="S67" s="157"/>
      <c r="U67" s="151"/>
      <c r="V67" s="152"/>
    </row>
    <row r="68" spans="2:22" s="136" customFormat="1">
      <c r="B68" s="621" t="s">
        <v>67</v>
      </c>
      <c r="C68" s="617"/>
      <c r="D68" s="159"/>
      <c r="E68" s="159"/>
      <c r="F68" s="159"/>
      <c r="G68" s="159"/>
      <c r="H68" s="159"/>
      <c r="I68" s="159"/>
      <c r="J68" s="159"/>
      <c r="K68" s="160"/>
      <c r="L68" s="160"/>
      <c r="M68" s="160"/>
      <c r="N68" s="160"/>
      <c r="O68" s="160"/>
      <c r="P68" s="160"/>
      <c r="Q68" s="160"/>
      <c r="R68" s="161"/>
      <c r="U68" s="158"/>
      <c r="V68" s="152"/>
    </row>
    <row r="69" spans="2:22" s="162" customFormat="1">
      <c r="B69" s="153" t="s">
        <v>225</v>
      </c>
      <c r="C69" s="531"/>
      <c r="D69" s="155">
        <f>'5.  2015-2020 LRAM'!Y391</f>
        <v>0</v>
      </c>
      <c r="E69" s="155">
        <f>'5.  2015-2020 LRAM'!Z391</f>
        <v>0</v>
      </c>
      <c r="F69" s="155">
        <f>'5.  2015-2020 LRAM'!AA391</f>
        <v>0</v>
      </c>
      <c r="G69" s="155">
        <f>'5.  2015-2020 LRAM'!AB391</f>
        <v>0</v>
      </c>
      <c r="H69" s="155">
        <f>'5.  2015-2020 LRAM'!AC391</f>
        <v>0</v>
      </c>
      <c r="I69" s="155">
        <f>'5.  2015-2020 LRAM'!AD391</f>
        <v>0</v>
      </c>
      <c r="J69" s="155">
        <f>'5.  2015-2020 LRAM'!AE391</f>
        <v>0</v>
      </c>
      <c r="K69" s="155">
        <f>'5.  2015-2020 LRAM'!AF391</f>
        <v>0</v>
      </c>
      <c r="L69" s="155">
        <f>'5.  2015-2020 LRAM'!AG391</f>
        <v>0</v>
      </c>
      <c r="M69" s="155">
        <f>'5.  2015-2020 LRAM'!AH391</f>
        <v>0</v>
      </c>
      <c r="N69" s="155">
        <f>'5.  2015-2020 LRAM'!AI391</f>
        <v>0</v>
      </c>
      <c r="O69" s="155">
        <f>'5.  2015-2020 LRAM'!AJ391</f>
        <v>0</v>
      </c>
      <c r="P69" s="155">
        <f>'5.  2015-2020 LRAM'!AK391</f>
        <v>0</v>
      </c>
      <c r="Q69" s="155">
        <f>'5.  2015-2020 LRAM'!AL391</f>
        <v>0</v>
      </c>
      <c r="R69" s="156">
        <f>SUM(D69:Q69)</f>
        <v>0</v>
      </c>
      <c r="U69" s="151"/>
      <c r="V69" s="152"/>
    </row>
    <row r="70" spans="2:22" s="162" customFormat="1">
      <c r="B70" s="153" t="s">
        <v>224</v>
      </c>
      <c r="C70" s="154"/>
      <c r="D70" s="155">
        <f>-'5.  2015-2020 LRAM'!Y392</f>
        <v>0</v>
      </c>
      <c r="E70" s="155">
        <f>-'5.  2015-2020 LRAM'!Z392</f>
        <v>0</v>
      </c>
      <c r="F70" s="155">
        <f>-'5.  2015-2020 LRAM'!AA392</f>
        <v>0</v>
      </c>
      <c r="G70" s="155">
        <f>-'5.  2015-2020 LRAM'!AB392</f>
        <v>0</v>
      </c>
      <c r="H70" s="155">
        <f>-'5.  2015-2020 LRAM'!AC392</f>
        <v>0</v>
      </c>
      <c r="I70" s="155">
        <f>-'5.  2015-2020 LRAM'!AD392</f>
        <v>0</v>
      </c>
      <c r="J70" s="155">
        <f>-'5.  2015-2020 LRAM'!AE392</f>
        <v>0</v>
      </c>
      <c r="K70" s="155">
        <f>-'5.  2015-2020 LRAM'!AF392</f>
        <v>0</v>
      </c>
      <c r="L70" s="155">
        <f>-'5.  2015-2020 LRAM'!AG392</f>
        <v>0</v>
      </c>
      <c r="M70" s="155">
        <f>-'5.  2015-2020 LRAM'!AH392</f>
        <v>0</v>
      </c>
      <c r="N70" s="155">
        <f>-'5.  2015-2020 LRAM'!AI392</f>
        <v>0</v>
      </c>
      <c r="O70" s="155">
        <f>-'5.  2015-2020 LRAM'!AJ392</f>
        <v>0</v>
      </c>
      <c r="P70" s="155">
        <f>-'5.  2015-2020 LRAM'!AK392</f>
        <v>0</v>
      </c>
      <c r="Q70" s="155">
        <f>-'5.  2015-2020 LRAM'!AL392</f>
        <v>0</v>
      </c>
      <c r="R70" s="156">
        <f>SUM(D70:Q70)</f>
        <v>0</v>
      </c>
      <c r="S70" s="157"/>
      <c r="U70" s="151"/>
      <c r="V70" s="152"/>
    </row>
    <row r="71" spans="2:22" s="136" customFormat="1">
      <c r="B71" s="621" t="s">
        <v>67</v>
      </c>
      <c r="C71" s="617"/>
      <c r="D71" s="159"/>
      <c r="E71" s="159"/>
      <c r="F71" s="159"/>
      <c r="G71" s="159"/>
      <c r="H71" s="159"/>
      <c r="I71" s="159"/>
      <c r="J71" s="159"/>
      <c r="K71" s="160"/>
      <c r="L71" s="160"/>
      <c r="M71" s="160"/>
      <c r="N71" s="160"/>
      <c r="O71" s="160"/>
      <c r="P71" s="160"/>
      <c r="Q71" s="160"/>
      <c r="R71" s="161"/>
      <c r="U71" s="158"/>
      <c r="V71" s="152"/>
    </row>
    <row r="72" spans="2:22" s="162" customFormat="1">
      <c r="B72" s="153" t="s">
        <v>227</v>
      </c>
      <c r="C72" s="531"/>
      <c r="D72" s="155">
        <f>'5.  2015-2020 LRAM'!Y576</f>
        <v>0</v>
      </c>
      <c r="E72" s="155">
        <f>'5.  2015-2020 LRAM'!Z576</f>
        <v>0</v>
      </c>
      <c r="F72" s="155">
        <f>'5.  2015-2020 LRAM'!AA576</f>
        <v>0</v>
      </c>
      <c r="G72" s="155">
        <f>'5.  2015-2020 LRAM'!AB576</f>
        <v>0</v>
      </c>
      <c r="H72" s="155">
        <f>'5.  2015-2020 LRAM'!AC576</f>
        <v>0</v>
      </c>
      <c r="I72" s="155">
        <f>'5.  2015-2020 LRAM'!AD576</f>
        <v>0</v>
      </c>
      <c r="J72" s="155">
        <f>'5.  2015-2020 LRAM'!AE576</f>
        <v>0</v>
      </c>
      <c r="K72" s="155">
        <f>'5.  2015-2020 LRAM'!AF576</f>
        <v>0</v>
      </c>
      <c r="L72" s="155">
        <f>'5.  2015-2020 LRAM'!AG576</f>
        <v>0</v>
      </c>
      <c r="M72" s="155">
        <f>'5.  2015-2020 LRAM'!AH576</f>
        <v>0</v>
      </c>
      <c r="N72" s="155">
        <f>'5.  2015-2020 LRAM'!AI576</f>
        <v>0</v>
      </c>
      <c r="O72" s="155">
        <f>'5.  2015-2020 LRAM'!AJ576</f>
        <v>0</v>
      </c>
      <c r="P72" s="155">
        <f>'5.  2015-2020 LRAM'!AK576</f>
        <v>0</v>
      </c>
      <c r="Q72" s="155">
        <f>'5.  2015-2020 LRAM'!AL576</f>
        <v>0</v>
      </c>
      <c r="R72" s="156">
        <f>SUM(D72:Q72)</f>
        <v>0</v>
      </c>
      <c r="U72" s="151"/>
      <c r="V72" s="152"/>
    </row>
    <row r="73" spans="2:22" s="162" customFormat="1">
      <c r="B73" s="153" t="s">
        <v>226</v>
      </c>
      <c r="C73" s="154"/>
      <c r="D73" s="155">
        <f>-'5.  2015-2020 LRAM'!Y577</f>
        <v>0</v>
      </c>
      <c r="E73" s="155">
        <f>-'5.  2015-2020 LRAM'!Z577</f>
        <v>0</v>
      </c>
      <c r="F73" s="155">
        <f>-'5.  2015-2020 LRAM'!AA577</f>
        <v>0</v>
      </c>
      <c r="G73" s="155">
        <f>-'5.  2015-2020 LRAM'!AB577</f>
        <v>0</v>
      </c>
      <c r="H73" s="155">
        <f>-'5.  2015-2020 LRAM'!AC577</f>
        <v>0</v>
      </c>
      <c r="I73" s="155">
        <f>-'5.  2015-2020 LRAM'!AD577</f>
        <v>0</v>
      </c>
      <c r="J73" s="155">
        <f>-'5.  2015-2020 LRAM'!AE577</f>
        <v>0</v>
      </c>
      <c r="K73" s="155">
        <f>-'5.  2015-2020 LRAM'!AF577</f>
        <v>0</v>
      </c>
      <c r="L73" s="155">
        <f>-'5.  2015-2020 LRAM'!AG577</f>
        <v>0</v>
      </c>
      <c r="M73" s="155">
        <f>-'5.  2015-2020 LRAM'!AH577</f>
        <v>0</v>
      </c>
      <c r="N73" s="155">
        <f>-'5.  2015-2020 LRAM'!AI577</f>
        <v>0</v>
      </c>
      <c r="O73" s="155">
        <f>-'5.  2015-2020 LRAM'!AJ577</f>
        <v>0</v>
      </c>
      <c r="P73" s="155">
        <f>-'5.  2015-2020 LRAM'!AK577</f>
        <v>0</v>
      </c>
      <c r="Q73" s="155">
        <f>-'5.  2015-2020 LRAM'!AL577</f>
        <v>0</v>
      </c>
      <c r="R73" s="156">
        <f>SUM(D73:Q73)</f>
        <v>0</v>
      </c>
      <c r="S73" s="157"/>
      <c r="U73" s="151"/>
      <c r="V73" s="152"/>
    </row>
    <row r="74" spans="2:22" s="136" customFormat="1">
      <c r="B74" s="621" t="s">
        <v>67</v>
      </c>
      <c r="C74" s="617"/>
      <c r="D74" s="159"/>
      <c r="E74" s="159"/>
      <c r="F74" s="159"/>
      <c r="G74" s="159"/>
      <c r="H74" s="159"/>
      <c r="I74" s="159"/>
      <c r="J74" s="159"/>
      <c r="K74" s="160"/>
      <c r="L74" s="160"/>
      <c r="M74" s="160"/>
      <c r="N74" s="160"/>
      <c r="O74" s="160"/>
      <c r="P74" s="160"/>
      <c r="Q74" s="160"/>
      <c r="R74" s="161"/>
      <c r="U74" s="158"/>
      <c r="V74" s="152"/>
    </row>
    <row r="75" spans="2:22" s="162" customFormat="1">
      <c r="B75" s="153" t="s">
        <v>229</v>
      </c>
      <c r="C75" s="531"/>
      <c r="D75" s="155">
        <f>'5.  2015-2020 LRAM'!Y761</f>
        <v>0</v>
      </c>
      <c r="E75" s="155">
        <f>'5.  2015-2020 LRAM'!Z761</f>
        <v>0</v>
      </c>
      <c r="F75" s="155">
        <f>'5.  2015-2020 LRAM'!AA761</f>
        <v>0</v>
      </c>
      <c r="G75" s="155">
        <f>'5.  2015-2020 LRAM'!AB761</f>
        <v>0</v>
      </c>
      <c r="H75" s="155">
        <f>'5.  2015-2020 LRAM'!AC761</f>
        <v>0</v>
      </c>
      <c r="I75" s="155">
        <f>'5.  2015-2020 LRAM'!AD761</f>
        <v>0</v>
      </c>
      <c r="J75" s="155">
        <f>'5.  2015-2020 LRAM'!AE761</f>
        <v>0</v>
      </c>
      <c r="K75" s="155">
        <f>'5.  2015-2020 LRAM'!AF761</f>
        <v>0</v>
      </c>
      <c r="L75" s="155">
        <f>'5.  2015-2020 LRAM'!AG761</f>
        <v>0</v>
      </c>
      <c r="M75" s="155">
        <f>'5.  2015-2020 LRAM'!AH761</f>
        <v>0</v>
      </c>
      <c r="N75" s="155">
        <f>'5.  2015-2020 LRAM'!AI761</f>
        <v>0</v>
      </c>
      <c r="O75" s="155">
        <f>'5.  2015-2020 LRAM'!AJ761</f>
        <v>0</v>
      </c>
      <c r="P75" s="155">
        <f>'5.  2015-2020 LRAM'!AK761</f>
        <v>0</v>
      </c>
      <c r="Q75" s="155">
        <f>'5.  2015-2020 LRAM'!AL761</f>
        <v>0</v>
      </c>
      <c r="R75" s="156">
        <f>SUM(D75:Q75)</f>
        <v>0</v>
      </c>
      <c r="U75" s="151"/>
      <c r="V75" s="152"/>
    </row>
    <row r="76" spans="2:22" s="162" customFormat="1" ht="16.5" customHeight="1">
      <c r="B76" s="153" t="s">
        <v>228</v>
      </c>
      <c r="C76" s="154"/>
      <c r="D76" s="155">
        <f>-'5.  2015-2020 LRAM'!Y762</f>
        <v>0</v>
      </c>
      <c r="E76" s="155">
        <f>-'5.  2015-2020 LRAM'!Z762</f>
        <v>0</v>
      </c>
      <c r="F76" s="155">
        <f>-'5.  2015-2020 LRAM'!AA762</f>
        <v>0</v>
      </c>
      <c r="G76" s="155">
        <f>-'5.  2015-2020 LRAM'!AB762</f>
        <v>0</v>
      </c>
      <c r="H76" s="155">
        <f>-'5.  2015-2020 LRAM'!AC762</f>
        <v>0</v>
      </c>
      <c r="I76" s="155">
        <f>-'5.  2015-2020 LRAM'!AD762</f>
        <v>0</v>
      </c>
      <c r="J76" s="155">
        <f>-'5.  2015-2020 LRAM'!AE762</f>
        <v>0</v>
      </c>
      <c r="K76" s="155">
        <f>-'5.  2015-2020 LRAM'!AF762</f>
        <v>0</v>
      </c>
      <c r="L76" s="155">
        <f>-'5.  2015-2020 LRAM'!AG762</f>
        <v>0</v>
      </c>
      <c r="M76" s="155">
        <f>-'5.  2015-2020 LRAM'!AH762</f>
        <v>0</v>
      </c>
      <c r="N76" s="155">
        <f>-'5.  2015-2020 LRAM'!AI762</f>
        <v>0</v>
      </c>
      <c r="O76" s="155">
        <f>-'5.  2015-2020 LRAM'!AJ762</f>
        <v>0</v>
      </c>
      <c r="P76" s="155">
        <f>-'5.  2015-2020 LRAM'!AK762</f>
        <v>0</v>
      </c>
      <c r="Q76" s="155">
        <f>-'5.  2015-2020 LRAM'!AL762</f>
        <v>0</v>
      </c>
      <c r="R76" s="156">
        <f>SUM(D76:Q76)</f>
        <v>0</v>
      </c>
      <c r="S76" s="157"/>
      <c r="U76" s="151"/>
      <c r="V76" s="152"/>
    </row>
    <row r="77" spans="2:22" s="136" customFormat="1">
      <c r="B77" s="621" t="s">
        <v>67</v>
      </c>
      <c r="C77" s="617"/>
      <c r="D77" s="159"/>
      <c r="E77" s="159"/>
      <c r="F77" s="159"/>
      <c r="G77" s="159"/>
      <c r="H77" s="159"/>
      <c r="I77" s="159"/>
      <c r="J77" s="159"/>
      <c r="K77" s="160"/>
      <c r="L77" s="160"/>
      <c r="M77" s="160"/>
      <c r="N77" s="160"/>
      <c r="O77" s="160"/>
      <c r="P77" s="160"/>
      <c r="Q77" s="160"/>
      <c r="R77" s="161"/>
      <c r="U77" s="158"/>
      <c r="V77" s="152"/>
    </row>
    <row r="78" spans="2:22" s="162" customFormat="1">
      <c r="B78" s="153" t="s">
        <v>231</v>
      </c>
      <c r="C78" s="154"/>
      <c r="D78" s="155">
        <f>'5.  2015-2020 LRAM'!Y949</f>
        <v>11694.335488917059</v>
      </c>
      <c r="E78" s="155">
        <f>'5.  2015-2020 LRAM'!Z949</f>
        <v>51688.15522655422</v>
      </c>
      <c r="F78" s="155">
        <f>'5.  2015-2020 LRAM'!AA949</f>
        <v>94211.213798241544</v>
      </c>
      <c r="G78" s="155">
        <f>'5.  2015-2020 LRAM'!AB949</f>
        <v>2524.4127330301576</v>
      </c>
      <c r="H78" s="155">
        <f>'5.  2015-2020 LRAM'!AC949</f>
        <v>0</v>
      </c>
      <c r="I78" s="155">
        <f>'5.  2015-2020 LRAM'!AD949</f>
        <v>0</v>
      </c>
      <c r="J78" s="155">
        <f>'5.  2015-2020 LRAM'!AE949</f>
        <v>0</v>
      </c>
      <c r="K78" s="155">
        <f>'5.  2015-2020 LRAM'!AF949</f>
        <v>0</v>
      </c>
      <c r="L78" s="155">
        <f>'5.  2015-2020 LRAM'!AG949</f>
        <v>0</v>
      </c>
      <c r="M78" s="155">
        <f>'5.  2015-2020 LRAM'!AH949</f>
        <v>0</v>
      </c>
      <c r="N78" s="155">
        <f>'5.  2015-2020 LRAM'!AI949</f>
        <v>0</v>
      </c>
      <c r="O78" s="155">
        <f>'5.  2015-2020 LRAM'!AJ949</f>
        <v>0</v>
      </c>
      <c r="P78" s="155">
        <f>'5.  2015-2020 LRAM'!AK949</f>
        <v>0</v>
      </c>
      <c r="Q78" s="155">
        <f>'5.  2015-2020 LRAM'!AL949</f>
        <v>0</v>
      </c>
      <c r="R78" s="156">
        <f>SUM(D78:Q78)</f>
        <v>160118.11724674297</v>
      </c>
      <c r="U78" s="151"/>
      <c r="V78" s="152"/>
    </row>
    <row r="79" spans="2:22" s="162" customFormat="1">
      <c r="B79" s="153" t="s">
        <v>230</v>
      </c>
      <c r="C79" s="154"/>
      <c r="D79" s="155">
        <f>-'5.  2015-2020 LRAM'!Y950</f>
        <v>-2123.6375858029078</v>
      </c>
      <c r="E79" s="155">
        <f>-'5.  2015-2020 LRAM'!Z950</f>
        <v>-18196.607103639748</v>
      </c>
      <c r="F79" s="155">
        <f>-'5.  2015-2020 LRAM'!AA950</f>
        <v>-23128.554399999997</v>
      </c>
      <c r="G79" s="155">
        <f>-'5.  2015-2020 LRAM'!AB950</f>
        <v>0</v>
      </c>
      <c r="H79" s="155">
        <f>-'5.  2015-2020 LRAM'!AC950</f>
        <v>0</v>
      </c>
      <c r="I79" s="155">
        <f>-'5.  2015-2020 LRAM'!AD950</f>
        <v>0</v>
      </c>
      <c r="J79" s="155">
        <f>-'5.  2015-2020 LRAM'!AE950</f>
        <v>0</v>
      </c>
      <c r="K79" s="155">
        <f>-'5.  2015-2020 LRAM'!AF950</f>
        <v>0</v>
      </c>
      <c r="L79" s="155">
        <f>-'5.  2015-2020 LRAM'!AG950</f>
        <v>0</v>
      </c>
      <c r="M79" s="155">
        <f>-'5.  2015-2020 LRAM'!AH950</f>
        <v>0</v>
      </c>
      <c r="N79" s="155">
        <f>-'5.  2015-2020 LRAM'!AI950</f>
        <v>0</v>
      </c>
      <c r="O79" s="155">
        <f>-'5.  2015-2020 LRAM'!AJ950</f>
        <v>0</v>
      </c>
      <c r="P79" s="155">
        <f>-'5.  2015-2020 LRAM'!AK950</f>
        <v>0</v>
      </c>
      <c r="Q79" s="155">
        <f>-'5.  2015-2020 LRAM'!AL950</f>
        <v>0</v>
      </c>
      <c r="R79" s="156">
        <f>SUM(D79:Q79)</f>
        <v>-43448.799089442648</v>
      </c>
      <c r="S79" s="157"/>
      <c r="U79" s="151"/>
      <c r="V79" s="152"/>
    </row>
    <row r="80" spans="2:22" s="136" customFormat="1">
      <c r="B80" s="621" t="s">
        <v>67</v>
      </c>
      <c r="C80" s="617"/>
      <c r="D80" s="159"/>
      <c r="E80" s="159"/>
      <c r="F80" s="159"/>
      <c r="G80" s="159"/>
      <c r="H80" s="159"/>
      <c r="I80" s="159"/>
      <c r="J80" s="159"/>
      <c r="K80" s="160"/>
      <c r="L80" s="160"/>
      <c r="M80" s="160"/>
      <c r="N80" s="160"/>
      <c r="O80" s="160"/>
      <c r="P80" s="160"/>
      <c r="Q80" s="160"/>
      <c r="R80" s="161"/>
      <c r="U80" s="158"/>
      <c r="V80" s="152"/>
    </row>
    <row r="81" spans="2:22" s="162" customFormat="1">
      <c r="B81" s="153" t="s">
        <v>233</v>
      </c>
      <c r="C81" s="531"/>
      <c r="D81" s="155">
        <f>'5.  2015-2020 LRAM'!Y1134</f>
        <v>0</v>
      </c>
      <c r="E81" s="155">
        <f>'5.  2015-2020 LRAM'!Z1134</f>
        <v>52270.721682644318</v>
      </c>
      <c r="F81" s="155">
        <f>'5.  2015-2020 LRAM'!AA1134</f>
        <v>81765.689640883749</v>
      </c>
      <c r="G81" s="155">
        <f>'5.  2015-2020 LRAM'!AB1134</f>
        <v>2548.4097841398916</v>
      </c>
      <c r="H81" s="155">
        <f>'5.  2015-2020 LRAM'!AC1134</f>
        <v>0</v>
      </c>
      <c r="I81" s="155">
        <f>'5.  2015-2020 LRAM'!AD1134</f>
        <v>0</v>
      </c>
      <c r="J81" s="155">
        <f>'5.  2015-2020 LRAM'!AE1134</f>
        <v>0</v>
      </c>
      <c r="K81" s="155">
        <f>'5.  2015-2020 LRAM'!AF1134</f>
        <v>0</v>
      </c>
      <c r="L81" s="155">
        <f>'5.  2015-2020 LRAM'!AG1134</f>
        <v>0</v>
      </c>
      <c r="M81" s="155">
        <f>'5.  2015-2020 LRAM'!AH1134</f>
        <v>0</v>
      </c>
      <c r="N81" s="155">
        <f>'5.  2015-2020 LRAM'!AI1134</f>
        <v>0</v>
      </c>
      <c r="O81" s="155">
        <f>'5.  2015-2020 LRAM'!AJ1134</f>
        <v>0</v>
      </c>
      <c r="P81" s="155">
        <f>'5.  2015-2020 LRAM'!AK1134</f>
        <v>0</v>
      </c>
      <c r="Q81" s="155">
        <f>'5.  2015-2020 LRAM'!AL1134</f>
        <v>0</v>
      </c>
      <c r="R81" s="156">
        <f>SUM(D81:Q81)</f>
        <v>136584.82110766796</v>
      </c>
      <c r="U81" s="151"/>
      <c r="V81" s="152"/>
    </row>
    <row r="82" spans="2:22" s="162" customFormat="1">
      <c r="B82" s="153" t="s">
        <v>232</v>
      </c>
      <c r="C82" s="154"/>
      <c r="D82" s="155">
        <f>-'5.  2015-2020 LRAM'!Y1135</f>
        <v>0</v>
      </c>
      <c r="E82" s="155">
        <f>-'5.  2015-2020 LRAM'!Z1135</f>
        <v>-18486.978493591443</v>
      </c>
      <c r="F82" s="155">
        <f>-'5.  2015-2020 LRAM'!AA1135</f>
        <v>-23483.3308</v>
      </c>
      <c r="G82" s="155">
        <f>-'5.  2015-2020 LRAM'!AB1135</f>
        <v>0</v>
      </c>
      <c r="H82" s="155">
        <f>-'5.  2015-2020 LRAM'!AC1135</f>
        <v>0</v>
      </c>
      <c r="I82" s="155">
        <f>-'5.  2015-2020 LRAM'!AD1135</f>
        <v>0</v>
      </c>
      <c r="J82" s="155">
        <f>-'5.  2015-2020 LRAM'!AE1135</f>
        <v>0</v>
      </c>
      <c r="K82" s="155">
        <f>-'5.  2015-2020 LRAM'!AF1135</f>
        <v>0</v>
      </c>
      <c r="L82" s="155">
        <f>-'5.  2015-2020 LRAM'!AG1135</f>
        <v>0</v>
      </c>
      <c r="M82" s="155">
        <f>-'5.  2015-2020 LRAM'!AH1135</f>
        <v>0</v>
      </c>
      <c r="N82" s="155">
        <f>-'5.  2015-2020 LRAM'!AI1135</f>
        <v>0</v>
      </c>
      <c r="O82" s="155">
        <f>-'5.  2015-2020 LRAM'!AJ1135</f>
        <v>0</v>
      </c>
      <c r="P82" s="155">
        <f>-'5.  2015-2020 LRAM'!AK1135</f>
        <v>0</v>
      </c>
      <c r="Q82" s="155">
        <f>-'5.  2015-2020 LRAM'!AL1135</f>
        <v>0</v>
      </c>
      <c r="R82" s="156">
        <f>SUM(D82:Q82)</f>
        <v>-41970.309293591446</v>
      </c>
      <c r="S82" s="157"/>
      <c r="U82" s="151"/>
      <c r="V82" s="152"/>
    </row>
    <row r="83" spans="2:22" s="136" customFormat="1">
      <c r="B83" s="621" t="s">
        <v>67</v>
      </c>
      <c r="C83" s="617"/>
      <c r="D83" s="159"/>
      <c r="E83" s="159"/>
      <c r="F83" s="159"/>
      <c r="G83" s="159"/>
      <c r="H83" s="159"/>
      <c r="I83" s="159"/>
      <c r="J83" s="159"/>
      <c r="K83" s="160"/>
      <c r="L83" s="160"/>
      <c r="M83" s="160"/>
      <c r="N83" s="160"/>
      <c r="O83" s="160"/>
      <c r="P83" s="160"/>
      <c r="Q83" s="160"/>
      <c r="R83" s="161"/>
      <c r="U83" s="158"/>
      <c r="V83" s="152"/>
    </row>
    <row r="84" spans="2:22" s="136" customFormat="1">
      <c r="B84" s="777" t="s">
        <v>759</v>
      </c>
      <c r="C84" s="531"/>
      <c r="D84" s="155">
        <f>'5.  2015-2020 LRAM'!Y1167</f>
        <v>0</v>
      </c>
      <c r="E84" s="155">
        <f>'5.  2015-2020 LRAM'!Z1167</f>
        <v>17514.796794184487</v>
      </c>
      <c r="F84" s="155">
        <f>'5.  2015-2020 LRAM'!AA1167</f>
        <v>27407.040637296072</v>
      </c>
      <c r="G84" s="155">
        <f>'5.  2015-2020 LRAM'!AB1167</f>
        <v>854.23176288579032</v>
      </c>
      <c r="H84" s="155">
        <f>'5.  2015-2020 LRAM'!AC1167</f>
        <v>0</v>
      </c>
      <c r="I84" s="155">
        <f>'5.  2015-2020 LRAM'!AD1167</f>
        <v>0</v>
      </c>
      <c r="J84" s="155">
        <f>'5.  2015-2020 LRAM'!AE1167</f>
        <v>0</v>
      </c>
      <c r="K84" s="155">
        <f>'5.  2015-2020 LRAM'!AF1137</f>
        <v>0</v>
      </c>
      <c r="L84" s="155">
        <f>'5.  2015-2020 LRAM'!AG1137</f>
        <v>0</v>
      </c>
      <c r="M84" s="155">
        <f>'5.  2015-2020 LRAM'!AH1137</f>
        <v>0</v>
      </c>
      <c r="N84" s="155">
        <f>'5.  2015-2020 LRAM'!AI1137</f>
        <v>0</v>
      </c>
      <c r="O84" s="155">
        <f>'5.  2015-2020 LRAM'!AJ1137</f>
        <v>0</v>
      </c>
      <c r="P84" s="155">
        <f>'5.  2015-2020 LRAM'!AK1137</f>
        <v>0</v>
      </c>
      <c r="Q84" s="155">
        <f>'5.  2015-2020 LRAM'!AL1137</f>
        <v>0</v>
      </c>
      <c r="R84" s="156">
        <f>SUM(D84:Q84)</f>
        <v>45776.069194366348</v>
      </c>
      <c r="U84" s="158"/>
      <c r="V84" s="152"/>
    </row>
    <row r="85" spans="2:22" s="136" customFormat="1">
      <c r="B85" s="777" t="s">
        <v>760</v>
      </c>
      <c r="C85" s="154"/>
      <c r="D85" s="155">
        <f>-'5.  2015-2020 LRAM'!Y1168</f>
        <v>0</v>
      </c>
      <c r="E85" s="155">
        <f>-'5.  2015-2020 LRAM'!Z1168</f>
        <v>-6194.5896523028932</v>
      </c>
      <c r="F85" s="155">
        <f>-'5.  2015-2020 LRAM'!AA1168</f>
        <v>-7871.3774000000003</v>
      </c>
      <c r="G85" s="155">
        <f>-'5.  2015-2020 LRAM'!AB1168</f>
        <v>0</v>
      </c>
      <c r="H85" s="155">
        <f>-'5.  2015-2020 LRAM'!AC1168</f>
        <v>0</v>
      </c>
      <c r="I85" s="155">
        <f>-'5.  2015-2020 LRAM'!AD1168</f>
        <v>0</v>
      </c>
      <c r="J85" s="155">
        <f>-'5.  2015-2020 LRAM'!AE1168</f>
        <v>0</v>
      </c>
      <c r="K85" s="155">
        <f>-'5.  2015-2020 LRAM'!AF1168</f>
        <v>0</v>
      </c>
      <c r="L85" s="155">
        <f>-'5.  2015-2020 LRAM'!AG1168</f>
        <v>0</v>
      </c>
      <c r="M85" s="155">
        <f>-'5.  2015-2020 LRAM'!AH1168</f>
        <v>0</v>
      </c>
      <c r="N85" s="155">
        <f>-'5.  2015-2020 LRAM'!AI1168</f>
        <v>0</v>
      </c>
      <c r="O85" s="155">
        <f>-'5.  2015-2020 LRAM'!AJ1168</f>
        <v>0</v>
      </c>
      <c r="P85" s="155">
        <f>-'5.  2015-2020 LRAM'!AK1168</f>
        <v>0</v>
      </c>
      <c r="Q85" s="155">
        <f>-'5.  2015-2020 LRAM'!AL1168</f>
        <v>0</v>
      </c>
      <c r="R85" s="156">
        <f>SUM(D85:Q85)</f>
        <v>-14065.967052302894</v>
      </c>
      <c r="U85" s="158"/>
      <c r="V85" s="152"/>
    </row>
    <row r="86" spans="2:22" s="136" customFormat="1">
      <c r="B86" s="621" t="s">
        <v>67</v>
      </c>
      <c r="C86" s="617"/>
      <c r="D86" s="159"/>
      <c r="E86" s="159"/>
      <c r="F86" s="159"/>
      <c r="G86" s="159"/>
      <c r="H86" s="159"/>
      <c r="I86" s="159"/>
      <c r="J86" s="159"/>
      <c r="K86" s="160"/>
      <c r="L86" s="160"/>
      <c r="M86" s="160"/>
      <c r="N86" s="160"/>
      <c r="O86" s="160"/>
      <c r="P86" s="160"/>
      <c r="Q86" s="160"/>
      <c r="R86" s="161"/>
      <c r="U86" s="158"/>
      <c r="V86" s="152"/>
    </row>
    <row r="87" spans="2:22" s="17" customFormat="1" ht="20.25" customHeight="1">
      <c r="B87" s="618" t="s">
        <v>43</v>
      </c>
      <c r="C87" s="617"/>
      <c r="D87" s="674">
        <f>'6.  Carrying Charges'!I237</f>
        <v>245.94699715606885</v>
      </c>
      <c r="E87" s="674">
        <f>'6.  Carrying Charges'!J237</f>
        <v>1013.6048334290873</v>
      </c>
      <c r="F87" s="674">
        <f>'6.  Carrying Charges'!K237</f>
        <v>2090.5253529969787</v>
      </c>
      <c r="G87" s="674">
        <f>'6.  Carrying Charges'!L237</f>
        <v>76.409011505964529</v>
      </c>
      <c r="H87" s="674">
        <f>'6.  Carrying Charges'!M237</f>
        <v>0</v>
      </c>
      <c r="I87" s="674">
        <f>'6.  Carrying Charges'!N237</f>
        <v>0</v>
      </c>
      <c r="J87" s="674">
        <f>'6.  Carrying Charges'!O237</f>
        <v>0</v>
      </c>
      <c r="K87" s="674">
        <f>'6.  Carrying Charges'!P237</f>
        <v>0</v>
      </c>
      <c r="L87" s="674">
        <f>'6.  Carrying Charges'!Q237</f>
        <v>0</v>
      </c>
      <c r="M87" s="674">
        <f>'6.  Carrying Charges'!R237</f>
        <v>0</v>
      </c>
      <c r="N87" s="674">
        <f>'6.  Carrying Charges'!S237</f>
        <v>0</v>
      </c>
      <c r="O87" s="674">
        <f>'6.  Carrying Charges'!T237</f>
        <v>0</v>
      </c>
      <c r="P87" s="674">
        <f>'6.  Carrying Charges'!U237</f>
        <v>0</v>
      </c>
      <c r="Q87" s="674">
        <f>'6.  Carrying Charges'!V237</f>
        <v>0</v>
      </c>
      <c r="R87" s="675">
        <f>SUM(D87:Q87)</f>
        <v>3426.4861950880991</v>
      </c>
      <c r="U87" s="151"/>
      <c r="V87" s="152"/>
    </row>
    <row r="88" spans="2:22" s="162" customFormat="1" ht="21.75" customHeight="1">
      <c r="B88" s="619" t="s">
        <v>240</v>
      </c>
      <c r="C88" s="620"/>
      <c r="D88" s="619">
        <f>SUM(D54:D86)+D87</f>
        <v>9816.6449002702193</v>
      </c>
      <c r="E88" s="619">
        <f>SUM(E54:E86)+E87</f>
        <v>79609.103287278005</v>
      </c>
      <c r="F88" s="619">
        <f>SUM(F54:F86)+F87</f>
        <v>150991.20682941837</v>
      </c>
      <c r="G88" s="619">
        <f t="shared" ref="G88:Q88" si="2">SUM(G54:G86)+G87</f>
        <v>6003.4632915618031</v>
      </c>
      <c r="H88" s="619">
        <f t="shared" si="2"/>
        <v>0</v>
      </c>
      <c r="I88" s="619">
        <f t="shared" si="2"/>
        <v>0</v>
      </c>
      <c r="J88" s="619">
        <f t="shared" si="2"/>
        <v>0</v>
      </c>
      <c r="K88" s="619">
        <f t="shared" si="2"/>
        <v>0</v>
      </c>
      <c r="L88" s="619">
        <f t="shared" si="2"/>
        <v>0</v>
      </c>
      <c r="M88" s="619">
        <f t="shared" si="2"/>
        <v>0</v>
      </c>
      <c r="N88" s="619">
        <f t="shared" si="2"/>
        <v>0</v>
      </c>
      <c r="O88" s="619">
        <f t="shared" si="2"/>
        <v>0</v>
      </c>
      <c r="P88" s="619">
        <f t="shared" si="2"/>
        <v>0</v>
      </c>
      <c r="Q88" s="619">
        <f t="shared" si="2"/>
        <v>0</v>
      </c>
      <c r="R88" s="619">
        <f>SUM(R54:R86)+R87</f>
        <v>246420.41830852837</v>
      </c>
      <c r="U88" s="151"/>
      <c r="V88" s="152"/>
    </row>
    <row r="89" spans="2:22" ht="20.25" customHeight="1">
      <c r="B89" s="450" t="s">
        <v>536</v>
      </c>
      <c r="C89" s="598"/>
      <c r="D89" s="597"/>
      <c r="E89" s="597"/>
      <c r="F89" s="597"/>
      <c r="G89" s="597"/>
      <c r="H89" s="597"/>
      <c r="I89" s="597"/>
      <c r="J89" s="597"/>
      <c r="K89" s="597"/>
      <c r="L89" s="597"/>
      <c r="M89" s="597"/>
      <c r="N89" s="597"/>
      <c r="O89" s="597"/>
      <c r="P89" s="597"/>
      <c r="Q89" s="597"/>
      <c r="R89" s="597"/>
      <c r="V89" s="13"/>
    </row>
    <row r="90" spans="2:22" ht="20.25" customHeight="1">
      <c r="B90" s="616"/>
      <c r="C90" s="66"/>
      <c r="E90" s="9"/>
      <c r="V90" s="13"/>
    </row>
    <row r="91" spans="2:22" ht="15">
      <c r="E91" s="9"/>
    </row>
    <row r="92" spans="2:22" ht="21" hidden="1" customHeight="1">
      <c r="B92" s="118" t="s">
        <v>537</v>
      </c>
      <c r="F92" s="585"/>
    </row>
    <row r="93" spans="2:22" s="545" customFormat="1" ht="27.75" hidden="1" customHeight="1">
      <c r="B93" s="566" t="s">
        <v>557</v>
      </c>
      <c r="C93" s="562"/>
      <c r="D93" s="562"/>
      <c r="E93" s="569"/>
      <c r="F93" s="562"/>
      <c r="G93" s="562"/>
      <c r="H93" s="562"/>
      <c r="I93" s="562"/>
      <c r="J93" s="562"/>
      <c r="T93" s="546"/>
      <c r="U93" s="546"/>
    </row>
    <row r="94" spans="2:22" ht="11.25" hidden="1" customHeight="1">
      <c r="B94" s="110"/>
    </row>
    <row r="95" spans="2:22" s="558" customFormat="1" ht="25.5" hidden="1" customHeight="1">
      <c r="B95" s="560"/>
      <c r="C95" s="556">
        <v>2011</v>
      </c>
      <c r="D95" s="556">
        <v>2012</v>
      </c>
      <c r="E95" s="556">
        <v>2013</v>
      </c>
      <c r="F95" s="556">
        <v>2014</v>
      </c>
      <c r="G95" s="556">
        <v>2015</v>
      </c>
      <c r="H95" s="556">
        <v>2016</v>
      </c>
      <c r="I95" s="556">
        <v>2017</v>
      </c>
      <c r="J95" s="556">
        <v>2018</v>
      </c>
      <c r="K95" s="556">
        <v>2019</v>
      </c>
      <c r="L95" s="556">
        <v>2020</v>
      </c>
      <c r="M95" s="557" t="s">
        <v>26</v>
      </c>
      <c r="T95" s="559"/>
      <c r="U95" s="559"/>
    </row>
    <row r="96" spans="2:22" s="90" customFormat="1" ht="23.25" hidden="1" customHeight="1">
      <c r="B96" s="197">
        <v>2011</v>
      </c>
      <c r="C96" s="551">
        <f>'4.  2011-2014 LRAM'!AM131</f>
        <v>0</v>
      </c>
      <c r="D96" s="552">
        <f>SUM('4.  2011-2014 LRAM'!Y259:AL259)</f>
        <v>0</v>
      </c>
      <c r="E96" s="552">
        <f>SUM('4.  2011-2014 LRAM'!Y388:AL388)</f>
        <v>0</v>
      </c>
      <c r="F96" s="553">
        <f>SUM('4.  2011-2014 LRAM'!Y517:AL517)</f>
        <v>0</v>
      </c>
      <c r="G96" s="553">
        <f>SUM('5.  2015-2020 LRAM'!Y200:AL200)</f>
        <v>0</v>
      </c>
      <c r="H96" s="552">
        <f>SUM('5.  2015-2020 LRAM'!Y385:AL385)</f>
        <v>0</v>
      </c>
      <c r="I96" s="553">
        <f>SUM('5.  2015-2020 LRAM'!Y569:AL569)</f>
        <v>0</v>
      </c>
      <c r="J96" s="552">
        <f>SUM('5.  2015-2020 LRAM'!Y753:AL753)</f>
        <v>0</v>
      </c>
      <c r="K96" s="552">
        <f>SUM('5.  2015-2020 LRAM'!Y940:AL940)</f>
        <v>0</v>
      </c>
      <c r="L96" s="552">
        <f>SUM('5.  2015-2020 LRAM'!Y1124:AL1124)</f>
        <v>0</v>
      </c>
      <c r="M96" s="552">
        <f>SUM(C96:L96)</f>
        <v>0</v>
      </c>
      <c r="T96" s="196"/>
      <c r="U96" s="196"/>
    </row>
    <row r="97" spans="2:21" s="90" customFormat="1" ht="23.25" hidden="1" customHeight="1">
      <c r="B97" s="197">
        <v>2012</v>
      </c>
      <c r="C97" s="554"/>
      <c r="D97" s="553">
        <f>SUM('4.  2011-2014 LRAM'!Y260:AL260)</f>
        <v>0</v>
      </c>
      <c r="E97" s="552">
        <f>SUM('4.  2011-2014 LRAM'!Y389:AL389)</f>
        <v>0</v>
      </c>
      <c r="F97" s="553">
        <f>SUM('4.  2011-2014 LRAM'!Y518:AL518)</f>
        <v>0</v>
      </c>
      <c r="G97" s="553">
        <f>SUM('5.  2015-2020 LRAM'!Y201:AL201)</f>
        <v>0</v>
      </c>
      <c r="H97" s="552">
        <f>SUM('5.  2015-2020 LRAM'!Y386:AL386)</f>
        <v>0</v>
      </c>
      <c r="I97" s="553">
        <f>SUM('5.  2015-2020 LRAM'!Y570:AL570)</f>
        <v>0</v>
      </c>
      <c r="J97" s="552">
        <f>SUM('5.  2015-2020 LRAM'!Y754:AL754)</f>
        <v>0</v>
      </c>
      <c r="K97" s="552">
        <f>SUM('5.  2015-2020 LRAM'!Y941:AL941)</f>
        <v>0</v>
      </c>
      <c r="L97" s="552">
        <f>SUM('5.  2015-2020 LRAM'!Y1125:AL1125)</f>
        <v>0</v>
      </c>
      <c r="M97" s="552">
        <f>SUM(D97:L97)</f>
        <v>0</v>
      </c>
      <c r="T97" s="196"/>
      <c r="U97" s="196"/>
    </row>
    <row r="98" spans="2:21" s="90" customFormat="1" ht="23.25" hidden="1" customHeight="1">
      <c r="B98" s="197">
        <v>2013</v>
      </c>
      <c r="C98" s="555"/>
      <c r="D98" s="555"/>
      <c r="E98" s="553">
        <f>SUM('4.  2011-2014 LRAM'!Y390:AL390)</f>
        <v>0</v>
      </c>
      <c r="F98" s="553">
        <f>SUM('4.  2011-2014 LRAM'!Y519:AL519)</f>
        <v>0</v>
      </c>
      <c r="G98" s="553">
        <f>SUM('5.  2015-2020 LRAM'!Y202:AL202)</f>
        <v>0</v>
      </c>
      <c r="H98" s="552">
        <f>SUM('5.  2015-2020 LRAM'!Y387:AL387)</f>
        <v>0</v>
      </c>
      <c r="I98" s="553">
        <f>SUM('5.  2015-2020 LRAM'!Y571:AL571)</f>
        <v>0</v>
      </c>
      <c r="J98" s="552">
        <f>SUM('5.  2015-2020 LRAM'!Y755:AL755)</f>
        <v>0</v>
      </c>
      <c r="K98" s="552">
        <f>SUM('5.  2015-2020 LRAM'!Y942:AL942)</f>
        <v>0</v>
      </c>
      <c r="L98" s="552">
        <f>SUM('5.  2015-2020 LRAM'!Y1126:AL1126)</f>
        <v>0</v>
      </c>
      <c r="M98" s="552">
        <f>SUM(C98:L98)</f>
        <v>0</v>
      </c>
      <c r="T98" s="196"/>
      <c r="U98" s="196"/>
    </row>
    <row r="99" spans="2:21" s="90" customFormat="1" ht="23.25" hidden="1" customHeight="1">
      <c r="B99" s="197">
        <v>2014</v>
      </c>
      <c r="C99" s="555"/>
      <c r="D99" s="555"/>
      <c r="E99" s="555"/>
      <c r="F99" s="553">
        <f>SUM('4.  2011-2014 LRAM'!Y520:AL520)</f>
        <v>0</v>
      </c>
      <c r="G99" s="553">
        <f>SUM('5.  2015-2020 LRAM'!Y203:AL203)</f>
        <v>0</v>
      </c>
      <c r="H99" s="552">
        <f>SUM('5.  2015-2020 LRAM'!Y388:AL388)</f>
        <v>0</v>
      </c>
      <c r="I99" s="553">
        <f>SUM('5.  2015-2020 LRAM'!Y572:AL572)</f>
        <v>0</v>
      </c>
      <c r="J99" s="552">
        <f>SUM('5.  2015-2020 LRAM'!Y756:AL756)</f>
        <v>0</v>
      </c>
      <c r="K99" s="552">
        <f>SUM('5.  2015-2020 LRAM'!Y943:AL943)</f>
        <v>17130.740370321662</v>
      </c>
      <c r="L99" s="552">
        <f>SUM('5.  2015-2020 LRAM'!Y1127:AL1127)</f>
        <v>15899.485831523636</v>
      </c>
      <c r="M99" s="552">
        <f>SUM(F99:L99)</f>
        <v>33030.226201845297</v>
      </c>
      <c r="T99" s="196"/>
      <c r="U99" s="196"/>
    </row>
    <row r="100" spans="2:21" s="90" customFormat="1" ht="23.25" hidden="1" customHeight="1">
      <c r="B100" s="197">
        <v>2015</v>
      </c>
      <c r="C100" s="555"/>
      <c r="D100" s="555"/>
      <c r="E100" s="555"/>
      <c r="F100" s="555"/>
      <c r="G100" s="553">
        <f>SUM('5.  2015-2020 LRAM'!Y204:AL204)</f>
        <v>0</v>
      </c>
      <c r="H100" s="552">
        <f>SUM('5.  2015-2020 LRAM'!Y389:AL389)</f>
        <v>0</v>
      </c>
      <c r="I100" s="553">
        <f>SUM('5.  2015-2020 LRAM'!Y573:AL573)</f>
        <v>0</v>
      </c>
      <c r="J100" s="552">
        <f>SUM('5.  2015-2020 LRAM'!Y757:AL757)</f>
        <v>0</v>
      </c>
      <c r="K100" s="552">
        <f>SUM('5.  2015-2020 LRAM'!Y944:AL944)</f>
        <v>70626.485655277924</v>
      </c>
      <c r="L100" s="552">
        <f>SUM('5.  2015-2020 LRAM'!Y1128:AL1128)</f>
        <v>55452.385643669804</v>
      </c>
      <c r="M100" s="552">
        <f>SUM(G100:L100)</f>
        <v>126078.87129894772</v>
      </c>
      <c r="T100" s="196"/>
      <c r="U100" s="196"/>
    </row>
    <row r="101" spans="2:21" s="90" customFormat="1" ht="23.25" hidden="1" customHeight="1">
      <c r="B101" s="197">
        <v>2016</v>
      </c>
      <c r="C101" s="555"/>
      <c r="D101" s="555"/>
      <c r="E101" s="555"/>
      <c r="F101" s="555"/>
      <c r="G101" s="555"/>
      <c r="H101" s="552">
        <f>SUM('5.  2015-2020 LRAM'!Y390:AL390)</f>
        <v>0</v>
      </c>
      <c r="I101" s="553">
        <f>SUM('5.  2015-2020 LRAM'!Y574:AL574)</f>
        <v>0</v>
      </c>
      <c r="J101" s="552">
        <f>SUM('5.  2015-2020 LRAM'!Y758:AL758)</f>
        <v>0</v>
      </c>
      <c r="K101" s="552">
        <f>SUM('5.  2015-2020 LRAM'!Y945:AL945)</f>
        <v>24362.92105874062</v>
      </c>
      <c r="L101" s="552">
        <f>SUM('5.  2015-2020 LRAM'!Y1129:AL1129)</f>
        <v>21496.156575846209</v>
      </c>
      <c r="M101" s="552">
        <f>SUM(H101:L101)</f>
        <v>45859.077634586829</v>
      </c>
      <c r="T101" s="196"/>
      <c r="U101" s="196"/>
    </row>
    <row r="102" spans="2:21" s="90" customFormat="1" ht="23.25" hidden="1" customHeight="1">
      <c r="B102" s="197">
        <v>2017</v>
      </c>
      <c r="C102" s="555"/>
      <c r="D102" s="555"/>
      <c r="E102" s="555"/>
      <c r="F102" s="555"/>
      <c r="G102" s="555"/>
      <c r="H102" s="555"/>
      <c r="I102" s="552">
        <f>SUM('5.  2015-2020 LRAM'!Y575:AL575)</f>
        <v>0</v>
      </c>
      <c r="J102" s="552">
        <f>SUM('5.  2015-2020 LRAM'!Y759:AL759)</f>
        <v>0</v>
      </c>
      <c r="K102" s="552">
        <f>SUM('5.  2015-2020 LRAM'!Y946:AL946)</f>
        <v>21759.634509590796</v>
      </c>
      <c r="L102" s="552">
        <f>SUM('5.  2015-2020 LRAM'!Y1130:AL1130)</f>
        <v>17948.810282930677</v>
      </c>
      <c r="M102" s="552">
        <f>SUM(I102:L102)</f>
        <v>39708.444792521477</v>
      </c>
      <c r="T102" s="196"/>
      <c r="U102" s="196"/>
    </row>
    <row r="103" spans="2:21" s="90" customFormat="1" ht="23.25" hidden="1" customHeight="1">
      <c r="B103" s="197">
        <v>2018</v>
      </c>
      <c r="C103" s="555"/>
      <c r="D103" s="555"/>
      <c r="E103" s="555"/>
      <c r="F103" s="555"/>
      <c r="G103" s="555"/>
      <c r="H103" s="555"/>
      <c r="I103" s="555"/>
      <c r="J103" s="552">
        <f>SUM('5.  2015-2020 LRAM'!Y760:AL760)</f>
        <v>0</v>
      </c>
      <c r="K103" s="552">
        <f>SUM('5.  2015-2020 LRAM'!Y947:AL947)</f>
        <v>15647.00902933169</v>
      </c>
      <c r="L103" s="552">
        <f>SUM('5.  2015-2020 LRAM'!Y1131:AL1131)</f>
        <v>14493.106748342783</v>
      </c>
      <c r="M103" s="552">
        <f>SUM(J103:L103)</f>
        <v>30140.115777674473</v>
      </c>
      <c r="T103" s="196"/>
      <c r="U103" s="196"/>
    </row>
    <row r="104" spans="2:21" s="90" customFormat="1" ht="23.25" hidden="1" customHeight="1">
      <c r="B104" s="197">
        <v>2019</v>
      </c>
      <c r="C104" s="555"/>
      <c r="D104" s="555"/>
      <c r="E104" s="555"/>
      <c r="F104" s="555"/>
      <c r="G104" s="555"/>
      <c r="H104" s="555"/>
      <c r="I104" s="555"/>
      <c r="J104" s="555"/>
      <c r="K104" s="552">
        <f>SUM('5.  2015-2020 LRAM'!Y948:AL948)</f>
        <v>10591.326623480276</v>
      </c>
      <c r="L104" s="552">
        <f>SUM('5.  2015-2020 LRAM'!Y1132:AL1132)</f>
        <v>11294.876025354846</v>
      </c>
      <c r="M104" s="552">
        <f>SUM(K104:L104)</f>
        <v>21886.202648835122</v>
      </c>
      <c r="T104" s="196"/>
      <c r="U104" s="196"/>
    </row>
    <row r="105" spans="2:21" s="90" customFormat="1" ht="23.25" hidden="1" customHeight="1">
      <c r="B105" s="197">
        <v>2020</v>
      </c>
      <c r="C105" s="555"/>
      <c r="D105" s="555"/>
      <c r="E105" s="555"/>
      <c r="F105" s="555"/>
      <c r="G105" s="555"/>
      <c r="H105" s="555"/>
      <c r="I105" s="555"/>
      <c r="J105" s="555"/>
      <c r="K105" s="555"/>
      <c r="L105" s="554">
        <f>SUM('5.  2015-2020 LRAM'!Y1133:AL1133)</f>
        <v>0</v>
      </c>
      <c r="M105" s="554">
        <f>L105</f>
        <v>0</v>
      </c>
      <c r="T105" s="196"/>
      <c r="U105" s="196"/>
    </row>
    <row r="106" spans="2:21" s="195" customFormat="1" ht="24" hidden="1" customHeight="1">
      <c r="B106" s="567" t="s">
        <v>519</v>
      </c>
      <c r="C106" s="551">
        <f>C96</f>
        <v>0</v>
      </c>
      <c r="D106" s="552">
        <f>D96+D97</f>
        <v>0</v>
      </c>
      <c r="E106" s="552">
        <f>E96+E97+E98</f>
        <v>0</v>
      </c>
      <c r="F106" s="552">
        <f>F96+F97+F98+F99</f>
        <v>0</v>
      </c>
      <c r="G106" s="552">
        <f>G96+G97+G98+G99+G100</f>
        <v>0</v>
      </c>
      <c r="H106" s="552">
        <f>H96+H97+H98+H99+H100+H101</f>
        <v>0</v>
      </c>
      <c r="I106" s="552">
        <f>I96+I97+I98+I99+I100+I101+I102</f>
        <v>0</v>
      </c>
      <c r="J106" s="552">
        <f>J96+J97+J98+J99+J100+J101+J102+J103</f>
        <v>0</v>
      </c>
      <c r="K106" s="552">
        <f>K96+K97+K98+K99+K100+K101+K102+K103+K104</f>
        <v>160118.11724674297</v>
      </c>
      <c r="L106" s="552">
        <f>SUM(L96:L105)</f>
        <v>136584.82110766796</v>
      </c>
      <c r="M106" s="552">
        <f>SUM(M96:M105)</f>
        <v>296702.93835441093</v>
      </c>
      <c r="T106" s="198"/>
      <c r="U106" s="198"/>
    </row>
    <row r="107" spans="2:21" s="27" customFormat="1" ht="24.75" hidden="1" customHeight="1">
      <c r="B107" s="568" t="s">
        <v>518</v>
      </c>
      <c r="C107" s="550">
        <f>'4.  2011-2014 LRAM'!AM132</f>
        <v>0</v>
      </c>
      <c r="D107" s="550">
        <f>'4.  2011-2014 LRAM'!AM262</f>
        <v>0</v>
      </c>
      <c r="E107" s="550">
        <f>'4.  2011-2014 LRAM'!AM392</f>
        <v>0</v>
      </c>
      <c r="F107" s="550">
        <f>'4.  2011-2014 LRAM'!AM522</f>
        <v>0</v>
      </c>
      <c r="G107" s="550">
        <f>'5.  2015-2020 LRAM'!AM206</f>
        <v>0</v>
      </c>
      <c r="H107" s="550">
        <f>'5.  2015-2020 LRAM'!AM392</f>
        <v>0</v>
      </c>
      <c r="I107" s="550">
        <f>'5.  2015-2020 LRAM'!AM577</f>
        <v>0</v>
      </c>
      <c r="J107" s="550">
        <f>'5.  2015-2020 LRAM'!AM762</f>
        <v>0</v>
      </c>
      <c r="K107" s="550">
        <f>'5.  2015-2020 LRAM'!AM950</f>
        <v>43448.799089442648</v>
      </c>
      <c r="L107" s="550">
        <f>'5.  2015-2020 LRAM'!AM1135</f>
        <v>41970.309293591446</v>
      </c>
      <c r="M107" s="552">
        <f>SUM(C107:L107)</f>
        <v>85419.108383034094</v>
      </c>
      <c r="T107" s="89"/>
      <c r="U107" s="89"/>
    </row>
    <row r="108" spans="2:21" ht="24.75" hidden="1" customHeight="1">
      <c r="B108" s="568" t="s">
        <v>43</v>
      </c>
      <c r="C108" s="550">
        <f>'6.  Carrying Charges'!W27</f>
        <v>0</v>
      </c>
      <c r="D108" s="550">
        <f>'6.  Carrying Charges'!W42</f>
        <v>0</v>
      </c>
      <c r="E108" s="550">
        <f>'6.  Carrying Charges'!W57</f>
        <v>0</v>
      </c>
      <c r="F108" s="550">
        <f>'6.  Carrying Charges'!W72</f>
        <v>0</v>
      </c>
      <c r="G108" s="550">
        <f>'6.  Carrying Charges'!W87</f>
        <v>0</v>
      </c>
      <c r="H108" s="550">
        <f>'6.  Carrying Charges'!W102</f>
        <v>0</v>
      </c>
      <c r="I108" s="550">
        <f>'6.  Carrying Charges'!W117</f>
        <v>0</v>
      </c>
      <c r="J108" s="550">
        <f>'6.  Carrying Charges'!W132</f>
        <v>0</v>
      </c>
      <c r="K108" s="550">
        <f>'6.  Carrying Charges'!W147</f>
        <v>1172.2835864013741</v>
      </c>
      <c r="L108" s="550">
        <f>'6.  Carrying Charges'!W162</f>
        <v>3182.343544033386</v>
      </c>
      <c r="M108" s="552">
        <f>SUM(C108:L108)</f>
        <v>4354.6271304347601</v>
      </c>
    </row>
    <row r="109" spans="2:21" ht="23.25" hidden="1" customHeight="1">
      <c r="B109" s="567" t="s">
        <v>26</v>
      </c>
      <c r="C109" s="550">
        <f>C106-C107+C108</f>
        <v>0</v>
      </c>
      <c r="D109" s="550">
        <f t="shared" ref="D109:J109" si="3">D106-D107+D108</f>
        <v>0</v>
      </c>
      <c r="E109" s="550">
        <f t="shared" si="3"/>
        <v>0</v>
      </c>
      <c r="F109" s="550">
        <f t="shared" si="3"/>
        <v>0</v>
      </c>
      <c r="G109" s="550">
        <f t="shared" si="3"/>
        <v>0</v>
      </c>
      <c r="H109" s="550">
        <f t="shared" si="3"/>
        <v>0</v>
      </c>
      <c r="I109" s="550">
        <f t="shared" si="3"/>
        <v>0</v>
      </c>
      <c r="J109" s="550">
        <f t="shared" si="3"/>
        <v>0</v>
      </c>
      <c r="K109" s="550">
        <f>K106-K107+K108</f>
        <v>117841.6017437017</v>
      </c>
      <c r="L109" s="550">
        <f>L106-L107+L108</f>
        <v>97796.855358109897</v>
      </c>
      <c r="M109" s="550">
        <f>M106-M107+M108</f>
        <v>215638.4571018116</v>
      </c>
    </row>
    <row r="110" spans="2:21" hidden="1"/>
    <row r="111" spans="2:21">
      <c r="B111" s="585"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7" location="'6.  Carrying Charges'!A1" display="Carrying Charges" xr:uid="{00000000-0004-0000-0400-000000000000}"/>
    <hyperlink ref="B111"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25400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25400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25400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25400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25400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177800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177800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6" zoomScale="80" zoomScaleNormal="80" workbookViewId="0">
      <selection activeCell="E34" sqref="E34:F34"/>
    </sheetView>
  </sheetViews>
  <sheetFormatPr baseColWidth="10" defaultColWidth="9.1640625" defaultRowHeight="15"/>
  <cols>
    <col min="1" max="1" width="5.5" style="12" customWidth="1"/>
    <col min="2" max="2" width="27" style="12" customWidth="1"/>
    <col min="3" max="3" width="24.33203125" style="12" customWidth="1"/>
    <col min="4" max="4" width="23.5" style="12" customWidth="1"/>
    <col min="5" max="5" width="28.6640625" style="12" customWidth="1"/>
    <col min="6" max="6" width="43.83203125" style="12" customWidth="1"/>
    <col min="7" max="7" width="72.6640625" style="12" customWidth="1"/>
    <col min="8" max="16384" width="9.1640625" style="12"/>
  </cols>
  <sheetData>
    <row r="13" spans="2:3" ht="16" thickBot="1"/>
    <row r="14" spans="2:3" ht="26.25" customHeight="1" thickBot="1">
      <c r="B14" s="533" t="s">
        <v>171</v>
      </c>
      <c r="C14" s="126" t="s">
        <v>175</v>
      </c>
    </row>
    <row r="15" spans="2:3" ht="26.25" customHeight="1" thickBot="1">
      <c r="C15" s="128" t="s">
        <v>406</v>
      </c>
    </row>
    <row r="16" spans="2:3" ht="27" customHeight="1" thickBot="1">
      <c r="C16" s="565" t="s">
        <v>551</v>
      </c>
    </row>
    <row r="19" spans="2:8" ht="16">
      <c r="B19" s="533" t="s">
        <v>613</v>
      </c>
    </row>
    <row r="20" spans="2:8" ht="13.5" customHeight="1"/>
    <row r="21" spans="2:8" ht="41" customHeight="1">
      <c r="B21" s="848" t="s">
        <v>675</v>
      </c>
      <c r="C21" s="848"/>
      <c r="D21" s="848"/>
      <c r="E21" s="848"/>
      <c r="F21" s="848"/>
      <c r="G21" s="848"/>
      <c r="H21" s="848"/>
    </row>
    <row r="23" spans="2:8" s="605" customFormat="1" ht="16">
      <c r="B23" s="615" t="s">
        <v>546</v>
      </c>
      <c r="C23" s="615" t="s">
        <v>561</v>
      </c>
      <c r="D23" s="615" t="s">
        <v>545</v>
      </c>
      <c r="E23" s="857" t="s">
        <v>34</v>
      </c>
      <c r="F23" s="858"/>
      <c r="G23" s="857" t="s">
        <v>544</v>
      </c>
      <c r="H23" s="858"/>
    </row>
    <row r="24" spans="2:8">
      <c r="B24" s="604">
        <v>1</v>
      </c>
      <c r="C24" s="639" t="s">
        <v>170</v>
      </c>
      <c r="D24" s="603" t="s">
        <v>923</v>
      </c>
      <c r="E24" s="853" t="s">
        <v>924</v>
      </c>
      <c r="F24" s="854"/>
      <c r="G24" s="855" t="s">
        <v>925</v>
      </c>
      <c r="H24" s="856"/>
    </row>
    <row r="25" spans="2:8">
      <c r="B25" s="604">
        <v>2</v>
      </c>
      <c r="C25" s="639" t="s">
        <v>170</v>
      </c>
      <c r="D25" s="603" t="s">
        <v>926</v>
      </c>
      <c r="E25" s="853" t="s">
        <v>927</v>
      </c>
      <c r="F25" s="854"/>
      <c r="G25" s="855" t="s">
        <v>925</v>
      </c>
      <c r="H25" s="856"/>
    </row>
    <row r="26" spans="2:8">
      <c r="B26" s="604">
        <v>3</v>
      </c>
      <c r="C26" s="639" t="s">
        <v>550</v>
      </c>
      <c r="D26" s="603" t="s">
        <v>928</v>
      </c>
      <c r="E26" s="853" t="s">
        <v>929</v>
      </c>
      <c r="F26" s="854"/>
      <c r="G26" s="855" t="s">
        <v>925</v>
      </c>
      <c r="H26" s="856"/>
    </row>
    <row r="27" spans="2:8">
      <c r="B27" s="604">
        <v>4</v>
      </c>
      <c r="C27" s="639" t="s">
        <v>169</v>
      </c>
      <c r="D27" s="603" t="s">
        <v>928</v>
      </c>
      <c r="E27" s="853" t="s">
        <v>930</v>
      </c>
      <c r="F27" s="854"/>
      <c r="G27" s="855" t="s">
        <v>925</v>
      </c>
      <c r="H27" s="856"/>
    </row>
    <row r="28" spans="2:8">
      <c r="B28" s="604">
        <v>5</v>
      </c>
      <c r="C28" s="639" t="s">
        <v>368</v>
      </c>
      <c r="D28" s="603" t="s">
        <v>934</v>
      </c>
      <c r="E28" s="853" t="s">
        <v>935</v>
      </c>
      <c r="F28" s="854"/>
      <c r="G28" s="855" t="s">
        <v>925</v>
      </c>
      <c r="H28" s="856"/>
    </row>
    <row r="29" spans="2:8">
      <c r="B29" s="604">
        <v>6</v>
      </c>
      <c r="C29" s="639" t="s">
        <v>369</v>
      </c>
      <c r="D29" s="603" t="s">
        <v>931</v>
      </c>
      <c r="E29" s="853" t="s">
        <v>932</v>
      </c>
      <c r="F29" s="854"/>
      <c r="G29" s="855" t="s">
        <v>933</v>
      </c>
      <c r="H29" s="856"/>
    </row>
    <row r="30" spans="2:8" ht="16">
      <c r="B30" s="604">
        <v>7</v>
      </c>
      <c r="C30" s="639" t="s">
        <v>369</v>
      </c>
      <c r="D30" s="603" t="s">
        <v>936</v>
      </c>
      <c r="E30" s="751" t="s">
        <v>937</v>
      </c>
      <c r="F30" s="752"/>
      <c r="G30" s="855" t="s">
        <v>925</v>
      </c>
      <c r="H30" s="856"/>
    </row>
    <row r="31" spans="2:8">
      <c r="B31" s="604">
        <v>8</v>
      </c>
      <c r="C31" s="639" t="s">
        <v>369</v>
      </c>
      <c r="D31" s="603" t="s">
        <v>938</v>
      </c>
      <c r="E31" s="853" t="s">
        <v>939</v>
      </c>
      <c r="F31" s="854"/>
      <c r="G31" s="855" t="s">
        <v>940</v>
      </c>
      <c r="H31" s="856"/>
    </row>
    <row r="32" spans="2:8" ht="15" customHeight="1">
      <c r="B32" s="604">
        <v>9</v>
      </c>
      <c r="C32" s="639" t="s">
        <v>369</v>
      </c>
      <c r="D32" s="603" t="s">
        <v>955</v>
      </c>
      <c r="E32" s="853" t="s">
        <v>939</v>
      </c>
      <c r="F32" s="854"/>
      <c r="G32" s="855" t="s">
        <v>956</v>
      </c>
      <c r="H32" s="856"/>
    </row>
    <row r="33" spans="2:8">
      <c r="B33" s="604">
        <v>10</v>
      </c>
      <c r="C33" s="639" t="s">
        <v>941</v>
      </c>
      <c r="D33" s="603" t="s">
        <v>942</v>
      </c>
      <c r="E33" s="853" t="s">
        <v>958</v>
      </c>
      <c r="F33" s="854"/>
      <c r="G33" s="855" t="s">
        <v>957</v>
      </c>
      <c r="H33" s="856"/>
    </row>
    <row r="34" spans="2:8">
      <c r="B34" s="604" t="s">
        <v>480</v>
      </c>
      <c r="C34" s="639"/>
      <c r="D34" s="603"/>
      <c r="E34" s="853"/>
      <c r="F34" s="854"/>
      <c r="G34" s="855"/>
      <c r="H34" s="856"/>
    </row>
    <row r="36" spans="2:8" ht="30.75" customHeight="1">
      <c r="B36" s="533" t="s">
        <v>610</v>
      </c>
    </row>
    <row r="37" spans="2:8" ht="23.25" customHeight="1">
      <c r="B37" s="564" t="s">
        <v>614</v>
      </c>
      <c r="C37" s="601"/>
      <c r="D37" s="601"/>
      <c r="E37" s="601"/>
      <c r="F37" s="601"/>
      <c r="G37" s="601"/>
      <c r="H37" s="601"/>
    </row>
    <row r="39" spans="2:8" s="90" customFormat="1" ht="16">
      <c r="B39" s="615" t="s">
        <v>546</v>
      </c>
      <c r="C39" s="615" t="s">
        <v>561</v>
      </c>
      <c r="D39" s="615" t="s">
        <v>545</v>
      </c>
      <c r="E39" s="857" t="s">
        <v>34</v>
      </c>
      <c r="F39" s="858"/>
      <c r="G39" s="857" t="s">
        <v>544</v>
      </c>
      <c r="H39" s="858"/>
    </row>
    <row r="40" spans="2:8">
      <c r="B40" s="604">
        <v>1</v>
      </c>
      <c r="C40" s="639"/>
      <c r="D40" s="603"/>
      <c r="E40" s="853"/>
      <c r="F40" s="854"/>
      <c r="G40" s="855"/>
      <c r="H40" s="856"/>
    </row>
    <row r="41" spans="2:8">
      <c r="B41" s="604">
        <v>2</v>
      </c>
      <c r="C41" s="639"/>
      <c r="D41" s="603"/>
      <c r="E41" s="853"/>
      <c r="F41" s="854"/>
      <c r="G41" s="855"/>
      <c r="H41" s="856"/>
    </row>
    <row r="42" spans="2:8">
      <c r="B42" s="604">
        <v>3</v>
      </c>
      <c r="C42" s="639"/>
      <c r="D42" s="603"/>
      <c r="E42" s="853"/>
      <c r="F42" s="854"/>
      <c r="G42" s="855"/>
      <c r="H42" s="856"/>
    </row>
    <row r="43" spans="2:8">
      <c r="B43" s="604">
        <v>4</v>
      </c>
      <c r="C43" s="639"/>
      <c r="D43" s="603"/>
      <c r="E43" s="853"/>
      <c r="F43" s="854"/>
      <c r="G43" s="855"/>
      <c r="H43" s="856"/>
    </row>
    <row r="44" spans="2:8">
      <c r="B44" s="604">
        <v>5</v>
      </c>
      <c r="C44" s="639"/>
      <c r="D44" s="603"/>
      <c r="E44" s="853"/>
      <c r="F44" s="854"/>
      <c r="G44" s="855"/>
      <c r="H44" s="856"/>
    </row>
    <row r="45" spans="2:8">
      <c r="B45" s="604">
        <v>6</v>
      </c>
      <c r="C45" s="639"/>
      <c r="D45" s="603"/>
      <c r="E45" s="853"/>
      <c r="F45" s="854"/>
      <c r="G45" s="855"/>
      <c r="H45" s="856"/>
    </row>
    <row r="46" spans="2:8">
      <c r="B46" s="604">
        <v>7</v>
      </c>
      <c r="C46" s="639"/>
      <c r="D46" s="603"/>
      <c r="E46" s="853"/>
      <c r="F46" s="854"/>
      <c r="G46" s="855"/>
      <c r="H46" s="856"/>
    </row>
    <row r="47" spans="2:8">
      <c r="B47" s="604">
        <v>8</v>
      </c>
      <c r="C47" s="639"/>
      <c r="D47" s="603"/>
      <c r="E47" s="853"/>
      <c r="F47" s="854"/>
      <c r="G47" s="855"/>
      <c r="H47" s="856"/>
    </row>
    <row r="48" spans="2:8">
      <c r="B48" s="604">
        <v>9</v>
      </c>
      <c r="C48" s="639"/>
      <c r="D48" s="603"/>
      <c r="E48" s="853"/>
      <c r="F48" s="854"/>
      <c r="G48" s="855"/>
      <c r="H48" s="856"/>
    </row>
    <row r="49" spans="2:8">
      <c r="B49" s="604">
        <v>10</v>
      </c>
      <c r="C49" s="639"/>
      <c r="D49" s="603"/>
      <c r="E49" s="853"/>
      <c r="F49" s="854"/>
      <c r="G49" s="855"/>
      <c r="H49" s="856"/>
    </row>
    <row r="50" spans="2:8">
      <c r="B50" s="604" t="s">
        <v>480</v>
      </c>
      <c r="C50" s="639"/>
      <c r="D50" s="603"/>
      <c r="E50" s="853"/>
      <c r="F50" s="854"/>
      <c r="G50" s="855"/>
      <c r="H50" s="856"/>
    </row>
  </sheetData>
  <mergeCells count="48">
    <mergeCell ref="E28:F28"/>
    <mergeCell ref="G28:H28"/>
    <mergeCell ref="B21:H21"/>
    <mergeCell ref="E33:F33"/>
    <mergeCell ref="G23:H23"/>
    <mergeCell ref="E23:F23"/>
    <mergeCell ref="E24:F24"/>
    <mergeCell ref="E25:F25"/>
    <mergeCell ref="E26:F26"/>
    <mergeCell ref="E27:F27"/>
    <mergeCell ref="E29:F29"/>
    <mergeCell ref="E31:F31"/>
    <mergeCell ref="E32:F32"/>
    <mergeCell ref="G24:H24"/>
    <mergeCell ref="G25:H25"/>
    <mergeCell ref="G26:H26"/>
    <mergeCell ref="G27:H27"/>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C24:C32 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7"/>
  <sheetViews>
    <sheetView topLeftCell="A31" zoomScale="90" zoomScaleNormal="90" workbookViewId="0">
      <selection activeCell="B56" sqref="B56:L56"/>
    </sheetView>
  </sheetViews>
  <sheetFormatPr baseColWidth="10" defaultColWidth="9.1640625" defaultRowHeight="15"/>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5" style="12" customWidth="1"/>
    <col min="8" max="8" width="24.1640625" style="12" customWidth="1"/>
    <col min="9" max="13" width="22.1640625" style="12" customWidth="1"/>
    <col min="14" max="14" width="26" style="12" customWidth="1"/>
    <col min="15" max="16" width="22.1640625" style="12" customWidth="1"/>
    <col min="17" max="17" width="16.33203125" style="12" customWidth="1"/>
    <col min="18" max="18" width="13.5" style="12" customWidth="1"/>
    <col min="19" max="19" width="13.83203125" style="12" customWidth="1"/>
    <col min="20" max="20" width="20" style="12" customWidth="1"/>
    <col min="21" max="21" width="10.1640625" style="12" customWidth="1"/>
    <col min="22" max="30" width="14" style="12" customWidth="1"/>
    <col min="31" max="16384" width="9.16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3"/>
      <c r="D4" s="256" t="s">
        <v>175</v>
      </c>
      <c r="E4" s="437"/>
      <c r="F4" s="437"/>
      <c r="G4" s="437"/>
      <c r="H4" s="437"/>
      <c r="I4" s="437"/>
      <c r="J4" s="437"/>
      <c r="K4" s="437"/>
      <c r="L4" s="437"/>
      <c r="M4" s="437"/>
      <c r="N4" s="437"/>
      <c r="O4" s="437"/>
      <c r="P4" s="437"/>
      <c r="Q4" s="454"/>
    </row>
    <row r="5" spans="2:17" s="2" customFormat="1" ht="24" customHeight="1" thickBot="1">
      <c r="B5" s="455"/>
      <c r="C5" s="453"/>
      <c r="D5" s="456" t="s">
        <v>406</v>
      </c>
      <c r="F5" s="437"/>
      <c r="G5" s="437"/>
      <c r="H5" s="437"/>
      <c r="I5" s="437"/>
      <c r="J5" s="437"/>
      <c r="K5" s="437"/>
      <c r="L5" s="437"/>
      <c r="M5" s="437"/>
      <c r="N5" s="437"/>
      <c r="O5" s="437"/>
      <c r="P5" s="437"/>
      <c r="Q5" s="454"/>
    </row>
    <row r="6" spans="2:17" s="2" customFormat="1" ht="28.5" customHeight="1" thickBot="1">
      <c r="B6" s="455"/>
      <c r="C6" s="453"/>
      <c r="D6" s="260" t="s">
        <v>172</v>
      </c>
      <c r="E6" s="437"/>
      <c r="F6" s="437"/>
      <c r="G6" s="437"/>
      <c r="H6" s="437"/>
      <c r="I6" s="437"/>
      <c r="J6" s="437"/>
      <c r="K6" s="437"/>
      <c r="L6" s="437"/>
      <c r="M6" s="437"/>
      <c r="N6" s="437"/>
      <c r="O6" s="437"/>
      <c r="P6" s="437"/>
      <c r="Q6" s="454"/>
    </row>
    <row r="7" spans="2:17" s="104" customFormat="1" ht="29.25" customHeight="1" thickBot="1">
      <c r="D7" s="565" t="s">
        <v>551</v>
      </c>
      <c r="P7" s="105"/>
      <c r="Q7" s="105"/>
    </row>
    <row r="8" spans="2:17" s="104" customFormat="1" ht="30" customHeight="1">
      <c r="D8" s="570"/>
      <c r="P8" s="105"/>
      <c r="Q8" s="105"/>
    </row>
    <row r="9" spans="2:17" s="2" customFormat="1" ht="24.75" customHeight="1">
      <c r="B9" s="118" t="s">
        <v>411</v>
      </c>
      <c r="C9" s="17"/>
      <c r="D9" s="452">
        <v>2010</v>
      </c>
    </row>
    <row r="10" spans="2:17" s="17" customFormat="1" ht="16.5" customHeight="1"/>
    <row r="11" spans="2:17" s="17" customFormat="1" ht="36.75" customHeight="1">
      <c r="B11" s="859" t="s">
        <v>717</v>
      </c>
      <c r="C11" s="859"/>
      <c r="D11" s="859"/>
      <c r="E11" s="859"/>
      <c r="F11" s="859"/>
      <c r="G11" s="859"/>
      <c r="H11" s="859"/>
      <c r="I11" s="859"/>
      <c r="J11" s="859"/>
      <c r="K11" s="859"/>
      <c r="L11" s="859"/>
      <c r="M11" s="859"/>
      <c r="N11" s="610"/>
      <c r="O11" s="610"/>
      <c r="P11" s="610"/>
      <c r="Q11" s="610"/>
    </row>
    <row r="12" spans="2:17" s="2" customFormat="1" ht="15.75" customHeight="1">
      <c r="D12" s="20"/>
    </row>
    <row r="13" spans="2:17" s="17" customFormat="1" ht="48" customHeight="1">
      <c r="C13" s="242" t="str">
        <f>'1.  LRAMVA Summary'!R52</f>
        <v>Total</v>
      </c>
      <c r="D13" s="242" t="str">
        <f>'1.  LRAMVA Summary'!D52</f>
        <v>Residential</v>
      </c>
      <c r="E13" s="242" t="str">
        <f>'1.  LRAMVA Summary'!E52</f>
        <v>GS &lt; 50 kW</v>
      </c>
      <c r="F13" s="242" t="str">
        <f>'1.  LRAMVA Summary'!F52</f>
        <v>GS 50 to 2,999 kW</v>
      </c>
      <c r="G13" s="242" t="str">
        <f>'1.  LRAMVA Summary'!G52</f>
        <v>GS 3,000 to 4,999 kW</v>
      </c>
      <c r="H13" s="242" t="str">
        <f>'1.  LRAMVA Summary'!H52</f>
        <v>Unmetered Scattered Load</v>
      </c>
      <c r="I13" s="242" t="str">
        <f>'1.  LRAMVA Summary'!I52</f>
        <v>Sentinel Lighting</v>
      </c>
      <c r="J13" s="242" t="str">
        <f>'1.  LRAMVA Summary'!J52</f>
        <v>Street Lighting</v>
      </c>
      <c r="K13" s="242">
        <f>'1.  LRAMVA Summary'!K52</f>
        <v>0</v>
      </c>
      <c r="L13" s="242">
        <f>'1.  LRAMVA Summary'!L52</f>
        <v>0</v>
      </c>
      <c r="M13" s="242">
        <f>'1.  LRAMVA Summary'!M52</f>
        <v>0</v>
      </c>
      <c r="N13" s="242">
        <f>'1.  LRAMVA Summary'!N52</f>
        <v>0</v>
      </c>
      <c r="O13" s="242">
        <f>'1.  LRAMVA Summary'!O52</f>
        <v>0</v>
      </c>
      <c r="P13" s="242">
        <f>'1.  LRAMVA Summary'!P52</f>
        <v>0</v>
      </c>
      <c r="Q13" s="242">
        <f>'1.  LRAMVA Summary'!Q52</f>
        <v>0</v>
      </c>
    </row>
    <row r="14" spans="2:17" s="2" customFormat="1" ht="15.75" customHeight="1">
      <c r="B14" s="82"/>
      <c r="C14" s="574"/>
      <c r="D14" s="575" t="str">
        <f>'1.  LRAMVA Summary'!D53</f>
        <v>kWh</v>
      </c>
      <c r="E14" s="575" t="str">
        <f>'1.  LRAMVA Summary'!E53</f>
        <v>kWh</v>
      </c>
      <c r="F14" s="575" t="str">
        <f>'1.  LRAMVA Summary'!F53</f>
        <v>kW</v>
      </c>
      <c r="G14" s="575" t="str">
        <f>'1.  LRAMVA Summary'!G53</f>
        <v>kW</v>
      </c>
      <c r="H14" s="575" t="str">
        <f>'1.  LRAMVA Summary'!H53</f>
        <v>kWh</v>
      </c>
      <c r="I14" s="575" t="str">
        <f>'1.  LRAMVA Summary'!I53</f>
        <v>kW</v>
      </c>
      <c r="J14" s="575" t="str">
        <f>'1.  LRAMVA Summary'!J53</f>
        <v>kW</v>
      </c>
      <c r="K14" s="575">
        <f>'1.  LRAMVA Summary'!K53</f>
        <v>0</v>
      </c>
      <c r="L14" s="575">
        <f>'1.  LRAMVA Summary'!L53</f>
        <v>0</v>
      </c>
      <c r="M14" s="575">
        <f>'1.  LRAMVA Summary'!M53</f>
        <v>0</v>
      </c>
      <c r="N14" s="575">
        <f>'1.  LRAMVA Summary'!N53</f>
        <v>0</v>
      </c>
      <c r="O14" s="575">
        <f>'1.  LRAMVA Summary'!O53</f>
        <v>0</v>
      </c>
      <c r="P14" s="575">
        <f>'1.  LRAMVA Summary'!P53</f>
        <v>0</v>
      </c>
      <c r="Q14" s="576">
        <f>'1.  LRAMVA Summary'!Q53</f>
        <v>0</v>
      </c>
    </row>
    <row r="15" spans="2:17" s="453" customFormat="1" ht="15.75" customHeight="1">
      <c r="B15" s="458" t="s">
        <v>27</v>
      </c>
      <c r="C15" s="622">
        <f>SUM(D15:Q15)</f>
        <v>0</v>
      </c>
      <c r="D15" s="449">
        <v>0</v>
      </c>
      <c r="E15" s="449">
        <v>0</v>
      </c>
      <c r="F15" s="449">
        <v>0</v>
      </c>
      <c r="G15" s="449">
        <v>0</v>
      </c>
      <c r="H15" s="449">
        <v>0</v>
      </c>
      <c r="I15" s="449">
        <v>0</v>
      </c>
      <c r="J15" s="449">
        <v>0</v>
      </c>
      <c r="K15" s="449">
        <v>0</v>
      </c>
      <c r="L15" s="449">
        <v>0</v>
      </c>
      <c r="M15" s="449">
        <v>0</v>
      </c>
      <c r="N15" s="449">
        <v>0</v>
      </c>
      <c r="O15" s="449">
        <v>0</v>
      </c>
      <c r="P15" s="449">
        <v>0</v>
      </c>
      <c r="Q15" s="449">
        <v>0</v>
      </c>
    </row>
    <row r="16" spans="2:17" s="453" customFormat="1" ht="15.75" customHeight="1">
      <c r="B16" s="458" t="s">
        <v>28</v>
      </c>
      <c r="C16" s="622">
        <f>SUM(D16:Q16)</f>
        <v>0</v>
      </c>
      <c r="D16" s="449">
        <v>0</v>
      </c>
      <c r="E16" s="449">
        <v>0</v>
      </c>
      <c r="F16" s="449">
        <v>0</v>
      </c>
      <c r="G16" s="449">
        <v>0</v>
      </c>
      <c r="H16" s="449">
        <v>0</v>
      </c>
      <c r="I16" s="449">
        <v>0</v>
      </c>
      <c r="J16" s="449">
        <v>0</v>
      </c>
      <c r="K16" s="449">
        <v>0</v>
      </c>
      <c r="L16" s="449">
        <v>0</v>
      </c>
      <c r="M16" s="449">
        <v>0</v>
      </c>
      <c r="N16" s="449">
        <v>0</v>
      </c>
      <c r="O16" s="449">
        <v>0</v>
      </c>
      <c r="P16" s="449">
        <v>0</v>
      </c>
      <c r="Q16" s="449">
        <v>0</v>
      </c>
    </row>
    <row r="17" spans="2:17" s="17" customFormat="1" ht="15.75" customHeight="1"/>
    <row r="18" spans="2:17" s="25" customFormat="1" ht="15.75" customHeight="1">
      <c r="B18" s="190" t="s">
        <v>451</v>
      </c>
      <c r="C18" s="191"/>
      <c r="D18" s="191">
        <f t="shared" ref="D18:E18" si="0">IF(D14="kw",HLOOKUP(D14,D14:D16,3,FALSE),HLOOKUP(D14,D14:D16,2,FALSE))</f>
        <v>0</v>
      </c>
      <c r="E18" s="191">
        <f t="shared" si="0"/>
        <v>0</v>
      </c>
      <c r="F18" s="191">
        <f>IF(F14="kw",HLOOKUP(F14,F14:F16,3,FALSE),HLOOKUP(F14,F14:F16,2,FALSE))</f>
        <v>0</v>
      </c>
      <c r="G18" s="191">
        <f t="shared" ref="G18:Q18" si="1">IF(G14="kw",HLOOKUP(G14,G14:G16,3,FALSE),HLOOKUP(G14,G14:G16,2,FALSE))</f>
        <v>0</v>
      </c>
      <c r="H18" s="191">
        <f t="shared" si="1"/>
        <v>0</v>
      </c>
      <c r="I18" s="191">
        <f t="shared" si="1"/>
        <v>0</v>
      </c>
      <c r="J18" s="191">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7" t="s">
        <v>669</v>
      </c>
      <c r="C20" s="450"/>
      <c r="D20" s="451"/>
    </row>
    <row r="21" spans="2:17" s="437" customFormat="1" ht="21" customHeight="1">
      <c r="B21" s="457" t="s">
        <v>366</v>
      </c>
      <c r="C21" s="450" t="s">
        <v>413</v>
      </c>
      <c r="D21" s="451"/>
    </row>
    <row r="22" spans="2:17" s="17" customFormat="1" ht="15.75" customHeight="1">
      <c r="B22" s="165"/>
      <c r="C22" s="166"/>
      <c r="D22" s="162"/>
    </row>
    <row r="23" spans="2:17" s="17" customFormat="1" ht="23.25" customHeight="1">
      <c r="B23" s="167"/>
      <c r="C23" s="167"/>
      <c r="D23" s="162"/>
    </row>
    <row r="24" spans="2:17" s="17" customFormat="1" ht="22.5" customHeight="1">
      <c r="B24" s="118" t="s">
        <v>412</v>
      </c>
      <c r="C24" s="118"/>
      <c r="D24" s="452">
        <v>2015</v>
      </c>
    </row>
    <row r="25" spans="2:17" s="2" customFormat="1" ht="15.75" customHeight="1">
      <c r="D25" s="20"/>
    </row>
    <row r="26" spans="2:17" s="2" customFormat="1" ht="42" customHeight="1">
      <c r="B26" s="859" t="s">
        <v>717</v>
      </c>
      <c r="C26" s="859"/>
      <c r="D26" s="859"/>
      <c r="E26" s="859"/>
      <c r="F26" s="859"/>
      <c r="G26" s="859"/>
      <c r="H26" s="859"/>
      <c r="I26" s="859"/>
      <c r="J26" s="859"/>
      <c r="K26" s="859"/>
      <c r="L26" s="859"/>
      <c r="M26" s="859"/>
      <c r="N26" s="610"/>
      <c r="O26" s="610"/>
      <c r="P26" s="610"/>
      <c r="Q26" s="610"/>
    </row>
    <row r="27" spans="2:17" s="2" customFormat="1" ht="15.75" customHeight="1">
      <c r="D27" s="20"/>
    </row>
    <row r="28" spans="2:17" s="17" customFormat="1" ht="44.25" customHeight="1">
      <c r="C28" s="242" t="str">
        <f>'1.  LRAMVA Summary'!R52</f>
        <v>Total</v>
      </c>
      <c r="D28" s="242" t="str">
        <f>'1.  LRAMVA Summary'!D52</f>
        <v>Residential</v>
      </c>
      <c r="E28" s="242" t="str">
        <f>'1.  LRAMVA Summary'!E52</f>
        <v>GS &lt; 50 kW</v>
      </c>
      <c r="F28" s="242" t="str">
        <f>'1.  LRAMVA Summary'!F52</f>
        <v>GS 50 to 2,999 kW</v>
      </c>
      <c r="G28" s="242" t="str">
        <f>'1.  LRAMVA Summary'!G52</f>
        <v>GS 3,000 to 4,999 kW</v>
      </c>
      <c r="H28" s="242" t="str">
        <f>'1.  LRAMVA Summary'!H52</f>
        <v>Unmetered Scattered Load</v>
      </c>
      <c r="I28" s="242" t="str">
        <f>'1.  LRAMVA Summary'!I52</f>
        <v>Sentinel Lighting</v>
      </c>
      <c r="J28" s="242" t="str">
        <f>'1.  LRAMVA Summary'!J52</f>
        <v>Street Lighting</v>
      </c>
      <c r="K28" s="242">
        <f>'1.  LRAMVA Summary'!K52</f>
        <v>0</v>
      </c>
      <c r="L28" s="242">
        <f>'1.  LRAMVA Summary'!L52</f>
        <v>0</v>
      </c>
      <c r="M28" s="242">
        <f>'1.  LRAMVA Summary'!M52</f>
        <v>0</v>
      </c>
      <c r="N28" s="242">
        <f>'1.  LRAMVA Summary'!N52</f>
        <v>0</v>
      </c>
      <c r="O28" s="242">
        <f>'1.  LRAMVA Summary'!O52</f>
        <v>0</v>
      </c>
      <c r="P28" s="242">
        <f>'1.  LRAMVA Summary'!P52</f>
        <v>0</v>
      </c>
      <c r="Q28" s="242">
        <f>'1.  LRAMVA Summary'!Q52</f>
        <v>0</v>
      </c>
    </row>
    <row r="29" spans="2:17" s="2" customFormat="1" ht="15.75" customHeight="1">
      <c r="B29" s="82"/>
      <c r="C29" s="574"/>
      <c r="D29" s="575" t="str">
        <f>'1.  LRAMVA Summary'!D53</f>
        <v>kWh</v>
      </c>
      <c r="E29" s="575" t="str">
        <f>'1.  LRAMVA Summary'!E53</f>
        <v>kWh</v>
      </c>
      <c r="F29" s="575" t="str">
        <f>'1.  LRAMVA Summary'!F53</f>
        <v>kW</v>
      </c>
      <c r="G29" s="575" t="str">
        <f>'1.  LRAMVA Summary'!G53</f>
        <v>kW</v>
      </c>
      <c r="H29" s="575" t="str">
        <f>'1.  LRAMVA Summary'!H53</f>
        <v>kWh</v>
      </c>
      <c r="I29" s="575" t="str">
        <f>'1.  LRAMVA Summary'!I53</f>
        <v>kW</v>
      </c>
      <c r="J29" s="575" t="str">
        <f>'1.  LRAMVA Summary'!J53</f>
        <v>kW</v>
      </c>
      <c r="K29" s="575">
        <f>'1.  LRAMVA Summary'!K53</f>
        <v>0</v>
      </c>
      <c r="L29" s="575">
        <f>'1.  LRAMVA Summary'!L53</f>
        <v>0</v>
      </c>
      <c r="M29" s="575">
        <f>'1.  LRAMVA Summary'!M53</f>
        <v>0</v>
      </c>
      <c r="N29" s="575">
        <f>'1.  LRAMVA Summary'!N53</f>
        <v>0</v>
      </c>
      <c r="O29" s="575">
        <f>'1.  LRAMVA Summary'!O53</f>
        <v>0</v>
      </c>
      <c r="P29" s="575">
        <f>'1.  LRAMVA Summary'!P53</f>
        <v>0</v>
      </c>
      <c r="Q29" s="576">
        <f>'1.  LRAMVA Summary'!Q53</f>
        <v>0</v>
      </c>
    </row>
    <row r="30" spans="2:17" s="453" customFormat="1" ht="15.75" customHeight="1">
      <c r="B30" s="458" t="s">
        <v>27</v>
      </c>
      <c r="C30" s="622">
        <f>SUM(D30:Q30)</f>
        <v>16199356</v>
      </c>
      <c r="D30" s="739">
        <v>1769697.9881690899</v>
      </c>
      <c r="E30" s="739">
        <v>967904.63317232695</v>
      </c>
      <c r="F30" s="739">
        <v>13461753.378658583</v>
      </c>
      <c r="G30" s="739">
        <v>0</v>
      </c>
      <c r="H30" s="739">
        <v>0</v>
      </c>
      <c r="I30" s="739">
        <v>0</v>
      </c>
      <c r="J30" s="739">
        <v>0</v>
      </c>
      <c r="K30" s="739">
        <v>0</v>
      </c>
      <c r="L30" s="739">
        <v>0</v>
      </c>
      <c r="M30" s="739">
        <v>0</v>
      </c>
      <c r="N30" s="739">
        <v>0</v>
      </c>
      <c r="O30" s="739">
        <v>0</v>
      </c>
      <c r="P30" s="739">
        <v>0</v>
      </c>
      <c r="Q30" s="739">
        <v>0</v>
      </c>
    </row>
    <row r="31" spans="2:17" s="459" customFormat="1" ht="15" customHeight="1">
      <c r="B31" s="458" t="s">
        <v>28</v>
      </c>
      <c r="C31" s="622">
        <f>SUM(D31:Q31)</f>
        <v>8959</v>
      </c>
      <c r="D31" s="739">
        <v>0</v>
      </c>
      <c r="E31" s="739">
        <v>0</v>
      </c>
      <c r="F31" s="739">
        <v>8959</v>
      </c>
      <c r="G31" s="739">
        <v>0</v>
      </c>
      <c r="H31" s="739">
        <v>0</v>
      </c>
      <c r="I31" s="739">
        <v>0</v>
      </c>
      <c r="J31" s="739">
        <v>0</v>
      </c>
      <c r="K31" s="739">
        <v>0</v>
      </c>
      <c r="L31" s="739">
        <v>0</v>
      </c>
      <c r="M31" s="739">
        <v>0</v>
      </c>
      <c r="N31" s="739">
        <v>0</v>
      </c>
      <c r="O31" s="739">
        <v>0</v>
      </c>
      <c r="P31" s="739">
        <v>0</v>
      </c>
      <c r="Q31" s="739">
        <v>0</v>
      </c>
    </row>
    <row r="32" spans="2:17" s="17" customFormat="1" ht="15.75" customHeight="1"/>
    <row r="33" spans="2:32" s="25" customFormat="1" ht="15.75" customHeight="1">
      <c r="B33" s="190" t="s">
        <v>451</v>
      </c>
      <c r="C33" s="191"/>
      <c r="D33" s="191">
        <f>IF(D29="kw",HLOOKUP(D29,D29:D31,3,FALSE),HLOOKUP(D29,D29:D31,2,FALSE))</f>
        <v>1769697.9881690899</v>
      </c>
      <c r="E33" s="191">
        <f>IF(E29="kw",HLOOKUP(E29,E29:E31,3,FALSE),HLOOKUP(E29,E29:E31,2,FALSE))</f>
        <v>967904.63317232695</v>
      </c>
      <c r="F33" s="191">
        <f>IF(F29="kw",HLOOKUP(F29,F29:F31,3,FALSE),HLOOKUP(F29,F29:F31,2,FALSE))</f>
        <v>8959</v>
      </c>
      <c r="G33" s="191">
        <f>IF(G29="kw",HLOOKUP(G29,G29:G31,3,FALSE),HLOOKUP(G29,G29:G31,2,FALSE))</f>
        <v>0</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669</v>
      </c>
      <c r="C35" s="450" t="s">
        <v>750</v>
      </c>
      <c r="D35" s="451"/>
      <c r="E35" s="93"/>
      <c r="F35" s="93"/>
      <c r="G35" s="93"/>
      <c r="H35" s="93"/>
      <c r="I35" s="93"/>
      <c r="J35" s="93"/>
      <c r="K35" s="93"/>
      <c r="L35" s="93"/>
      <c r="M35" s="93"/>
      <c r="N35" s="93"/>
      <c r="O35" s="93"/>
      <c r="P35" s="93"/>
      <c r="Q35" s="93"/>
    </row>
    <row r="36" spans="2:32" s="437" customFormat="1" ht="21" customHeight="1">
      <c r="B36" s="457" t="s">
        <v>366</v>
      </c>
      <c r="C36" s="450" t="s">
        <v>751</v>
      </c>
      <c r="D36" s="451"/>
    </row>
    <row r="37" spans="2:32" s="17" customFormat="1" ht="15.75" customHeight="1">
      <c r="B37" s="165"/>
      <c r="C37" s="166"/>
      <c r="D37" s="162"/>
      <c r="R37" s="162"/>
    </row>
    <row r="38" spans="2:32" s="17" customFormat="1" ht="15.75" customHeight="1">
      <c r="B38" s="165"/>
      <c r="C38" s="165"/>
      <c r="D38" s="162"/>
      <c r="R38" s="162"/>
    </row>
    <row r="39" spans="2:32" s="20" customFormat="1" ht="16">
      <c r="B39" s="118" t="s">
        <v>453</v>
      </c>
      <c r="C39" s="35"/>
      <c r="D39" s="34"/>
      <c r="E39" s="39"/>
      <c r="F39" s="40"/>
    </row>
    <row r="40" spans="2:32" s="70" customFormat="1" ht="39" customHeight="1">
      <c r="B40" s="859" t="s">
        <v>608</v>
      </c>
      <c r="C40" s="859"/>
      <c r="D40" s="859"/>
      <c r="E40" s="859"/>
      <c r="F40" s="859"/>
      <c r="G40" s="859"/>
      <c r="H40" s="859"/>
      <c r="I40" s="859"/>
      <c r="J40" s="859"/>
      <c r="K40" s="859"/>
      <c r="L40" s="859"/>
      <c r="M40" s="859"/>
      <c r="N40" s="610"/>
      <c r="O40" s="610"/>
      <c r="P40" s="610"/>
      <c r="Q40" s="610"/>
    </row>
    <row r="41" spans="2:32" s="2" customFormat="1" ht="16.5" customHeight="1">
      <c r="B41" s="10"/>
      <c r="C41" s="10"/>
      <c r="D41" s="22"/>
      <c r="E41" s="20"/>
      <c r="F41" s="20"/>
      <c r="G41" s="20"/>
      <c r="R41" s="20"/>
    </row>
    <row r="42" spans="2:32" s="17" customFormat="1" ht="56.25" customHeight="1">
      <c r="B42" s="242" t="s">
        <v>234</v>
      </c>
      <c r="C42" s="242" t="s">
        <v>605</v>
      </c>
      <c r="D42" s="242" t="str">
        <f>'1.  LRAMVA Summary'!D52</f>
        <v>Residential</v>
      </c>
      <c r="E42" s="242" t="str">
        <f>'1.  LRAMVA Summary'!E52</f>
        <v>GS &lt; 50 kW</v>
      </c>
      <c r="F42" s="242" t="str">
        <f>'1.  LRAMVA Summary'!F52</f>
        <v>GS 50 to 2,999 kW</v>
      </c>
      <c r="G42" s="242" t="str">
        <f>'1.  LRAMVA Summary'!G52</f>
        <v>GS 3,000 to 4,999 kW</v>
      </c>
      <c r="H42" s="242" t="str">
        <f>'1.  LRAMVA Summary'!H52</f>
        <v>Unmetered Scattered Load</v>
      </c>
      <c r="I42" s="242" t="str">
        <f>'1.  LRAMVA Summary'!I52</f>
        <v>Sentinel Lighting</v>
      </c>
      <c r="J42" s="242" t="str">
        <f>'1.  LRAMVA Summary'!J52</f>
        <v>Street Lighting</v>
      </c>
      <c r="K42" s="242">
        <f>'1.  LRAMVA Summary'!K52</f>
        <v>0</v>
      </c>
      <c r="L42" s="242">
        <f>'1.  LRAMVA Summary'!L52</f>
        <v>0</v>
      </c>
      <c r="M42" s="242">
        <f>'1.  LRAMVA Summary'!M52</f>
        <v>0</v>
      </c>
      <c r="N42" s="242">
        <f>'1.  LRAMVA Summary'!N52</f>
        <v>0</v>
      </c>
      <c r="O42" s="242">
        <f>'1.  LRAMVA Summary'!O52</f>
        <v>0</v>
      </c>
      <c r="P42" s="242">
        <f>'1.  LRAMVA Summary'!P52</f>
        <v>0</v>
      </c>
      <c r="Q42" s="242">
        <f>'1.  LRAMVA Summary'!Q52</f>
        <v>0</v>
      </c>
      <c r="R42" s="192"/>
    </row>
    <row r="43" spans="2:32" s="145" customFormat="1" ht="18" customHeight="1">
      <c r="B43" s="577"/>
      <c r="C43" s="578"/>
      <c r="D43" s="579" t="str">
        <f>'1.  LRAMVA Summary'!D53</f>
        <v>kWh</v>
      </c>
      <c r="E43" s="579" t="str">
        <f>'1.  LRAMVA Summary'!E53</f>
        <v>kWh</v>
      </c>
      <c r="F43" s="579" t="str">
        <f>'1.  LRAMVA Summary'!F53</f>
        <v>kW</v>
      </c>
      <c r="G43" s="579" t="str">
        <f>'1.  LRAMVA Summary'!G53</f>
        <v>kW</v>
      </c>
      <c r="H43" s="579" t="str">
        <f>'1.  LRAMVA Summary'!H53</f>
        <v>kWh</v>
      </c>
      <c r="I43" s="579" t="str">
        <f>'1.  LRAMVA Summary'!I53</f>
        <v>kW</v>
      </c>
      <c r="J43" s="579" t="str">
        <f>'1.  LRAMVA Summary'!J53</f>
        <v>kW</v>
      </c>
      <c r="K43" s="579">
        <f>'1.  LRAMVA Summary'!K53</f>
        <v>0</v>
      </c>
      <c r="L43" s="579">
        <f>'1.  LRAMVA Summary'!L53</f>
        <v>0</v>
      </c>
      <c r="M43" s="579">
        <f>'1.  LRAMVA Summary'!M53</f>
        <v>0</v>
      </c>
      <c r="N43" s="579">
        <f>'1.  LRAMVA Summary'!N53</f>
        <v>0</v>
      </c>
      <c r="O43" s="579">
        <f>'1.  LRAMVA Summary'!O53</f>
        <v>0</v>
      </c>
      <c r="P43" s="579">
        <f>'1.  LRAMVA Summary'!P53</f>
        <v>0</v>
      </c>
      <c r="Q43" s="580">
        <f>'1.  LRAMVA Summary'!Q53</f>
        <v>0</v>
      </c>
      <c r="R43" s="168"/>
    </row>
    <row r="44" spans="2:32" s="17" customFormat="1" ht="16">
      <c r="B44" s="169">
        <v>2011</v>
      </c>
      <c r="C44" s="530"/>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6">
      <c r="B45" s="169">
        <v>2012</v>
      </c>
      <c r="C45" s="530"/>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6">
      <c r="B46" s="170">
        <v>2013</v>
      </c>
      <c r="C46" s="530"/>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6">
      <c r="B47" s="170">
        <v>2014</v>
      </c>
      <c r="C47" s="530"/>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6">
      <c r="B48" s="170">
        <v>2015</v>
      </c>
      <c r="C48" s="530"/>
      <c r="D48" s="189">
        <f t="shared" ref="D48:Q48" si="7">IF(ISBLANK($C$48),0,IF($C$48=$D$9,HLOOKUP(D43,D14:D18,5,FALSE),HLOOKUP(D43,D29:D33,5,FALSE)))</f>
        <v>0</v>
      </c>
      <c r="E48" s="189">
        <f t="shared" si="7"/>
        <v>0</v>
      </c>
      <c r="F48" s="189">
        <f t="shared" si="7"/>
        <v>0</v>
      </c>
      <c r="G48" s="189">
        <f t="shared" si="7"/>
        <v>0</v>
      </c>
      <c r="H48" s="189">
        <f t="shared" si="7"/>
        <v>0</v>
      </c>
      <c r="I48" s="189">
        <f t="shared" si="7"/>
        <v>0</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6">
      <c r="B49" s="170">
        <v>2016</v>
      </c>
      <c r="C49" s="530"/>
      <c r="D49" s="189">
        <f t="shared" ref="D49:Q49" si="8">IF(ISBLANK($C$49),0,IF($C$49=$D$9,HLOOKUP(D43,D14:D18,5,FALSE),HLOOKUP(D43,D29:D33,5,FALSE)))</f>
        <v>0</v>
      </c>
      <c r="E49" s="189">
        <f t="shared" si="8"/>
        <v>0</v>
      </c>
      <c r="F49" s="189">
        <f t="shared" si="8"/>
        <v>0</v>
      </c>
      <c r="G49" s="189">
        <f t="shared" si="8"/>
        <v>0</v>
      </c>
      <c r="H49" s="189">
        <f t="shared" si="8"/>
        <v>0</v>
      </c>
      <c r="I49" s="189">
        <f t="shared" si="8"/>
        <v>0</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6">
      <c r="B50" s="170">
        <v>2017</v>
      </c>
      <c r="C50" s="530"/>
      <c r="D50" s="189">
        <f t="shared" ref="D50:I50" si="9">IF(ISBLANK($C$50),0,IF($C$50=$D$9,HLOOKUP(D43,D14:D18,5,FALSE),HLOOKUP(D43,D29:D33,5,FALSE)))</f>
        <v>0</v>
      </c>
      <c r="E50" s="189">
        <f t="shared" si="9"/>
        <v>0</v>
      </c>
      <c r="F50" s="189">
        <f t="shared" si="9"/>
        <v>0</v>
      </c>
      <c r="G50" s="189">
        <f t="shared" si="9"/>
        <v>0</v>
      </c>
      <c r="H50" s="189">
        <f t="shared" si="9"/>
        <v>0</v>
      </c>
      <c r="I50" s="189">
        <f t="shared" si="9"/>
        <v>0</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6">
      <c r="B51" s="170">
        <v>2018</v>
      </c>
      <c r="C51" s="530"/>
      <c r="D51" s="189">
        <f t="shared" ref="D51:Q51" si="11">IF(ISBLANK($C$51),0,IF($C$51=$D$9,HLOOKUP(D43,D14:D18,5,FALSE),HLOOKUP(D43,D29:D33,5,FALSE)))</f>
        <v>0</v>
      </c>
      <c r="E51" s="189">
        <f t="shared" si="11"/>
        <v>0</v>
      </c>
      <c r="F51" s="189">
        <f t="shared" si="11"/>
        <v>0</v>
      </c>
      <c r="G51" s="189">
        <f t="shared" si="11"/>
        <v>0</v>
      </c>
      <c r="H51" s="189">
        <f t="shared" si="11"/>
        <v>0</v>
      </c>
      <c r="I51" s="189">
        <f t="shared" si="11"/>
        <v>0</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6">
      <c r="B52" s="170">
        <v>2019</v>
      </c>
      <c r="C52" s="530">
        <v>2015</v>
      </c>
      <c r="D52" s="189">
        <f t="shared" ref="D52:Q52" si="12">IF(ISBLANK($C$52),0,IF($C$52=$D$9,HLOOKUP(D43,D14:D18,5,FALSE),HLOOKUP(D43,D29:D33,5,FALSE)))</f>
        <v>1769697.9881690899</v>
      </c>
      <c r="E52" s="189">
        <f t="shared" si="12"/>
        <v>967904.63317232695</v>
      </c>
      <c r="F52" s="189">
        <f t="shared" si="12"/>
        <v>8959</v>
      </c>
      <c r="G52" s="189">
        <f t="shared" si="12"/>
        <v>0</v>
      </c>
      <c r="H52" s="189">
        <f t="shared" si="12"/>
        <v>0</v>
      </c>
      <c r="I52" s="189">
        <f t="shared" si="12"/>
        <v>0</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6">
      <c r="B53" s="170">
        <v>2020</v>
      </c>
      <c r="C53" s="530">
        <v>2015</v>
      </c>
      <c r="D53" s="189">
        <f t="shared" ref="D53:Q53" si="13">IF(ISBLANK($C$54),0,IF($C$54=$D$9,HLOOKUP(D$43,D$14:D$18,5,FALSE),HLOOKUP(D$43,D$29:D$33,5,FALSE)))</f>
        <v>1769697.9881690899</v>
      </c>
      <c r="E53" s="189">
        <f t="shared" si="13"/>
        <v>967904.63317232695</v>
      </c>
      <c r="F53" s="189">
        <f t="shared" si="13"/>
        <v>8959</v>
      </c>
      <c r="G53" s="189">
        <f t="shared" si="13"/>
        <v>0</v>
      </c>
      <c r="H53" s="189">
        <f t="shared" si="13"/>
        <v>0</v>
      </c>
      <c r="I53" s="189">
        <f t="shared" si="13"/>
        <v>0</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17" customFormat="1" ht="16">
      <c r="B54" s="170">
        <v>2021</v>
      </c>
      <c r="C54" s="530">
        <v>2015</v>
      </c>
      <c r="D54" s="189">
        <f t="shared" ref="D54:Q54" si="14">IF(ISBLANK($C$54),0,IF($C$54=$D$9,HLOOKUP(D43,D14:D18,5,FALSE),HLOOKUP(D43,D29:D33,5,FALSE)))</f>
        <v>1769697.9881690899</v>
      </c>
      <c r="E54" s="189">
        <f t="shared" si="14"/>
        <v>967904.63317232695</v>
      </c>
      <c r="F54" s="189">
        <f t="shared" si="14"/>
        <v>8959</v>
      </c>
      <c r="G54" s="189">
        <f t="shared" si="14"/>
        <v>0</v>
      </c>
      <c r="H54" s="189">
        <f t="shared" si="14"/>
        <v>0</v>
      </c>
      <c r="I54" s="189">
        <f t="shared" si="14"/>
        <v>0</v>
      </c>
      <c r="J54" s="189">
        <f t="shared" si="14"/>
        <v>0</v>
      </c>
      <c r="K54" s="189">
        <f t="shared" si="14"/>
        <v>0</v>
      </c>
      <c r="L54" s="189">
        <f t="shared" si="14"/>
        <v>0</v>
      </c>
      <c r="M54" s="189">
        <f t="shared" si="14"/>
        <v>0</v>
      </c>
      <c r="N54" s="189">
        <f t="shared" si="14"/>
        <v>0</v>
      </c>
      <c r="O54" s="189">
        <f t="shared" si="14"/>
        <v>0</v>
      </c>
      <c r="P54" s="189">
        <f t="shared" si="14"/>
        <v>0</v>
      </c>
      <c r="Q54" s="189">
        <f t="shared" si="14"/>
        <v>0</v>
      </c>
      <c r="R54" s="162"/>
      <c r="AF54" s="162"/>
    </row>
    <row r="55" spans="2:32" s="437" customFormat="1" ht="21" customHeight="1">
      <c r="B55" s="450" t="s">
        <v>947</v>
      </c>
      <c r="C55" s="460"/>
      <c r="D55" s="461"/>
      <c r="E55" s="462"/>
      <c r="F55" s="462"/>
      <c r="G55" s="462"/>
      <c r="H55" s="462"/>
      <c r="I55" s="462"/>
      <c r="J55" s="462"/>
      <c r="K55" s="462"/>
      <c r="L55" s="462"/>
      <c r="M55" s="462"/>
      <c r="N55" s="462"/>
      <c r="O55" s="462"/>
      <c r="P55" s="462"/>
      <c r="Q55" s="461"/>
      <c r="R55" s="454"/>
    </row>
    <row r="56" spans="2:32" s="17" customFormat="1" ht="15.75" customHeight="1">
      <c r="B56" s="860" t="s">
        <v>787</v>
      </c>
      <c r="C56" s="860"/>
      <c r="D56" s="860"/>
      <c r="E56" s="860"/>
      <c r="F56" s="860"/>
      <c r="G56" s="860"/>
      <c r="H56" s="860"/>
      <c r="I56" s="860"/>
      <c r="J56" s="860"/>
      <c r="K56" s="860"/>
      <c r="L56" s="860"/>
    </row>
    <row r="57" spans="2:32" s="17" customFormat="1" ht="15.75" customHeight="1">
      <c r="B57" s="167"/>
      <c r="C57" s="167"/>
      <c r="D57" s="162"/>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2" customFormat="1" ht="15.75" customHeight="1">
      <c r="B63" s="82"/>
      <c r="C63" s="82"/>
      <c r="D63" s="20"/>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row r="97" spans="2:3" s="9" customFormat="1">
      <c r="B97" s="26"/>
      <c r="C97" s="26"/>
    </row>
  </sheetData>
  <sheetProtection formatCells="0" formatColumns="0" formatRows="0" insertColumns="0" insertRows="0" insertHyperlinks="0" deleteColumns="0" deleteRows="0" sort="0" autoFilter="0" pivotTables="0"/>
  <mergeCells count="4">
    <mergeCell ref="B11:M11"/>
    <mergeCell ref="B26:M26"/>
    <mergeCell ref="B40:M40"/>
    <mergeCell ref="B56:L56"/>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7"/>
  <sheetViews>
    <sheetView zoomScale="80" zoomScaleNormal="80" workbookViewId="0">
      <pane ySplit="14" topLeftCell="A122" activePane="bottomLeft" state="frozen"/>
      <selection pane="bottomLeft" activeCell="B143" sqref="B143"/>
    </sheetView>
  </sheetViews>
  <sheetFormatPr baseColWidth="10" defaultColWidth="9.1640625" defaultRowHeight="15" outlineLevelRow="1"/>
  <cols>
    <col min="1" max="1" width="6.5" style="4" customWidth="1"/>
    <col min="2" max="2" width="36.5" style="5" customWidth="1"/>
    <col min="3" max="3" width="16.83203125" style="78" customWidth="1"/>
    <col min="4" max="5" width="17.83203125" style="5" customWidth="1"/>
    <col min="6" max="6" width="18.6640625" style="5" customWidth="1"/>
    <col min="7" max="8" width="15.5" style="5" customWidth="1"/>
    <col min="9" max="9" width="17.33203125" style="5" customWidth="1"/>
    <col min="10" max="13" width="15.83203125" style="5" customWidth="1"/>
    <col min="14" max="14" width="18.83203125" style="5" customWidth="1"/>
    <col min="15" max="15" width="16.5" style="5" customWidth="1"/>
    <col min="16" max="16" width="17.1640625" style="5" customWidth="1"/>
    <col min="17" max="16384" width="9.16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66" t="s">
        <v>171</v>
      </c>
      <c r="C4" s="85" t="s">
        <v>175</v>
      </c>
      <c r="D4" s="85"/>
      <c r="E4" s="49"/>
    </row>
    <row r="5" spans="1:26" s="18" customFormat="1" ht="26.25" hidden="1" customHeight="1" outlineLevel="1" thickBot="1">
      <c r="A5" s="4"/>
      <c r="B5" s="866"/>
      <c r="C5" s="86" t="s">
        <v>172</v>
      </c>
      <c r="D5" s="86"/>
      <c r="E5" s="49"/>
    </row>
    <row r="6" spans="1:26" ht="26.25" hidden="1" customHeight="1" outlineLevel="1" thickBot="1">
      <c r="B6" s="866"/>
      <c r="C6" s="869" t="s">
        <v>551</v>
      </c>
      <c r="D6" s="870"/>
      <c r="F6" s="18"/>
      <c r="M6" s="6"/>
      <c r="N6" s="6"/>
      <c r="O6" s="6"/>
      <c r="P6" s="6"/>
      <c r="Q6" s="6"/>
      <c r="R6" s="6"/>
      <c r="S6" s="6"/>
      <c r="T6" s="6"/>
      <c r="U6" s="6"/>
      <c r="V6" s="6"/>
      <c r="W6" s="6"/>
      <c r="X6" s="6"/>
      <c r="Y6" s="6"/>
      <c r="Z6" s="6"/>
    </row>
    <row r="7" spans="1:26" s="18" customFormat="1" ht="26.25" hidden="1" customHeight="1" outlineLevel="1">
      <c r="A7" s="4"/>
      <c r="B7" s="536"/>
      <c r="M7" s="6"/>
      <c r="N7" s="6"/>
      <c r="O7" s="6"/>
      <c r="P7" s="6"/>
      <c r="Q7" s="6"/>
      <c r="R7" s="6"/>
      <c r="S7" s="6"/>
      <c r="T7" s="6"/>
      <c r="U7" s="6"/>
      <c r="V7" s="6"/>
      <c r="W7" s="6"/>
      <c r="X7" s="6"/>
      <c r="Y7" s="6"/>
      <c r="Z7" s="6"/>
    </row>
    <row r="8" spans="1:26" s="18" customFormat="1" ht="19.5" hidden="1" customHeight="1" outlineLevel="1">
      <c r="A8" s="4"/>
      <c r="B8" s="536" t="s">
        <v>527</v>
      </c>
      <c r="C8" s="590" t="s">
        <v>482</v>
      </c>
      <c r="D8" s="589"/>
      <c r="M8" s="6"/>
      <c r="N8" s="6"/>
      <c r="O8" s="6"/>
      <c r="P8" s="6"/>
      <c r="Q8" s="6"/>
      <c r="R8" s="6"/>
      <c r="S8" s="6"/>
      <c r="T8" s="6"/>
      <c r="U8" s="6"/>
      <c r="V8" s="6"/>
      <c r="W8" s="6"/>
      <c r="X8" s="6"/>
      <c r="Y8" s="6"/>
      <c r="Z8" s="6"/>
    </row>
    <row r="9" spans="1:26" s="18" customFormat="1" ht="19.5" hidden="1" customHeight="1" outlineLevel="1">
      <c r="A9" s="4"/>
      <c r="B9" s="536"/>
      <c r="C9" s="590" t="s">
        <v>528</v>
      </c>
      <c r="D9" s="589"/>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8"/>
    </row>
    <row r="12" spans="1:26" ht="58.5" customHeight="1">
      <c r="B12" s="864" t="s">
        <v>615</v>
      </c>
      <c r="C12" s="864"/>
      <c r="D12" s="864"/>
      <c r="E12" s="864"/>
      <c r="F12" s="864"/>
      <c r="G12" s="864"/>
      <c r="H12" s="864"/>
      <c r="I12" s="864"/>
      <c r="J12" s="864"/>
      <c r="K12" s="864"/>
      <c r="L12" s="864"/>
      <c r="M12" s="864"/>
      <c r="N12" s="864"/>
      <c r="O12" s="86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9"/>
      <c r="C14" s="467" t="s">
        <v>41</v>
      </c>
      <c r="D14" s="468" t="s">
        <v>563</v>
      </c>
      <c r="E14" s="468" t="s">
        <v>564</v>
      </c>
      <c r="F14" s="468" t="s">
        <v>565</v>
      </c>
      <c r="G14" s="468" t="s">
        <v>752</v>
      </c>
      <c r="H14" s="468" t="s">
        <v>753</v>
      </c>
      <c r="I14" s="468" t="s">
        <v>754</v>
      </c>
      <c r="J14" s="468" t="s">
        <v>755</v>
      </c>
      <c r="K14" s="468" t="s">
        <v>756</v>
      </c>
      <c r="L14" s="468" t="s">
        <v>757</v>
      </c>
      <c r="M14" s="468" t="s">
        <v>758</v>
      </c>
      <c r="N14" s="468" t="s">
        <v>743</v>
      </c>
      <c r="O14" s="468" t="s">
        <v>566</v>
      </c>
      <c r="P14" s="7"/>
    </row>
    <row r="15" spans="1:26" s="7" customFormat="1" ht="18.75" customHeight="1">
      <c r="B15" s="469" t="s">
        <v>188</v>
      </c>
      <c r="C15" s="867"/>
      <c r="D15" s="470">
        <v>2010</v>
      </c>
      <c r="E15" s="470">
        <v>2011</v>
      </c>
      <c r="F15" s="470">
        <v>2012</v>
      </c>
      <c r="G15" s="470">
        <v>2013</v>
      </c>
      <c r="H15" s="470">
        <v>2014</v>
      </c>
      <c r="I15" s="470">
        <v>2015</v>
      </c>
      <c r="J15" s="470">
        <v>2016</v>
      </c>
      <c r="K15" s="470">
        <v>2017</v>
      </c>
      <c r="L15" s="470">
        <v>2018</v>
      </c>
      <c r="M15" s="470">
        <v>2019</v>
      </c>
      <c r="N15" s="470">
        <v>2020</v>
      </c>
      <c r="O15" s="471">
        <v>2021</v>
      </c>
    </row>
    <row r="16" spans="1:26" s="111" customFormat="1" ht="18" customHeight="1">
      <c r="B16" s="472" t="s">
        <v>559</v>
      </c>
      <c r="C16" s="862"/>
      <c r="D16" s="473">
        <v>0</v>
      </c>
      <c r="E16" s="473">
        <v>0</v>
      </c>
      <c r="F16" s="473">
        <v>0</v>
      </c>
      <c r="G16" s="473">
        <v>4</v>
      </c>
      <c r="H16" s="473">
        <v>4</v>
      </c>
      <c r="I16" s="473">
        <v>4</v>
      </c>
      <c r="J16" s="473">
        <v>4</v>
      </c>
      <c r="K16" s="473">
        <v>4</v>
      </c>
      <c r="L16" s="473">
        <v>4</v>
      </c>
      <c r="M16" s="473">
        <v>4</v>
      </c>
      <c r="N16" s="473">
        <v>4</v>
      </c>
      <c r="O16" s="474">
        <v>4</v>
      </c>
    </row>
    <row r="17" spans="1:15" s="111" customFormat="1" ht="17.25" customHeight="1">
      <c r="B17" s="475" t="s">
        <v>560</v>
      </c>
      <c r="C17" s="868"/>
      <c r="D17" s="112">
        <f>12-D16</f>
        <v>12</v>
      </c>
      <c r="E17" s="112">
        <f>12-E16</f>
        <v>12</v>
      </c>
      <c r="F17" s="112">
        <f t="shared" ref="F17:K17" si="0">12-F16</f>
        <v>12</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76" t="str">
        <f>'1.  LRAMVA Summary'!B29</f>
        <v>Residential</v>
      </c>
      <c r="C18" s="867" t="str">
        <f>'2. LRAMVA Threshold'!D43</f>
        <v>kWh</v>
      </c>
      <c r="D18" s="46">
        <v>0</v>
      </c>
      <c r="E18" s="46">
        <v>0</v>
      </c>
      <c r="F18" s="46">
        <v>0</v>
      </c>
      <c r="G18" s="46">
        <v>0</v>
      </c>
      <c r="H18" s="46">
        <v>1.3100000000000001E-2</v>
      </c>
      <c r="I18" s="46">
        <v>1.41E-2</v>
      </c>
      <c r="J18" s="46">
        <v>1.0800000000000001E-2</v>
      </c>
      <c r="K18" s="46">
        <v>7.3000000000000001E-3</v>
      </c>
      <c r="L18" s="46">
        <v>3.7000000000000002E-3</v>
      </c>
      <c r="M18" s="46">
        <v>0</v>
      </c>
      <c r="N18" s="46">
        <v>0</v>
      </c>
      <c r="O18" s="69">
        <v>0</v>
      </c>
    </row>
    <row r="19" spans="1:15" s="7" customFormat="1" ht="15" customHeight="1" outlineLevel="1">
      <c r="B19" s="532" t="s">
        <v>511</v>
      </c>
      <c r="C19" s="862"/>
      <c r="D19" s="46"/>
      <c r="E19" s="46"/>
      <c r="F19" s="46"/>
      <c r="G19" s="46"/>
      <c r="H19" s="46"/>
      <c r="I19" s="46"/>
      <c r="J19" s="46"/>
      <c r="K19" s="46"/>
      <c r="L19" s="46"/>
      <c r="M19" s="46"/>
      <c r="N19" s="46"/>
      <c r="O19" s="69"/>
    </row>
    <row r="20" spans="1:15" s="7" customFormat="1" ht="15" customHeight="1" outlineLevel="1">
      <c r="B20" s="532" t="s">
        <v>512</v>
      </c>
      <c r="C20" s="862"/>
      <c r="D20" s="46"/>
      <c r="E20" s="46"/>
      <c r="F20" s="46"/>
      <c r="G20" s="46"/>
      <c r="H20" s="46"/>
      <c r="I20" s="46"/>
      <c r="J20" s="46"/>
      <c r="K20" s="46"/>
      <c r="L20" s="46"/>
      <c r="M20" s="46"/>
      <c r="N20" s="46"/>
      <c r="O20" s="69"/>
    </row>
    <row r="21" spans="1:15" s="7" customFormat="1" ht="15" customHeight="1" outlineLevel="1">
      <c r="B21" s="532" t="s">
        <v>490</v>
      </c>
      <c r="C21" s="862"/>
      <c r="D21" s="46"/>
      <c r="E21" s="46"/>
      <c r="F21" s="46"/>
      <c r="G21" s="46"/>
      <c r="H21" s="46"/>
      <c r="I21" s="46"/>
      <c r="J21" s="46"/>
      <c r="K21" s="46"/>
      <c r="L21" s="46"/>
      <c r="M21" s="46"/>
      <c r="N21" s="46"/>
      <c r="O21" s="69"/>
    </row>
    <row r="22" spans="1:15" s="7" customFormat="1" ht="14.25" customHeight="1">
      <c r="B22" s="532" t="s">
        <v>513</v>
      </c>
      <c r="C22" s="863"/>
      <c r="D22" s="65">
        <f>SUM(D18:D21)</f>
        <v>0</v>
      </c>
      <c r="E22" s="65">
        <f>SUM(E18:E21)</f>
        <v>0</v>
      </c>
      <c r="F22" s="65">
        <f>SUM(F18:F21)</f>
        <v>0</v>
      </c>
      <c r="G22" s="65">
        <f t="shared" ref="G22:O22" si="2">SUM(G18:G21)</f>
        <v>0</v>
      </c>
      <c r="H22" s="65">
        <f t="shared" si="2"/>
        <v>1.3100000000000001E-2</v>
      </c>
      <c r="I22" s="65">
        <f t="shared" si="2"/>
        <v>1.41E-2</v>
      </c>
      <c r="J22" s="65">
        <f t="shared" si="2"/>
        <v>1.0800000000000001E-2</v>
      </c>
      <c r="K22" s="65">
        <f t="shared" si="2"/>
        <v>7.3000000000000001E-3</v>
      </c>
      <c r="L22" s="65">
        <f t="shared" si="2"/>
        <v>3.7000000000000002E-3</v>
      </c>
      <c r="M22" s="65">
        <f t="shared" si="2"/>
        <v>0</v>
      </c>
      <c r="N22" s="65">
        <f t="shared" si="2"/>
        <v>0</v>
      </c>
      <c r="O22" s="65">
        <f t="shared" si="2"/>
        <v>0</v>
      </c>
    </row>
    <row r="23" spans="1:15" s="63" customFormat="1">
      <c r="A23" s="62"/>
      <c r="B23" s="488" t="s">
        <v>514</v>
      </c>
      <c r="C23" s="478"/>
      <c r="D23" s="479"/>
      <c r="E23" s="480">
        <f>ROUND(SUM(D22*E16+E22*E17)/12,4)</f>
        <v>0</v>
      </c>
      <c r="F23" s="480">
        <f>ROUND(SUM(E22*F16+F22*F17)/12,4)</f>
        <v>0</v>
      </c>
      <c r="G23" s="480">
        <f>ROUND(SUM(F22*G16+G22*G17)/12,4)</f>
        <v>0</v>
      </c>
      <c r="H23" s="480">
        <f>ROUND(SUM(G22*H16+H22*H17)/12,4)</f>
        <v>8.6999999999999994E-3</v>
      </c>
      <c r="I23" s="480">
        <f>ROUND(SUM(H22*I16+I22*I17)/12,4)</f>
        <v>1.38E-2</v>
      </c>
      <c r="J23" s="480">
        <f t="shared" ref="J23:L23" si="3">ROUND(SUM(I22*J16+J22*J17)/12,4)</f>
        <v>1.1900000000000001E-2</v>
      </c>
      <c r="K23" s="480">
        <f t="shared" si="3"/>
        <v>8.5000000000000006E-3</v>
      </c>
      <c r="L23" s="480">
        <f t="shared" si="3"/>
        <v>4.8999999999999998E-3</v>
      </c>
      <c r="M23" s="480">
        <f>ROUND(SUM(L22*M16+M22*M17)/12,4)</f>
        <v>1.1999999999999999E-3</v>
      </c>
      <c r="N23" s="480">
        <f>ROUND(SUM(M22*N16+N22*N17)/12,4)</f>
        <v>0</v>
      </c>
      <c r="O23" s="480">
        <f>ROUND(SUM(N22*O16+O22*O17)/12,4)</f>
        <v>0</v>
      </c>
    </row>
    <row r="24" spans="1:15" s="63" customFormat="1">
      <c r="A24" s="62"/>
      <c r="B24" s="477"/>
      <c r="C24" s="482"/>
      <c r="D24" s="479"/>
      <c r="E24" s="480"/>
      <c r="F24" s="480"/>
      <c r="G24" s="480"/>
      <c r="H24" s="480"/>
      <c r="I24" s="480"/>
      <c r="J24" s="480"/>
      <c r="K24" s="480"/>
      <c r="L24" s="483"/>
      <c r="M24" s="483"/>
      <c r="N24" s="483"/>
      <c r="O24" s="481"/>
    </row>
    <row r="25" spans="1:15" s="63" customFormat="1" ht="15.75" customHeight="1">
      <c r="A25" s="62"/>
      <c r="B25" s="600" t="str">
        <f>'1.  LRAMVA Summary'!B30</f>
        <v>GS &lt; 50 kW</v>
      </c>
      <c r="C25" s="861" t="str">
        <f>'2. LRAMVA Threshold'!E43</f>
        <v>kWh</v>
      </c>
      <c r="D25" s="46">
        <v>0</v>
      </c>
      <c r="E25" s="46">
        <v>0</v>
      </c>
      <c r="F25" s="46">
        <v>0</v>
      </c>
      <c r="G25" s="46">
        <v>0</v>
      </c>
      <c r="H25" s="46">
        <v>1.67E-2</v>
      </c>
      <c r="I25" s="46">
        <v>1.7899999999999999E-2</v>
      </c>
      <c r="J25" s="46">
        <v>1.8200000000000001E-2</v>
      </c>
      <c r="K25" s="46">
        <v>1.8499999999999999E-2</v>
      </c>
      <c r="L25" s="46">
        <v>1.8700000000000001E-2</v>
      </c>
      <c r="M25" s="46">
        <v>1.89E-2</v>
      </c>
      <c r="N25" s="46">
        <v>1.9199999999999998E-2</v>
      </c>
      <c r="O25" s="69"/>
    </row>
    <row r="26" spans="1:15" s="18" customFormat="1" outlineLevel="1">
      <c r="A26" s="4"/>
      <c r="B26" s="532" t="s">
        <v>511</v>
      </c>
      <c r="C26" s="862"/>
      <c r="D26" s="46"/>
      <c r="E26" s="46"/>
      <c r="F26" s="46"/>
      <c r="G26" s="46"/>
      <c r="H26" s="46"/>
      <c r="I26" s="46"/>
      <c r="J26" s="46"/>
      <c r="K26" s="46"/>
      <c r="L26" s="46"/>
      <c r="M26" s="46"/>
      <c r="N26" s="46"/>
      <c r="O26" s="69"/>
    </row>
    <row r="27" spans="1:15" s="18" customFormat="1" outlineLevel="1">
      <c r="A27" s="4"/>
      <c r="B27" s="532" t="s">
        <v>512</v>
      </c>
      <c r="C27" s="862"/>
      <c r="D27" s="46"/>
      <c r="E27" s="46"/>
      <c r="F27" s="46"/>
      <c r="G27" s="46"/>
      <c r="H27" s="46"/>
      <c r="I27" s="46"/>
      <c r="J27" s="46"/>
      <c r="K27" s="46"/>
      <c r="L27" s="46"/>
      <c r="M27" s="46"/>
      <c r="N27" s="46"/>
      <c r="O27" s="69"/>
    </row>
    <row r="28" spans="1:15" s="18" customFormat="1" outlineLevel="1">
      <c r="A28" s="4"/>
      <c r="B28" s="532" t="s">
        <v>490</v>
      </c>
      <c r="C28" s="862"/>
      <c r="D28" s="46"/>
      <c r="E28" s="46"/>
      <c r="F28" s="46"/>
      <c r="G28" s="46"/>
      <c r="H28" s="46"/>
      <c r="I28" s="46"/>
      <c r="J28" s="46"/>
      <c r="K28" s="46"/>
      <c r="L28" s="46"/>
      <c r="M28" s="46"/>
      <c r="N28" s="46"/>
      <c r="O28" s="69"/>
    </row>
    <row r="29" spans="1:15" s="18" customFormat="1">
      <c r="A29" s="4"/>
      <c r="B29" s="532" t="s">
        <v>513</v>
      </c>
      <c r="C29" s="863"/>
      <c r="D29" s="65">
        <f>SUM(D25:D28)</f>
        <v>0</v>
      </c>
      <c r="E29" s="65">
        <f t="shared" ref="E29:O29" si="4">SUM(E25:E28)</f>
        <v>0</v>
      </c>
      <c r="F29" s="65">
        <f t="shared" si="4"/>
        <v>0</v>
      </c>
      <c r="G29" s="65">
        <f t="shared" si="4"/>
        <v>0</v>
      </c>
      <c r="H29" s="65">
        <f t="shared" si="4"/>
        <v>1.67E-2</v>
      </c>
      <c r="I29" s="65">
        <f t="shared" si="4"/>
        <v>1.7899999999999999E-2</v>
      </c>
      <c r="J29" s="65">
        <f t="shared" si="4"/>
        <v>1.8200000000000001E-2</v>
      </c>
      <c r="K29" s="65">
        <f t="shared" si="4"/>
        <v>1.8499999999999999E-2</v>
      </c>
      <c r="L29" s="65">
        <f t="shared" si="4"/>
        <v>1.8700000000000001E-2</v>
      </c>
      <c r="M29" s="65">
        <f t="shared" si="4"/>
        <v>1.89E-2</v>
      </c>
      <c r="N29" s="65">
        <f t="shared" si="4"/>
        <v>1.9199999999999998E-2</v>
      </c>
      <c r="O29" s="65">
        <f t="shared" si="4"/>
        <v>0</v>
      </c>
    </row>
    <row r="30" spans="1:15" s="18" customFormat="1">
      <c r="A30" s="4"/>
      <c r="B30" s="488" t="s">
        <v>514</v>
      </c>
      <c r="C30" s="484"/>
      <c r="D30" s="71"/>
      <c r="E30" s="480">
        <f>ROUND(SUM(D29*E16+E29*E17)/12,4)</f>
        <v>0</v>
      </c>
      <c r="F30" s="480">
        <f t="shared" ref="F30:O30" si="5">ROUND(SUM(E29*F16+F29*F17)/12,4)</f>
        <v>0</v>
      </c>
      <c r="G30" s="480">
        <f t="shared" si="5"/>
        <v>0</v>
      </c>
      <c r="H30" s="480">
        <f t="shared" si="5"/>
        <v>1.11E-2</v>
      </c>
      <c r="I30" s="480">
        <f t="shared" si="5"/>
        <v>1.7500000000000002E-2</v>
      </c>
      <c r="J30" s="480">
        <f>ROUND(SUM(I29*J16+J29*J17)/12,4)</f>
        <v>1.8100000000000002E-2</v>
      </c>
      <c r="K30" s="480">
        <f t="shared" si="5"/>
        <v>1.84E-2</v>
      </c>
      <c r="L30" s="480">
        <f t="shared" si="5"/>
        <v>1.8599999999999998E-2</v>
      </c>
      <c r="M30" s="480">
        <f t="shared" si="5"/>
        <v>1.8800000000000001E-2</v>
      </c>
      <c r="N30" s="480">
        <f t="shared" si="5"/>
        <v>1.9099999999999999E-2</v>
      </c>
      <c r="O30" s="480">
        <f t="shared" si="5"/>
        <v>6.4000000000000003E-3</v>
      </c>
    </row>
    <row r="31" spans="1:15" s="18" customFormat="1">
      <c r="A31" s="4"/>
      <c r="B31" s="477"/>
      <c r="C31" s="486"/>
      <c r="D31" s="487"/>
      <c r="E31" s="487"/>
      <c r="F31" s="487"/>
      <c r="G31" s="487"/>
      <c r="H31" s="487"/>
      <c r="I31" s="487"/>
      <c r="J31" s="487"/>
      <c r="K31" s="487"/>
      <c r="L31" s="487"/>
      <c r="M31" s="487"/>
      <c r="N31" s="483"/>
      <c r="O31" s="485"/>
    </row>
    <row r="32" spans="1:15" s="64" customFormat="1">
      <c r="B32" s="600" t="str">
        <f>'1.  LRAMVA Summary'!B31</f>
        <v>GS 50 to 2,999 kW</v>
      </c>
      <c r="C32" s="861" t="str">
        <f>'2. LRAMVA Threshold'!F43</f>
        <v>kW</v>
      </c>
      <c r="D32" s="46">
        <v>0</v>
      </c>
      <c r="E32" s="46">
        <v>0</v>
      </c>
      <c r="F32" s="46">
        <v>0</v>
      </c>
      <c r="G32" s="46">
        <v>0</v>
      </c>
      <c r="H32" s="46">
        <v>2.0966</v>
      </c>
      <c r="I32" s="46">
        <v>2.4540999999999999</v>
      </c>
      <c r="J32" s="46">
        <v>2.4983</v>
      </c>
      <c r="K32" s="46">
        <v>2.5383</v>
      </c>
      <c r="L32" s="46">
        <v>2.5611000000000002</v>
      </c>
      <c r="M32" s="46">
        <v>2.5918000000000001</v>
      </c>
      <c r="N32" s="46">
        <v>2.6358999999999999</v>
      </c>
      <c r="O32" s="69"/>
    </row>
    <row r="33" spans="1:15" s="18" customFormat="1" outlineLevel="1">
      <c r="A33" s="4"/>
      <c r="B33" s="532" t="s">
        <v>511</v>
      </c>
      <c r="C33" s="862"/>
      <c r="D33" s="46"/>
      <c r="E33" s="46"/>
      <c r="F33" s="46"/>
      <c r="G33" s="46"/>
      <c r="H33" s="46"/>
      <c r="I33" s="46"/>
      <c r="J33" s="46"/>
      <c r="K33" s="46"/>
      <c r="L33" s="46"/>
      <c r="M33" s="46"/>
      <c r="N33" s="46"/>
      <c r="O33" s="69"/>
    </row>
    <row r="34" spans="1:15" s="18" customFormat="1" outlineLevel="1">
      <c r="A34" s="4"/>
      <c r="B34" s="532" t="s">
        <v>512</v>
      </c>
      <c r="C34" s="862"/>
      <c r="D34" s="46"/>
      <c r="E34" s="46"/>
      <c r="F34" s="46"/>
      <c r="G34" s="46"/>
      <c r="H34" s="46"/>
      <c r="I34" s="46"/>
      <c r="J34" s="46"/>
      <c r="K34" s="46"/>
      <c r="L34" s="46"/>
      <c r="M34" s="46"/>
      <c r="N34" s="46"/>
      <c r="O34" s="69"/>
    </row>
    <row r="35" spans="1:15" s="18" customFormat="1" outlineLevel="1">
      <c r="A35" s="4"/>
      <c r="B35" s="532" t="s">
        <v>490</v>
      </c>
      <c r="C35" s="862"/>
      <c r="D35" s="46"/>
      <c r="E35" s="46"/>
      <c r="F35" s="46"/>
      <c r="G35" s="46"/>
      <c r="H35" s="46"/>
      <c r="I35" s="46"/>
      <c r="J35" s="46"/>
      <c r="K35" s="46"/>
      <c r="L35" s="46"/>
      <c r="M35" s="46"/>
      <c r="N35" s="46"/>
      <c r="O35" s="69"/>
    </row>
    <row r="36" spans="1:15" s="18" customFormat="1">
      <c r="A36" s="4"/>
      <c r="B36" s="532" t="s">
        <v>513</v>
      </c>
      <c r="C36" s="863"/>
      <c r="D36" s="65">
        <f>SUM(D32:D35)</f>
        <v>0</v>
      </c>
      <c r="E36" s="65">
        <f>SUM(E32:E35)</f>
        <v>0</v>
      </c>
      <c r="F36" s="65">
        <f t="shared" ref="F36:M36" si="6">SUM(F32:F35)</f>
        <v>0</v>
      </c>
      <c r="G36" s="65">
        <f t="shared" si="6"/>
        <v>0</v>
      </c>
      <c r="H36" s="65">
        <f t="shared" si="6"/>
        <v>2.0966</v>
      </c>
      <c r="I36" s="65">
        <f t="shared" si="6"/>
        <v>2.4540999999999999</v>
      </c>
      <c r="J36" s="65">
        <f t="shared" si="6"/>
        <v>2.4983</v>
      </c>
      <c r="K36" s="65">
        <f t="shared" si="6"/>
        <v>2.5383</v>
      </c>
      <c r="L36" s="65">
        <f t="shared" si="6"/>
        <v>2.5611000000000002</v>
      </c>
      <c r="M36" s="65">
        <f t="shared" si="6"/>
        <v>2.5918000000000001</v>
      </c>
      <c r="N36" s="65">
        <f>SUM(N32:N35)</f>
        <v>2.6358999999999999</v>
      </c>
      <c r="O36" s="76">
        <f>SUM(O32:O35)</f>
        <v>0</v>
      </c>
    </row>
    <row r="37" spans="1:15" s="18" customFormat="1">
      <c r="A37" s="4"/>
      <c r="B37" s="488" t="s">
        <v>514</v>
      </c>
      <c r="C37" s="484"/>
      <c r="D37" s="71"/>
      <c r="E37" s="480">
        <f t="shared" ref="E37:O37" si="7">ROUND(SUM(D36*E16+E36*E17)/12,4)</f>
        <v>0</v>
      </c>
      <c r="F37" s="480">
        <f t="shared" si="7"/>
        <v>0</v>
      </c>
      <c r="G37" s="480">
        <f t="shared" si="7"/>
        <v>0</v>
      </c>
      <c r="H37" s="480">
        <f t="shared" si="7"/>
        <v>1.3976999999999999</v>
      </c>
      <c r="I37" s="480">
        <f t="shared" si="7"/>
        <v>2.3349000000000002</v>
      </c>
      <c r="J37" s="480">
        <f t="shared" si="7"/>
        <v>2.4836</v>
      </c>
      <c r="K37" s="480">
        <f t="shared" si="7"/>
        <v>2.5249999999999999</v>
      </c>
      <c r="L37" s="480">
        <f t="shared" si="7"/>
        <v>2.5535000000000001</v>
      </c>
      <c r="M37" s="480">
        <f t="shared" si="7"/>
        <v>2.5815999999999999</v>
      </c>
      <c r="N37" s="480">
        <f t="shared" si="7"/>
        <v>2.6212</v>
      </c>
      <c r="O37" s="485">
        <f t="shared" si="7"/>
        <v>0.87860000000000005</v>
      </c>
    </row>
    <row r="38" spans="1:15" s="70" customFormat="1" ht="15.75" customHeight="1">
      <c r="B38" s="488"/>
      <c r="C38" s="484"/>
      <c r="D38" s="71"/>
      <c r="E38" s="71"/>
      <c r="F38" s="71"/>
      <c r="G38" s="71"/>
      <c r="H38" s="71"/>
      <c r="I38" s="71"/>
      <c r="J38" s="71"/>
      <c r="K38" s="71"/>
      <c r="L38" s="483"/>
      <c r="M38" s="483"/>
      <c r="N38" s="483"/>
      <c r="O38" s="489"/>
    </row>
    <row r="39" spans="1:15" s="64" customFormat="1">
      <c r="A39" s="62"/>
      <c r="B39" s="600" t="str">
        <f>'1.  LRAMVA Summary'!B32</f>
        <v>GS 3,000 to 4,999 kW</v>
      </c>
      <c r="C39" s="861" t="str">
        <f>'2. LRAMVA Threshold'!G43</f>
        <v>kW</v>
      </c>
      <c r="D39" s="46">
        <v>0</v>
      </c>
      <c r="E39" s="46">
        <v>0</v>
      </c>
      <c r="F39" s="46">
        <v>0</v>
      </c>
      <c r="G39" s="46">
        <v>0</v>
      </c>
      <c r="H39" s="46">
        <v>1.115</v>
      </c>
      <c r="I39" s="46">
        <v>1.1525000000000001</v>
      </c>
      <c r="J39" s="46">
        <v>1.1732</v>
      </c>
      <c r="K39" s="46">
        <v>1.1919999999999999</v>
      </c>
      <c r="L39" s="46">
        <v>1.2027000000000001</v>
      </c>
      <c r="M39" s="46">
        <v>1.2171000000000001</v>
      </c>
      <c r="N39" s="46">
        <v>1.2378</v>
      </c>
      <c r="O39" s="69"/>
    </row>
    <row r="40" spans="1:15" s="18" customFormat="1" outlineLevel="1">
      <c r="A40" s="4"/>
      <c r="B40" s="532" t="s">
        <v>511</v>
      </c>
      <c r="C40" s="862"/>
      <c r="D40" s="46"/>
      <c r="E40" s="46"/>
      <c r="F40" s="46"/>
      <c r="G40" s="46"/>
      <c r="H40" s="46"/>
      <c r="I40" s="46"/>
      <c r="J40" s="46"/>
      <c r="K40" s="46"/>
      <c r="L40" s="46"/>
      <c r="M40" s="46"/>
      <c r="N40" s="46"/>
      <c r="O40" s="69"/>
    </row>
    <row r="41" spans="1:15" s="18" customFormat="1" outlineLevel="1">
      <c r="A41" s="4"/>
      <c r="B41" s="532" t="s">
        <v>512</v>
      </c>
      <c r="C41" s="862"/>
      <c r="D41" s="46"/>
      <c r="E41" s="46"/>
      <c r="F41" s="46"/>
      <c r="G41" s="46"/>
      <c r="H41" s="46"/>
      <c r="I41" s="46"/>
      <c r="J41" s="46"/>
      <c r="K41" s="46"/>
      <c r="L41" s="46"/>
      <c r="M41" s="46"/>
      <c r="N41" s="46"/>
      <c r="O41" s="69"/>
    </row>
    <row r="42" spans="1:15" s="18" customFormat="1" outlineLevel="1">
      <c r="A42" s="4"/>
      <c r="B42" s="532" t="s">
        <v>490</v>
      </c>
      <c r="C42" s="862"/>
      <c r="D42" s="46"/>
      <c r="E42" s="46"/>
      <c r="F42" s="46"/>
      <c r="G42" s="46"/>
      <c r="H42" s="46"/>
      <c r="I42" s="46"/>
      <c r="J42" s="46"/>
      <c r="K42" s="46"/>
      <c r="L42" s="46"/>
      <c r="M42" s="46"/>
      <c r="N42" s="46"/>
      <c r="O42" s="69"/>
    </row>
    <row r="43" spans="1:15" s="18" customFormat="1">
      <c r="A43" s="4"/>
      <c r="B43" s="532" t="s">
        <v>513</v>
      </c>
      <c r="C43" s="863"/>
      <c r="D43" s="65">
        <f>SUM(D39:D42)</f>
        <v>0</v>
      </c>
      <c r="E43" s="65">
        <f t="shared" ref="E43:N43" si="8">SUM(E39:E42)</f>
        <v>0</v>
      </c>
      <c r="F43" s="65">
        <f t="shared" si="8"/>
        <v>0</v>
      </c>
      <c r="G43" s="65">
        <f t="shared" si="8"/>
        <v>0</v>
      </c>
      <c r="H43" s="65">
        <f t="shared" si="8"/>
        <v>1.115</v>
      </c>
      <c r="I43" s="65">
        <f t="shared" si="8"/>
        <v>1.1525000000000001</v>
      </c>
      <c r="J43" s="65">
        <f t="shared" si="8"/>
        <v>1.1732</v>
      </c>
      <c r="K43" s="65">
        <f t="shared" si="8"/>
        <v>1.1919999999999999</v>
      </c>
      <c r="L43" s="65">
        <f t="shared" si="8"/>
        <v>1.2027000000000001</v>
      </c>
      <c r="M43" s="65">
        <f t="shared" si="8"/>
        <v>1.2171000000000001</v>
      </c>
      <c r="N43" s="65">
        <f t="shared" si="8"/>
        <v>1.2378</v>
      </c>
      <c r="O43" s="76">
        <f t="shared" ref="O43" si="9">SUM(O39:O42)</f>
        <v>0</v>
      </c>
    </row>
    <row r="44" spans="1:15" s="14" customFormat="1">
      <c r="A44" s="72"/>
      <c r="B44" s="488" t="s">
        <v>514</v>
      </c>
      <c r="C44" s="484"/>
      <c r="D44" s="71"/>
      <c r="E44" s="480">
        <f t="shared" ref="E44:O44" si="10">ROUND(SUM(D43*E16+E43*E17)/12,4)</f>
        <v>0</v>
      </c>
      <c r="F44" s="480">
        <f t="shared" si="10"/>
        <v>0</v>
      </c>
      <c r="G44" s="480">
        <f t="shared" si="10"/>
        <v>0</v>
      </c>
      <c r="H44" s="480">
        <f t="shared" si="10"/>
        <v>0.74329999999999996</v>
      </c>
      <c r="I44" s="480">
        <f t="shared" si="10"/>
        <v>1.1399999999999999</v>
      </c>
      <c r="J44" s="480">
        <f t="shared" si="10"/>
        <v>1.1662999999999999</v>
      </c>
      <c r="K44" s="480">
        <f t="shared" si="10"/>
        <v>1.1857</v>
      </c>
      <c r="L44" s="480">
        <f t="shared" si="10"/>
        <v>1.1991000000000001</v>
      </c>
      <c r="M44" s="480">
        <f t="shared" si="10"/>
        <v>1.2122999999999999</v>
      </c>
      <c r="N44" s="480">
        <f t="shared" si="10"/>
        <v>1.2309000000000001</v>
      </c>
      <c r="O44" s="485">
        <f t="shared" si="10"/>
        <v>0.41260000000000002</v>
      </c>
    </row>
    <row r="45" spans="1:15" s="70" customFormat="1">
      <c r="A45" s="72"/>
      <c r="B45" s="488"/>
      <c r="C45" s="484"/>
      <c r="D45" s="71"/>
      <c r="E45" s="71"/>
      <c r="F45" s="71"/>
      <c r="G45" s="71"/>
      <c r="H45" s="71"/>
      <c r="I45" s="71"/>
      <c r="J45" s="71"/>
      <c r="K45" s="71"/>
      <c r="L45" s="483"/>
      <c r="M45" s="483"/>
      <c r="N45" s="483"/>
      <c r="O45" s="489"/>
    </row>
    <row r="46" spans="1:15" s="64" customFormat="1">
      <c r="A46" s="62"/>
      <c r="B46" s="600" t="str">
        <f>'1.  LRAMVA Summary'!B33</f>
        <v>Unmetered Scattered Load</v>
      </c>
      <c r="C46" s="861" t="str">
        <f>'2. LRAMVA Threshold'!H43</f>
        <v>kWh</v>
      </c>
      <c r="D46" s="46">
        <v>0</v>
      </c>
      <c r="E46" s="46">
        <v>0</v>
      </c>
      <c r="F46" s="46">
        <v>0</v>
      </c>
      <c r="G46" s="46">
        <v>0</v>
      </c>
      <c r="H46" s="46">
        <v>1.6199999999999999E-2</v>
      </c>
      <c r="I46" s="46">
        <v>1.1900000000000001E-2</v>
      </c>
      <c r="J46" s="46">
        <v>1.21E-2</v>
      </c>
      <c r="K46" s="46">
        <v>1.23E-2</v>
      </c>
      <c r="L46" s="46">
        <v>1.24E-2</v>
      </c>
      <c r="M46" s="46">
        <v>1.2500000000000001E-2</v>
      </c>
      <c r="N46" s="46">
        <v>1.2699999999999999E-2</v>
      </c>
      <c r="O46" s="69"/>
    </row>
    <row r="47" spans="1:15" s="18" customFormat="1" outlineLevel="1">
      <c r="A47" s="4"/>
      <c r="B47" s="532" t="s">
        <v>511</v>
      </c>
      <c r="C47" s="862"/>
      <c r="D47" s="46"/>
      <c r="E47" s="46"/>
      <c r="F47" s="46"/>
      <c r="G47" s="46"/>
      <c r="H47" s="46"/>
      <c r="I47" s="46"/>
      <c r="J47" s="46"/>
      <c r="K47" s="46"/>
      <c r="L47" s="46"/>
      <c r="M47" s="46"/>
      <c r="N47" s="46"/>
      <c r="O47" s="69"/>
    </row>
    <row r="48" spans="1:15" s="18" customFormat="1" outlineLevel="1">
      <c r="A48" s="4"/>
      <c r="B48" s="532" t="s">
        <v>512</v>
      </c>
      <c r="C48" s="862"/>
      <c r="D48" s="46"/>
      <c r="E48" s="46"/>
      <c r="F48" s="46"/>
      <c r="G48" s="46"/>
      <c r="H48" s="46"/>
      <c r="I48" s="46"/>
      <c r="J48" s="46"/>
      <c r="K48" s="46"/>
      <c r="L48" s="46"/>
      <c r="M48" s="46"/>
      <c r="N48" s="46"/>
      <c r="O48" s="69"/>
    </row>
    <row r="49" spans="1:15" s="18" customFormat="1" outlineLevel="1">
      <c r="A49" s="4"/>
      <c r="B49" s="532" t="s">
        <v>490</v>
      </c>
      <c r="C49" s="862"/>
      <c r="D49" s="46"/>
      <c r="E49" s="46"/>
      <c r="F49" s="46"/>
      <c r="G49" s="46"/>
      <c r="H49" s="46"/>
      <c r="I49" s="46"/>
      <c r="J49" s="46"/>
      <c r="K49" s="46"/>
      <c r="L49" s="46"/>
      <c r="M49" s="46"/>
      <c r="N49" s="46"/>
      <c r="O49" s="69"/>
    </row>
    <row r="50" spans="1:15" s="18" customFormat="1">
      <c r="A50" s="4"/>
      <c r="B50" s="532" t="s">
        <v>513</v>
      </c>
      <c r="C50" s="863"/>
      <c r="D50" s="65">
        <f>SUM(D46:D49)</f>
        <v>0</v>
      </c>
      <c r="E50" s="65">
        <f t="shared" ref="E50:N50" si="11">SUM(E46:E49)</f>
        <v>0</v>
      </c>
      <c r="F50" s="65">
        <f t="shared" si="11"/>
        <v>0</v>
      </c>
      <c r="G50" s="65">
        <f t="shared" si="11"/>
        <v>0</v>
      </c>
      <c r="H50" s="65">
        <f t="shared" si="11"/>
        <v>1.6199999999999999E-2</v>
      </c>
      <c r="I50" s="65">
        <f t="shared" si="11"/>
        <v>1.1900000000000001E-2</v>
      </c>
      <c r="J50" s="65">
        <f t="shared" si="11"/>
        <v>1.21E-2</v>
      </c>
      <c r="K50" s="65">
        <f t="shared" si="11"/>
        <v>1.23E-2</v>
      </c>
      <c r="L50" s="65">
        <f t="shared" si="11"/>
        <v>1.24E-2</v>
      </c>
      <c r="M50" s="65">
        <f t="shared" si="11"/>
        <v>1.2500000000000001E-2</v>
      </c>
      <c r="N50" s="65">
        <f t="shared" si="11"/>
        <v>1.2699999999999999E-2</v>
      </c>
      <c r="O50" s="76">
        <f t="shared" ref="O50" si="12">SUM(O46:O49)</f>
        <v>0</v>
      </c>
    </row>
    <row r="51" spans="1:15" s="14" customFormat="1">
      <c r="A51" s="72"/>
      <c r="B51" s="488" t="s">
        <v>514</v>
      </c>
      <c r="C51" s="484"/>
      <c r="D51" s="71"/>
      <c r="E51" s="480">
        <f t="shared" ref="E51:O51" si="13">ROUND(SUM(D50*E16+E50*E17)/12,4)</f>
        <v>0</v>
      </c>
      <c r="F51" s="480">
        <f t="shared" si="13"/>
        <v>0</v>
      </c>
      <c r="G51" s="480">
        <f t="shared" si="13"/>
        <v>0</v>
      </c>
      <c r="H51" s="480">
        <f t="shared" si="13"/>
        <v>1.0800000000000001E-2</v>
      </c>
      <c r="I51" s="480">
        <f t="shared" si="13"/>
        <v>1.3299999999999999E-2</v>
      </c>
      <c r="J51" s="480">
        <f t="shared" si="13"/>
        <v>1.2E-2</v>
      </c>
      <c r="K51" s="480">
        <f t="shared" si="13"/>
        <v>1.2200000000000001E-2</v>
      </c>
      <c r="L51" s="480">
        <f t="shared" si="13"/>
        <v>1.24E-2</v>
      </c>
      <c r="M51" s="480">
        <f t="shared" si="13"/>
        <v>1.2500000000000001E-2</v>
      </c>
      <c r="N51" s="480">
        <f t="shared" si="13"/>
        <v>1.26E-2</v>
      </c>
      <c r="O51" s="485">
        <f t="shared" si="13"/>
        <v>4.1999999999999997E-3</v>
      </c>
    </row>
    <row r="52" spans="1:15" s="70" customFormat="1">
      <c r="A52" s="72"/>
      <c r="B52" s="488"/>
      <c r="C52" s="484"/>
      <c r="D52" s="71"/>
      <c r="E52" s="71"/>
      <c r="F52" s="71"/>
      <c r="G52" s="71"/>
      <c r="H52" s="71"/>
      <c r="I52" s="71"/>
      <c r="J52" s="71"/>
      <c r="K52" s="71"/>
      <c r="L52" s="490"/>
      <c r="M52" s="490"/>
      <c r="N52" s="490"/>
      <c r="O52" s="489"/>
    </row>
    <row r="53" spans="1:15" s="64" customFormat="1">
      <c r="A53" s="62"/>
      <c r="B53" s="600" t="str">
        <f>'1.  LRAMVA Summary'!B34</f>
        <v>Sentinel Lighting</v>
      </c>
      <c r="C53" s="861" t="str">
        <f>'2. LRAMVA Threshold'!I43</f>
        <v>kW</v>
      </c>
      <c r="D53" s="46">
        <v>0</v>
      </c>
      <c r="E53" s="46">
        <v>0</v>
      </c>
      <c r="F53" s="46">
        <v>0</v>
      </c>
      <c r="G53" s="46">
        <v>0</v>
      </c>
      <c r="H53" s="46">
        <v>15.436999999999999</v>
      </c>
      <c r="I53" s="46">
        <v>16.561299999999999</v>
      </c>
      <c r="J53" s="46">
        <v>16.859400000000001</v>
      </c>
      <c r="K53" s="46">
        <v>17.129200000000001</v>
      </c>
      <c r="L53" s="46">
        <v>17.2834</v>
      </c>
      <c r="M53" s="46">
        <v>17.4908</v>
      </c>
      <c r="N53" s="46">
        <v>17.7881</v>
      </c>
      <c r="O53" s="69"/>
    </row>
    <row r="54" spans="1:15" s="18" customFormat="1" outlineLevel="1">
      <c r="A54" s="4"/>
      <c r="B54" s="532" t="s">
        <v>511</v>
      </c>
      <c r="C54" s="862"/>
      <c r="D54" s="46"/>
      <c r="E54" s="46"/>
      <c r="F54" s="46"/>
      <c r="G54" s="46"/>
      <c r="H54" s="46"/>
      <c r="I54" s="46"/>
      <c r="J54" s="46"/>
      <c r="K54" s="46"/>
      <c r="L54" s="46"/>
      <c r="M54" s="46"/>
      <c r="N54" s="46"/>
      <c r="O54" s="69"/>
    </row>
    <row r="55" spans="1:15" s="18" customFormat="1" outlineLevel="1">
      <c r="A55" s="4"/>
      <c r="B55" s="532" t="s">
        <v>512</v>
      </c>
      <c r="C55" s="862"/>
      <c r="D55" s="46"/>
      <c r="E55" s="46"/>
      <c r="F55" s="46"/>
      <c r="G55" s="46"/>
      <c r="H55" s="46"/>
      <c r="I55" s="46"/>
      <c r="J55" s="46"/>
      <c r="K55" s="46"/>
      <c r="L55" s="46"/>
      <c r="M55" s="46"/>
      <c r="N55" s="46"/>
      <c r="O55" s="69"/>
    </row>
    <row r="56" spans="1:15" s="18" customFormat="1" outlineLevel="1">
      <c r="A56" s="4"/>
      <c r="B56" s="532" t="s">
        <v>490</v>
      </c>
      <c r="C56" s="862"/>
      <c r="D56" s="46"/>
      <c r="E56" s="46"/>
      <c r="F56" s="46"/>
      <c r="G56" s="46"/>
      <c r="H56" s="46"/>
      <c r="I56" s="46"/>
      <c r="J56" s="46"/>
      <c r="K56" s="46"/>
      <c r="L56" s="46"/>
      <c r="M56" s="46"/>
      <c r="N56" s="46"/>
      <c r="O56" s="69"/>
    </row>
    <row r="57" spans="1:15" s="18" customFormat="1">
      <c r="A57" s="4"/>
      <c r="B57" s="532" t="s">
        <v>513</v>
      </c>
      <c r="C57" s="863"/>
      <c r="D57" s="65">
        <f>SUM(D53:D56)</f>
        <v>0</v>
      </c>
      <c r="E57" s="65">
        <f t="shared" ref="E57:N57" si="14">SUM(E53:E56)</f>
        <v>0</v>
      </c>
      <c r="F57" s="65">
        <f t="shared" si="14"/>
        <v>0</v>
      </c>
      <c r="G57" s="65">
        <f t="shared" si="14"/>
        <v>0</v>
      </c>
      <c r="H57" s="65">
        <f t="shared" si="14"/>
        <v>15.436999999999999</v>
      </c>
      <c r="I57" s="65">
        <f t="shared" si="14"/>
        <v>16.561299999999999</v>
      </c>
      <c r="J57" s="65">
        <f t="shared" si="14"/>
        <v>16.859400000000001</v>
      </c>
      <c r="K57" s="65">
        <f t="shared" si="14"/>
        <v>17.129200000000001</v>
      </c>
      <c r="L57" s="65">
        <f t="shared" si="14"/>
        <v>17.2834</v>
      </c>
      <c r="M57" s="65">
        <f t="shared" si="14"/>
        <v>17.4908</v>
      </c>
      <c r="N57" s="65">
        <f t="shared" si="14"/>
        <v>17.7881</v>
      </c>
      <c r="O57" s="77">
        <f t="shared" ref="O57" si="15">SUM(O53:O56)</f>
        <v>0</v>
      </c>
    </row>
    <row r="58" spans="1:15" s="14" customFormat="1">
      <c r="A58" s="72"/>
      <c r="B58" s="488" t="s">
        <v>514</v>
      </c>
      <c r="C58" s="484"/>
      <c r="D58" s="71"/>
      <c r="E58" s="480">
        <f t="shared" ref="E58:O58" si="16">ROUND(SUM(D57*E16+E57*E17)/12,4)</f>
        <v>0</v>
      </c>
      <c r="F58" s="480">
        <f t="shared" si="16"/>
        <v>0</v>
      </c>
      <c r="G58" s="480">
        <f t="shared" si="16"/>
        <v>0</v>
      </c>
      <c r="H58" s="480">
        <f t="shared" si="16"/>
        <v>10.2913</v>
      </c>
      <c r="I58" s="480">
        <f t="shared" si="16"/>
        <v>16.186499999999999</v>
      </c>
      <c r="J58" s="480">
        <f t="shared" si="16"/>
        <v>16.760000000000002</v>
      </c>
      <c r="K58" s="480">
        <f t="shared" si="16"/>
        <v>17.039300000000001</v>
      </c>
      <c r="L58" s="480">
        <f t="shared" si="16"/>
        <v>17.231999999999999</v>
      </c>
      <c r="M58" s="480">
        <f t="shared" si="16"/>
        <v>17.421700000000001</v>
      </c>
      <c r="N58" s="480">
        <f t="shared" si="16"/>
        <v>17.689</v>
      </c>
      <c r="O58" s="485">
        <f t="shared" si="16"/>
        <v>5.9294000000000002</v>
      </c>
    </row>
    <row r="59" spans="1:15" s="70" customFormat="1">
      <c r="A59" s="72"/>
      <c r="B59" s="488"/>
      <c r="C59" s="484"/>
      <c r="D59" s="71"/>
      <c r="E59" s="71"/>
      <c r="F59" s="71"/>
      <c r="G59" s="71"/>
      <c r="H59" s="71"/>
      <c r="I59" s="71"/>
      <c r="J59" s="71"/>
      <c r="K59" s="71"/>
      <c r="L59" s="490"/>
      <c r="M59" s="490"/>
      <c r="N59" s="490"/>
      <c r="O59" s="489"/>
    </row>
    <row r="60" spans="1:15" s="64" customFormat="1">
      <c r="A60" s="62"/>
      <c r="B60" s="600" t="str">
        <f>'1.  LRAMVA Summary'!B35</f>
        <v>Street Lighting</v>
      </c>
      <c r="C60" s="861" t="str">
        <f>'2. LRAMVA Threshold'!J43</f>
        <v>kW</v>
      </c>
      <c r="D60" s="46">
        <v>0</v>
      </c>
      <c r="E60" s="46">
        <v>0</v>
      </c>
      <c r="F60" s="46">
        <v>0</v>
      </c>
      <c r="G60" s="46">
        <v>0</v>
      </c>
      <c r="H60" s="46">
        <v>26.125499999999999</v>
      </c>
      <c r="I60" s="46">
        <v>25.2818</v>
      </c>
      <c r="J60" s="46">
        <v>25.736899999999999</v>
      </c>
      <c r="K60" s="46">
        <v>26.148700000000002</v>
      </c>
      <c r="L60" s="46">
        <v>26.384</v>
      </c>
      <c r="M60" s="46">
        <v>26.700600000000001</v>
      </c>
      <c r="N60" s="46">
        <v>27.154499999999999</v>
      </c>
      <c r="O60" s="69"/>
    </row>
    <row r="61" spans="1:15" s="18" customFormat="1" outlineLevel="1">
      <c r="A61" s="4"/>
      <c r="B61" s="532" t="s">
        <v>511</v>
      </c>
      <c r="C61" s="862"/>
      <c r="D61" s="46"/>
      <c r="E61" s="46"/>
      <c r="F61" s="46"/>
      <c r="G61" s="46"/>
      <c r="H61" s="46"/>
      <c r="I61" s="46"/>
      <c r="J61" s="46"/>
      <c r="K61" s="46"/>
      <c r="L61" s="46"/>
      <c r="M61" s="46"/>
      <c r="N61" s="46"/>
      <c r="O61" s="69"/>
    </row>
    <row r="62" spans="1:15" s="18" customFormat="1" outlineLevel="1">
      <c r="A62" s="4"/>
      <c r="B62" s="532" t="s">
        <v>512</v>
      </c>
      <c r="C62" s="862"/>
      <c r="D62" s="46"/>
      <c r="E62" s="46"/>
      <c r="F62" s="46"/>
      <c r="G62" s="46"/>
      <c r="H62" s="46"/>
      <c r="I62" s="46"/>
      <c r="J62" s="46"/>
      <c r="K62" s="46"/>
      <c r="L62" s="46"/>
      <c r="M62" s="46"/>
      <c r="N62" s="46"/>
      <c r="O62" s="69"/>
    </row>
    <row r="63" spans="1:15" s="18" customFormat="1" outlineLevel="1">
      <c r="A63" s="4"/>
      <c r="B63" s="532" t="s">
        <v>490</v>
      </c>
      <c r="C63" s="862"/>
      <c r="D63" s="46"/>
      <c r="E63" s="46"/>
      <c r="F63" s="46"/>
      <c r="G63" s="46"/>
      <c r="H63" s="46"/>
      <c r="I63" s="46"/>
      <c r="J63" s="46"/>
      <c r="K63" s="46"/>
      <c r="L63" s="46"/>
      <c r="M63" s="46"/>
      <c r="N63" s="46"/>
      <c r="O63" s="69"/>
    </row>
    <row r="64" spans="1:15" s="18" customFormat="1">
      <c r="A64" s="4"/>
      <c r="B64" s="532" t="s">
        <v>513</v>
      </c>
      <c r="C64" s="863"/>
      <c r="D64" s="65">
        <f>SUM(D60:D63)</f>
        <v>0</v>
      </c>
      <c r="E64" s="65">
        <f t="shared" ref="E64:N64" si="17">SUM(E60:E63)</f>
        <v>0</v>
      </c>
      <c r="F64" s="65">
        <f t="shared" si="17"/>
        <v>0</v>
      </c>
      <c r="G64" s="65">
        <f t="shared" si="17"/>
        <v>0</v>
      </c>
      <c r="H64" s="65">
        <f t="shared" si="17"/>
        <v>26.125499999999999</v>
      </c>
      <c r="I64" s="65">
        <f t="shared" si="17"/>
        <v>25.2818</v>
      </c>
      <c r="J64" s="65">
        <f t="shared" si="17"/>
        <v>25.736899999999999</v>
      </c>
      <c r="K64" s="65">
        <f t="shared" si="17"/>
        <v>26.148700000000002</v>
      </c>
      <c r="L64" s="65">
        <f t="shared" si="17"/>
        <v>26.384</v>
      </c>
      <c r="M64" s="65">
        <f t="shared" si="17"/>
        <v>26.700600000000001</v>
      </c>
      <c r="N64" s="65">
        <f t="shared" si="17"/>
        <v>27.154499999999999</v>
      </c>
      <c r="O64" s="77">
        <f t="shared" ref="O64" si="18">SUM(O60:O63)</f>
        <v>0</v>
      </c>
    </row>
    <row r="65" spans="1:15" s="14" customFormat="1">
      <c r="A65" s="72"/>
      <c r="B65" s="488" t="s">
        <v>514</v>
      </c>
      <c r="C65" s="484"/>
      <c r="D65" s="71"/>
      <c r="E65" s="480">
        <f t="shared" ref="E65:O65" si="19">ROUND(SUM(D64*E16+E64*E17)/12,4)</f>
        <v>0</v>
      </c>
      <c r="F65" s="480">
        <f t="shared" si="19"/>
        <v>0</v>
      </c>
      <c r="G65" s="480">
        <f t="shared" si="19"/>
        <v>0</v>
      </c>
      <c r="H65" s="480">
        <f t="shared" si="19"/>
        <v>17.417000000000002</v>
      </c>
      <c r="I65" s="480">
        <f>ROUND(SUM(H64*I16+I64*I17)/12,4)</f>
        <v>25.562999999999999</v>
      </c>
      <c r="J65" s="480">
        <f t="shared" si="19"/>
        <v>25.5852</v>
      </c>
      <c r="K65" s="480">
        <f t="shared" si="19"/>
        <v>26.011399999999998</v>
      </c>
      <c r="L65" s="480">
        <f t="shared" si="19"/>
        <v>26.305599999999998</v>
      </c>
      <c r="M65" s="480">
        <f t="shared" si="19"/>
        <v>26.595099999999999</v>
      </c>
      <c r="N65" s="480">
        <f t="shared" si="19"/>
        <v>27.0032</v>
      </c>
      <c r="O65" s="485">
        <f t="shared" si="19"/>
        <v>9.0515000000000008</v>
      </c>
    </row>
    <row r="66" spans="1:15" s="14" customFormat="1">
      <c r="A66" s="72"/>
      <c r="B66" s="73"/>
      <c r="C66" s="80"/>
      <c r="D66" s="71"/>
      <c r="E66" s="71"/>
      <c r="F66" s="71"/>
      <c r="G66" s="71"/>
      <c r="H66" s="71"/>
      <c r="I66" s="71"/>
      <c r="J66" s="71"/>
      <c r="K66" s="71"/>
      <c r="L66" s="483"/>
      <c r="M66" s="483"/>
      <c r="N66" s="483"/>
      <c r="O66" s="485"/>
    </row>
    <row r="67" spans="1:15" s="64" customFormat="1">
      <c r="A67" s="62"/>
      <c r="B67" s="600">
        <f>'1.  LRAMVA Summary'!B36</f>
        <v>0</v>
      </c>
      <c r="C67" s="861">
        <f>'2. LRAMVA Threshold'!K43</f>
        <v>0</v>
      </c>
      <c r="D67" s="46"/>
      <c r="E67" s="46"/>
      <c r="F67" s="46"/>
      <c r="G67" s="46"/>
      <c r="H67" s="46"/>
      <c r="I67" s="46"/>
      <c r="J67" s="46"/>
      <c r="K67" s="46"/>
      <c r="L67" s="46"/>
      <c r="M67" s="46"/>
      <c r="N67" s="46"/>
      <c r="O67" s="69"/>
    </row>
    <row r="68" spans="1:15" s="18" customFormat="1" outlineLevel="1">
      <c r="A68" s="4"/>
      <c r="B68" s="532" t="s">
        <v>511</v>
      </c>
      <c r="C68" s="862"/>
      <c r="D68" s="46"/>
      <c r="E68" s="46"/>
      <c r="F68" s="46"/>
      <c r="G68" s="46"/>
      <c r="H68" s="46"/>
      <c r="I68" s="46"/>
      <c r="J68" s="46"/>
      <c r="K68" s="46"/>
      <c r="L68" s="46"/>
      <c r="M68" s="46"/>
      <c r="N68" s="46"/>
      <c r="O68" s="69"/>
    </row>
    <row r="69" spans="1:15" s="18" customFormat="1" outlineLevel="1">
      <c r="A69" s="4"/>
      <c r="B69" s="532" t="s">
        <v>512</v>
      </c>
      <c r="C69" s="862"/>
      <c r="D69" s="46"/>
      <c r="E69" s="46"/>
      <c r="F69" s="46"/>
      <c r="G69" s="46"/>
      <c r="H69" s="46"/>
      <c r="I69" s="46"/>
      <c r="J69" s="46"/>
      <c r="K69" s="46"/>
      <c r="L69" s="46"/>
      <c r="M69" s="46"/>
      <c r="N69" s="46"/>
      <c r="O69" s="69"/>
    </row>
    <row r="70" spans="1:15" s="18" customFormat="1" outlineLevel="1">
      <c r="A70" s="4"/>
      <c r="B70" s="532" t="s">
        <v>490</v>
      </c>
      <c r="C70" s="862"/>
      <c r="D70" s="46"/>
      <c r="E70" s="46"/>
      <c r="F70" s="46"/>
      <c r="G70" s="46"/>
      <c r="H70" s="46"/>
      <c r="I70" s="46"/>
      <c r="J70" s="46"/>
      <c r="K70" s="46"/>
      <c r="L70" s="46"/>
      <c r="M70" s="46"/>
      <c r="N70" s="46"/>
      <c r="O70" s="69"/>
    </row>
    <row r="71" spans="1:15" s="18" customFormat="1">
      <c r="A71" s="4"/>
      <c r="B71" s="532" t="s">
        <v>513</v>
      </c>
      <c r="C71" s="863"/>
      <c r="D71" s="65">
        <f>SUM(D67:D70)</f>
        <v>0</v>
      </c>
      <c r="E71" s="65">
        <f t="shared" ref="E71:N71" si="20">SUM(E67:E70)</f>
        <v>0</v>
      </c>
      <c r="F71" s="65">
        <f>SUM(F67:F70)</f>
        <v>0</v>
      </c>
      <c r="G71" s="65">
        <f t="shared" si="20"/>
        <v>0</v>
      </c>
      <c r="H71" s="65">
        <f t="shared" si="20"/>
        <v>0</v>
      </c>
      <c r="I71" s="65">
        <f t="shared" si="20"/>
        <v>0</v>
      </c>
      <c r="J71" s="65">
        <f t="shared" si="20"/>
        <v>0</v>
      </c>
      <c r="K71" s="65">
        <f t="shared" si="20"/>
        <v>0</v>
      </c>
      <c r="L71" s="65">
        <f t="shared" si="20"/>
        <v>0</v>
      </c>
      <c r="M71" s="65">
        <f t="shared" si="20"/>
        <v>0</v>
      </c>
      <c r="N71" s="65">
        <f t="shared" si="20"/>
        <v>0</v>
      </c>
      <c r="O71" s="76">
        <f t="shared" ref="O71" si="21">SUM(O67:O70)</f>
        <v>0</v>
      </c>
    </row>
    <row r="72" spans="1:15" s="14" customFormat="1">
      <c r="A72" s="72"/>
      <c r="B72" s="488" t="s">
        <v>514</v>
      </c>
      <c r="C72" s="484"/>
      <c r="D72" s="71"/>
      <c r="E72" s="480">
        <f t="shared" ref="E72:O72" si="22">ROUND(SUM(D71*E16+E71*E17)/12,4)</f>
        <v>0</v>
      </c>
      <c r="F72" s="480">
        <f t="shared" si="22"/>
        <v>0</v>
      </c>
      <c r="G72" s="480">
        <f t="shared" si="22"/>
        <v>0</v>
      </c>
      <c r="H72" s="480">
        <f t="shared" si="22"/>
        <v>0</v>
      </c>
      <c r="I72" s="480">
        <f t="shared" si="22"/>
        <v>0</v>
      </c>
      <c r="J72" s="480">
        <f t="shared" si="22"/>
        <v>0</v>
      </c>
      <c r="K72" s="480">
        <f t="shared" si="22"/>
        <v>0</v>
      </c>
      <c r="L72" s="480">
        <f t="shared" si="22"/>
        <v>0</v>
      </c>
      <c r="M72" s="480">
        <f t="shared" si="22"/>
        <v>0</v>
      </c>
      <c r="N72" s="480">
        <f t="shared" si="22"/>
        <v>0</v>
      </c>
      <c r="O72" s="745">
        <f t="shared" si="22"/>
        <v>0</v>
      </c>
    </row>
    <row r="73" spans="1:15" s="14" customFormat="1">
      <c r="A73" s="72"/>
      <c r="B73" s="477"/>
      <c r="C73" s="484"/>
      <c r="D73" s="71"/>
      <c r="E73" s="480"/>
      <c r="F73" s="480"/>
      <c r="G73" s="480"/>
      <c r="H73" s="480"/>
      <c r="I73" s="480"/>
      <c r="J73" s="480"/>
      <c r="K73" s="480"/>
      <c r="L73" s="480"/>
      <c r="M73" s="480"/>
      <c r="N73" s="480"/>
      <c r="O73" s="745"/>
    </row>
    <row r="74" spans="1:15" s="64" customFormat="1">
      <c r="A74" s="62"/>
      <c r="B74" s="600">
        <f>'1.  LRAMVA Summary'!B37</f>
        <v>0</v>
      </c>
      <c r="C74" s="861">
        <f>'2. LRAMVA Threshold'!L43</f>
        <v>0</v>
      </c>
      <c r="D74" s="46"/>
      <c r="E74" s="46"/>
      <c r="F74" s="46"/>
      <c r="G74" s="46"/>
      <c r="H74" s="46"/>
      <c r="I74" s="46"/>
      <c r="J74" s="46"/>
      <c r="K74" s="46"/>
      <c r="L74" s="46"/>
      <c r="M74" s="46"/>
      <c r="N74" s="46"/>
      <c r="O74" s="69"/>
    </row>
    <row r="75" spans="1:15" s="18" customFormat="1" outlineLevel="1">
      <c r="A75" s="4"/>
      <c r="B75" s="532" t="s">
        <v>511</v>
      </c>
      <c r="C75" s="862"/>
      <c r="D75" s="46"/>
      <c r="E75" s="46"/>
      <c r="F75" s="46"/>
      <c r="G75" s="46"/>
      <c r="H75" s="46"/>
      <c r="I75" s="46"/>
      <c r="J75" s="46"/>
      <c r="K75" s="46"/>
      <c r="L75" s="46"/>
      <c r="M75" s="46"/>
      <c r="N75" s="46"/>
      <c r="O75" s="69"/>
    </row>
    <row r="76" spans="1:15" s="18" customFormat="1" outlineLevel="1">
      <c r="A76" s="4"/>
      <c r="B76" s="532" t="s">
        <v>512</v>
      </c>
      <c r="C76" s="862"/>
      <c r="D76" s="46"/>
      <c r="E76" s="46"/>
      <c r="F76" s="46"/>
      <c r="G76" s="46"/>
      <c r="H76" s="46"/>
      <c r="I76" s="46"/>
      <c r="J76" s="46"/>
      <c r="K76" s="46"/>
      <c r="L76" s="46"/>
      <c r="M76" s="46"/>
      <c r="N76" s="46"/>
      <c r="O76" s="69"/>
    </row>
    <row r="77" spans="1:15" s="18" customFormat="1" outlineLevel="1">
      <c r="A77" s="4"/>
      <c r="B77" s="532" t="s">
        <v>490</v>
      </c>
      <c r="C77" s="862"/>
      <c r="D77" s="46"/>
      <c r="E77" s="46"/>
      <c r="F77" s="46"/>
      <c r="G77" s="46"/>
      <c r="H77" s="46"/>
      <c r="I77" s="46"/>
      <c r="J77" s="46"/>
      <c r="K77" s="46"/>
      <c r="L77" s="46"/>
      <c r="M77" s="46"/>
      <c r="N77" s="46"/>
      <c r="O77" s="69"/>
    </row>
    <row r="78" spans="1:15" s="18" customFormat="1">
      <c r="A78" s="4"/>
      <c r="B78" s="532" t="s">
        <v>513</v>
      </c>
      <c r="C78" s="863"/>
      <c r="D78" s="65">
        <f>SUM(D74:D77)</f>
        <v>0</v>
      </c>
      <c r="E78" s="65">
        <f>SUM(E74:E77)</f>
        <v>0</v>
      </c>
      <c r="F78" s="65">
        <f t="shared" ref="F78:N78" si="23">SUM(F74:F77)</f>
        <v>0</v>
      </c>
      <c r="G78" s="65">
        <f t="shared" si="23"/>
        <v>0</v>
      </c>
      <c r="H78" s="65">
        <f t="shared" si="23"/>
        <v>0</v>
      </c>
      <c r="I78" s="65">
        <f t="shared" si="23"/>
        <v>0</v>
      </c>
      <c r="J78" s="65">
        <f t="shared" si="23"/>
        <v>0</v>
      </c>
      <c r="K78" s="65">
        <f t="shared" si="23"/>
        <v>0</v>
      </c>
      <c r="L78" s="65">
        <f t="shared" si="23"/>
        <v>0</v>
      </c>
      <c r="M78" s="65">
        <f t="shared" si="23"/>
        <v>0</v>
      </c>
      <c r="N78" s="65">
        <f t="shared" si="23"/>
        <v>0</v>
      </c>
      <c r="O78" s="76">
        <f t="shared" ref="O78" si="24">SUM(O74:O77)</f>
        <v>0</v>
      </c>
    </row>
    <row r="79" spans="1:15" s="14" customFormat="1">
      <c r="A79" s="72"/>
      <c r="B79" s="488" t="s">
        <v>514</v>
      </c>
      <c r="C79" s="484"/>
      <c r="D79" s="71"/>
      <c r="E79" s="480">
        <f t="shared" ref="E79:O79" si="25">ROUND(SUM(D78*E16+E78*E17)/12,4)</f>
        <v>0</v>
      </c>
      <c r="F79" s="480">
        <f t="shared" si="25"/>
        <v>0</v>
      </c>
      <c r="G79" s="480">
        <f t="shared" si="25"/>
        <v>0</v>
      </c>
      <c r="H79" s="480">
        <f t="shared" si="25"/>
        <v>0</v>
      </c>
      <c r="I79" s="480">
        <f t="shared" si="25"/>
        <v>0</v>
      </c>
      <c r="J79" s="480">
        <f t="shared" si="25"/>
        <v>0</v>
      </c>
      <c r="K79" s="480">
        <f t="shared" si="25"/>
        <v>0</v>
      </c>
      <c r="L79" s="480">
        <f t="shared" si="25"/>
        <v>0</v>
      </c>
      <c r="M79" s="480">
        <f t="shared" si="25"/>
        <v>0</v>
      </c>
      <c r="N79" s="480">
        <f t="shared" si="25"/>
        <v>0</v>
      </c>
      <c r="O79" s="745">
        <f t="shared" si="25"/>
        <v>0</v>
      </c>
    </row>
    <row r="80" spans="1:15" s="14" customFormat="1">
      <c r="A80" s="72"/>
      <c r="B80" s="477"/>
      <c r="C80" s="484"/>
      <c r="D80" s="71"/>
      <c r="E80" s="480"/>
      <c r="F80" s="480"/>
      <c r="G80" s="480"/>
      <c r="H80" s="480"/>
      <c r="I80" s="480"/>
      <c r="J80" s="480"/>
      <c r="K80" s="480"/>
      <c r="L80" s="480"/>
      <c r="M80" s="480"/>
      <c r="N80" s="480"/>
      <c r="O80" s="745"/>
    </row>
    <row r="81" spans="1:15" s="64" customFormat="1">
      <c r="A81" s="62"/>
      <c r="B81" s="600">
        <f>'1.  LRAMVA Summary'!B38</f>
        <v>0</v>
      </c>
      <c r="C81" s="861">
        <f>'2. LRAMVA Threshold'!M43</f>
        <v>0</v>
      </c>
      <c r="D81" s="46"/>
      <c r="E81" s="46"/>
      <c r="F81" s="46"/>
      <c r="G81" s="46"/>
      <c r="H81" s="46"/>
      <c r="I81" s="46"/>
      <c r="J81" s="46"/>
      <c r="K81" s="46"/>
      <c r="L81" s="46"/>
      <c r="M81" s="46"/>
      <c r="N81" s="46"/>
      <c r="O81" s="69"/>
    </row>
    <row r="82" spans="1:15" s="18" customFormat="1" outlineLevel="1">
      <c r="A82" s="4"/>
      <c r="B82" s="532" t="s">
        <v>511</v>
      </c>
      <c r="C82" s="862"/>
      <c r="D82" s="46"/>
      <c r="E82" s="46"/>
      <c r="F82" s="46"/>
      <c r="G82" s="46"/>
      <c r="H82" s="46"/>
      <c r="I82" s="46"/>
      <c r="J82" s="46"/>
      <c r="K82" s="46"/>
      <c r="L82" s="46"/>
      <c r="M82" s="46"/>
      <c r="N82" s="46"/>
      <c r="O82" s="69"/>
    </row>
    <row r="83" spans="1:15" s="18" customFormat="1" outlineLevel="1">
      <c r="A83" s="4"/>
      <c r="B83" s="532" t="s">
        <v>512</v>
      </c>
      <c r="C83" s="862"/>
      <c r="D83" s="46"/>
      <c r="E83" s="46"/>
      <c r="F83" s="46"/>
      <c r="G83" s="46"/>
      <c r="H83" s="46"/>
      <c r="I83" s="46"/>
      <c r="J83" s="46"/>
      <c r="K83" s="46"/>
      <c r="L83" s="46"/>
      <c r="M83" s="46"/>
      <c r="N83" s="46"/>
      <c r="O83" s="69"/>
    </row>
    <row r="84" spans="1:15" s="18" customFormat="1" outlineLevel="1">
      <c r="A84" s="4"/>
      <c r="B84" s="532" t="s">
        <v>490</v>
      </c>
      <c r="C84" s="862"/>
      <c r="D84" s="46"/>
      <c r="E84" s="46"/>
      <c r="F84" s="46"/>
      <c r="G84" s="46"/>
      <c r="H84" s="46"/>
      <c r="I84" s="46"/>
      <c r="J84" s="46"/>
      <c r="K84" s="46"/>
      <c r="L84" s="46"/>
      <c r="M84" s="46"/>
      <c r="N84" s="46"/>
      <c r="O84" s="69"/>
    </row>
    <row r="85" spans="1:15" s="18" customFormat="1">
      <c r="A85" s="4"/>
      <c r="B85" s="532" t="s">
        <v>513</v>
      </c>
      <c r="C85" s="863"/>
      <c r="D85" s="65">
        <f>SUM(D81:D84)</f>
        <v>0</v>
      </c>
      <c r="E85" s="65">
        <f>SUM(E81:E84)</f>
        <v>0</v>
      </c>
      <c r="F85" s="65">
        <f t="shared" ref="F85:N85" si="26">SUM(F81:F84)</f>
        <v>0</v>
      </c>
      <c r="G85" s="65">
        <f t="shared" si="26"/>
        <v>0</v>
      </c>
      <c r="H85" s="65">
        <f t="shared" si="26"/>
        <v>0</v>
      </c>
      <c r="I85" s="65">
        <f t="shared" si="26"/>
        <v>0</v>
      </c>
      <c r="J85" s="65">
        <f t="shared" si="26"/>
        <v>0</v>
      </c>
      <c r="K85" s="65">
        <f t="shared" si="26"/>
        <v>0</v>
      </c>
      <c r="L85" s="65">
        <f t="shared" si="26"/>
        <v>0</v>
      </c>
      <c r="M85" s="65">
        <f t="shared" si="26"/>
        <v>0</v>
      </c>
      <c r="N85" s="65">
        <f t="shared" si="26"/>
        <v>0</v>
      </c>
      <c r="O85" s="76">
        <f t="shared" ref="O85" si="27">SUM(O81:O84)</f>
        <v>0</v>
      </c>
    </row>
    <row r="86" spans="1:15" s="14" customFormat="1">
      <c r="A86" s="72"/>
      <c r="B86" s="488" t="s">
        <v>514</v>
      </c>
      <c r="C86" s="484"/>
      <c r="D86" s="71"/>
      <c r="E86" s="480">
        <f t="shared" ref="E86:O86" si="28">ROUND(SUM(D85*E16+E85*E17)/12,4)</f>
        <v>0</v>
      </c>
      <c r="F86" s="480">
        <f t="shared" si="28"/>
        <v>0</v>
      </c>
      <c r="G86" s="480">
        <f t="shared" si="28"/>
        <v>0</v>
      </c>
      <c r="H86" s="480">
        <f t="shared" si="28"/>
        <v>0</v>
      </c>
      <c r="I86" s="480">
        <f t="shared" si="28"/>
        <v>0</v>
      </c>
      <c r="J86" s="480">
        <f t="shared" si="28"/>
        <v>0</v>
      </c>
      <c r="K86" s="480">
        <f t="shared" si="28"/>
        <v>0</v>
      </c>
      <c r="L86" s="480">
        <f t="shared" si="28"/>
        <v>0</v>
      </c>
      <c r="M86" s="480">
        <f t="shared" si="28"/>
        <v>0</v>
      </c>
      <c r="N86" s="480">
        <f t="shared" si="28"/>
        <v>0</v>
      </c>
      <c r="O86" s="745">
        <f t="shared" si="28"/>
        <v>0</v>
      </c>
    </row>
    <row r="87" spans="1:15" s="14" customFormat="1">
      <c r="A87" s="72"/>
      <c r="B87" s="477"/>
      <c r="C87" s="484"/>
      <c r="D87" s="71"/>
      <c r="E87" s="480"/>
      <c r="F87" s="480"/>
      <c r="G87" s="480"/>
      <c r="H87" s="480"/>
      <c r="I87" s="480"/>
      <c r="J87" s="480"/>
      <c r="K87" s="480"/>
      <c r="L87" s="480"/>
      <c r="M87" s="480"/>
      <c r="N87" s="480"/>
      <c r="O87" s="745"/>
    </row>
    <row r="88" spans="1:15" s="64" customFormat="1">
      <c r="A88" s="62"/>
      <c r="B88" s="600">
        <f>'1.  LRAMVA Summary'!B39</f>
        <v>0</v>
      </c>
      <c r="C88" s="861">
        <f>'2. LRAMVA Threshold'!N43</f>
        <v>0</v>
      </c>
      <c r="D88" s="46"/>
      <c r="E88" s="46"/>
      <c r="F88" s="46"/>
      <c r="G88" s="46"/>
      <c r="H88" s="46"/>
      <c r="I88" s="46"/>
      <c r="J88" s="46"/>
      <c r="K88" s="46"/>
      <c r="L88" s="46"/>
      <c r="M88" s="46"/>
      <c r="N88" s="46"/>
      <c r="O88" s="69"/>
    </row>
    <row r="89" spans="1:15" s="18" customFormat="1" outlineLevel="1">
      <c r="A89" s="4"/>
      <c r="B89" s="532" t="s">
        <v>511</v>
      </c>
      <c r="C89" s="862"/>
      <c r="D89" s="46"/>
      <c r="E89" s="46"/>
      <c r="F89" s="46"/>
      <c r="G89" s="46"/>
      <c r="H89" s="46"/>
      <c r="I89" s="46"/>
      <c r="J89" s="46"/>
      <c r="K89" s="46"/>
      <c r="L89" s="46"/>
      <c r="M89" s="46"/>
      <c r="N89" s="46"/>
      <c r="O89" s="69"/>
    </row>
    <row r="90" spans="1:15" s="18" customFormat="1" outlineLevel="1">
      <c r="A90" s="4"/>
      <c r="B90" s="532" t="s">
        <v>512</v>
      </c>
      <c r="C90" s="862"/>
      <c r="D90" s="46"/>
      <c r="E90" s="46"/>
      <c r="F90" s="46"/>
      <c r="G90" s="46"/>
      <c r="H90" s="46"/>
      <c r="I90" s="46"/>
      <c r="J90" s="46"/>
      <c r="K90" s="46"/>
      <c r="L90" s="46"/>
      <c r="M90" s="46"/>
      <c r="N90" s="46"/>
      <c r="O90" s="69"/>
    </row>
    <row r="91" spans="1:15" s="18" customFormat="1" outlineLevel="1">
      <c r="A91" s="4"/>
      <c r="B91" s="532" t="s">
        <v>490</v>
      </c>
      <c r="C91" s="862"/>
      <c r="D91" s="46"/>
      <c r="E91" s="46"/>
      <c r="F91" s="46"/>
      <c r="G91" s="46"/>
      <c r="H91" s="46"/>
      <c r="I91" s="46"/>
      <c r="J91" s="46"/>
      <c r="K91" s="46"/>
      <c r="L91" s="46"/>
      <c r="M91" s="46"/>
      <c r="N91" s="46"/>
      <c r="O91" s="69"/>
    </row>
    <row r="92" spans="1:15" s="18" customFormat="1">
      <c r="A92" s="4"/>
      <c r="B92" s="532" t="s">
        <v>513</v>
      </c>
      <c r="C92" s="863"/>
      <c r="D92" s="65">
        <f>SUM(D88:D91)</f>
        <v>0</v>
      </c>
      <c r="E92" s="65">
        <f>SUM(E88:E91)</f>
        <v>0</v>
      </c>
      <c r="F92" s="65">
        <f t="shared" ref="F92:N92" si="29">SUM(F88:F91)</f>
        <v>0</v>
      </c>
      <c r="G92" s="65">
        <f t="shared" si="29"/>
        <v>0</v>
      </c>
      <c r="H92" s="65">
        <f t="shared" si="29"/>
        <v>0</v>
      </c>
      <c r="I92" s="65">
        <f t="shared" si="29"/>
        <v>0</v>
      </c>
      <c r="J92" s="65">
        <f t="shared" si="29"/>
        <v>0</v>
      </c>
      <c r="K92" s="65">
        <f t="shared" si="29"/>
        <v>0</v>
      </c>
      <c r="L92" s="65">
        <f t="shared" si="29"/>
        <v>0</v>
      </c>
      <c r="M92" s="65">
        <f t="shared" si="29"/>
        <v>0</v>
      </c>
      <c r="N92" s="65">
        <f t="shared" si="29"/>
        <v>0</v>
      </c>
      <c r="O92" s="76">
        <f t="shared" ref="O92" si="30">SUM(O88:O91)</f>
        <v>0</v>
      </c>
    </row>
    <row r="93" spans="1:15" s="14" customFormat="1">
      <c r="A93" s="72"/>
      <c r="B93" s="488" t="s">
        <v>514</v>
      </c>
      <c r="C93" s="484"/>
      <c r="D93" s="71"/>
      <c r="E93" s="480">
        <f t="shared" ref="E93:O93" si="31">ROUND(SUM(D92*E16+E92*E17)/12,4)</f>
        <v>0</v>
      </c>
      <c r="F93" s="480">
        <f t="shared" si="31"/>
        <v>0</v>
      </c>
      <c r="G93" s="480">
        <f t="shared" si="31"/>
        <v>0</v>
      </c>
      <c r="H93" s="480">
        <f t="shared" si="31"/>
        <v>0</v>
      </c>
      <c r="I93" s="480">
        <f t="shared" si="31"/>
        <v>0</v>
      </c>
      <c r="J93" s="480">
        <f t="shared" si="31"/>
        <v>0</v>
      </c>
      <c r="K93" s="480">
        <f t="shared" si="31"/>
        <v>0</v>
      </c>
      <c r="L93" s="480">
        <f t="shared" si="31"/>
        <v>0</v>
      </c>
      <c r="M93" s="480">
        <f t="shared" si="31"/>
        <v>0</v>
      </c>
      <c r="N93" s="480">
        <f t="shared" si="31"/>
        <v>0</v>
      </c>
      <c r="O93" s="745">
        <f t="shared" si="31"/>
        <v>0</v>
      </c>
    </row>
    <row r="94" spans="1:15" s="14" customFormat="1">
      <c r="A94" s="72"/>
      <c r="B94" s="477"/>
      <c r="C94" s="484"/>
      <c r="D94" s="71"/>
      <c r="E94" s="480"/>
      <c r="F94" s="480"/>
      <c r="G94" s="480"/>
      <c r="H94" s="480"/>
      <c r="I94" s="480"/>
      <c r="J94" s="480"/>
      <c r="K94" s="480"/>
      <c r="L94" s="480"/>
      <c r="M94" s="480"/>
      <c r="N94" s="480"/>
      <c r="O94" s="745"/>
    </row>
    <row r="95" spans="1:15" s="64" customFormat="1">
      <c r="A95" s="62"/>
      <c r="B95" s="600">
        <f>'1.  LRAMVA Summary'!B40</f>
        <v>0</v>
      </c>
      <c r="C95" s="861">
        <f>'2. LRAMVA Threshold'!O43</f>
        <v>0</v>
      </c>
      <c r="D95" s="46"/>
      <c r="E95" s="46"/>
      <c r="F95" s="46"/>
      <c r="G95" s="46"/>
      <c r="H95" s="46"/>
      <c r="I95" s="46"/>
      <c r="J95" s="46"/>
      <c r="K95" s="46"/>
      <c r="L95" s="46"/>
      <c r="M95" s="46"/>
      <c r="N95" s="46"/>
      <c r="O95" s="69"/>
    </row>
    <row r="96" spans="1:15" s="18" customFormat="1" outlineLevel="1">
      <c r="A96" s="4"/>
      <c r="B96" s="532" t="s">
        <v>511</v>
      </c>
      <c r="C96" s="862"/>
      <c r="D96" s="46"/>
      <c r="E96" s="46"/>
      <c r="F96" s="46"/>
      <c r="G96" s="46"/>
      <c r="H96" s="46"/>
      <c r="I96" s="46"/>
      <c r="J96" s="46"/>
      <c r="K96" s="46"/>
      <c r="L96" s="46"/>
      <c r="M96" s="46"/>
      <c r="N96" s="46"/>
      <c r="O96" s="69"/>
    </row>
    <row r="97" spans="1:15" s="18" customFormat="1" outlineLevel="1">
      <c r="A97" s="4"/>
      <c r="B97" s="532" t="s">
        <v>512</v>
      </c>
      <c r="C97" s="862"/>
      <c r="D97" s="46"/>
      <c r="E97" s="46"/>
      <c r="F97" s="46"/>
      <c r="G97" s="46"/>
      <c r="H97" s="46"/>
      <c r="I97" s="46"/>
      <c r="J97" s="46"/>
      <c r="K97" s="46"/>
      <c r="L97" s="46"/>
      <c r="M97" s="46"/>
      <c r="N97" s="46"/>
      <c r="O97" s="69"/>
    </row>
    <row r="98" spans="1:15" s="18" customFormat="1" outlineLevel="1">
      <c r="A98" s="4"/>
      <c r="B98" s="532" t="s">
        <v>490</v>
      </c>
      <c r="C98" s="862"/>
      <c r="D98" s="46"/>
      <c r="E98" s="46"/>
      <c r="F98" s="46"/>
      <c r="G98" s="46"/>
      <c r="H98" s="46"/>
      <c r="I98" s="46"/>
      <c r="J98" s="46"/>
      <c r="K98" s="46"/>
      <c r="L98" s="46"/>
      <c r="M98" s="46"/>
      <c r="N98" s="46"/>
      <c r="O98" s="69"/>
    </row>
    <row r="99" spans="1:15" s="18" customFormat="1">
      <c r="A99" s="4"/>
      <c r="B99" s="532" t="s">
        <v>513</v>
      </c>
      <c r="C99" s="863"/>
      <c r="D99" s="65">
        <f>SUM(D95:D98)</f>
        <v>0</v>
      </c>
      <c r="E99" s="65">
        <f>SUM(E95:E98)</f>
        <v>0</v>
      </c>
      <c r="F99" s="65">
        <f t="shared" ref="F99:N99" si="32">SUM(F95:F98)</f>
        <v>0</v>
      </c>
      <c r="G99" s="65">
        <f t="shared" si="32"/>
        <v>0</v>
      </c>
      <c r="H99" s="65">
        <f t="shared" si="32"/>
        <v>0</v>
      </c>
      <c r="I99" s="65">
        <f t="shared" si="32"/>
        <v>0</v>
      </c>
      <c r="J99" s="65">
        <f t="shared" si="32"/>
        <v>0</v>
      </c>
      <c r="K99" s="65">
        <f t="shared" si="32"/>
        <v>0</v>
      </c>
      <c r="L99" s="65">
        <f t="shared" si="32"/>
        <v>0</v>
      </c>
      <c r="M99" s="65">
        <f t="shared" si="32"/>
        <v>0</v>
      </c>
      <c r="N99" s="65">
        <f t="shared" si="32"/>
        <v>0</v>
      </c>
      <c r="O99" s="76">
        <f t="shared" ref="O99" si="33">SUM(O95:O98)</f>
        <v>0</v>
      </c>
    </row>
    <row r="100" spans="1:15" s="14" customFormat="1">
      <c r="A100" s="72"/>
      <c r="B100" s="488" t="s">
        <v>514</v>
      </c>
      <c r="C100" s="484"/>
      <c r="D100" s="71"/>
      <c r="E100" s="480">
        <f t="shared" ref="E100:O100" si="34">ROUND(SUM(D99*E16+E99*E17)/12,4)</f>
        <v>0</v>
      </c>
      <c r="F100" s="480">
        <f t="shared" si="34"/>
        <v>0</v>
      </c>
      <c r="G100" s="480">
        <f t="shared" si="34"/>
        <v>0</v>
      </c>
      <c r="H100" s="480">
        <f t="shared" si="34"/>
        <v>0</v>
      </c>
      <c r="I100" s="480">
        <f t="shared" si="34"/>
        <v>0</v>
      </c>
      <c r="J100" s="480">
        <f t="shared" si="34"/>
        <v>0</v>
      </c>
      <c r="K100" s="480">
        <f t="shared" si="34"/>
        <v>0</v>
      </c>
      <c r="L100" s="480">
        <f t="shared" si="34"/>
        <v>0</v>
      </c>
      <c r="M100" s="480">
        <f t="shared" si="34"/>
        <v>0</v>
      </c>
      <c r="N100" s="480">
        <f t="shared" si="34"/>
        <v>0</v>
      </c>
      <c r="O100" s="745">
        <f t="shared" si="34"/>
        <v>0</v>
      </c>
    </row>
    <row r="101" spans="1:15" s="14" customFormat="1">
      <c r="A101" s="72"/>
      <c r="B101" s="477"/>
      <c r="C101" s="484"/>
      <c r="D101" s="71"/>
      <c r="E101" s="480"/>
      <c r="F101" s="480"/>
      <c r="G101" s="480"/>
      <c r="H101" s="480"/>
      <c r="I101" s="480"/>
      <c r="J101" s="480"/>
      <c r="K101" s="480"/>
      <c r="L101" s="480"/>
      <c r="M101" s="480"/>
      <c r="N101" s="480"/>
      <c r="O101" s="745"/>
    </row>
    <row r="102" spans="1:15" s="64" customFormat="1">
      <c r="A102" s="62"/>
      <c r="B102" s="600">
        <f>'1.  LRAMVA Summary'!B41</f>
        <v>0</v>
      </c>
      <c r="C102" s="861">
        <f>'2. LRAMVA Threshold'!P43</f>
        <v>0</v>
      </c>
      <c r="D102" s="46"/>
      <c r="E102" s="46"/>
      <c r="F102" s="46"/>
      <c r="G102" s="46"/>
      <c r="H102" s="46"/>
      <c r="I102" s="46"/>
      <c r="J102" s="46"/>
      <c r="K102" s="46"/>
      <c r="L102" s="46"/>
      <c r="M102" s="46"/>
      <c r="N102" s="46"/>
      <c r="O102" s="69"/>
    </row>
    <row r="103" spans="1:15" s="18" customFormat="1" outlineLevel="1">
      <c r="A103" s="4"/>
      <c r="B103" s="532" t="s">
        <v>511</v>
      </c>
      <c r="C103" s="862"/>
      <c r="D103" s="46"/>
      <c r="E103" s="46"/>
      <c r="F103" s="46"/>
      <c r="G103" s="46"/>
      <c r="H103" s="46"/>
      <c r="I103" s="46"/>
      <c r="J103" s="46"/>
      <c r="K103" s="46"/>
      <c r="L103" s="46"/>
      <c r="M103" s="46"/>
      <c r="N103" s="46"/>
      <c r="O103" s="69"/>
    </row>
    <row r="104" spans="1:15" s="18" customFormat="1" outlineLevel="1">
      <c r="A104" s="4"/>
      <c r="B104" s="532" t="s">
        <v>512</v>
      </c>
      <c r="C104" s="862"/>
      <c r="D104" s="46"/>
      <c r="E104" s="46"/>
      <c r="F104" s="46"/>
      <c r="G104" s="46"/>
      <c r="H104" s="46"/>
      <c r="I104" s="46"/>
      <c r="J104" s="46"/>
      <c r="K104" s="46"/>
      <c r="L104" s="46"/>
      <c r="M104" s="46"/>
      <c r="N104" s="46"/>
      <c r="O104" s="69"/>
    </row>
    <row r="105" spans="1:15" s="18" customFormat="1" outlineLevel="1">
      <c r="A105" s="4"/>
      <c r="B105" s="532" t="s">
        <v>490</v>
      </c>
      <c r="C105" s="862"/>
      <c r="D105" s="46"/>
      <c r="E105" s="46"/>
      <c r="F105" s="46"/>
      <c r="G105" s="46"/>
      <c r="H105" s="46"/>
      <c r="I105" s="46"/>
      <c r="J105" s="46"/>
      <c r="K105" s="46"/>
      <c r="L105" s="46"/>
      <c r="M105" s="46"/>
      <c r="N105" s="46"/>
      <c r="O105" s="69"/>
    </row>
    <row r="106" spans="1:15" s="18" customFormat="1">
      <c r="A106" s="4"/>
      <c r="B106" s="532" t="s">
        <v>513</v>
      </c>
      <c r="C106" s="863"/>
      <c r="D106" s="65">
        <f>SUM(D102:D105)</f>
        <v>0</v>
      </c>
      <c r="E106" s="65">
        <f>SUM(E102:E105)</f>
        <v>0</v>
      </c>
      <c r="F106" s="65">
        <f>SUM(F102:F105)</f>
        <v>0</v>
      </c>
      <c r="G106" s="65">
        <f t="shared" ref="G106:N106" si="35">SUM(G102:G105)</f>
        <v>0</v>
      </c>
      <c r="H106" s="65">
        <f t="shared" si="35"/>
        <v>0</v>
      </c>
      <c r="I106" s="65">
        <f t="shared" si="35"/>
        <v>0</v>
      </c>
      <c r="J106" s="65">
        <f t="shared" si="35"/>
        <v>0</v>
      </c>
      <c r="K106" s="65">
        <f t="shared" si="35"/>
        <v>0</v>
      </c>
      <c r="L106" s="65">
        <f t="shared" si="35"/>
        <v>0</v>
      </c>
      <c r="M106" s="65">
        <f t="shared" si="35"/>
        <v>0</v>
      </c>
      <c r="N106" s="65">
        <f t="shared" si="35"/>
        <v>0</v>
      </c>
      <c r="O106" s="76">
        <f t="shared" ref="O106" si="36">SUM(O102:O105)</f>
        <v>0</v>
      </c>
    </row>
    <row r="107" spans="1:15" s="14" customFormat="1">
      <c r="A107" s="72"/>
      <c r="B107" s="488" t="s">
        <v>514</v>
      </c>
      <c r="C107" s="484"/>
      <c r="D107" s="71"/>
      <c r="E107" s="480">
        <f t="shared" ref="E107:O107" si="37">ROUND(SUM(D106*E16+E106*E17)/12,4)</f>
        <v>0</v>
      </c>
      <c r="F107" s="480">
        <f t="shared" si="37"/>
        <v>0</v>
      </c>
      <c r="G107" s="480">
        <f t="shared" si="37"/>
        <v>0</v>
      </c>
      <c r="H107" s="480">
        <f t="shared" si="37"/>
        <v>0</v>
      </c>
      <c r="I107" s="480">
        <f t="shared" si="37"/>
        <v>0</v>
      </c>
      <c r="J107" s="480">
        <f t="shared" si="37"/>
        <v>0</v>
      </c>
      <c r="K107" s="480">
        <f t="shared" si="37"/>
        <v>0</v>
      </c>
      <c r="L107" s="480">
        <f t="shared" si="37"/>
        <v>0</v>
      </c>
      <c r="M107" s="480">
        <f t="shared" si="37"/>
        <v>0</v>
      </c>
      <c r="N107" s="480">
        <f t="shared" si="37"/>
        <v>0</v>
      </c>
      <c r="O107" s="745">
        <f t="shared" si="37"/>
        <v>0</v>
      </c>
    </row>
    <row r="108" spans="1:15" s="14" customFormat="1">
      <c r="A108" s="72"/>
      <c r="B108" s="477"/>
      <c r="C108" s="484"/>
      <c r="D108" s="71"/>
      <c r="E108" s="480"/>
      <c r="F108" s="480"/>
      <c r="G108" s="480"/>
      <c r="H108" s="480"/>
      <c r="I108" s="480"/>
      <c r="J108" s="480"/>
      <c r="K108" s="480"/>
      <c r="L108" s="480"/>
      <c r="M108" s="480"/>
      <c r="N108" s="480"/>
      <c r="O108" s="745"/>
    </row>
    <row r="109" spans="1:15" s="64" customFormat="1">
      <c r="A109" s="62"/>
      <c r="B109" s="600">
        <f>'1.  LRAMVA Summary'!B42</f>
        <v>0</v>
      </c>
      <c r="C109" s="861">
        <f>'2. LRAMVA Threshold'!Q43</f>
        <v>0</v>
      </c>
      <c r="D109" s="46"/>
      <c r="E109" s="46"/>
      <c r="F109" s="46"/>
      <c r="G109" s="46"/>
      <c r="H109" s="46"/>
      <c r="I109" s="46"/>
      <c r="J109" s="46"/>
      <c r="K109" s="46"/>
      <c r="L109" s="46"/>
      <c r="M109" s="46"/>
      <c r="N109" s="46"/>
      <c r="O109" s="69"/>
    </row>
    <row r="110" spans="1:15" s="18" customFormat="1" outlineLevel="1">
      <c r="A110" s="4"/>
      <c r="B110" s="532" t="s">
        <v>511</v>
      </c>
      <c r="C110" s="862"/>
      <c r="D110" s="46"/>
      <c r="E110" s="46"/>
      <c r="F110" s="46"/>
      <c r="G110" s="46"/>
      <c r="H110" s="46"/>
      <c r="I110" s="46"/>
      <c r="J110" s="46"/>
      <c r="K110" s="46"/>
      <c r="L110" s="46"/>
      <c r="M110" s="46"/>
      <c r="N110" s="46"/>
      <c r="O110" s="69"/>
    </row>
    <row r="111" spans="1:15" s="18" customFormat="1" outlineLevel="1">
      <c r="A111" s="4"/>
      <c r="B111" s="532" t="s">
        <v>512</v>
      </c>
      <c r="C111" s="862"/>
      <c r="D111" s="46"/>
      <c r="E111" s="46"/>
      <c r="F111" s="46"/>
      <c r="G111" s="46"/>
      <c r="H111" s="46"/>
      <c r="I111" s="46"/>
      <c r="J111" s="46"/>
      <c r="K111" s="46"/>
      <c r="L111" s="46"/>
      <c r="M111" s="46"/>
      <c r="N111" s="46"/>
      <c r="O111" s="69"/>
    </row>
    <row r="112" spans="1:15" s="18" customFormat="1" outlineLevel="1">
      <c r="A112" s="4"/>
      <c r="B112" s="532" t="s">
        <v>490</v>
      </c>
      <c r="C112" s="862"/>
      <c r="D112" s="46"/>
      <c r="E112" s="46"/>
      <c r="F112" s="46"/>
      <c r="G112" s="46"/>
      <c r="H112" s="46"/>
      <c r="I112" s="46"/>
      <c r="J112" s="46"/>
      <c r="K112" s="46"/>
      <c r="L112" s="46"/>
      <c r="M112" s="46"/>
      <c r="N112" s="46"/>
      <c r="O112" s="69"/>
    </row>
    <row r="113" spans="1:17" s="18" customFormat="1">
      <c r="A113" s="4"/>
      <c r="B113" s="532" t="s">
        <v>513</v>
      </c>
      <c r="C113" s="863"/>
      <c r="D113" s="65">
        <f>SUM(D109:D112)</f>
        <v>0</v>
      </c>
      <c r="E113" s="65">
        <f>SUM(E109:E112)</f>
        <v>0</v>
      </c>
      <c r="F113" s="65">
        <f>SUM(F109:F112)</f>
        <v>0</v>
      </c>
      <c r="G113" s="65">
        <f>SUM(G109:G112)</f>
        <v>0</v>
      </c>
      <c r="H113" s="65">
        <f t="shared" ref="H113:N113" si="38">SUM(H109:H112)</f>
        <v>0</v>
      </c>
      <c r="I113" s="65">
        <f t="shared" si="38"/>
        <v>0</v>
      </c>
      <c r="J113" s="65">
        <f t="shared" si="38"/>
        <v>0</v>
      </c>
      <c r="K113" s="65">
        <f t="shared" si="38"/>
        <v>0</v>
      </c>
      <c r="L113" s="65">
        <f t="shared" si="38"/>
        <v>0</v>
      </c>
      <c r="M113" s="65">
        <f t="shared" si="38"/>
        <v>0</v>
      </c>
      <c r="N113" s="65">
        <f t="shared" si="38"/>
        <v>0</v>
      </c>
      <c r="O113" s="76">
        <f t="shared" ref="O113" si="39">SUM(O109:O112)</f>
        <v>0</v>
      </c>
    </row>
    <row r="114" spans="1:17" s="14" customFormat="1">
      <c r="A114" s="72"/>
      <c r="B114" s="488" t="s">
        <v>514</v>
      </c>
      <c r="C114" s="484"/>
      <c r="D114" s="71"/>
      <c r="E114" s="480">
        <f t="shared" ref="E114:O114" si="40">ROUND(SUM(D113*E16+E113*E17)/12,4)</f>
        <v>0</v>
      </c>
      <c r="F114" s="480">
        <f t="shared" si="40"/>
        <v>0</v>
      </c>
      <c r="G114" s="480">
        <f t="shared" si="40"/>
        <v>0</v>
      </c>
      <c r="H114" s="480">
        <f t="shared" si="40"/>
        <v>0</v>
      </c>
      <c r="I114" s="480">
        <f t="shared" si="40"/>
        <v>0</v>
      </c>
      <c r="J114" s="480">
        <f t="shared" si="40"/>
        <v>0</v>
      </c>
      <c r="K114" s="480">
        <f t="shared" si="40"/>
        <v>0</v>
      </c>
      <c r="L114" s="480">
        <f t="shared" si="40"/>
        <v>0</v>
      </c>
      <c r="M114" s="480">
        <f t="shared" si="40"/>
        <v>0</v>
      </c>
      <c r="N114" s="480">
        <f t="shared" si="40"/>
        <v>0</v>
      </c>
      <c r="O114" s="745">
        <f t="shared" si="40"/>
        <v>0</v>
      </c>
    </row>
    <row r="115" spans="1:17" s="70" customFormat="1">
      <c r="A115" s="72"/>
      <c r="B115" s="74"/>
      <c r="C115" s="81"/>
      <c r="D115" s="75"/>
      <c r="E115" s="75"/>
      <c r="F115" s="75"/>
      <c r="G115" s="75"/>
      <c r="H115" s="75"/>
      <c r="I115" s="75"/>
      <c r="J115" s="75"/>
      <c r="K115" s="491"/>
      <c r="L115" s="492"/>
      <c r="M115" s="492"/>
      <c r="N115" s="492"/>
      <c r="O115" s="493"/>
    </row>
    <row r="116" spans="1:17" s="3" customFormat="1" ht="21" customHeight="1">
      <c r="A116" s="4"/>
      <c r="B116" s="494" t="s">
        <v>788</v>
      </c>
      <c r="C116" s="98"/>
      <c r="D116" s="495"/>
      <c r="E116" s="495"/>
      <c r="F116" s="495"/>
      <c r="G116" s="495"/>
      <c r="H116" s="495"/>
      <c r="I116" s="495"/>
      <c r="J116" s="495"/>
      <c r="K116" s="495"/>
      <c r="L116" s="495"/>
      <c r="M116" s="495"/>
      <c r="N116" s="495"/>
      <c r="O116" s="495"/>
    </row>
    <row r="119" spans="1:17" ht="16">
      <c r="B119" s="118" t="s">
        <v>484</v>
      </c>
      <c r="J119" s="18"/>
    </row>
    <row r="120" spans="1:17" s="14" customFormat="1" ht="75.75" customHeight="1">
      <c r="A120" s="72"/>
      <c r="B120" s="865" t="s">
        <v>671</v>
      </c>
      <c r="C120" s="865"/>
      <c r="D120" s="865"/>
      <c r="E120" s="865"/>
      <c r="F120" s="865"/>
      <c r="G120" s="865"/>
      <c r="H120" s="865"/>
      <c r="I120" s="865"/>
      <c r="J120" s="865"/>
      <c r="K120" s="865"/>
      <c r="L120" s="865"/>
      <c r="M120" s="865"/>
      <c r="N120" s="865"/>
      <c r="O120" s="865"/>
      <c r="P120" s="865"/>
    </row>
    <row r="121" spans="1:17" s="18" customFormat="1" ht="9" customHeight="1">
      <c r="A121" s="4"/>
      <c r="B121" s="118"/>
      <c r="C121" s="78"/>
    </row>
    <row r="122" spans="1:17" ht="63.75" customHeight="1">
      <c r="B122" s="243" t="s">
        <v>234</v>
      </c>
      <c r="C122" s="243" t="str">
        <f>'1.  LRAMVA Summary'!D52</f>
        <v>Residential</v>
      </c>
      <c r="D122" s="243" t="str">
        <f>'1.  LRAMVA Summary'!E52</f>
        <v>GS &lt; 50 kW</v>
      </c>
      <c r="E122" s="243" t="str">
        <f>'1.  LRAMVA Summary'!F52</f>
        <v>GS 50 to 2,999 kW</v>
      </c>
      <c r="F122" s="243" t="str">
        <f>'1.  LRAMVA Summary'!G52</f>
        <v>GS 3,000 to 4,999 kW</v>
      </c>
      <c r="G122" s="243" t="str">
        <f>'1.  LRAMVA Summary'!H52</f>
        <v>Unmetered Scattered Load</v>
      </c>
      <c r="H122" s="243" t="str">
        <f>'1.  LRAMVA Summary'!I52</f>
        <v>Sentinel Lighting</v>
      </c>
      <c r="I122" s="243" t="str">
        <f>'1.  LRAMVA Summary'!J52</f>
        <v>Street Lighting</v>
      </c>
      <c r="J122" s="243">
        <f>'1.  LRAMVA Summary'!K52</f>
        <v>0</v>
      </c>
      <c r="K122" s="243">
        <f>'1.  LRAMVA Summary'!L52</f>
        <v>0</v>
      </c>
      <c r="L122" s="243">
        <f>'1.  LRAMVA Summary'!M52</f>
        <v>0</v>
      </c>
      <c r="M122" s="243">
        <f>'1.  LRAMVA Summary'!N52</f>
        <v>0</v>
      </c>
      <c r="N122" s="243">
        <f>'1.  LRAMVA Summary'!O52</f>
        <v>0</v>
      </c>
      <c r="O122" s="243">
        <f>'1.  LRAMVA Summary'!P52</f>
        <v>0</v>
      </c>
      <c r="P122" s="243">
        <f>'1.  LRAMVA Summary'!Q52</f>
        <v>0</v>
      </c>
      <c r="Q122" s="18"/>
    </row>
    <row r="123" spans="1:17" s="18" customFormat="1">
      <c r="A123" s="91"/>
      <c r="B123" s="581"/>
      <c r="C123" s="582" t="str">
        <f>'1.  LRAMVA Summary'!D53</f>
        <v>kWh</v>
      </c>
      <c r="D123" s="582" t="str">
        <f>'1.  LRAMVA Summary'!E53</f>
        <v>kWh</v>
      </c>
      <c r="E123" s="582" t="str">
        <f>'1.  LRAMVA Summary'!F53</f>
        <v>kW</v>
      </c>
      <c r="F123" s="582" t="str">
        <f>'1.  LRAMVA Summary'!G53</f>
        <v>kW</v>
      </c>
      <c r="G123" s="582" t="str">
        <f>'1.  LRAMVA Summary'!H53</f>
        <v>kWh</v>
      </c>
      <c r="H123" s="582" t="str">
        <f>'1.  LRAMVA Summary'!I53</f>
        <v>kW</v>
      </c>
      <c r="I123" s="582" t="str">
        <f>'1.  LRAMVA Summary'!J53</f>
        <v>kW</v>
      </c>
      <c r="J123" s="582">
        <f>'1.  LRAMVA Summary'!K53</f>
        <v>0</v>
      </c>
      <c r="K123" s="582">
        <f>'1.  LRAMVA Summary'!L53</f>
        <v>0</v>
      </c>
      <c r="L123" s="582">
        <f>'1.  LRAMVA Summary'!M53</f>
        <v>0</v>
      </c>
      <c r="M123" s="582">
        <f>'1.  LRAMVA Summary'!N53</f>
        <v>0</v>
      </c>
      <c r="N123" s="582">
        <f>'1.  LRAMVA Summary'!O53</f>
        <v>0</v>
      </c>
      <c r="O123" s="582">
        <f>'1.  LRAMVA Summary'!P53</f>
        <v>0</v>
      </c>
      <c r="P123" s="583">
        <f>'1.  LRAMVA Summary'!Q53</f>
        <v>0</v>
      </c>
    </row>
    <row r="124" spans="1:17">
      <c r="B124" s="496">
        <v>2011</v>
      </c>
      <c r="C124" s="676"/>
      <c r="D124" s="677"/>
      <c r="E124" s="678"/>
      <c r="F124" s="677"/>
      <c r="G124" s="678"/>
      <c r="H124" s="677"/>
      <c r="I124" s="678"/>
      <c r="J124" s="678"/>
      <c r="K124" s="678"/>
      <c r="L124" s="678"/>
      <c r="M124" s="678"/>
      <c r="N124" s="678"/>
      <c r="O124" s="678"/>
      <c r="P124" s="678"/>
    </row>
    <row r="125" spans="1:17">
      <c r="B125" s="497">
        <v>2012</v>
      </c>
      <c r="C125" s="679"/>
      <c r="D125" s="680"/>
      <c r="E125" s="681"/>
      <c r="F125" s="680"/>
      <c r="G125" s="681"/>
      <c r="H125" s="680"/>
      <c r="I125" s="681"/>
      <c r="J125" s="681"/>
      <c r="K125" s="681"/>
      <c r="L125" s="681"/>
      <c r="M125" s="681"/>
      <c r="N125" s="681"/>
      <c r="O125" s="681"/>
      <c r="P125" s="681"/>
    </row>
    <row r="126" spans="1:17">
      <c r="B126" s="497">
        <v>2013</v>
      </c>
      <c r="C126" s="679"/>
      <c r="D126" s="680"/>
      <c r="E126" s="681"/>
      <c r="F126" s="680"/>
      <c r="G126" s="681"/>
      <c r="H126" s="680"/>
      <c r="I126" s="681"/>
      <c r="J126" s="681"/>
      <c r="K126" s="681"/>
      <c r="L126" s="681"/>
      <c r="M126" s="681"/>
      <c r="N126" s="681"/>
      <c r="O126" s="681"/>
      <c r="P126" s="681"/>
    </row>
    <row r="127" spans="1:17">
      <c r="B127" s="497">
        <v>2014</v>
      </c>
      <c r="C127" s="679"/>
      <c r="D127" s="680"/>
      <c r="E127" s="681"/>
      <c r="F127" s="680"/>
      <c r="G127" s="681"/>
      <c r="H127" s="680"/>
      <c r="I127" s="681"/>
      <c r="J127" s="681"/>
      <c r="K127" s="681"/>
      <c r="L127" s="681"/>
      <c r="M127" s="681"/>
      <c r="N127" s="681"/>
      <c r="O127" s="681"/>
      <c r="P127" s="681"/>
    </row>
    <row r="128" spans="1:17">
      <c r="B128" s="497">
        <v>2015</v>
      </c>
      <c r="C128" s="679"/>
      <c r="D128" s="680"/>
      <c r="E128" s="681"/>
      <c r="F128" s="680"/>
      <c r="G128" s="681"/>
      <c r="H128" s="680"/>
      <c r="I128" s="681"/>
      <c r="J128" s="681"/>
      <c r="K128" s="681"/>
      <c r="L128" s="681"/>
      <c r="M128" s="681"/>
      <c r="N128" s="681"/>
      <c r="O128" s="681"/>
      <c r="P128" s="681"/>
    </row>
    <row r="129" spans="1:16">
      <c r="B129" s="497">
        <v>2016</v>
      </c>
      <c r="C129" s="679"/>
      <c r="D129" s="680"/>
      <c r="E129" s="681"/>
      <c r="F129" s="680"/>
      <c r="G129" s="681"/>
      <c r="H129" s="680"/>
      <c r="I129" s="681"/>
      <c r="J129" s="681"/>
      <c r="K129" s="681"/>
      <c r="L129" s="681"/>
      <c r="M129" s="681"/>
      <c r="N129" s="681"/>
      <c r="O129" s="681"/>
      <c r="P129" s="681"/>
    </row>
    <row r="130" spans="1:16">
      <c r="B130" s="497">
        <v>2017</v>
      </c>
      <c r="C130" s="679"/>
      <c r="D130" s="680"/>
      <c r="E130" s="681"/>
      <c r="F130" s="680"/>
      <c r="G130" s="681"/>
      <c r="H130" s="680"/>
      <c r="I130" s="681"/>
      <c r="J130" s="681"/>
      <c r="K130" s="681"/>
      <c r="L130" s="681"/>
      <c r="M130" s="681"/>
      <c r="N130" s="681"/>
      <c r="O130" s="681"/>
      <c r="P130" s="681"/>
    </row>
    <row r="131" spans="1:16">
      <c r="B131" s="497">
        <v>2018</v>
      </c>
      <c r="C131" s="679"/>
      <c r="D131" s="680"/>
      <c r="E131" s="681"/>
      <c r="F131" s="680"/>
      <c r="G131" s="681"/>
      <c r="H131" s="680"/>
      <c r="I131" s="681"/>
      <c r="J131" s="681"/>
      <c r="K131" s="681"/>
      <c r="L131" s="681"/>
      <c r="M131" s="681"/>
      <c r="N131" s="681"/>
      <c r="O131" s="681"/>
      <c r="P131" s="681"/>
    </row>
    <row r="132" spans="1:16">
      <c r="B132" s="497">
        <v>2019</v>
      </c>
      <c r="C132" s="679">
        <f t="shared" ref="C132:C134" si="41">HLOOKUP(B132,$E$15:$O$114,9,FALSE)</f>
        <v>1.1999999999999999E-3</v>
      </c>
      <c r="D132" s="680">
        <f t="shared" ref="D132:D134" si="42">HLOOKUP(B132,$E$15:$O$114,16,FALSE)</f>
        <v>1.8800000000000001E-2</v>
      </c>
      <c r="E132" s="681">
        <f t="shared" ref="E132:E134" si="43">HLOOKUP(B132,$E$15:$O$114,23,FALSE)</f>
        <v>2.5815999999999999</v>
      </c>
      <c r="F132" s="680">
        <f t="shared" ref="F132:F134" si="44">HLOOKUP(B132,$E$15:$O$114,30,FALSE)</f>
        <v>1.2122999999999999</v>
      </c>
      <c r="G132" s="681">
        <f t="shared" ref="G132" si="45">HLOOKUP(B132,$E$15:$O$114,37,FALSE)</f>
        <v>1.2500000000000001E-2</v>
      </c>
      <c r="H132" s="680">
        <f t="shared" ref="H132:H134" si="46">HLOOKUP(B132,$E$15:$O$114,44,FALSE)</f>
        <v>17.421700000000001</v>
      </c>
      <c r="I132" s="681">
        <f t="shared" ref="I132:I134" si="47">HLOOKUP(B132,$E$15:$O$114,51,FALSE)</f>
        <v>26.595099999999999</v>
      </c>
      <c r="J132" s="681">
        <f t="shared" ref="J132:J134" si="48">HLOOKUP(B132,$E$15:$O$114,58,FALSE)</f>
        <v>0</v>
      </c>
      <c r="K132" s="681">
        <f t="shared" ref="K132:K134" si="49">HLOOKUP(B132,$E$15:$O$114,65,FALSE)</f>
        <v>0</v>
      </c>
      <c r="L132" s="681">
        <f t="shared" ref="L132:L134" si="50">HLOOKUP(B132,$E$15:$O$114,72,FALSE)</f>
        <v>0</v>
      </c>
      <c r="M132" s="681">
        <f t="shared" ref="M132:M134" si="51">HLOOKUP(B132,$E$15:$O$114,79,FALSE)</f>
        <v>0</v>
      </c>
      <c r="N132" s="681">
        <f t="shared" ref="N132:N134" si="52">HLOOKUP(B132,$E$15:$O$114,86,FALSE)</f>
        <v>0</v>
      </c>
      <c r="O132" s="681">
        <f t="shared" ref="O132:O134" si="53">HLOOKUP(B132,$E$15:$O$114,93,FALSE)</f>
        <v>0</v>
      </c>
      <c r="P132" s="681">
        <f t="shared" ref="P132:P134" si="54">HLOOKUP(B132,$E$15:$O$114,100,FALSE)</f>
        <v>0</v>
      </c>
    </row>
    <row r="133" spans="1:16" s="18" customFormat="1">
      <c r="A133" s="4"/>
      <c r="B133" s="497">
        <v>2020</v>
      </c>
      <c r="C133" s="679">
        <f t="shared" ref="C133" si="55">HLOOKUP(B133,$E$15:$O$114,9,FALSE)</f>
        <v>0</v>
      </c>
      <c r="D133" s="680">
        <f t="shared" ref="D133" si="56">HLOOKUP(B133,$E$15:$O$114,16,FALSE)</f>
        <v>1.9099999999999999E-2</v>
      </c>
      <c r="E133" s="681">
        <f t="shared" ref="E133" si="57">HLOOKUP(B133,$E$15:$O$114,23,FALSE)</f>
        <v>2.6212</v>
      </c>
      <c r="F133" s="680">
        <f t="shared" ref="F133" si="58">HLOOKUP(B133,$E$15:$O$114,30,FALSE)</f>
        <v>1.2309000000000001</v>
      </c>
      <c r="G133" s="681">
        <f>HLOOKUP(B133,$E$15:$O$114,37,FALSE)</f>
        <v>1.26E-2</v>
      </c>
      <c r="H133" s="680">
        <f t="shared" ref="H133" si="59">HLOOKUP(B133,$E$15:$O$114,44,FALSE)</f>
        <v>17.689</v>
      </c>
      <c r="I133" s="681">
        <f t="shared" ref="I133" si="60">HLOOKUP(B133,$E$15:$O$114,51,FALSE)</f>
        <v>27.0032</v>
      </c>
      <c r="J133" s="681">
        <f t="shared" ref="J133" si="61">HLOOKUP(B133,$E$15:$O$114,58,FALSE)</f>
        <v>0</v>
      </c>
      <c r="K133" s="681">
        <f t="shared" ref="K133" si="62">HLOOKUP(B133,$E$15:$O$114,65,FALSE)</f>
        <v>0</v>
      </c>
      <c r="L133" s="681">
        <f t="shared" ref="L133" si="63">HLOOKUP(B133,$E$15:$O$114,72,FALSE)</f>
        <v>0</v>
      </c>
      <c r="M133" s="681">
        <f t="shared" ref="M133" si="64">HLOOKUP(B133,$E$15:$O$114,79,FALSE)</f>
        <v>0</v>
      </c>
      <c r="N133" s="681">
        <f t="shared" ref="N133" si="65">HLOOKUP(B133,$E$15:$O$114,86,FALSE)</f>
        <v>0</v>
      </c>
      <c r="O133" s="681">
        <f t="shared" ref="O133" si="66">HLOOKUP(B133,$E$15:$O$114,93,FALSE)</f>
        <v>0</v>
      </c>
      <c r="P133" s="681">
        <f t="shared" ref="P133" si="67">HLOOKUP(B133,$E$15:$O$114,100,FALSE)</f>
        <v>0</v>
      </c>
    </row>
    <row r="134" spans="1:16">
      <c r="B134" s="498">
        <v>2021</v>
      </c>
      <c r="C134" s="682">
        <f t="shared" si="41"/>
        <v>0</v>
      </c>
      <c r="D134" s="683">
        <f t="shared" si="42"/>
        <v>6.4000000000000003E-3</v>
      </c>
      <c r="E134" s="684">
        <f t="shared" si="43"/>
        <v>0.87860000000000005</v>
      </c>
      <c r="F134" s="683">
        <f t="shared" si="44"/>
        <v>0.41260000000000002</v>
      </c>
      <c r="G134" s="684">
        <f>HLOOKUP(B134,$E$15:$O$114,37,FALSE)</f>
        <v>4.1999999999999997E-3</v>
      </c>
      <c r="H134" s="683">
        <f t="shared" si="46"/>
        <v>5.9294000000000002</v>
      </c>
      <c r="I134" s="684">
        <f t="shared" si="47"/>
        <v>9.0515000000000008</v>
      </c>
      <c r="J134" s="684">
        <f t="shared" si="48"/>
        <v>0</v>
      </c>
      <c r="K134" s="684">
        <f t="shared" si="49"/>
        <v>0</v>
      </c>
      <c r="L134" s="684">
        <f t="shared" si="50"/>
        <v>0</v>
      </c>
      <c r="M134" s="684">
        <f t="shared" si="51"/>
        <v>0</v>
      </c>
      <c r="N134" s="684">
        <f t="shared" si="52"/>
        <v>0</v>
      </c>
      <c r="O134" s="684">
        <f t="shared" si="53"/>
        <v>0</v>
      </c>
      <c r="P134" s="684">
        <f t="shared" si="54"/>
        <v>0</v>
      </c>
    </row>
    <row r="135" spans="1:16" ht="18.75" customHeight="1">
      <c r="B135" s="494" t="s">
        <v>788</v>
      </c>
      <c r="C135" s="594"/>
      <c r="D135" s="595"/>
      <c r="E135" s="596"/>
      <c r="F135" s="595"/>
      <c r="G135" s="595"/>
      <c r="H135" s="595"/>
      <c r="I135" s="595"/>
      <c r="J135" s="595"/>
      <c r="K135" s="595"/>
      <c r="L135" s="595"/>
      <c r="M135" s="595"/>
      <c r="N135" s="595"/>
      <c r="O135" s="595"/>
      <c r="P135" s="595"/>
    </row>
    <row r="137" spans="1:16">
      <c r="B137" s="588"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7"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AD183"/>
  <sheetViews>
    <sheetView zoomScale="90" zoomScaleNormal="90" workbookViewId="0">
      <selection activeCell="E18" sqref="E18"/>
    </sheetView>
  </sheetViews>
  <sheetFormatPr baseColWidth="10" defaultColWidth="9.1640625" defaultRowHeight="15"/>
  <cols>
    <col min="1" max="1" width="9.1640625" style="12"/>
    <col min="2" max="2" width="12.33203125" style="12" bestFit="1" customWidth="1"/>
    <col min="3" max="3" width="12.33203125" style="12" customWidth="1"/>
    <col min="4" max="4" width="13.83203125" style="11" customWidth="1"/>
    <col min="5" max="5" width="12.5" style="11" bestFit="1" customWidth="1"/>
    <col min="6" max="6" width="13.5" style="12" bestFit="1" customWidth="1"/>
    <col min="7" max="7" width="12.5" style="12" bestFit="1" customWidth="1"/>
    <col min="8" max="8" width="12.5" style="12" customWidth="1"/>
    <col min="9" max="9" width="17.6640625" style="12" customWidth="1"/>
    <col min="10" max="10" width="17.83203125" style="12" bestFit="1" customWidth="1"/>
    <col min="11" max="11" width="19.33203125" style="12" bestFit="1" customWidth="1"/>
    <col min="12" max="12" width="14.83203125" style="12" bestFit="1" customWidth="1"/>
    <col min="13" max="13" width="10" style="12" bestFit="1" customWidth="1"/>
    <col min="14" max="14" width="8" style="12" bestFit="1" customWidth="1"/>
    <col min="15" max="15" width="10" style="12" bestFit="1" customWidth="1"/>
    <col min="16" max="16" width="12.1640625" style="12" bestFit="1" customWidth="1"/>
    <col min="17" max="18" width="9.1640625" style="12"/>
    <col min="19" max="19" width="10.1640625" style="12" bestFit="1" customWidth="1"/>
    <col min="20" max="20" width="9.33203125" style="12" bestFit="1" customWidth="1"/>
    <col min="21" max="16384" width="9.1640625" style="12"/>
  </cols>
  <sheetData>
    <row r="14" spans="2:30" ht="16">
      <c r="B14" s="584" t="s">
        <v>505</v>
      </c>
      <c r="C14" s="584"/>
    </row>
    <row r="15" spans="2:30" ht="16">
      <c r="B15" s="584"/>
      <c r="C15" s="584"/>
    </row>
    <row r="16" spans="2:30" s="663" customFormat="1" ht="28.5" customHeight="1">
      <c r="B16" s="871" t="s">
        <v>630</v>
      </c>
      <c r="C16" s="871"/>
      <c r="D16" s="871"/>
      <c r="E16" s="871"/>
      <c r="F16" s="871"/>
      <c r="G16" s="871"/>
      <c r="H16" s="871"/>
      <c r="I16" s="871"/>
      <c r="J16" s="871"/>
      <c r="K16" s="871"/>
      <c r="L16" s="871"/>
      <c r="M16" s="871"/>
      <c r="N16" s="871"/>
      <c r="O16" s="871"/>
      <c r="P16" s="871"/>
      <c r="Q16" s="871"/>
      <c r="R16" s="871"/>
      <c r="S16" s="871"/>
      <c r="T16" s="871"/>
      <c r="U16" s="871"/>
      <c r="V16" s="871"/>
      <c r="W16" s="871"/>
      <c r="X16" s="871"/>
      <c r="Y16" s="871"/>
      <c r="Z16" s="871"/>
      <c r="AA16" s="871"/>
      <c r="AB16" s="871"/>
      <c r="AC16" s="871"/>
      <c r="AD16" s="871"/>
    </row>
    <row r="17" spans="2:27">
      <c r="B17" s="585" t="s">
        <v>946</v>
      </c>
    </row>
    <row r="18" spans="2:27" ht="21">
      <c r="B18" s="753" t="s">
        <v>915</v>
      </c>
      <c r="C18" s="753"/>
      <c r="K18" s="753" t="s">
        <v>919</v>
      </c>
      <c r="L18" s="753"/>
      <c r="R18" s="28"/>
      <c r="S18" s="28"/>
    </row>
    <row r="19" spans="2:27">
      <c r="K19" s="16"/>
      <c r="L19" s="16"/>
      <c r="M19" s="16"/>
      <c r="N19" s="16"/>
      <c r="O19" s="16"/>
      <c r="P19" s="16"/>
      <c r="Q19" s="16"/>
      <c r="R19" s="28"/>
      <c r="S19" s="28"/>
    </row>
    <row r="20" spans="2:27">
      <c r="B20" s="783" t="s">
        <v>901</v>
      </c>
      <c r="C20" s="783" t="s">
        <v>211</v>
      </c>
      <c r="D20" s="786" t="s">
        <v>902</v>
      </c>
      <c r="E20" s="786" t="s">
        <v>903</v>
      </c>
      <c r="F20" s="788" t="s">
        <v>904</v>
      </c>
      <c r="G20" s="788" t="s">
        <v>905</v>
      </c>
      <c r="H20" s="789" t="s">
        <v>906</v>
      </c>
      <c r="I20" s="789" t="s">
        <v>908</v>
      </c>
      <c r="K20" s="778" t="s">
        <v>815</v>
      </c>
      <c r="L20" s="778" t="s">
        <v>899</v>
      </c>
      <c r="M20"/>
      <c r="N20"/>
      <c r="O20"/>
      <c r="P20"/>
      <c r="R20" s="37"/>
      <c r="S20" s="28"/>
    </row>
    <row r="21" spans="2:27">
      <c r="B21" s="762" t="s">
        <v>820</v>
      </c>
      <c r="C21" s="762" t="s">
        <v>22</v>
      </c>
      <c r="D21" s="793">
        <v>2016</v>
      </c>
      <c r="E21" s="787" t="s">
        <v>913</v>
      </c>
      <c r="F21" s="784">
        <v>928.09187105241563</v>
      </c>
      <c r="G21" s="784">
        <v>0</v>
      </c>
      <c r="H21" s="784" t="s">
        <v>582</v>
      </c>
      <c r="I21" s="784" t="s">
        <v>909</v>
      </c>
      <c r="K21" s="778" t="s">
        <v>817</v>
      </c>
      <c r="L21" t="s">
        <v>913</v>
      </c>
      <c r="M21" t="s">
        <v>900</v>
      </c>
      <c r="N21" t="s">
        <v>914</v>
      </c>
      <c r="O21" t="s">
        <v>898</v>
      </c>
      <c r="P21"/>
      <c r="R21" s="785"/>
      <c r="S21" s="28"/>
    </row>
    <row r="22" spans="2:27">
      <c r="B22" s="762" t="s">
        <v>880</v>
      </c>
      <c r="C22" s="762" t="s">
        <v>22</v>
      </c>
      <c r="D22" s="793">
        <v>2016</v>
      </c>
      <c r="E22" s="787" t="s">
        <v>913</v>
      </c>
      <c r="F22" s="784">
        <v>20603.299576971302</v>
      </c>
      <c r="G22" s="784">
        <v>10.305263157894739</v>
      </c>
      <c r="H22" s="784" t="s">
        <v>582</v>
      </c>
      <c r="I22" s="784" t="s">
        <v>909</v>
      </c>
      <c r="K22" s="779">
        <v>2015</v>
      </c>
      <c r="L22" s="792">
        <v>0.5892648250751491</v>
      </c>
      <c r="M22" s="792">
        <v>0.10631916558083272</v>
      </c>
      <c r="N22" s="792">
        <v>0.30441600934401819</v>
      </c>
      <c r="O22" s="792">
        <v>1</v>
      </c>
      <c r="P22"/>
      <c r="R22" s="785"/>
      <c r="S22" s="28"/>
    </row>
    <row r="23" spans="2:27">
      <c r="B23" s="762" t="s">
        <v>818</v>
      </c>
      <c r="C23" s="762" t="s">
        <v>22</v>
      </c>
      <c r="D23" s="793">
        <v>2017</v>
      </c>
      <c r="E23" s="787" t="s">
        <v>913</v>
      </c>
      <c r="F23" s="784">
        <v>48238.679869224361</v>
      </c>
      <c r="G23" s="784">
        <v>0</v>
      </c>
      <c r="H23" s="784" t="s">
        <v>582</v>
      </c>
      <c r="I23" s="784" t="s">
        <v>909</v>
      </c>
      <c r="K23" s="780" t="s">
        <v>912</v>
      </c>
      <c r="L23" s="792">
        <v>0.5892648250751491</v>
      </c>
      <c r="M23" s="792">
        <v>0.10631916558083272</v>
      </c>
      <c r="N23" s="792">
        <v>0.30441600934401819</v>
      </c>
      <c r="O23" s="792">
        <v>1</v>
      </c>
      <c r="P23"/>
      <c r="R23" s="785"/>
      <c r="S23" s="28"/>
    </row>
    <row r="24" spans="2:27">
      <c r="B24" s="762" t="s">
        <v>819</v>
      </c>
      <c r="C24" s="762" t="s">
        <v>22</v>
      </c>
      <c r="D24" s="793">
        <v>2017</v>
      </c>
      <c r="E24" s="787" t="s">
        <v>913</v>
      </c>
      <c r="F24" s="784">
        <v>47296.989582478876</v>
      </c>
      <c r="G24" s="784">
        <v>0</v>
      </c>
      <c r="H24" s="784" t="s">
        <v>582</v>
      </c>
      <c r="I24" s="784" t="s">
        <v>909</v>
      </c>
      <c r="K24" s="795" t="s">
        <v>916</v>
      </c>
      <c r="L24" s="792">
        <v>0.56627140876632887</v>
      </c>
      <c r="M24" s="792">
        <v>0.11227103185635626</v>
      </c>
      <c r="N24" s="792">
        <v>0.32145755937731485</v>
      </c>
      <c r="O24" s="792">
        <v>1</v>
      </c>
      <c r="P24"/>
      <c r="R24" s="785"/>
      <c r="S24" s="28"/>
      <c r="Z24" s="781"/>
      <c r="AA24" s="781"/>
    </row>
    <row r="25" spans="2:27">
      <c r="B25" s="762" t="s">
        <v>821</v>
      </c>
      <c r="C25" s="762" t="s">
        <v>22</v>
      </c>
      <c r="D25" s="793">
        <v>2017</v>
      </c>
      <c r="E25" s="787" t="s">
        <v>913</v>
      </c>
      <c r="F25" s="784">
        <v>3440.3991703481488</v>
      </c>
      <c r="G25" s="784">
        <v>0</v>
      </c>
      <c r="H25" s="784" t="s">
        <v>582</v>
      </c>
      <c r="I25" s="784" t="s">
        <v>909</v>
      </c>
      <c r="K25" s="795" t="s">
        <v>582</v>
      </c>
      <c r="L25" s="792">
        <v>1</v>
      </c>
      <c r="M25" s="792">
        <v>0</v>
      </c>
      <c r="N25" s="792">
        <v>0</v>
      </c>
      <c r="O25" s="792">
        <v>1</v>
      </c>
      <c r="P25"/>
      <c r="R25" s="28"/>
      <c r="S25" s="28"/>
      <c r="Z25" s="781"/>
      <c r="AA25" s="781"/>
    </row>
    <row r="26" spans="2:27">
      <c r="B26" s="762" t="s">
        <v>822</v>
      </c>
      <c r="C26" s="762" t="s">
        <v>22</v>
      </c>
      <c r="D26" s="793">
        <v>2017</v>
      </c>
      <c r="E26" s="787" t="s">
        <v>913</v>
      </c>
      <c r="F26" s="784">
        <v>14791.676670143079</v>
      </c>
      <c r="G26" s="784">
        <v>0</v>
      </c>
      <c r="H26" s="784" t="s">
        <v>582</v>
      </c>
      <c r="I26" s="784" t="s">
        <v>909</v>
      </c>
      <c r="K26" s="779">
        <v>2016</v>
      </c>
      <c r="L26" s="792">
        <v>0.44453488901939014</v>
      </c>
      <c r="M26" s="792">
        <v>0.55546511098060991</v>
      </c>
      <c r="N26" s="792">
        <v>0</v>
      </c>
      <c r="O26" s="792">
        <v>1</v>
      </c>
      <c r="P26"/>
      <c r="R26" s="28"/>
      <c r="S26" s="28"/>
      <c r="Z26" s="781"/>
      <c r="AA26" s="781"/>
    </row>
    <row r="27" spans="2:27">
      <c r="B27" s="762" t="s">
        <v>823</v>
      </c>
      <c r="C27" s="762" t="s">
        <v>22</v>
      </c>
      <c r="D27" s="793">
        <v>2017</v>
      </c>
      <c r="E27" s="787" t="s">
        <v>913</v>
      </c>
      <c r="F27" s="784">
        <v>86483.459095116996</v>
      </c>
      <c r="G27" s="784">
        <v>20.751052631578951</v>
      </c>
      <c r="H27" s="784" t="s">
        <v>582</v>
      </c>
      <c r="I27" s="784" t="s">
        <v>909</v>
      </c>
      <c r="K27" s="780" t="s">
        <v>917</v>
      </c>
      <c r="L27" s="792">
        <v>0.49332532233893411</v>
      </c>
      <c r="M27" s="792">
        <v>0.50667467766106589</v>
      </c>
      <c r="N27" s="792">
        <v>0</v>
      </c>
      <c r="O27" s="792">
        <v>1</v>
      </c>
      <c r="P27"/>
      <c r="Z27" s="781"/>
      <c r="AA27" s="781"/>
    </row>
    <row r="28" spans="2:27">
      <c r="B28" s="762" t="s">
        <v>827</v>
      </c>
      <c r="C28" s="762" t="s">
        <v>22</v>
      </c>
      <c r="D28" s="793">
        <v>2017</v>
      </c>
      <c r="E28" s="787" t="s">
        <v>900</v>
      </c>
      <c r="F28" s="784">
        <v>2322.5754043380948</v>
      </c>
      <c r="G28" s="784">
        <v>0.5527368421052633</v>
      </c>
      <c r="H28" s="784" t="s">
        <v>582</v>
      </c>
      <c r="I28" s="784" t="s">
        <v>909</v>
      </c>
      <c r="K28" s="795" t="s">
        <v>916</v>
      </c>
      <c r="L28" s="792">
        <v>0.49332532233893411</v>
      </c>
      <c r="M28" s="792">
        <v>0.50667467766106589</v>
      </c>
      <c r="N28" s="792">
        <v>0</v>
      </c>
      <c r="O28" s="792">
        <v>1</v>
      </c>
      <c r="P28"/>
    </row>
    <row r="29" spans="2:27">
      <c r="B29" s="762" t="s">
        <v>828</v>
      </c>
      <c r="C29" s="762" t="s">
        <v>22</v>
      </c>
      <c r="D29" s="793">
        <v>2017</v>
      </c>
      <c r="E29" s="787" t="s">
        <v>913</v>
      </c>
      <c r="F29" s="784">
        <v>237485.28136681626</v>
      </c>
      <c r="G29" s="784">
        <v>38.972631578947379</v>
      </c>
      <c r="H29" s="784" t="s">
        <v>582</v>
      </c>
      <c r="I29" s="784" t="s">
        <v>909</v>
      </c>
      <c r="K29" s="780" t="s">
        <v>22</v>
      </c>
      <c r="L29" s="792">
        <v>0.44131546930846782</v>
      </c>
      <c r="M29" s="792">
        <v>0.55868453069153212</v>
      </c>
      <c r="N29" s="792">
        <v>0</v>
      </c>
      <c r="O29" s="792">
        <v>1</v>
      </c>
      <c r="P29"/>
    </row>
    <row r="30" spans="2:27">
      <c r="B30" s="762" t="s">
        <v>829</v>
      </c>
      <c r="C30" s="762" t="s">
        <v>22</v>
      </c>
      <c r="D30" s="793">
        <v>2017</v>
      </c>
      <c r="E30" s="787" t="s">
        <v>900</v>
      </c>
      <c r="F30" s="784">
        <v>3904.4451058743566</v>
      </c>
      <c r="G30" s="784">
        <v>0.93684210526315814</v>
      </c>
      <c r="H30" s="784" t="s">
        <v>582</v>
      </c>
      <c r="I30" s="784" t="s">
        <v>909</v>
      </c>
      <c r="K30" s="795" t="s">
        <v>916</v>
      </c>
      <c r="L30" s="792">
        <v>0.38985421519763258</v>
      </c>
      <c r="M30" s="792">
        <v>0.61014578480236747</v>
      </c>
      <c r="N30" s="792">
        <v>0</v>
      </c>
      <c r="O30" s="792">
        <v>1</v>
      </c>
      <c r="P30"/>
    </row>
    <row r="31" spans="2:27">
      <c r="B31" s="762" t="s">
        <v>830</v>
      </c>
      <c r="C31" s="762" t="s">
        <v>22</v>
      </c>
      <c r="D31" s="793">
        <v>2017</v>
      </c>
      <c r="E31" s="787" t="s">
        <v>900</v>
      </c>
      <c r="F31" s="784">
        <v>12883.410995933767</v>
      </c>
      <c r="G31" s="784">
        <v>3.7286315789473692</v>
      </c>
      <c r="H31" s="784" t="s">
        <v>582</v>
      </c>
      <c r="I31" s="784" t="s">
        <v>909</v>
      </c>
      <c r="K31" s="795" t="s">
        <v>918</v>
      </c>
      <c r="L31" s="792">
        <v>0.68442688540796937</v>
      </c>
      <c r="M31" s="792">
        <v>0.3155731145920308</v>
      </c>
      <c r="N31" s="792">
        <v>0</v>
      </c>
      <c r="O31" s="792">
        <v>1</v>
      </c>
      <c r="P31"/>
    </row>
    <row r="32" spans="2:27">
      <c r="B32" s="762" t="s">
        <v>831</v>
      </c>
      <c r="C32" s="762" t="s">
        <v>22</v>
      </c>
      <c r="D32" s="793">
        <v>2017</v>
      </c>
      <c r="E32" s="787" t="s">
        <v>913</v>
      </c>
      <c r="F32" s="784">
        <v>40494.382132017759</v>
      </c>
      <c r="G32" s="784">
        <v>10.492631578947371</v>
      </c>
      <c r="H32" s="784" t="s">
        <v>582</v>
      </c>
      <c r="I32" s="784" t="s">
        <v>909</v>
      </c>
      <c r="K32" s="795" t="s">
        <v>582</v>
      </c>
      <c r="L32" s="792">
        <v>1</v>
      </c>
      <c r="M32" s="792">
        <v>0</v>
      </c>
      <c r="N32" s="792">
        <v>0</v>
      </c>
      <c r="O32" s="792">
        <v>1</v>
      </c>
      <c r="P32"/>
    </row>
    <row r="33" spans="2:16">
      <c r="B33" s="762" t="s">
        <v>832</v>
      </c>
      <c r="C33" s="762" t="s">
        <v>22</v>
      </c>
      <c r="D33" s="793">
        <v>2017</v>
      </c>
      <c r="E33" s="787" t="s">
        <v>913</v>
      </c>
      <c r="F33" s="784">
        <v>7049.0787348981094</v>
      </c>
      <c r="G33" s="784">
        <v>2.2484210526315795</v>
      </c>
      <c r="H33" s="784" t="s">
        <v>582</v>
      </c>
      <c r="I33" s="784" t="s">
        <v>909</v>
      </c>
      <c r="K33" s="779">
        <v>2017</v>
      </c>
      <c r="L33" s="792">
        <v>0.83954944107811658</v>
      </c>
      <c r="M33" s="792">
        <v>0.16045055892188351</v>
      </c>
      <c r="N33" s="792">
        <v>0</v>
      </c>
      <c r="O33" s="792">
        <v>1</v>
      </c>
      <c r="P33"/>
    </row>
    <row r="34" spans="2:16">
      <c r="B34" s="762" t="s">
        <v>833</v>
      </c>
      <c r="C34" s="762" t="s">
        <v>22</v>
      </c>
      <c r="D34" s="793">
        <v>2017</v>
      </c>
      <c r="E34" s="787" t="s">
        <v>913</v>
      </c>
      <c r="F34" s="784">
        <v>18854.543318841766</v>
      </c>
      <c r="G34" s="784">
        <v>0</v>
      </c>
      <c r="H34" s="784" t="s">
        <v>582</v>
      </c>
      <c r="I34" s="784" t="s">
        <v>909</v>
      </c>
      <c r="K34" s="780" t="s">
        <v>22</v>
      </c>
      <c r="L34" s="792">
        <v>0.83954944107811658</v>
      </c>
      <c r="M34" s="792">
        <v>0.16045055892188351</v>
      </c>
      <c r="N34" s="792">
        <v>0</v>
      </c>
      <c r="O34" s="792">
        <v>1</v>
      </c>
      <c r="P34"/>
    </row>
    <row r="35" spans="2:16">
      <c r="B35" s="762" t="s">
        <v>834</v>
      </c>
      <c r="C35" s="762" t="s">
        <v>22</v>
      </c>
      <c r="D35" s="793">
        <v>2017</v>
      </c>
      <c r="E35" s="787" t="s">
        <v>913</v>
      </c>
      <c r="F35" s="784">
        <v>30795.312138931527</v>
      </c>
      <c r="G35" s="784">
        <v>6.9326315789473707</v>
      </c>
      <c r="H35" s="784" t="s">
        <v>582</v>
      </c>
      <c r="I35" s="784" t="s">
        <v>909</v>
      </c>
      <c r="K35" s="795" t="s">
        <v>916</v>
      </c>
      <c r="L35" s="792">
        <v>0.74592909327968826</v>
      </c>
      <c r="M35" s="792">
        <v>0.25407090672031168</v>
      </c>
      <c r="N35" s="792">
        <v>0</v>
      </c>
      <c r="O35" s="792">
        <v>1</v>
      </c>
      <c r="P35"/>
    </row>
    <row r="36" spans="2:16">
      <c r="B36" s="762" t="s">
        <v>836</v>
      </c>
      <c r="C36" s="762" t="s">
        <v>22</v>
      </c>
      <c r="D36" s="793">
        <v>2017</v>
      </c>
      <c r="E36" s="787" t="s">
        <v>913</v>
      </c>
      <c r="F36" s="784">
        <v>26062.632747924112</v>
      </c>
      <c r="G36" s="784">
        <v>10.771623157894739</v>
      </c>
      <c r="H36" s="784" t="s">
        <v>582</v>
      </c>
      <c r="I36" s="784" t="s">
        <v>909</v>
      </c>
      <c r="K36" s="795" t="s">
        <v>582</v>
      </c>
      <c r="L36" s="792">
        <v>0.96775690801295589</v>
      </c>
      <c r="M36" s="792">
        <v>3.2243091987044087E-2</v>
      </c>
      <c r="N36" s="792">
        <v>0</v>
      </c>
      <c r="O36" s="792">
        <v>1</v>
      </c>
      <c r="P36"/>
    </row>
    <row r="37" spans="2:16">
      <c r="B37" s="762" t="s">
        <v>841</v>
      </c>
      <c r="C37" s="762" t="s">
        <v>22</v>
      </c>
      <c r="D37" s="793">
        <v>2017</v>
      </c>
      <c r="E37" s="787" t="s">
        <v>913</v>
      </c>
      <c r="F37" s="784">
        <v>4741.558136573818</v>
      </c>
      <c r="G37" s="784">
        <v>1.1377010526315792</v>
      </c>
      <c r="H37" s="784" t="s">
        <v>582</v>
      </c>
      <c r="I37" s="784" t="s">
        <v>909</v>
      </c>
      <c r="K37" s="779">
        <v>2018</v>
      </c>
      <c r="L37" s="792">
        <v>0.89558352637948768</v>
      </c>
      <c r="M37" s="792">
        <v>0.10441647362051235</v>
      </c>
      <c r="N37" s="792">
        <v>0</v>
      </c>
      <c r="O37" s="792">
        <v>1</v>
      </c>
      <c r="P37"/>
    </row>
    <row r="38" spans="2:16">
      <c r="B38" s="762" t="s">
        <v>843</v>
      </c>
      <c r="C38" s="762" t="s">
        <v>22</v>
      </c>
      <c r="D38" s="793">
        <v>2017</v>
      </c>
      <c r="E38" s="787" t="s">
        <v>913</v>
      </c>
      <c r="F38" s="784">
        <v>11001.968196679049</v>
      </c>
      <c r="G38" s="784">
        <v>3.2789473684210533</v>
      </c>
      <c r="H38" s="784" t="s">
        <v>582</v>
      </c>
      <c r="I38" s="784" t="s">
        <v>909</v>
      </c>
      <c r="K38" s="780" t="s">
        <v>22</v>
      </c>
      <c r="L38" s="792">
        <v>0.89558352637948768</v>
      </c>
      <c r="M38" s="792">
        <v>0.10441647362051235</v>
      </c>
      <c r="N38" s="792">
        <v>0</v>
      </c>
      <c r="O38" s="792">
        <v>1</v>
      </c>
      <c r="P38"/>
    </row>
    <row r="39" spans="2:16">
      <c r="B39" s="762" t="s">
        <v>844</v>
      </c>
      <c r="C39" s="762" t="s">
        <v>22</v>
      </c>
      <c r="D39" s="793">
        <v>2017</v>
      </c>
      <c r="E39" s="787" t="s">
        <v>913</v>
      </c>
      <c r="F39" s="784">
        <v>114264.93736597254</v>
      </c>
      <c r="G39" s="784">
        <v>34.194736842105272</v>
      </c>
      <c r="H39" s="784" t="s">
        <v>582</v>
      </c>
      <c r="I39" s="784" t="s">
        <v>909</v>
      </c>
      <c r="K39" s="795" t="s">
        <v>907</v>
      </c>
      <c r="L39" s="792">
        <v>0.89558352637948768</v>
      </c>
      <c r="M39" s="792">
        <v>0.10441647362051235</v>
      </c>
      <c r="N39" s="792">
        <v>0</v>
      </c>
      <c r="O39" s="792">
        <v>1</v>
      </c>
    </row>
    <row r="40" spans="2:16">
      <c r="B40" s="762" t="s">
        <v>858</v>
      </c>
      <c r="C40" s="762" t="s">
        <v>22</v>
      </c>
      <c r="D40" s="793">
        <v>2017</v>
      </c>
      <c r="E40" s="787" t="s">
        <v>900</v>
      </c>
      <c r="F40" s="784">
        <v>13334.946389022345</v>
      </c>
      <c r="G40" s="784">
        <v>0</v>
      </c>
      <c r="H40" s="784" t="s">
        <v>582</v>
      </c>
      <c r="I40" s="784" t="s">
        <v>909</v>
      </c>
      <c r="K40" s="779">
        <v>2019</v>
      </c>
      <c r="L40" s="792">
        <v>0.66005881458825144</v>
      </c>
      <c r="M40" s="792">
        <v>0.33994118541174873</v>
      </c>
      <c r="N40" s="792">
        <v>0</v>
      </c>
      <c r="O40" s="792">
        <v>1</v>
      </c>
    </row>
    <row r="41" spans="2:16">
      <c r="B41" s="762" t="s">
        <v>860</v>
      </c>
      <c r="C41" s="762" t="s">
        <v>22</v>
      </c>
      <c r="D41" s="793">
        <v>2017</v>
      </c>
      <c r="E41" s="787" t="s">
        <v>913</v>
      </c>
      <c r="F41" s="784">
        <v>282827.49869341549</v>
      </c>
      <c r="G41" s="784">
        <v>42.813684210526333</v>
      </c>
      <c r="H41" s="784" t="s">
        <v>582</v>
      </c>
      <c r="I41" s="784" t="s">
        <v>909</v>
      </c>
      <c r="K41" s="780" t="s">
        <v>22</v>
      </c>
      <c r="L41" s="792">
        <v>0.66005881458825144</v>
      </c>
      <c r="M41" s="792">
        <v>0.33994118541174873</v>
      </c>
      <c r="N41" s="792">
        <v>0</v>
      </c>
      <c r="O41" s="792">
        <v>1</v>
      </c>
    </row>
    <row r="42" spans="2:16">
      <c r="B42" s="762" t="s">
        <v>824</v>
      </c>
      <c r="C42" s="762" t="s">
        <v>22</v>
      </c>
      <c r="D42" s="793">
        <v>2018</v>
      </c>
      <c r="E42" s="787" t="s">
        <v>913</v>
      </c>
      <c r="F42" s="784">
        <v>8178.5971384042086</v>
      </c>
      <c r="G42" s="784">
        <v>4.0284210526315798</v>
      </c>
      <c r="H42" s="784" t="s">
        <v>907</v>
      </c>
      <c r="I42" s="784" t="s">
        <v>909</v>
      </c>
      <c r="K42" s="795" t="s">
        <v>907</v>
      </c>
      <c r="L42" s="792">
        <v>0.66005881458825144</v>
      </c>
      <c r="M42" s="792">
        <v>0.33994118541174873</v>
      </c>
      <c r="N42" s="792">
        <v>0</v>
      </c>
      <c r="O42" s="792">
        <v>1</v>
      </c>
    </row>
    <row r="43" spans="2:16">
      <c r="B43" s="762" t="s">
        <v>835</v>
      </c>
      <c r="C43" s="762" t="s">
        <v>22</v>
      </c>
      <c r="D43" s="793">
        <v>2018</v>
      </c>
      <c r="E43" s="787" t="s">
        <v>913</v>
      </c>
      <c r="F43" s="784">
        <v>14704.366682344118</v>
      </c>
      <c r="G43" s="784">
        <v>2.1374989473684218</v>
      </c>
      <c r="H43" s="784" t="s">
        <v>907</v>
      </c>
      <c r="I43" s="784" t="s">
        <v>909</v>
      </c>
      <c r="K43" s="779" t="s">
        <v>898</v>
      </c>
      <c r="L43" s="792">
        <v>0.6823145357340068</v>
      </c>
      <c r="M43" s="792">
        <v>0.22483685361061473</v>
      </c>
      <c r="N43" s="792">
        <v>9.2848610655378222E-2</v>
      </c>
      <c r="O43" s="792">
        <v>1</v>
      </c>
    </row>
    <row r="44" spans="2:16">
      <c r="B44" s="762" t="s">
        <v>837</v>
      </c>
      <c r="C44" s="762" t="s">
        <v>22</v>
      </c>
      <c r="D44" s="793">
        <v>2018</v>
      </c>
      <c r="E44" s="787" t="s">
        <v>913</v>
      </c>
      <c r="F44" s="784">
        <v>318260.72048466664</v>
      </c>
      <c r="G44" s="784">
        <v>69.79473684210528</v>
      </c>
      <c r="H44" s="784" t="s">
        <v>907</v>
      </c>
      <c r="I44" s="784" t="s">
        <v>909</v>
      </c>
      <c r="K44" s="12" t="s">
        <v>943</v>
      </c>
    </row>
    <row r="45" spans="2:16">
      <c r="B45" s="762" t="s">
        <v>838</v>
      </c>
      <c r="C45" s="762" t="s">
        <v>22</v>
      </c>
      <c r="D45" s="793">
        <v>2018</v>
      </c>
      <c r="E45" s="787" t="s">
        <v>913</v>
      </c>
      <c r="F45" s="784">
        <v>183330.59205249773</v>
      </c>
      <c r="G45" s="784">
        <v>48.75326315789475</v>
      </c>
      <c r="H45" s="784" t="s">
        <v>907</v>
      </c>
      <c r="I45" s="784" t="s">
        <v>909</v>
      </c>
      <c r="K45" s="16"/>
      <c r="L45" s="16"/>
      <c r="M45" s="16"/>
      <c r="N45" s="16"/>
      <c r="O45" s="16"/>
    </row>
    <row r="46" spans="2:16">
      <c r="B46" s="762" t="s">
        <v>839</v>
      </c>
      <c r="C46" s="762" t="s">
        <v>22</v>
      </c>
      <c r="D46" s="793">
        <v>2018</v>
      </c>
      <c r="E46" s="787" t="s">
        <v>913</v>
      </c>
      <c r="F46" s="784">
        <v>1427.8336477729472</v>
      </c>
      <c r="G46" s="784">
        <v>0</v>
      </c>
      <c r="H46" s="784" t="s">
        <v>907</v>
      </c>
      <c r="I46" s="784" t="s">
        <v>909</v>
      </c>
      <c r="K46" s="16"/>
      <c r="L46" s="16"/>
      <c r="M46" s="16"/>
      <c r="N46" s="16"/>
      <c r="O46" s="16"/>
    </row>
    <row r="47" spans="2:16" ht="21">
      <c r="B47" s="762" t="s">
        <v>840</v>
      </c>
      <c r="C47" s="762" t="s">
        <v>22</v>
      </c>
      <c r="D47" s="793">
        <v>2018</v>
      </c>
      <c r="E47" s="787" t="s">
        <v>913</v>
      </c>
      <c r="F47" s="784">
        <v>201205.55819867112</v>
      </c>
      <c r="G47" s="784">
        <v>32.789473684210535</v>
      </c>
      <c r="H47" s="784" t="s">
        <v>907</v>
      </c>
      <c r="I47" s="784" t="s">
        <v>909</v>
      </c>
      <c r="K47" s="753" t="s">
        <v>921</v>
      </c>
      <c r="L47" s="16"/>
      <c r="M47" s="16"/>
      <c r="N47" s="16"/>
      <c r="O47" s="16"/>
    </row>
    <row r="48" spans="2:16">
      <c r="B48" s="762" t="s">
        <v>842</v>
      </c>
      <c r="C48" s="762" t="s">
        <v>22</v>
      </c>
      <c r="D48" s="793">
        <v>2018</v>
      </c>
      <c r="E48" s="787" t="s">
        <v>900</v>
      </c>
      <c r="F48" s="784">
        <v>6559.5357699473843</v>
      </c>
      <c r="G48" s="784">
        <v>1.5738947368421057</v>
      </c>
      <c r="H48" s="784" t="s">
        <v>907</v>
      </c>
      <c r="I48" s="784" t="s">
        <v>909</v>
      </c>
      <c r="K48" s="16"/>
      <c r="L48" s="16"/>
      <c r="M48" s="16"/>
      <c r="N48" s="16"/>
      <c r="O48" s="16"/>
    </row>
    <row r="49" spans="2:18">
      <c r="B49" s="762" t="s">
        <v>845</v>
      </c>
      <c r="C49" s="762" t="s">
        <v>22</v>
      </c>
      <c r="D49" s="793">
        <v>2018</v>
      </c>
      <c r="E49" s="787" t="s">
        <v>900</v>
      </c>
      <c r="F49" s="784">
        <v>14919.161817265664</v>
      </c>
      <c r="G49" s="784">
        <v>3.3754421052631591</v>
      </c>
      <c r="H49" s="784" t="s">
        <v>907</v>
      </c>
      <c r="I49" s="784" t="s">
        <v>909</v>
      </c>
      <c r="K49" s="16"/>
      <c r="L49" s="16"/>
      <c r="M49" s="16"/>
      <c r="N49" s="16"/>
      <c r="O49" s="16"/>
    </row>
    <row r="50" spans="2:18">
      <c r="B50" s="762" t="s">
        <v>846</v>
      </c>
      <c r="C50" s="762" t="s">
        <v>22</v>
      </c>
      <c r="D50" s="793">
        <v>2018</v>
      </c>
      <c r="E50" s="787" t="s">
        <v>900</v>
      </c>
      <c r="F50" s="784">
        <v>21474.448082308962</v>
      </c>
      <c r="G50" s="784">
        <v>5.1526315789473696</v>
      </c>
      <c r="H50" s="784" t="s">
        <v>907</v>
      </c>
      <c r="I50" s="784" t="s">
        <v>909</v>
      </c>
      <c r="K50" s="778" t="s">
        <v>816</v>
      </c>
      <c r="L50" s="778" t="s">
        <v>899</v>
      </c>
      <c r="M50"/>
      <c r="N50"/>
      <c r="O50"/>
      <c r="P50" s="16"/>
      <c r="Q50" s="16"/>
      <c r="R50" s="16"/>
    </row>
    <row r="51" spans="2:18">
      <c r="B51" s="762" t="s">
        <v>847</v>
      </c>
      <c r="C51" s="762" t="s">
        <v>22</v>
      </c>
      <c r="D51" s="793">
        <v>2018</v>
      </c>
      <c r="E51" s="787" t="s">
        <v>913</v>
      </c>
      <c r="F51" s="784">
        <v>216703.50258387331</v>
      </c>
      <c r="G51" s="784">
        <v>35.881052631578953</v>
      </c>
      <c r="H51" s="784" t="s">
        <v>907</v>
      </c>
      <c r="I51" s="784" t="s">
        <v>909</v>
      </c>
      <c r="K51" s="778" t="s">
        <v>817</v>
      </c>
      <c r="L51" t="s">
        <v>914</v>
      </c>
      <c r="M51" t="s">
        <v>913</v>
      </c>
      <c r="N51" t="s">
        <v>900</v>
      </c>
      <c r="O51" t="s">
        <v>898</v>
      </c>
      <c r="P51" s="16"/>
      <c r="Q51" s="16"/>
      <c r="R51" s="16"/>
    </row>
    <row r="52" spans="2:18">
      <c r="B52" s="762" t="s">
        <v>848</v>
      </c>
      <c r="C52" s="762" t="s">
        <v>22</v>
      </c>
      <c r="D52" s="793">
        <v>2018</v>
      </c>
      <c r="E52" s="787" t="s">
        <v>900</v>
      </c>
      <c r="F52" s="784">
        <v>12962.757751502864</v>
      </c>
      <c r="G52" s="784">
        <v>3.110315789473685</v>
      </c>
      <c r="H52" s="784" t="s">
        <v>907</v>
      </c>
      <c r="I52" s="784" t="s">
        <v>909</v>
      </c>
      <c r="K52" s="779">
        <v>2015</v>
      </c>
      <c r="L52" s="792">
        <v>0.30406226506837253</v>
      </c>
      <c r="M52" s="792">
        <v>0.58974211671710008</v>
      </c>
      <c r="N52" s="792">
        <v>0.10619561821452739</v>
      </c>
      <c r="O52" s="792">
        <v>1</v>
      </c>
      <c r="P52" s="16"/>
      <c r="Q52" s="16"/>
      <c r="R52" s="16"/>
    </row>
    <row r="53" spans="2:18">
      <c r="B53" s="762" t="s">
        <v>849</v>
      </c>
      <c r="C53" s="762" t="s">
        <v>22</v>
      </c>
      <c r="D53" s="793">
        <v>2018</v>
      </c>
      <c r="E53" s="787" t="s">
        <v>900</v>
      </c>
      <c r="F53" s="784">
        <v>7496.5346032787638</v>
      </c>
      <c r="G53" s="784">
        <v>1.7987368421052636</v>
      </c>
      <c r="H53" s="784" t="s">
        <v>907</v>
      </c>
      <c r="I53" s="784" t="s">
        <v>909</v>
      </c>
      <c r="K53" s="780" t="s">
        <v>912</v>
      </c>
      <c r="L53" s="792">
        <v>0.30406226506837253</v>
      </c>
      <c r="M53" s="792">
        <v>0.58974211671710008</v>
      </c>
      <c r="N53" s="792">
        <v>0.10619561821452739</v>
      </c>
      <c r="O53" s="792">
        <v>1</v>
      </c>
      <c r="P53" s="16"/>
      <c r="Q53" s="16"/>
      <c r="R53" s="16"/>
    </row>
    <row r="54" spans="2:18">
      <c r="B54" s="762" t="s">
        <v>850</v>
      </c>
      <c r="C54" s="762" t="s">
        <v>22</v>
      </c>
      <c r="D54" s="793">
        <v>2018</v>
      </c>
      <c r="E54" s="787" t="s">
        <v>913</v>
      </c>
      <c r="F54" s="784">
        <v>101207.90859767744</v>
      </c>
      <c r="G54" s="784">
        <v>11.654315789473687</v>
      </c>
      <c r="H54" s="784" t="s">
        <v>907</v>
      </c>
      <c r="I54" s="784" t="s">
        <v>909</v>
      </c>
      <c r="K54" s="795" t="s">
        <v>916</v>
      </c>
      <c r="L54" s="792">
        <v>0.32145755937731485</v>
      </c>
      <c r="M54" s="792">
        <v>0.56627140876632887</v>
      </c>
      <c r="N54" s="792">
        <v>0.11227103185635626</v>
      </c>
      <c r="O54" s="792">
        <v>1</v>
      </c>
      <c r="P54" s="16"/>
      <c r="Q54" s="16"/>
      <c r="R54" s="16"/>
    </row>
    <row r="55" spans="2:18">
      <c r="B55" s="762" t="s">
        <v>851</v>
      </c>
      <c r="C55" s="762" t="s">
        <v>22</v>
      </c>
      <c r="D55" s="793">
        <v>2018</v>
      </c>
      <c r="E55" s="787" t="s">
        <v>900</v>
      </c>
      <c r="F55" s="784">
        <v>1429.5334497345816</v>
      </c>
      <c r="G55" s="784">
        <v>2.6231578947368428</v>
      </c>
      <c r="H55" s="784" t="s">
        <v>907</v>
      </c>
      <c r="I55" s="784" t="s">
        <v>909</v>
      </c>
      <c r="K55" s="795" t="s">
        <v>582</v>
      </c>
      <c r="L55" s="792">
        <v>0</v>
      </c>
      <c r="M55" s="792">
        <v>1</v>
      </c>
      <c r="N55" s="792">
        <v>0</v>
      </c>
      <c r="O55" s="792">
        <v>1</v>
      </c>
      <c r="P55" s="16"/>
      <c r="Q55" s="16"/>
      <c r="R55" s="16"/>
    </row>
    <row r="56" spans="2:18">
      <c r="B56" s="762" t="s">
        <v>852</v>
      </c>
      <c r="C56" s="762" t="s">
        <v>22</v>
      </c>
      <c r="D56" s="793">
        <v>2018</v>
      </c>
      <c r="E56" s="787" t="s">
        <v>913</v>
      </c>
      <c r="F56" s="784">
        <v>14739.832710313227</v>
      </c>
      <c r="G56" s="784">
        <v>5.9021052631578961</v>
      </c>
      <c r="H56" s="784" t="s">
        <v>907</v>
      </c>
      <c r="I56" s="784" t="s">
        <v>909</v>
      </c>
      <c r="K56" s="779">
        <v>2016</v>
      </c>
      <c r="L56" s="792">
        <v>0</v>
      </c>
      <c r="M56" s="792">
        <v>0.49173417323121421</v>
      </c>
      <c r="N56" s="792">
        <v>0.50826582676878584</v>
      </c>
      <c r="O56" s="792">
        <v>1</v>
      </c>
      <c r="P56" s="16"/>
      <c r="Q56" s="16"/>
      <c r="R56" s="16"/>
    </row>
    <row r="57" spans="2:18">
      <c r="B57" s="762" t="s">
        <v>853</v>
      </c>
      <c r="C57" s="762" t="s">
        <v>22</v>
      </c>
      <c r="D57" s="793">
        <v>2018</v>
      </c>
      <c r="E57" s="787" t="s">
        <v>900</v>
      </c>
      <c r="F57" s="784">
        <v>11127.753541839998</v>
      </c>
      <c r="G57" s="784">
        <v>2.6700000000000008</v>
      </c>
      <c r="H57" s="784" t="s">
        <v>907</v>
      </c>
      <c r="I57" s="784" t="s">
        <v>909</v>
      </c>
      <c r="K57" s="780" t="s">
        <v>917</v>
      </c>
      <c r="L57" s="792" t="e">
        <v>#DIV/0!</v>
      </c>
      <c r="M57" s="792" t="e">
        <v>#DIV/0!</v>
      </c>
      <c r="N57" s="792" t="e">
        <v>#DIV/0!</v>
      </c>
      <c r="O57" s="792" t="e">
        <v>#DIV/0!</v>
      </c>
      <c r="P57" s="16"/>
      <c r="Q57" s="16"/>
      <c r="R57" s="16"/>
    </row>
    <row r="58" spans="2:18">
      <c r="B58" s="762" t="s">
        <v>854</v>
      </c>
      <c r="C58" s="762" t="s">
        <v>22</v>
      </c>
      <c r="D58" s="793">
        <v>2018</v>
      </c>
      <c r="E58" s="787" t="s">
        <v>913</v>
      </c>
      <c r="F58" s="784">
        <v>11146.708713434969</v>
      </c>
      <c r="G58" s="784">
        <v>2.4076842105263161</v>
      </c>
      <c r="H58" s="784" t="s">
        <v>907</v>
      </c>
      <c r="I58" s="784" t="s">
        <v>909</v>
      </c>
      <c r="K58" s="795" t="s">
        <v>916</v>
      </c>
      <c r="L58" s="792" t="e">
        <v>#DIV/0!</v>
      </c>
      <c r="M58" s="792" t="e">
        <v>#DIV/0!</v>
      </c>
      <c r="N58" s="792" t="e">
        <v>#DIV/0!</v>
      </c>
      <c r="O58" s="792" t="e">
        <v>#DIV/0!</v>
      </c>
      <c r="P58" s="16"/>
      <c r="Q58" s="16"/>
      <c r="R58" s="16"/>
    </row>
    <row r="59" spans="2:18">
      <c r="B59" s="762" t="s">
        <v>855</v>
      </c>
      <c r="C59" s="762" t="s">
        <v>22</v>
      </c>
      <c r="D59" s="793">
        <v>2018</v>
      </c>
      <c r="E59" s="787" t="s">
        <v>900</v>
      </c>
      <c r="F59" s="784">
        <v>10073.876325626632</v>
      </c>
      <c r="G59" s="784">
        <v>2.4170526315789482</v>
      </c>
      <c r="H59" s="784" t="s">
        <v>907</v>
      </c>
      <c r="I59" s="784" t="s">
        <v>909</v>
      </c>
      <c r="K59" s="780" t="s">
        <v>22</v>
      </c>
      <c r="L59" s="792">
        <v>0</v>
      </c>
      <c r="M59" s="792">
        <v>0.49173417323121421</v>
      </c>
      <c r="N59" s="792">
        <v>0.50826582676878584</v>
      </c>
      <c r="O59" s="792">
        <v>1</v>
      </c>
      <c r="P59" s="16"/>
      <c r="Q59" s="16"/>
      <c r="R59" s="16"/>
    </row>
    <row r="60" spans="2:18">
      <c r="B60" s="762" t="s">
        <v>856</v>
      </c>
      <c r="C60" s="762" t="s">
        <v>22</v>
      </c>
      <c r="D60" s="793">
        <v>2018</v>
      </c>
      <c r="E60" s="787" t="s">
        <v>900</v>
      </c>
      <c r="F60" s="784">
        <v>1952.2225529371783</v>
      </c>
      <c r="G60" s="784">
        <v>0.46842105263157907</v>
      </c>
      <c r="H60" s="784" t="s">
        <v>907</v>
      </c>
      <c r="I60" s="784" t="s">
        <v>909</v>
      </c>
      <c r="K60" s="795" t="s">
        <v>916</v>
      </c>
      <c r="L60" s="792">
        <v>0</v>
      </c>
      <c r="M60" s="792">
        <v>0.50128853209104407</v>
      </c>
      <c r="N60" s="792">
        <v>0.49871146790895587</v>
      </c>
      <c r="O60" s="792">
        <v>1</v>
      </c>
      <c r="P60" s="16"/>
      <c r="Q60" s="16"/>
      <c r="R60" s="16"/>
    </row>
    <row r="61" spans="2:18">
      <c r="B61" s="762" t="s">
        <v>857</v>
      </c>
      <c r="C61" s="762" t="s">
        <v>22</v>
      </c>
      <c r="D61" s="793">
        <v>2018</v>
      </c>
      <c r="E61" s="787" t="s">
        <v>900</v>
      </c>
      <c r="F61" s="784">
        <v>20927.111850662666</v>
      </c>
      <c r="G61" s="784">
        <v>4.8717663157894755</v>
      </c>
      <c r="H61" s="784" t="s">
        <v>907</v>
      </c>
      <c r="I61" s="784" t="s">
        <v>909</v>
      </c>
      <c r="K61" s="795" t="s">
        <v>918</v>
      </c>
      <c r="L61" s="792">
        <v>0</v>
      </c>
      <c r="M61" s="792">
        <v>0</v>
      </c>
      <c r="N61" s="792">
        <v>1</v>
      </c>
      <c r="O61" s="792">
        <v>1</v>
      </c>
      <c r="P61" s="16"/>
      <c r="Q61" s="16"/>
      <c r="R61" s="16"/>
    </row>
    <row r="62" spans="2:18">
      <c r="B62" s="762" t="s">
        <v>859</v>
      </c>
      <c r="C62" s="762" t="s">
        <v>22</v>
      </c>
      <c r="D62" s="793">
        <v>2018</v>
      </c>
      <c r="E62" s="787" t="s">
        <v>900</v>
      </c>
      <c r="F62" s="784">
        <v>8782.8767357652596</v>
      </c>
      <c r="G62" s="784">
        <v>3.1758947368421064</v>
      </c>
      <c r="H62" s="784" t="s">
        <v>907</v>
      </c>
      <c r="I62" s="784" t="s">
        <v>909</v>
      </c>
      <c r="K62" s="795" t="s">
        <v>582</v>
      </c>
      <c r="L62" s="792">
        <v>0</v>
      </c>
      <c r="M62" s="792">
        <v>1</v>
      </c>
      <c r="N62" s="792">
        <v>0</v>
      </c>
      <c r="O62" s="792">
        <v>1</v>
      </c>
      <c r="P62" s="16"/>
      <c r="Q62" s="16"/>
      <c r="R62" s="16"/>
    </row>
    <row r="63" spans="2:18">
      <c r="B63" s="762" t="s">
        <v>861</v>
      </c>
      <c r="C63" s="762" t="s">
        <v>22</v>
      </c>
      <c r="D63" s="793">
        <v>2018</v>
      </c>
      <c r="E63" s="787" t="s">
        <v>913</v>
      </c>
      <c r="F63" s="784">
        <v>15891.448539320574</v>
      </c>
      <c r="G63" s="784">
        <v>3.812947368421054</v>
      </c>
      <c r="H63" s="784" t="s">
        <v>907</v>
      </c>
      <c r="I63" s="784" t="s">
        <v>909</v>
      </c>
      <c r="K63" s="779">
        <v>2017</v>
      </c>
      <c r="L63" s="792">
        <v>0</v>
      </c>
      <c r="M63" s="792">
        <v>0.76201237506804886</v>
      </c>
      <c r="N63" s="792">
        <v>0.23798762493195108</v>
      </c>
      <c r="O63" s="792">
        <v>1</v>
      </c>
      <c r="P63" s="16"/>
      <c r="Q63" s="16"/>
      <c r="R63" s="16"/>
    </row>
    <row r="64" spans="2:18">
      <c r="B64" s="762" t="s">
        <v>862</v>
      </c>
      <c r="C64" s="762" t="s">
        <v>22</v>
      </c>
      <c r="D64" s="793">
        <v>2018</v>
      </c>
      <c r="E64" s="787" t="s">
        <v>913</v>
      </c>
      <c r="F64" s="784">
        <v>18673.174449535371</v>
      </c>
      <c r="G64" s="784">
        <v>2.7168421052631584</v>
      </c>
      <c r="H64" s="784" t="s">
        <v>907</v>
      </c>
      <c r="I64" s="784" t="s">
        <v>909</v>
      </c>
      <c r="K64" s="780" t="s">
        <v>22</v>
      </c>
      <c r="L64" s="792">
        <v>0</v>
      </c>
      <c r="M64" s="792">
        <v>0.76201237506804886</v>
      </c>
      <c r="N64" s="792">
        <v>0.23798762493195108</v>
      </c>
      <c r="O64" s="792">
        <v>1</v>
      </c>
      <c r="P64" s="16"/>
      <c r="Q64" s="796"/>
      <c r="R64" s="16"/>
    </row>
    <row r="65" spans="2:18">
      <c r="B65" s="762" t="s">
        <v>863</v>
      </c>
      <c r="C65" s="762" t="s">
        <v>22</v>
      </c>
      <c r="D65" s="793">
        <v>2018</v>
      </c>
      <c r="E65" s="787" t="s">
        <v>913</v>
      </c>
      <c r="F65" s="784">
        <v>14676.090136751935</v>
      </c>
      <c r="G65" s="784">
        <v>3.5225263157894746</v>
      </c>
      <c r="H65" s="784" t="s">
        <v>907</v>
      </c>
      <c r="I65" s="784" t="s">
        <v>909</v>
      </c>
      <c r="K65" s="795" t="s">
        <v>916</v>
      </c>
      <c r="L65" s="792">
        <v>0</v>
      </c>
      <c r="M65" s="792">
        <v>0.62419733832917645</v>
      </c>
      <c r="N65" s="792">
        <v>0.37580266167082355</v>
      </c>
      <c r="O65" s="792">
        <v>1</v>
      </c>
      <c r="P65" s="16"/>
      <c r="Q65" s="797"/>
      <c r="R65" s="16"/>
    </row>
    <row r="66" spans="2:18">
      <c r="B66" s="762" t="s">
        <v>864</v>
      </c>
      <c r="C66" s="762" t="s">
        <v>22</v>
      </c>
      <c r="D66" s="793">
        <v>2018</v>
      </c>
      <c r="E66" s="787" t="s">
        <v>900</v>
      </c>
      <c r="F66" s="784">
        <v>19429.586322462706</v>
      </c>
      <c r="G66" s="784">
        <v>6.5578947368421066</v>
      </c>
      <c r="H66" s="784" t="s">
        <v>907</v>
      </c>
      <c r="I66" s="784" t="s">
        <v>909</v>
      </c>
      <c r="K66" s="795" t="s">
        <v>582</v>
      </c>
      <c r="L66" s="792">
        <v>0</v>
      </c>
      <c r="M66" s="792">
        <v>0.97048728303914222</v>
      </c>
      <c r="N66" s="792">
        <v>2.9512716960857759E-2</v>
      </c>
      <c r="O66" s="792">
        <v>1</v>
      </c>
      <c r="P66" s="16"/>
      <c r="Q66" s="797"/>
      <c r="R66" s="16"/>
    </row>
    <row r="67" spans="2:18">
      <c r="B67" s="762" t="s">
        <v>865</v>
      </c>
      <c r="C67" s="762" t="s">
        <v>22</v>
      </c>
      <c r="D67" s="793">
        <v>2018</v>
      </c>
      <c r="E67" s="787" t="s">
        <v>900</v>
      </c>
      <c r="F67" s="784">
        <v>2912.71604898227</v>
      </c>
      <c r="G67" s="784">
        <v>0.70263157894736861</v>
      </c>
      <c r="H67" s="784" t="s">
        <v>907</v>
      </c>
      <c r="I67" s="784" t="s">
        <v>909</v>
      </c>
      <c r="K67" s="779">
        <v>2018</v>
      </c>
      <c r="L67" s="792">
        <v>0</v>
      </c>
      <c r="M67" s="792">
        <v>0.88171206310849626</v>
      </c>
      <c r="N67" s="792">
        <v>0.11828793689150381</v>
      </c>
      <c r="O67" s="792">
        <v>1</v>
      </c>
      <c r="P67" s="16"/>
      <c r="Q67" s="797"/>
      <c r="R67" s="16"/>
    </row>
    <row r="68" spans="2:18">
      <c r="B68" s="762" t="s">
        <v>866</v>
      </c>
      <c r="C68" s="762" t="s">
        <v>22</v>
      </c>
      <c r="D68" s="793">
        <v>2018</v>
      </c>
      <c r="E68" s="787" t="s">
        <v>913</v>
      </c>
      <c r="F68" s="784">
        <v>781.05900137103481</v>
      </c>
      <c r="G68" s="784">
        <v>0.18736842105263163</v>
      </c>
      <c r="H68" s="784" t="s">
        <v>907</v>
      </c>
      <c r="I68" s="784" t="s">
        <v>909</v>
      </c>
      <c r="K68" s="780" t="s">
        <v>22</v>
      </c>
      <c r="L68" s="792">
        <v>0</v>
      </c>
      <c r="M68" s="792">
        <v>0.88171206310849626</v>
      </c>
      <c r="N68" s="792">
        <v>0.11828793689150381</v>
      </c>
      <c r="O68" s="792">
        <v>1</v>
      </c>
      <c r="P68" s="16"/>
      <c r="Q68" s="797"/>
      <c r="R68" s="16"/>
    </row>
    <row r="69" spans="2:18">
      <c r="B69" s="762" t="s">
        <v>867</v>
      </c>
      <c r="C69" s="762" t="s">
        <v>22</v>
      </c>
      <c r="D69" s="793">
        <v>2018</v>
      </c>
      <c r="E69" s="787" t="s">
        <v>913</v>
      </c>
      <c r="F69" s="784">
        <v>196435.06399334403</v>
      </c>
      <c r="G69" s="784">
        <v>49.652631578947378</v>
      </c>
      <c r="H69" s="784" t="s">
        <v>907</v>
      </c>
      <c r="I69" s="784" t="s">
        <v>909</v>
      </c>
      <c r="K69" s="795" t="s">
        <v>907</v>
      </c>
      <c r="L69" s="792">
        <v>0</v>
      </c>
      <c r="M69" s="792">
        <v>0.88171206310849626</v>
      </c>
      <c r="N69" s="792">
        <v>0.11828793689150381</v>
      </c>
      <c r="O69" s="792">
        <v>1</v>
      </c>
      <c r="P69" s="16"/>
      <c r="Q69" s="797"/>
      <c r="R69" s="16"/>
    </row>
    <row r="70" spans="2:18">
      <c r="B70" s="762" t="s">
        <v>868</v>
      </c>
      <c r="C70" s="762" t="s">
        <v>22</v>
      </c>
      <c r="D70" s="793">
        <v>2018</v>
      </c>
      <c r="E70" s="787" t="s">
        <v>900</v>
      </c>
      <c r="F70" s="784">
        <v>2498.8448677595879</v>
      </c>
      <c r="G70" s="784">
        <v>0.59957894736842121</v>
      </c>
      <c r="H70" s="784" t="s">
        <v>907</v>
      </c>
      <c r="I70" s="784" t="s">
        <v>909</v>
      </c>
      <c r="K70" s="779">
        <v>2019</v>
      </c>
      <c r="L70" s="792">
        <v>0</v>
      </c>
      <c r="M70" s="792">
        <v>0.6137560975609756</v>
      </c>
      <c r="N70" s="792">
        <v>0.38624390243902434</v>
      </c>
      <c r="O70" s="792">
        <v>1</v>
      </c>
      <c r="P70" s="16"/>
      <c r="Q70" s="797"/>
      <c r="R70" s="16"/>
    </row>
    <row r="71" spans="2:18">
      <c r="B71" s="762" t="s">
        <v>869</v>
      </c>
      <c r="C71" s="762" t="s">
        <v>22</v>
      </c>
      <c r="D71" s="793">
        <v>2018</v>
      </c>
      <c r="E71" s="787" t="s">
        <v>900</v>
      </c>
      <c r="F71" s="784">
        <v>16420.086949388893</v>
      </c>
      <c r="G71" s="784">
        <v>0</v>
      </c>
      <c r="H71" s="784" t="s">
        <v>907</v>
      </c>
      <c r="I71" s="784" t="s">
        <v>909</v>
      </c>
      <c r="K71" s="780" t="s">
        <v>22</v>
      </c>
      <c r="L71" s="792">
        <v>0</v>
      </c>
      <c r="M71" s="792">
        <v>0.6137560975609756</v>
      </c>
      <c r="N71" s="792">
        <v>0.38624390243902434</v>
      </c>
      <c r="O71" s="792">
        <v>1</v>
      </c>
      <c r="P71" s="16"/>
      <c r="Q71" s="797"/>
      <c r="R71" s="16"/>
    </row>
    <row r="72" spans="2:18">
      <c r="B72" s="762" t="s">
        <v>870</v>
      </c>
      <c r="C72" s="762" t="s">
        <v>22</v>
      </c>
      <c r="D72" s="793">
        <v>2018</v>
      </c>
      <c r="E72" s="787" t="s">
        <v>913</v>
      </c>
      <c r="F72" s="784">
        <v>9171.3749731066237</v>
      </c>
      <c r="G72" s="784">
        <v>1.8422063157894744</v>
      </c>
      <c r="H72" s="784" t="s">
        <v>907</v>
      </c>
      <c r="I72" s="784" t="s">
        <v>909</v>
      </c>
      <c r="K72" s="795" t="s">
        <v>907</v>
      </c>
      <c r="L72" s="792">
        <v>0</v>
      </c>
      <c r="M72" s="792">
        <v>0.6137560975609756</v>
      </c>
      <c r="N72" s="792">
        <v>0.38624390243902434</v>
      </c>
      <c r="O72" s="792">
        <v>1</v>
      </c>
      <c r="P72" s="16"/>
      <c r="Q72" s="797"/>
      <c r="R72" s="16"/>
    </row>
    <row r="73" spans="2:18">
      <c r="B73" s="762" t="s">
        <v>872</v>
      </c>
      <c r="C73" s="762" t="s">
        <v>22</v>
      </c>
      <c r="D73" s="793">
        <v>2018</v>
      </c>
      <c r="E73" s="787" t="s">
        <v>913</v>
      </c>
      <c r="F73" s="784">
        <v>29553.606805957552</v>
      </c>
      <c r="G73" s="784">
        <v>7.40105263157895</v>
      </c>
      <c r="H73" s="784" t="s">
        <v>907</v>
      </c>
      <c r="I73" s="784" t="s">
        <v>909</v>
      </c>
      <c r="K73" s="779" t="s">
        <v>898</v>
      </c>
      <c r="L73" s="792">
        <v>8.1592122487583449E-2</v>
      </c>
      <c r="M73" s="792">
        <v>0.69955723838735229</v>
      </c>
      <c r="N73" s="792">
        <v>0.21885063912506428</v>
      </c>
      <c r="O73" s="792">
        <v>1</v>
      </c>
      <c r="P73" s="16"/>
      <c r="Q73" s="797"/>
      <c r="R73" s="16"/>
    </row>
    <row r="74" spans="2:18">
      <c r="B74" s="762" t="s">
        <v>873</v>
      </c>
      <c r="C74" s="762" t="s">
        <v>22</v>
      </c>
      <c r="D74" s="793">
        <v>2018</v>
      </c>
      <c r="E74" s="787" t="s">
        <v>913</v>
      </c>
      <c r="F74" s="784">
        <v>5024.6145985914663</v>
      </c>
      <c r="G74" s="784">
        <v>0</v>
      </c>
      <c r="H74" s="784" t="s">
        <v>907</v>
      </c>
      <c r="I74" s="784" t="s">
        <v>909</v>
      </c>
      <c r="K74" s="814" t="s">
        <v>944</v>
      </c>
      <c r="L74" s="798"/>
      <c r="M74" s="16"/>
      <c r="N74" s="797"/>
      <c r="O74" s="797"/>
      <c r="P74" s="797"/>
      <c r="Q74" s="797"/>
      <c r="R74" s="16"/>
    </row>
    <row r="75" spans="2:18">
      <c r="B75" s="762" t="s">
        <v>875</v>
      </c>
      <c r="C75" s="762" t="s">
        <v>22</v>
      </c>
      <c r="D75" s="793">
        <v>2018</v>
      </c>
      <c r="E75" s="787" t="s">
        <v>913</v>
      </c>
      <c r="F75" s="784">
        <v>8591.6490150813825</v>
      </c>
      <c r="G75" s="784">
        <v>0</v>
      </c>
      <c r="H75" s="784" t="s">
        <v>907</v>
      </c>
      <c r="I75" s="784" t="s">
        <v>909</v>
      </c>
      <c r="P75" s="16"/>
      <c r="Q75" s="16"/>
      <c r="R75" s="16"/>
    </row>
    <row r="76" spans="2:18">
      <c r="B76" s="762" t="s">
        <v>876</v>
      </c>
      <c r="C76" s="762" t="s">
        <v>22</v>
      </c>
      <c r="D76" s="793">
        <v>2018</v>
      </c>
      <c r="E76" s="787" t="s">
        <v>913</v>
      </c>
      <c r="F76" s="784">
        <v>59713.193011237796</v>
      </c>
      <c r="G76" s="784">
        <v>11.616842105263162</v>
      </c>
      <c r="H76" s="784" t="s">
        <v>907</v>
      </c>
      <c r="I76" s="784" t="s">
        <v>909</v>
      </c>
      <c r="P76" s="16"/>
      <c r="Q76" s="16"/>
      <c r="R76" s="16"/>
    </row>
    <row r="77" spans="2:18" ht="21">
      <c r="B77" s="762" t="s">
        <v>877</v>
      </c>
      <c r="C77" s="762" t="s">
        <v>22</v>
      </c>
      <c r="D77" s="793">
        <v>2018</v>
      </c>
      <c r="E77" s="787" t="s">
        <v>913</v>
      </c>
      <c r="F77" s="784">
        <v>9237.9171204987288</v>
      </c>
      <c r="G77" s="784">
        <v>2.2203157894736849</v>
      </c>
      <c r="H77" s="784" t="s">
        <v>907</v>
      </c>
      <c r="I77" s="784" t="s">
        <v>909</v>
      </c>
      <c r="K77" s="753" t="s">
        <v>920</v>
      </c>
      <c r="P77" s="16"/>
      <c r="Q77" s="16"/>
      <c r="R77" s="16"/>
    </row>
    <row r="78" spans="2:18">
      <c r="B78" s="762" t="s">
        <v>878</v>
      </c>
      <c r="C78" s="762" t="s">
        <v>22</v>
      </c>
      <c r="D78" s="793">
        <v>2018</v>
      </c>
      <c r="E78" s="787" t="s">
        <v>900</v>
      </c>
      <c r="F78" s="784">
        <v>4458.580545367191</v>
      </c>
      <c r="G78" s="784">
        <v>1.0961052631578949</v>
      </c>
      <c r="H78" s="784" t="s">
        <v>907</v>
      </c>
      <c r="I78" s="784" t="s">
        <v>909</v>
      </c>
    </row>
    <row r="79" spans="2:18">
      <c r="B79" s="762" t="s">
        <v>879</v>
      </c>
      <c r="C79" s="762" t="s">
        <v>22</v>
      </c>
      <c r="D79" s="793">
        <v>2018</v>
      </c>
      <c r="E79" s="787" t="s">
        <v>900</v>
      </c>
      <c r="F79" s="784">
        <v>5304.2320212803352</v>
      </c>
      <c r="G79" s="784">
        <v>0</v>
      </c>
      <c r="H79" s="784" t="s">
        <v>907</v>
      </c>
      <c r="I79" s="784" t="s">
        <v>909</v>
      </c>
      <c r="K79" s="782" t="s">
        <v>211</v>
      </c>
      <c r="L79" s="811" t="s">
        <v>900</v>
      </c>
      <c r="M79" s="811" t="s">
        <v>913</v>
      </c>
      <c r="N79" s="811" t="s">
        <v>914</v>
      </c>
      <c r="O79" s="811" t="s">
        <v>26</v>
      </c>
    </row>
    <row r="80" spans="2:18">
      <c r="B80" s="762" t="s">
        <v>886</v>
      </c>
      <c r="C80" s="762" t="s">
        <v>22</v>
      </c>
      <c r="D80" s="793">
        <v>2018</v>
      </c>
      <c r="E80" s="787" t="s">
        <v>913</v>
      </c>
      <c r="F80" s="784">
        <v>17196.89644585584</v>
      </c>
      <c r="G80" s="784">
        <v>4.2720000000000011</v>
      </c>
      <c r="H80" s="784" t="s">
        <v>907</v>
      </c>
      <c r="I80" s="784" t="s">
        <v>909</v>
      </c>
      <c r="K80" s="801">
        <v>2015</v>
      </c>
      <c r="L80" s="812" t="s">
        <v>27</v>
      </c>
      <c r="M80" s="812" t="s">
        <v>28</v>
      </c>
      <c r="N80" s="812" t="s">
        <v>28</v>
      </c>
      <c r="O80" s="813"/>
    </row>
    <row r="81" spans="2:15">
      <c r="B81" s="762" t="s">
        <v>887</v>
      </c>
      <c r="C81" s="762" t="s">
        <v>22</v>
      </c>
      <c r="D81" s="793">
        <v>2018</v>
      </c>
      <c r="E81" s="787" t="s">
        <v>913</v>
      </c>
      <c r="F81" s="784">
        <v>4946.4237083562812</v>
      </c>
      <c r="G81" s="784">
        <v>1.3115789473684214</v>
      </c>
      <c r="H81" s="784" t="s">
        <v>907</v>
      </c>
      <c r="I81" s="784" t="s">
        <v>909</v>
      </c>
      <c r="K81" s="802" t="s">
        <v>912</v>
      </c>
      <c r="L81" s="800"/>
      <c r="M81" s="800"/>
      <c r="N81" s="800"/>
      <c r="O81" s="803"/>
    </row>
    <row r="82" spans="2:15">
      <c r="B82" s="762" t="s">
        <v>890</v>
      </c>
      <c r="C82" s="762" t="s">
        <v>22</v>
      </c>
      <c r="D82" s="793">
        <v>2018</v>
      </c>
      <c r="E82" s="787" t="s">
        <v>913</v>
      </c>
      <c r="F82" s="784">
        <v>1624.1607743417273</v>
      </c>
      <c r="G82" s="784">
        <v>0</v>
      </c>
      <c r="H82" s="784" t="s">
        <v>907</v>
      </c>
      <c r="I82" s="784" t="s">
        <v>909</v>
      </c>
      <c r="K82" s="804" t="s">
        <v>916</v>
      </c>
      <c r="L82" s="799">
        <f>M24</f>
        <v>0.11227103185635626</v>
      </c>
      <c r="M82" s="799">
        <f>IFERROR(M54,0)</f>
        <v>0.56627140876632887</v>
      </c>
      <c r="N82" s="799">
        <f>IFERROR(L54,0)</f>
        <v>0.32145755937731485</v>
      </c>
      <c r="O82" s="805">
        <f>SUM(L82:N82)</f>
        <v>1</v>
      </c>
    </row>
    <row r="83" spans="2:15">
      <c r="B83" s="762" t="s">
        <v>896</v>
      </c>
      <c r="C83" s="762" t="s">
        <v>22</v>
      </c>
      <c r="D83" s="793">
        <v>2018</v>
      </c>
      <c r="E83" s="787" t="s">
        <v>900</v>
      </c>
      <c r="F83" s="784">
        <v>1774.5932479463772</v>
      </c>
      <c r="G83" s="784">
        <v>0.30915789473684219</v>
      </c>
      <c r="H83" s="784" t="s">
        <v>907</v>
      </c>
      <c r="I83" s="784" t="s">
        <v>909</v>
      </c>
      <c r="K83" s="808" t="s">
        <v>582</v>
      </c>
      <c r="L83" s="809">
        <f>M25</f>
        <v>0</v>
      </c>
      <c r="M83" s="809">
        <f>IFERROR(M55,0)</f>
        <v>1</v>
      </c>
      <c r="N83" s="809">
        <f>IFERROR(L55,0)</f>
        <v>0</v>
      </c>
      <c r="O83" s="810">
        <f>SUM(L83:N83)</f>
        <v>1</v>
      </c>
    </row>
    <row r="84" spans="2:15">
      <c r="B84" s="762" t="s">
        <v>825</v>
      </c>
      <c r="C84" s="762" t="s">
        <v>22</v>
      </c>
      <c r="D84" s="793">
        <v>2019</v>
      </c>
      <c r="E84" s="787" t="s">
        <v>900</v>
      </c>
      <c r="F84" s="784">
        <v>10233.657710020272</v>
      </c>
      <c r="G84" s="784">
        <v>1.8268421052631583</v>
      </c>
      <c r="H84" s="784" t="s">
        <v>907</v>
      </c>
      <c r="I84" s="784" t="s">
        <v>909</v>
      </c>
      <c r="K84" s="806">
        <v>2016</v>
      </c>
      <c r="L84" s="16"/>
      <c r="M84" s="16"/>
      <c r="N84" s="16"/>
      <c r="O84" s="807"/>
    </row>
    <row r="85" spans="2:15">
      <c r="B85" s="762" t="s">
        <v>826</v>
      </c>
      <c r="C85" s="762" t="s">
        <v>22</v>
      </c>
      <c r="D85" s="793">
        <v>2019</v>
      </c>
      <c r="E85" s="787" t="s">
        <v>900</v>
      </c>
      <c r="F85" s="784">
        <v>26691.990203545938</v>
      </c>
      <c r="G85" s="784">
        <v>0.99305263157894763</v>
      </c>
      <c r="H85" s="784" t="s">
        <v>907</v>
      </c>
      <c r="I85" s="784" t="s">
        <v>909</v>
      </c>
      <c r="K85" s="802" t="s">
        <v>917</v>
      </c>
      <c r="L85" s="16"/>
      <c r="M85" s="16"/>
      <c r="N85" s="16"/>
      <c r="O85" s="807"/>
    </row>
    <row r="86" spans="2:15">
      <c r="B86" s="762" t="s">
        <v>871</v>
      </c>
      <c r="C86" s="762" t="s">
        <v>22</v>
      </c>
      <c r="D86" s="793">
        <v>2019</v>
      </c>
      <c r="E86" s="787" t="s">
        <v>913</v>
      </c>
      <c r="F86" s="784">
        <v>193748.52699298074</v>
      </c>
      <c r="G86" s="784">
        <v>29.192000000000007</v>
      </c>
      <c r="H86" s="784" t="s">
        <v>907</v>
      </c>
      <c r="I86" s="784" t="s">
        <v>909</v>
      </c>
      <c r="K86" s="804" t="s">
        <v>916</v>
      </c>
      <c r="L86" s="799">
        <f>M28</f>
        <v>0.50667467766106589</v>
      </c>
      <c r="M86" s="799">
        <f>IFERROR(M58,0)</f>
        <v>0</v>
      </c>
      <c r="N86" s="799">
        <f>IFERROR(L58,0)</f>
        <v>0</v>
      </c>
      <c r="O86" s="805">
        <f>SUM(L86:N86)</f>
        <v>0.50667467766106589</v>
      </c>
    </row>
    <row r="87" spans="2:15">
      <c r="B87" s="762" t="s">
        <v>874</v>
      </c>
      <c r="C87" s="762" t="s">
        <v>22</v>
      </c>
      <c r="D87" s="793">
        <v>2019</v>
      </c>
      <c r="E87" s="787" t="s">
        <v>900</v>
      </c>
      <c r="F87" s="784">
        <v>9955.7400892930364</v>
      </c>
      <c r="G87" s="784">
        <v>2.3889473684210532</v>
      </c>
      <c r="H87" s="784" t="s">
        <v>907</v>
      </c>
      <c r="I87" s="784" t="s">
        <v>909</v>
      </c>
      <c r="K87" s="802" t="s">
        <v>22</v>
      </c>
      <c r="L87" s="16"/>
      <c r="M87" s="16"/>
      <c r="N87" s="16"/>
      <c r="O87" s="807"/>
    </row>
    <row r="88" spans="2:15">
      <c r="B88" s="762" t="s">
        <v>881</v>
      </c>
      <c r="C88" s="762" t="s">
        <v>22</v>
      </c>
      <c r="D88" s="793">
        <v>2019</v>
      </c>
      <c r="E88" s="787" t="s">
        <v>913</v>
      </c>
      <c r="F88" s="784">
        <v>95957.220338188577</v>
      </c>
      <c r="G88" s="784">
        <v>11.523157894736846</v>
      </c>
      <c r="H88" s="784" t="s">
        <v>907</v>
      </c>
      <c r="I88" s="784" t="s">
        <v>909</v>
      </c>
      <c r="K88" s="804" t="s">
        <v>916</v>
      </c>
      <c r="L88" s="799">
        <f>M30</f>
        <v>0.61014578480236747</v>
      </c>
      <c r="M88" s="799">
        <f>IFERROR(M60,0)</f>
        <v>0.50128853209104407</v>
      </c>
      <c r="N88" s="799">
        <f>IFERROR(L60,0)</f>
        <v>0</v>
      </c>
      <c r="O88" s="805">
        <f t="shared" ref="O88:O90" si="0">SUM(L88:N88)</f>
        <v>1.1114343168934115</v>
      </c>
    </row>
    <row r="89" spans="2:15">
      <c r="B89" s="762" t="s">
        <v>882</v>
      </c>
      <c r="C89" s="762" t="s">
        <v>22</v>
      </c>
      <c r="D89" s="793">
        <v>2019</v>
      </c>
      <c r="E89" s="787" t="s">
        <v>913</v>
      </c>
      <c r="F89" s="784">
        <v>46215.065633898535</v>
      </c>
      <c r="G89" s="784">
        <v>13.734105263157899</v>
      </c>
      <c r="H89" s="784" t="s">
        <v>907</v>
      </c>
      <c r="I89" s="784" t="s">
        <v>909</v>
      </c>
      <c r="K89" s="804" t="s">
        <v>918</v>
      </c>
      <c r="L89" s="799">
        <f>M31</f>
        <v>0.3155731145920308</v>
      </c>
      <c r="M89" s="799">
        <f>IFERROR(M61,0)</f>
        <v>0</v>
      </c>
      <c r="N89" s="799">
        <f>IFERROR(L61,0)</f>
        <v>0</v>
      </c>
      <c r="O89" s="805">
        <f t="shared" si="0"/>
        <v>0.3155731145920308</v>
      </c>
    </row>
    <row r="90" spans="2:15">
      <c r="B90" s="762" t="s">
        <v>883</v>
      </c>
      <c r="C90" s="762" t="s">
        <v>22</v>
      </c>
      <c r="D90" s="793">
        <v>2019</v>
      </c>
      <c r="E90" s="787" t="s">
        <v>900</v>
      </c>
      <c r="F90" s="784">
        <v>26001.020706141531</v>
      </c>
      <c r="G90" s="784">
        <v>5.6585263157894756</v>
      </c>
      <c r="H90" s="784" t="s">
        <v>907</v>
      </c>
      <c r="I90" s="784" t="s">
        <v>909</v>
      </c>
      <c r="K90" s="808" t="s">
        <v>582</v>
      </c>
      <c r="L90" s="809">
        <f>M32</f>
        <v>0</v>
      </c>
      <c r="M90" s="809">
        <f>IFERROR(M62,0)</f>
        <v>1</v>
      </c>
      <c r="N90" s="809">
        <f>IFERROR(L62,0)</f>
        <v>0</v>
      </c>
      <c r="O90" s="810">
        <f t="shared" si="0"/>
        <v>1</v>
      </c>
    </row>
    <row r="91" spans="2:15">
      <c r="B91" s="762" t="s">
        <v>884</v>
      </c>
      <c r="C91" s="762" t="s">
        <v>22</v>
      </c>
      <c r="D91" s="793">
        <v>2019</v>
      </c>
      <c r="E91" s="787" t="s">
        <v>900</v>
      </c>
      <c r="F91" s="784">
        <v>53463.021198307877</v>
      </c>
      <c r="G91" s="784">
        <v>13.762210526315792</v>
      </c>
      <c r="H91" s="784" t="s">
        <v>907</v>
      </c>
      <c r="I91" s="784" t="s">
        <v>909</v>
      </c>
      <c r="K91" s="806">
        <v>2017</v>
      </c>
      <c r="L91" s="16"/>
      <c r="M91" s="16"/>
      <c r="N91" s="16"/>
      <c r="O91" s="807"/>
    </row>
    <row r="92" spans="2:15">
      <c r="B92" s="762" t="s">
        <v>885</v>
      </c>
      <c r="C92" s="762" t="s">
        <v>22</v>
      </c>
      <c r="D92" s="793">
        <v>2019</v>
      </c>
      <c r="E92" s="787" t="s">
        <v>900</v>
      </c>
      <c r="F92" s="784">
        <v>12159.533332552115</v>
      </c>
      <c r="G92" s="784">
        <v>2.6512631578947374</v>
      </c>
      <c r="H92" s="784" t="s">
        <v>907</v>
      </c>
      <c r="I92" s="784" t="s">
        <v>909</v>
      </c>
      <c r="K92" s="802" t="s">
        <v>22</v>
      </c>
      <c r="L92" s="16"/>
      <c r="M92" s="16"/>
      <c r="N92" s="16"/>
      <c r="O92" s="807"/>
    </row>
    <row r="93" spans="2:15">
      <c r="B93" s="762" t="s">
        <v>888</v>
      </c>
      <c r="C93" s="762" t="s">
        <v>22</v>
      </c>
      <c r="D93" s="793">
        <v>2019</v>
      </c>
      <c r="E93" s="787" t="s">
        <v>913</v>
      </c>
      <c r="F93" s="784">
        <v>495.49227181644534</v>
      </c>
      <c r="G93" s="784">
        <v>0</v>
      </c>
      <c r="H93" s="784" t="s">
        <v>907</v>
      </c>
      <c r="I93" s="784" t="s">
        <v>909</v>
      </c>
      <c r="K93" s="804" t="s">
        <v>916</v>
      </c>
      <c r="L93" s="799">
        <f>M35</f>
        <v>0.25407090672031168</v>
      </c>
      <c r="M93" s="799">
        <f>IFERROR(M65,0)</f>
        <v>0.62419733832917645</v>
      </c>
      <c r="N93" s="799">
        <f>IFERROR(L65,0)</f>
        <v>0</v>
      </c>
      <c r="O93" s="805">
        <f t="shared" ref="O93:O94" si="1">SUM(L93:N93)</f>
        <v>0.87826824504948808</v>
      </c>
    </row>
    <row r="94" spans="2:15">
      <c r="B94" s="762" t="s">
        <v>889</v>
      </c>
      <c r="C94" s="762" t="s">
        <v>22</v>
      </c>
      <c r="D94" s="793">
        <v>2019</v>
      </c>
      <c r="E94" s="787" t="s">
        <v>913</v>
      </c>
      <c r="F94" s="784">
        <v>5739.3813234587569</v>
      </c>
      <c r="G94" s="784">
        <v>1.3771578947368424</v>
      </c>
      <c r="H94" s="784" t="s">
        <v>907</v>
      </c>
      <c r="I94" s="784" t="s">
        <v>909</v>
      </c>
      <c r="K94" s="808" t="s">
        <v>582</v>
      </c>
      <c r="L94" s="809">
        <f>M36</f>
        <v>3.2243091987044087E-2</v>
      </c>
      <c r="M94" s="809">
        <f>IFERROR(M66,0)</f>
        <v>0.97048728303914222</v>
      </c>
      <c r="N94" s="809">
        <f>IFERROR(L66,0)</f>
        <v>0</v>
      </c>
      <c r="O94" s="810">
        <f t="shared" si="1"/>
        <v>1.0027303750261862</v>
      </c>
    </row>
    <row r="95" spans="2:15">
      <c r="B95" s="762" t="s">
        <v>891</v>
      </c>
      <c r="C95" s="762" t="s">
        <v>22</v>
      </c>
      <c r="D95" s="793">
        <v>2019</v>
      </c>
      <c r="E95" s="787" t="s">
        <v>900</v>
      </c>
      <c r="F95" s="784">
        <v>16979.321794766631</v>
      </c>
      <c r="G95" s="784">
        <v>2.6325263157894745</v>
      </c>
      <c r="H95" s="784" t="s">
        <v>907</v>
      </c>
      <c r="I95" s="784" t="s">
        <v>909</v>
      </c>
      <c r="K95" s="806">
        <v>2018</v>
      </c>
      <c r="L95" s="16"/>
      <c r="M95" s="16"/>
      <c r="N95" s="16"/>
      <c r="O95" s="807"/>
    </row>
    <row r="96" spans="2:15">
      <c r="B96" s="762" t="s">
        <v>892</v>
      </c>
      <c r="C96" s="762" t="s">
        <v>22</v>
      </c>
      <c r="D96" s="793">
        <v>2019</v>
      </c>
      <c r="E96" s="787" t="s">
        <v>900</v>
      </c>
      <c r="F96" s="784">
        <v>13680.006187234141</v>
      </c>
      <c r="G96" s="784">
        <v>3.1946315789473694</v>
      </c>
      <c r="H96" s="784" t="s">
        <v>907</v>
      </c>
      <c r="I96" s="784" t="s">
        <v>909</v>
      </c>
      <c r="K96" s="802" t="s">
        <v>22</v>
      </c>
      <c r="L96" s="799"/>
      <c r="M96" s="16"/>
      <c r="N96" s="16"/>
      <c r="O96" s="807"/>
    </row>
    <row r="97" spans="2:15">
      <c r="B97" s="762" t="s">
        <v>893</v>
      </c>
      <c r="C97" s="762" t="s">
        <v>22</v>
      </c>
      <c r="D97" s="793">
        <v>2019</v>
      </c>
      <c r="E97" s="787" t="s">
        <v>900</v>
      </c>
      <c r="F97" s="784">
        <v>8812.6232700938617</v>
      </c>
      <c r="G97" s="784">
        <v>1.9861052631578953</v>
      </c>
      <c r="H97" s="784" t="s">
        <v>907</v>
      </c>
      <c r="I97" s="784" t="s">
        <v>909</v>
      </c>
      <c r="K97" s="808" t="s">
        <v>907</v>
      </c>
      <c r="L97" s="809">
        <f>M39</f>
        <v>0.10441647362051235</v>
      </c>
      <c r="M97" s="809">
        <f>IFERROR(M69,0)</f>
        <v>0.88171206310849626</v>
      </c>
      <c r="N97" s="809">
        <f>IFERROR(L69,0)</f>
        <v>0</v>
      </c>
      <c r="O97" s="810">
        <f>SUM(L97:N97)</f>
        <v>0.98612853672900858</v>
      </c>
    </row>
    <row r="98" spans="2:15">
      <c r="B98" s="762" t="s">
        <v>894</v>
      </c>
      <c r="C98" s="762" t="s">
        <v>22</v>
      </c>
      <c r="D98" s="793">
        <v>2019</v>
      </c>
      <c r="E98" s="787" t="s">
        <v>913</v>
      </c>
      <c r="F98" s="784">
        <v>19532.424341141588</v>
      </c>
      <c r="G98" s="784">
        <v>3.110315789473685</v>
      </c>
      <c r="H98" s="784" t="s">
        <v>907</v>
      </c>
      <c r="I98" s="784" t="s">
        <v>909</v>
      </c>
      <c r="K98" s="806">
        <v>2019</v>
      </c>
      <c r="L98" s="16"/>
      <c r="M98" s="16"/>
      <c r="N98" s="16"/>
      <c r="O98" s="807"/>
    </row>
    <row r="99" spans="2:15">
      <c r="B99" s="762" t="s">
        <v>895</v>
      </c>
      <c r="C99" s="762" t="s">
        <v>22</v>
      </c>
      <c r="D99" s="793">
        <v>2019</v>
      </c>
      <c r="E99" s="787" t="s">
        <v>900</v>
      </c>
      <c r="F99" s="784">
        <v>3653.7243165332734</v>
      </c>
      <c r="G99" s="784">
        <v>0.88063157894736865</v>
      </c>
      <c r="H99" s="784" t="s">
        <v>907</v>
      </c>
      <c r="I99" s="784" t="s">
        <v>909</v>
      </c>
      <c r="K99" s="802" t="s">
        <v>22</v>
      </c>
      <c r="L99" s="16"/>
      <c r="M99" s="16"/>
      <c r="N99" s="16"/>
      <c r="O99" s="807"/>
    </row>
    <row r="100" spans="2:15">
      <c r="B100" s="762" t="s">
        <v>897</v>
      </c>
      <c r="C100" s="762" t="s">
        <v>22</v>
      </c>
      <c r="D100" s="793">
        <v>2019</v>
      </c>
      <c r="E100" s="787" t="s">
        <v>900</v>
      </c>
      <c r="F100" s="784">
        <v>4644.7088601661644</v>
      </c>
      <c r="G100" s="784">
        <v>1.1148421052631581</v>
      </c>
      <c r="H100" s="784" t="s">
        <v>907</v>
      </c>
      <c r="I100" s="784" t="s">
        <v>909</v>
      </c>
      <c r="K100" s="808" t="s">
        <v>907</v>
      </c>
      <c r="L100" s="809">
        <f>M42</f>
        <v>0.33994118541174873</v>
      </c>
      <c r="M100" s="809">
        <f>IFERROR(M72,0)</f>
        <v>0.6137560975609756</v>
      </c>
      <c r="N100" s="809">
        <f>IFERROR(L72,0)</f>
        <v>0</v>
      </c>
      <c r="O100" s="810">
        <f>SUM(L100:N100)</f>
        <v>0.95369728297272438</v>
      </c>
    </row>
    <row r="101" spans="2:15">
      <c r="B101" s="791">
        <v>146638</v>
      </c>
      <c r="C101" s="762" t="s">
        <v>22</v>
      </c>
      <c r="D101" s="793">
        <v>2016</v>
      </c>
      <c r="E101" s="787" t="s">
        <v>900</v>
      </c>
      <c r="F101" s="784">
        <v>19039.11216766719</v>
      </c>
      <c r="G101" s="784">
        <v>3.8098703256193769</v>
      </c>
      <c r="H101" s="784" t="s">
        <v>918</v>
      </c>
      <c r="I101" s="784" t="s">
        <v>910</v>
      </c>
      <c r="K101" s="12" t="s">
        <v>945</v>
      </c>
    </row>
    <row r="102" spans="2:15">
      <c r="B102" s="791">
        <v>161055</v>
      </c>
      <c r="C102" s="762" t="s">
        <v>22</v>
      </c>
      <c r="D102" s="793">
        <v>2016</v>
      </c>
      <c r="E102" s="787" t="s">
        <v>900</v>
      </c>
      <c r="F102" s="784">
        <v>5144.805625459172</v>
      </c>
      <c r="G102" s="784">
        <v>1.1662868343732784</v>
      </c>
      <c r="H102" s="784" t="s">
        <v>918</v>
      </c>
      <c r="I102" s="784" t="s">
        <v>910</v>
      </c>
    </row>
    <row r="103" spans="2:15">
      <c r="B103" s="791">
        <v>163371</v>
      </c>
      <c r="C103" s="762" t="s">
        <v>22</v>
      </c>
      <c r="D103" s="793">
        <v>2016</v>
      </c>
      <c r="E103" s="787" t="s">
        <v>900</v>
      </c>
      <c r="F103" s="784">
        <v>5333.1710500136733</v>
      </c>
      <c r="G103" s="784">
        <v>0</v>
      </c>
      <c r="H103" s="784" t="s">
        <v>918</v>
      </c>
      <c r="I103" s="784" t="s">
        <v>910</v>
      </c>
    </row>
    <row r="104" spans="2:15">
      <c r="B104" s="791">
        <v>164736</v>
      </c>
      <c r="C104" s="762" t="s">
        <v>22</v>
      </c>
      <c r="D104" s="793">
        <v>2016</v>
      </c>
      <c r="E104" s="787" t="s">
        <v>900</v>
      </c>
      <c r="F104" s="784">
        <v>6246.4813892900611</v>
      </c>
      <c r="G104" s="784">
        <v>1.4932719611846565</v>
      </c>
      <c r="H104" s="784" t="s">
        <v>918</v>
      </c>
      <c r="I104" s="784" t="s">
        <v>910</v>
      </c>
    </row>
    <row r="105" spans="2:15">
      <c r="B105" s="791">
        <v>164737</v>
      </c>
      <c r="C105" s="762" t="s">
        <v>22</v>
      </c>
      <c r="D105" s="793">
        <v>2016</v>
      </c>
      <c r="E105" s="787" t="s">
        <v>900</v>
      </c>
      <c r="F105" s="784">
        <v>22159.563826975107</v>
      </c>
      <c r="G105" s="784">
        <v>6.2602555295818281</v>
      </c>
      <c r="H105" s="784" t="s">
        <v>918</v>
      </c>
      <c r="I105" s="784" t="s">
        <v>910</v>
      </c>
    </row>
    <row r="106" spans="2:15">
      <c r="B106" s="791">
        <v>164885</v>
      </c>
      <c r="C106" s="762" t="s">
        <v>22</v>
      </c>
      <c r="D106" s="793">
        <v>2016</v>
      </c>
      <c r="E106" s="787" t="s">
        <v>900</v>
      </c>
      <c r="F106" s="784">
        <v>15258.015765606238</v>
      </c>
      <c r="G106" s="784">
        <v>1.0816458017304091</v>
      </c>
      <c r="H106" s="784" t="s">
        <v>918</v>
      </c>
      <c r="I106" s="784" t="s">
        <v>910</v>
      </c>
    </row>
    <row r="107" spans="2:15">
      <c r="B107" s="791">
        <v>167131</v>
      </c>
      <c r="C107" s="762" t="s">
        <v>22</v>
      </c>
      <c r="D107" s="793">
        <v>2016</v>
      </c>
      <c r="E107" s="787" t="s">
        <v>913</v>
      </c>
      <c r="F107" s="784">
        <v>180644.42223731664</v>
      </c>
      <c r="G107" s="784">
        <v>0</v>
      </c>
      <c r="H107" s="784" t="s">
        <v>918</v>
      </c>
      <c r="I107" s="784" t="s">
        <v>910</v>
      </c>
    </row>
    <row r="108" spans="2:15">
      <c r="B108" s="791">
        <v>174320</v>
      </c>
      <c r="C108" s="762" t="s">
        <v>22</v>
      </c>
      <c r="D108" s="793">
        <v>2016</v>
      </c>
      <c r="E108" s="787" t="s">
        <v>900</v>
      </c>
      <c r="F108" s="784">
        <v>10109.738032393214</v>
      </c>
      <c r="G108" s="784">
        <v>0</v>
      </c>
      <c r="H108" s="784" t="s">
        <v>918</v>
      </c>
      <c r="I108" s="784" t="s">
        <v>910</v>
      </c>
    </row>
    <row r="109" spans="2:15">
      <c r="B109" s="762" t="s">
        <v>819</v>
      </c>
      <c r="C109" s="762" t="s">
        <v>22</v>
      </c>
      <c r="D109" s="793">
        <v>2017</v>
      </c>
      <c r="E109" s="787" t="s">
        <v>913</v>
      </c>
      <c r="F109" s="784">
        <v>52250.166671362866</v>
      </c>
      <c r="G109" s="784">
        <v>0</v>
      </c>
      <c r="H109" s="784" t="s">
        <v>916</v>
      </c>
      <c r="I109" s="784" t="s">
        <v>910</v>
      </c>
    </row>
    <row r="110" spans="2:15">
      <c r="B110" s="762" t="s">
        <v>963</v>
      </c>
      <c r="C110" s="762" t="s">
        <v>22</v>
      </c>
      <c r="D110" s="793">
        <v>2017</v>
      </c>
      <c r="E110" s="787" t="s">
        <v>900</v>
      </c>
      <c r="F110" s="784">
        <v>4611.7384735816904</v>
      </c>
      <c r="G110" s="784">
        <v>0</v>
      </c>
      <c r="H110" s="784" t="s">
        <v>916</v>
      </c>
      <c r="I110" s="784" t="s">
        <v>910</v>
      </c>
    </row>
    <row r="111" spans="2:15">
      <c r="B111" s="762" t="s">
        <v>964</v>
      </c>
      <c r="C111" s="762" t="s">
        <v>22</v>
      </c>
      <c r="D111" s="793">
        <v>2017</v>
      </c>
      <c r="E111" s="787" t="s">
        <v>913</v>
      </c>
      <c r="F111" s="784">
        <v>3355.9954956370425</v>
      </c>
      <c r="G111" s="784">
        <v>0</v>
      </c>
      <c r="H111" s="784" t="s">
        <v>916</v>
      </c>
      <c r="I111" s="784" t="s">
        <v>910</v>
      </c>
    </row>
    <row r="112" spans="2:15">
      <c r="B112" s="762" t="s">
        <v>965</v>
      </c>
      <c r="C112" s="762" t="s">
        <v>22</v>
      </c>
      <c r="D112" s="793">
        <v>2017</v>
      </c>
      <c r="E112" s="787" t="s">
        <v>900</v>
      </c>
      <c r="F112" s="784">
        <v>131887.35833450197</v>
      </c>
      <c r="G112" s="784">
        <v>46.098942140409079</v>
      </c>
      <c r="H112" s="784" t="s">
        <v>916</v>
      </c>
      <c r="I112" s="784" t="s">
        <v>910</v>
      </c>
    </row>
    <row r="113" spans="2:9">
      <c r="B113" s="762" t="s">
        <v>966</v>
      </c>
      <c r="C113" s="762" t="s">
        <v>22</v>
      </c>
      <c r="D113" s="793">
        <v>2017</v>
      </c>
      <c r="E113" s="787" t="s">
        <v>900</v>
      </c>
      <c r="F113" s="784">
        <v>16255.603181991923</v>
      </c>
      <c r="G113" s="784">
        <v>0</v>
      </c>
      <c r="H113" s="784" t="s">
        <v>916</v>
      </c>
      <c r="I113" s="784" t="s">
        <v>910</v>
      </c>
    </row>
    <row r="114" spans="2:9">
      <c r="B114" s="762" t="s">
        <v>967</v>
      </c>
      <c r="C114" s="762" t="s">
        <v>22</v>
      </c>
      <c r="D114" s="793">
        <v>2017</v>
      </c>
      <c r="E114" s="787" t="s">
        <v>900</v>
      </c>
      <c r="F114" s="784">
        <v>30744.218348371003</v>
      </c>
      <c r="G114" s="784">
        <v>5.094838768316694</v>
      </c>
      <c r="H114" s="784" t="s">
        <v>916</v>
      </c>
      <c r="I114" s="784" t="s">
        <v>910</v>
      </c>
    </row>
    <row r="115" spans="2:9">
      <c r="B115" s="762" t="s">
        <v>968</v>
      </c>
      <c r="C115" s="762" t="s">
        <v>22</v>
      </c>
      <c r="D115" s="793">
        <v>2017</v>
      </c>
      <c r="E115" s="787" t="s">
        <v>913</v>
      </c>
      <c r="F115" s="784">
        <v>12106.080578193501</v>
      </c>
      <c r="G115" s="784">
        <v>0</v>
      </c>
      <c r="H115" s="784" t="s">
        <v>916</v>
      </c>
      <c r="I115" s="784" t="s">
        <v>910</v>
      </c>
    </row>
    <row r="116" spans="2:9">
      <c r="B116" s="762" t="s">
        <v>969</v>
      </c>
      <c r="C116" s="762" t="s">
        <v>22</v>
      </c>
      <c r="D116" s="793">
        <v>2017</v>
      </c>
      <c r="E116" s="787" t="s">
        <v>913</v>
      </c>
      <c r="F116" s="784">
        <v>92823.036075668395</v>
      </c>
      <c r="G116" s="784">
        <v>18.715371071299547</v>
      </c>
      <c r="H116" s="784" t="s">
        <v>916</v>
      </c>
      <c r="I116" s="784" t="s">
        <v>910</v>
      </c>
    </row>
    <row r="117" spans="2:9">
      <c r="B117" s="762" t="s">
        <v>970</v>
      </c>
      <c r="C117" s="762" t="s">
        <v>22</v>
      </c>
      <c r="D117" s="793">
        <v>2017</v>
      </c>
      <c r="E117" s="787" t="s">
        <v>913</v>
      </c>
      <c r="F117" s="784">
        <v>16178.505522745376</v>
      </c>
      <c r="G117" s="784">
        <v>3.3744793254387946</v>
      </c>
      <c r="H117" s="784" t="s">
        <v>916</v>
      </c>
      <c r="I117" s="784" t="s">
        <v>910</v>
      </c>
    </row>
    <row r="118" spans="2:9">
      <c r="B118" s="762" t="s">
        <v>971</v>
      </c>
      <c r="C118" s="762" t="s">
        <v>22</v>
      </c>
      <c r="D118" s="793">
        <v>2017</v>
      </c>
      <c r="E118" s="787" t="s">
        <v>913</v>
      </c>
      <c r="F118" s="784">
        <v>10778.74528318115</v>
      </c>
      <c r="G118" s="784">
        <v>3.5271960703730958</v>
      </c>
      <c r="H118" s="784" t="s">
        <v>916</v>
      </c>
      <c r="I118" s="784" t="s">
        <v>910</v>
      </c>
    </row>
    <row r="119" spans="2:9">
      <c r="B119" s="762" t="s">
        <v>823</v>
      </c>
      <c r="C119" s="762" t="s">
        <v>22</v>
      </c>
      <c r="D119" s="793">
        <v>2017</v>
      </c>
      <c r="E119" s="787" t="s">
        <v>913</v>
      </c>
      <c r="F119" s="784">
        <v>95540.439083459802</v>
      </c>
      <c r="G119" s="784">
        <v>19.263265298758597</v>
      </c>
      <c r="H119" s="784" t="s">
        <v>916</v>
      </c>
      <c r="I119" s="784" t="s">
        <v>910</v>
      </c>
    </row>
    <row r="120" spans="2:9">
      <c r="B120" s="762" t="s">
        <v>972</v>
      </c>
      <c r="C120" s="762" t="s">
        <v>22</v>
      </c>
      <c r="D120" s="793">
        <v>2017</v>
      </c>
      <c r="E120" s="787" t="s">
        <v>913</v>
      </c>
      <c r="F120" s="784">
        <v>30158.135607174001</v>
      </c>
      <c r="G120" s="784">
        <v>0</v>
      </c>
      <c r="H120" s="784" t="s">
        <v>916</v>
      </c>
      <c r="I120" s="784" t="s">
        <v>910</v>
      </c>
    </row>
    <row r="121" spans="2:9">
      <c r="B121" s="762" t="s">
        <v>973</v>
      </c>
      <c r="C121" s="762" t="s">
        <v>22</v>
      </c>
      <c r="D121" s="793">
        <v>2017</v>
      </c>
      <c r="E121" s="787" t="s">
        <v>913</v>
      </c>
      <c r="F121" s="784">
        <v>10559.813412995865</v>
      </c>
      <c r="G121" s="784">
        <v>0</v>
      </c>
      <c r="H121" s="784" t="s">
        <v>916</v>
      </c>
      <c r="I121" s="784" t="s">
        <v>910</v>
      </c>
    </row>
    <row r="122" spans="2:9">
      <c r="B122" s="762" t="s">
        <v>974</v>
      </c>
      <c r="C122" s="762" t="s">
        <v>22</v>
      </c>
      <c r="D122" s="793">
        <v>2017</v>
      </c>
      <c r="E122" s="787" t="s">
        <v>913</v>
      </c>
      <c r="F122" s="784">
        <v>303318.25137126038</v>
      </c>
      <c r="G122" s="784">
        <v>0</v>
      </c>
      <c r="H122" s="784" t="s">
        <v>916</v>
      </c>
      <c r="I122" s="784" t="s">
        <v>910</v>
      </c>
    </row>
    <row r="123" spans="2:9">
      <c r="B123" s="762" t="s">
        <v>975</v>
      </c>
      <c r="C123" s="762" t="s">
        <v>22</v>
      </c>
      <c r="D123" s="793">
        <v>2017</v>
      </c>
      <c r="E123" s="787" t="s">
        <v>900</v>
      </c>
      <c r="F123" s="784">
        <v>29037.118422226249</v>
      </c>
      <c r="G123" s="784">
        <v>6.056502292400431</v>
      </c>
      <c r="H123" s="784" t="s">
        <v>916</v>
      </c>
      <c r="I123" s="784" t="s">
        <v>910</v>
      </c>
    </row>
    <row r="124" spans="2:9">
      <c r="B124" s="762" t="s">
        <v>976</v>
      </c>
      <c r="C124" s="762" t="s">
        <v>22</v>
      </c>
      <c r="D124" s="793">
        <v>2017</v>
      </c>
      <c r="E124" s="787" t="s">
        <v>900</v>
      </c>
      <c r="F124" s="784">
        <v>2531.5998861997655</v>
      </c>
      <c r="G124" s="784">
        <v>0.52803588466523921</v>
      </c>
      <c r="H124" s="784" t="s">
        <v>916</v>
      </c>
      <c r="I124" s="784" t="s">
        <v>910</v>
      </c>
    </row>
    <row r="125" spans="2:9">
      <c r="B125" s="762" t="s">
        <v>977</v>
      </c>
      <c r="C125" s="762" t="s">
        <v>22</v>
      </c>
      <c r="D125" s="793">
        <v>2017</v>
      </c>
      <c r="E125" s="787" t="s">
        <v>900</v>
      </c>
      <c r="F125" s="784">
        <v>46358.183797278893</v>
      </c>
      <c r="G125" s="784">
        <v>22.926774457425122</v>
      </c>
      <c r="H125" s="784" t="s">
        <v>916</v>
      </c>
      <c r="I125" s="784" t="s">
        <v>910</v>
      </c>
    </row>
    <row r="126" spans="2:9">
      <c r="B126" s="762" t="s">
        <v>978</v>
      </c>
      <c r="C126" s="762" t="s">
        <v>22</v>
      </c>
      <c r="D126" s="793">
        <v>2017</v>
      </c>
      <c r="E126" s="787" t="s">
        <v>900</v>
      </c>
      <c r="F126" s="784">
        <v>20093.965994735358</v>
      </c>
      <c r="G126" s="784">
        <v>4.4965885825952201</v>
      </c>
      <c r="H126" s="784" t="s">
        <v>916</v>
      </c>
      <c r="I126" s="784" t="s">
        <v>910</v>
      </c>
    </row>
    <row r="127" spans="2:9">
      <c r="B127" s="762" t="s">
        <v>829</v>
      </c>
      <c r="C127" s="762" t="s">
        <v>22</v>
      </c>
      <c r="D127" s="793">
        <v>2017</v>
      </c>
      <c r="E127" s="787" t="s">
        <v>900</v>
      </c>
      <c r="F127" s="784">
        <v>3955.6248221871333</v>
      </c>
      <c r="G127" s="784">
        <v>0.82505606978943635</v>
      </c>
      <c r="H127" s="784" t="s">
        <v>916</v>
      </c>
      <c r="I127" s="784" t="s">
        <v>910</v>
      </c>
    </row>
    <row r="128" spans="2:9">
      <c r="B128" s="762" t="s">
        <v>979</v>
      </c>
      <c r="C128" s="762" t="s">
        <v>22</v>
      </c>
      <c r="D128" s="793">
        <v>2017</v>
      </c>
      <c r="E128" s="787" t="s">
        <v>913</v>
      </c>
      <c r="F128" s="784">
        <v>17745.244958906249</v>
      </c>
      <c r="G128" s="784">
        <v>0</v>
      </c>
      <c r="H128" s="784" t="s">
        <v>916</v>
      </c>
      <c r="I128" s="784" t="s">
        <v>910</v>
      </c>
    </row>
    <row r="129" spans="2:9">
      <c r="B129" s="762" t="s">
        <v>980</v>
      </c>
      <c r="C129" s="762" t="s">
        <v>22</v>
      </c>
      <c r="D129" s="793">
        <v>2017</v>
      </c>
      <c r="E129" s="787" t="s">
        <v>913</v>
      </c>
      <c r="F129" s="784">
        <v>19550.445316849091</v>
      </c>
      <c r="G129" s="784">
        <v>0</v>
      </c>
      <c r="H129" s="784" t="s">
        <v>916</v>
      </c>
      <c r="I129" s="784" t="s">
        <v>910</v>
      </c>
    </row>
    <row r="130" spans="2:9">
      <c r="B130" s="762" t="s">
        <v>830</v>
      </c>
      <c r="C130" s="762" t="s">
        <v>22</v>
      </c>
      <c r="D130" s="793">
        <v>2017</v>
      </c>
      <c r="E130" s="787" t="s">
        <v>900</v>
      </c>
      <c r="F130" s="784">
        <v>16798.874893636017</v>
      </c>
      <c r="G130" s="784">
        <v>7.3679134472661776</v>
      </c>
      <c r="H130" s="784" t="s">
        <v>916</v>
      </c>
      <c r="I130" s="784" t="s">
        <v>910</v>
      </c>
    </row>
    <row r="131" spans="2:9">
      <c r="B131" s="762" t="s">
        <v>981</v>
      </c>
      <c r="C131" s="762" t="s">
        <v>22</v>
      </c>
      <c r="D131" s="793">
        <v>2017</v>
      </c>
      <c r="E131" s="787" t="s">
        <v>900</v>
      </c>
      <c r="F131" s="784">
        <v>12181.396224602311</v>
      </c>
      <c r="G131" s="784">
        <v>0</v>
      </c>
      <c r="H131" s="784" t="s">
        <v>916</v>
      </c>
      <c r="I131" s="784" t="s">
        <v>910</v>
      </c>
    </row>
    <row r="132" spans="2:9">
      <c r="B132" s="762" t="s">
        <v>831</v>
      </c>
      <c r="C132" s="762" t="s">
        <v>22</v>
      </c>
      <c r="D132" s="793">
        <v>2017</v>
      </c>
      <c r="E132" s="787" t="s">
        <v>913</v>
      </c>
      <c r="F132" s="784">
        <v>54333.907930855799</v>
      </c>
      <c r="G132" s="784">
        <v>21.94699777121037</v>
      </c>
      <c r="H132" s="784" t="s">
        <v>916</v>
      </c>
      <c r="I132" s="784" t="s">
        <v>910</v>
      </c>
    </row>
    <row r="133" spans="2:9">
      <c r="B133" s="762" t="s">
        <v>832</v>
      </c>
      <c r="C133" s="762" t="s">
        <v>22</v>
      </c>
      <c r="D133" s="793">
        <v>2017</v>
      </c>
      <c r="E133" s="787" t="s">
        <v>913</v>
      </c>
      <c r="F133" s="784">
        <v>9458.2007383309829</v>
      </c>
      <c r="G133" s="784">
        <v>4.7029280938307938</v>
      </c>
      <c r="H133" s="784" t="s">
        <v>916</v>
      </c>
      <c r="I133" s="784" t="s">
        <v>910</v>
      </c>
    </row>
    <row r="134" spans="2:9">
      <c r="B134" s="762" t="s">
        <v>833</v>
      </c>
      <c r="C134" s="762" t="s">
        <v>22</v>
      </c>
      <c r="D134" s="793">
        <v>2017</v>
      </c>
      <c r="E134" s="787" t="s">
        <v>913</v>
      </c>
      <c r="F134" s="784">
        <v>19101.689879261703</v>
      </c>
      <c r="G134" s="784">
        <v>0</v>
      </c>
      <c r="H134" s="784" t="s">
        <v>916</v>
      </c>
      <c r="I134" s="784" t="s">
        <v>910</v>
      </c>
    </row>
    <row r="135" spans="2:9">
      <c r="B135" s="762" t="s">
        <v>834</v>
      </c>
      <c r="C135" s="762" t="s">
        <v>22</v>
      </c>
      <c r="D135" s="793">
        <v>2017</v>
      </c>
      <c r="E135" s="787" t="s">
        <v>913</v>
      </c>
      <c r="F135" s="784">
        <v>41320.044074353129</v>
      </c>
      <c r="G135" s="784">
        <v>14.500694955978283</v>
      </c>
      <c r="H135" s="784" t="s">
        <v>916</v>
      </c>
      <c r="I135" s="784" t="s">
        <v>910</v>
      </c>
    </row>
    <row r="136" spans="2:9">
      <c r="B136" s="762" t="s">
        <v>982</v>
      </c>
      <c r="C136" s="762" t="s">
        <v>22</v>
      </c>
      <c r="D136" s="793">
        <v>2017</v>
      </c>
      <c r="E136" s="787" t="s">
        <v>913</v>
      </c>
      <c r="F136" s="784">
        <v>24038.781508113665</v>
      </c>
      <c r="G136" s="784">
        <v>1.3827939729670953</v>
      </c>
      <c r="H136" s="784" t="s">
        <v>916</v>
      </c>
      <c r="I136" s="784" t="s">
        <v>910</v>
      </c>
    </row>
    <row r="137" spans="2:9">
      <c r="B137" s="762" t="s">
        <v>983</v>
      </c>
      <c r="C137" s="762" t="s">
        <v>22</v>
      </c>
      <c r="D137" s="793">
        <v>2017</v>
      </c>
      <c r="E137" s="787" t="s">
        <v>900</v>
      </c>
      <c r="F137" s="784">
        <v>26892.12561023888</v>
      </c>
      <c r="G137" s="784">
        <v>5.2907941055596437</v>
      </c>
      <c r="H137" s="784" t="s">
        <v>916</v>
      </c>
      <c r="I137" s="784" t="s">
        <v>910</v>
      </c>
    </row>
    <row r="138" spans="2:9">
      <c r="B138" s="762" t="s">
        <v>984</v>
      </c>
      <c r="C138" s="762" t="s">
        <v>22</v>
      </c>
      <c r="D138" s="793">
        <v>2017</v>
      </c>
      <c r="E138" s="787" t="s">
        <v>913</v>
      </c>
      <c r="F138" s="784">
        <v>47431.055863687245</v>
      </c>
      <c r="G138" s="784">
        <v>1.8550560673145688</v>
      </c>
      <c r="H138" s="784" t="s">
        <v>916</v>
      </c>
      <c r="I138" s="784" t="s">
        <v>910</v>
      </c>
    </row>
    <row r="139" spans="2:9">
      <c r="B139" s="762" t="s">
        <v>836</v>
      </c>
      <c r="C139" s="762" t="s">
        <v>22</v>
      </c>
      <c r="D139" s="793">
        <v>2017</v>
      </c>
      <c r="E139" s="787" t="s">
        <v>913</v>
      </c>
      <c r="F139" s="784">
        <v>34814.496998227049</v>
      </c>
      <c r="G139" s="784">
        <v>22.153306771353957</v>
      </c>
      <c r="H139" s="784" t="s">
        <v>916</v>
      </c>
      <c r="I139" s="784" t="s">
        <v>910</v>
      </c>
    </row>
    <row r="140" spans="2:9">
      <c r="B140" s="762" t="s">
        <v>985</v>
      </c>
      <c r="C140" s="762" t="s">
        <v>22</v>
      </c>
      <c r="D140" s="793">
        <v>2017</v>
      </c>
      <c r="E140" s="787" t="s">
        <v>900</v>
      </c>
      <c r="F140" s="784">
        <v>3404.4322369642891</v>
      </c>
      <c r="G140" s="784">
        <v>0.71008945680069702</v>
      </c>
      <c r="H140" s="784" t="s">
        <v>916</v>
      </c>
      <c r="I140" s="784" t="s">
        <v>910</v>
      </c>
    </row>
    <row r="141" spans="2:9">
      <c r="B141" s="762" t="s">
        <v>841</v>
      </c>
      <c r="C141" s="762" t="s">
        <v>22</v>
      </c>
      <c r="D141" s="793">
        <v>2017</v>
      </c>
      <c r="E141" s="787" t="s">
        <v>900</v>
      </c>
      <c r="F141" s="784">
        <v>5365.5360888089372</v>
      </c>
      <c r="G141" s="784">
        <v>1.1191324548566248</v>
      </c>
      <c r="H141" s="784" t="s">
        <v>916</v>
      </c>
      <c r="I141" s="784" t="s">
        <v>910</v>
      </c>
    </row>
    <row r="142" spans="2:9">
      <c r="B142" s="762" t="s">
        <v>843</v>
      </c>
      <c r="C142" s="762" t="s">
        <v>22</v>
      </c>
      <c r="D142" s="793">
        <v>2017</v>
      </c>
      <c r="E142" s="787" t="s">
        <v>913</v>
      </c>
      <c r="F142" s="784">
        <v>14762.045883493438</v>
      </c>
      <c r="G142" s="784">
        <v>6.858436803503241</v>
      </c>
      <c r="H142" s="784" t="s">
        <v>916</v>
      </c>
      <c r="I142" s="784" t="s">
        <v>910</v>
      </c>
    </row>
    <row r="143" spans="2:9">
      <c r="B143" s="762" t="s">
        <v>844</v>
      </c>
      <c r="C143" s="762" t="s">
        <v>22</v>
      </c>
      <c r="D143" s="793">
        <v>2017</v>
      </c>
      <c r="E143" s="787" t="s">
        <v>913</v>
      </c>
      <c r="F143" s="784">
        <v>118288.89183807529</v>
      </c>
      <c r="G143" s="784">
        <v>48.671426020766368</v>
      </c>
      <c r="H143" s="784" t="s">
        <v>916</v>
      </c>
      <c r="I143" s="784" t="s">
        <v>910</v>
      </c>
    </row>
    <row r="144" spans="2:9">
      <c r="B144" s="762" t="s">
        <v>986</v>
      </c>
      <c r="C144" s="762" t="s">
        <v>912</v>
      </c>
      <c r="D144" s="793">
        <v>2015</v>
      </c>
      <c r="E144" s="787" t="s">
        <v>913</v>
      </c>
      <c r="F144" s="784">
        <v>18092.144511372378</v>
      </c>
      <c r="G144" s="784">
        <v>0</v>
      </c>
      <c r="H144" s="784" t="s">
        <v>582</v>
      </c>
      <c r="I144" s="784" t="s">
        <v>911</v>
      </c>
    </row>
    <row r="145" spans="2:9">
      <c r="B145" s="762" t="s">
        <v>987</v>
      </c>
      <c r="C145" s="762" t="s">
        <v>912</v>
      </c>
      <c r="D145" s="793">
        <v>2015</v>
      </c>
      <c r="E145" s="787" t="s">
        <v>913</v>
      </c>
      <c r="F145" s="784">
        <v>109995.59109776182</v>
      </c>
      <c r="G145" s="784">
        <v>21.22477837612109</v>
      </c>
      <c r="H145" s="784" t="s">
        <v>582</v>
      </c>
      <c r="I145" s="784" t="s">
        <v>911</v>
      </c>
    </row>
    <row r="146" spans="2:9">
      <c r="B146" s="762" t="s">
        <v>988</v>
      </c>
      <c r="C146" s="762" t="s">
        <v>912</v>
      </c>
      <c r="D146" s="793">
        <v>2015</v>
      </c>
      <c r="E146" s="787" t="s">
        <v>913</v>
      </c>
      <c r="F146" s="784">
        <v>21924.039722194961</v>
      </c>
      <c r="G146" s="784">
        <v>0</v>
      </c>
      <c r="H146" s="784" t="s">
        <v>582</v>
      </c>
      <c r="I146" s="784" t="s">
        <v>911</v>
      </c>
    </row>
    <row r="147" spans="2:9">
      <c r="B147" s="762" t="s">
        <v>989</v>
      </c>
      <c r="C147" s="762" t="s">
        <v>917</v>
      </c>
      <c r="D147" s="793">
        <v>2016</v>
      </c>
      <c r="E147" s="787" t="s">
        <v>913</v>
      </c>
      <c r="F147" s="784">
        <v>57489.716795864471</v>
      </c>
      <c r="G147" s="784">
        <v>0</v>
      </c>
      <c r="H147" s="784" t="s">
        <v>916</v>
      </c>
      <c r="I147" s="784" t="s">
        <v>911</v>
      </c>
    </row>
    <row r="148" spans="2:9">
      <c r="B148" s="762" t="s">
        <v>990</v>
      </c>
      <c r="C148" s="762" t="s">
        <v>22</v>
      </c>
      <c r="D148" s="793">
        <v>2016</v>
      </c>
      <c r="E148" s="787" t="s">
        <v>913</v>
      </c>
      <c r="F148" s="784">
        <v>94527.738108353049</v>
      </c>
      <c r="G148" s="784">
        <v>15.409725954389341</v>
      </c>
      <c r="H148" s="784" t="s">
        <v>916</v>
      </c>
      <c r="I148" s="784" t="s">
        <v>911</v>
      </c>
    </row>
    <row r="149" spans="2:9">
      <c r="B149" s="762" t="s">
        <v>991</v>
      </c>
      <c r="C149" s="762" t="s">
        <v>22</v>
      </c>
      <c r="D149" s="793">
        <v>2016</v>
      </c>
      <c r="E149" s="787" t="s">
        <v>900</v>
      </c>
      <c r="F149" s="784">
        <v>326653.81008492457</v>
      </c>
      <c r="G149" s="784">
        <v>0</v>
      </c>
      <c r="H149" s="784" t="s">
        <v>916</v>
      </c>
      <c r="I149" s="784" t="s">
        <v>911</v>
      </c>
    </row>
    <row r="150" spans="2:9">
      <c r="B150" s="762" t="s">
        <v>992</v>
      </c>
      <c r="C150" s="762" t="s">
        <v>22</v>
      </c>
      <c r="D150" s="793">
        <v>2016</v>
      </c>
      <c r="E150" s="787" t="s">
        <v>900</v>
      </c>
      <c r="F150" s="784">
        <v>20181.540083379808</v>
      </c>
      <c r="G150" s="784">
        <v>0</v>
      </c>
      <c r="H150" s="784" t="s">
        <v>916</v>
      </c>
      <c r="I150" s="784" t="s">
        <v>911</v>
      </c>
    </row>
    <row r="151" spans="2:9">
      <c r="B151" s="762" t="s">
        <v>993</v>
      </c>
      <c r="C151" s="762" t="s">
        <v>22</v>
      </c>
      <c r="D151" s="793">
        <v>2016</v>
      </c>
      <c r="E151" s="787" t="s">
        <v>913</v>
      </c>
      <c r="F151" s="784">
        <v>54822.707048153781</v>
      </c>
      <c r="G151" s="784">
        <v>0</v>
      </c>
      <c r="H151" s="784" t="s">
        <v>916</v>
      </c>
      <c r="I151" s="784" t="s">
        <v>911</v>
      </c>
    </row>
    <row r="152" spans="2:9">
      <c r="B152" s="762" t="s">
        <v>994</v>
      </c>
      <c r="C152" s="762" t="s">
        <v>22</v>
      </c>
      <c r="D152" s="793">
        <v>2016</v>
      </c>
      <c r="E152" s="787" t="s">
        <v>900</v>
      </c>
      <c r="F152" s="784">
        <v>5753.2495916243388</v>
      </c>
      <c r="G152" s="784">
        <v>0</v>
      </c>
      <c r="H152" s="784" t="s">
        <v>916</v>
      </c>
      <c r="I152" s="784" t="s">
        <v>911</v>
      </c>
    </row>
    <row r="153" spans="2:9">
      <c r="B153" s="762" t="s">
        <v>995</v>
      </c>
      <c r="C153" s="762" t="s">
        <v>22</v>
      </c>
      <c r="D153" s="793">
        <v>2016</v>
      </c>
      <c r="E153" s="787" t="s">
        <v>900</v>
      </c>
      <c r="F153" s="784">
        <v>12014.158012690363</v>
      </c>
      <c r="G153" s="784">
        <v>1.4589937873697925</v>
      </c>
      <c r="H153" s="784" t="s">
        <v>916</v>
      </c>
      <c r="I153" s="784" t="s">
        <v>911</v>
      </c>
    </row>
    <row r="154" spans="2:9">
      <c r="B154" s="762" t="s">
        <v>996</v>
      </c>
      <c r="C154" s="762" t="s">
        <v>22</v>
      </c>
      <c r="D154" s="793">
        <v>2016</v>
      </c>
      <c r="E154" s="787" t="s">
        <v>900</v>
      </c>
      <c r="F154" s="784">
        <v>90272.425000450661</v>
      </c>
      <c r="G154" s="784">
        <v>10.943442357866816</v>
      </c>
      <c r="H154" s="784" t="s">
        <v>916</v>
      </c>
      <c r="I154" s="784" t="s">
        <v>911</v>
      </c>
    </row>
    <row r="155" spans="2:9">
      <c r="B155" s="762" t="s">
        <v>997</v>
      </c>
      <c r="C155" s="762" t="s">
        <v>22</v>
      </c>
      <c r="D155" s="793">
        <v>2016</v>
      </c>
      <c r="E155" s="787" t="s">
        <v>913</v>
      </c>
      <c r="F155" s="784">
        <v>100552.60065449939</v>
      </c>
      <c r="G155" s="784">
        <v>12.857728231856731</v>
      </c>
      <c r="H155" s="784" t="s">
        <v>916</v>
      </c>
      <c r="I155" s="784" t="s">
        <v>911</v>
      </c>
    </row>
    <row r="156" spans="2:9">
      <c r="B156" s="762" t="s">
        <v>998</v>
      </c>
      <c r="C156" s="762" t="s">
        <v>22</v>
      </c>
      <c r="D156" s="793">
        <v>2016</v>
      </c>
      <c r="E156" s="787" t="s">
        <v>913</v>
      </c>
      <c r="F156" s="784">
        <v>9481.768201282599</v>
      </c>
      <c r="G156" s="784">
        <v>1.9</v>
      </c>
      <c r="H156" s="784" t="s">
        <v>916</v>
      </c>
      <c r="I156" s="784" t="s">
        <v>911</v>
      </c>
    </row>
    <row r="157" spans="2:9">
      <c r="B157" s="762" t="s">
        <v>999</v>
      </c>
      <c r="C157" s="762" t="s">
        <v>22</v>
      </c>
      <c r="D157" s="793">
        <v>2016</v>
      </c>
      <c r="E157" s="787" t="s">
        <v>900</v>
      </c>
      <c r="F157" s="784">
        <v>31327.640922369737</v>
      </c>
      <c r="G157" s="784">
        <v>11.359</v>
      </c>
      <c r="H157" s="784" t="s">
        <v>916</v>
      </c>
      <c r="I157" s="784" t="s">
        <v>911</v>
      </c>
    </row>
    <row r="158" spans="2:9">
      <c r="B158" s="762" t="s">
        <v>1000</v>
      </c>
      <c r="C158" s="762" t="s">
        <v>22</v>
      </c>
      <c r="D158" s="793">
        <v>2016</v>
      </c>
      <c r="E158" s="787" t="s">
        <v>900</v>
      </c>
      <c r="F158" s="784">
        <v>277054.36538659717</v>
      </c>
      <c r="G158" s="784">
        <v>33.595602762961768</v>
      </c>
      <c r="H158" s="784" t="s">
        <v>916</v>
      </c>
      <c r="I158" s="784" t="s">
        <v>911</v>
      </c>
    </row>
    <row r="159" spans="2:9">
      <c r="B159" s="762" t="s">
        <v>1001</v>
      </c>
      <c r="C159" s="762" t="s">
        <v>22</v>
      </c>
      <c r="D159" s="793">
        <v>2016</v>
      </c>
      <c r="E159" s="787" t="s">
        <v>913</v>
      </c>
      <c r="F159" s="784">
        <v>41312.01831048145</v>
      </c>
      <c r="G159" s="784">
        <v>8.6999999999999993</v>
      </c>
      <c r="H159" s="784" t="s">
        <v>916</v>
      </c>
      <c r="I159" s="784" t="s">
        <v>911</v>
      </c>
    </row>
    <row r="160" spans="2:9">
      <c r="B160" s="762" t="s">
        <v>1002</v>
      </c>
      <c r="C160" s="762" t="s">
        <v>22</v>
      </c>
      <c r="D160" s="793">
        <v>2016</v>
      </c>
      <c r="E160" s="787" t="s">
        <v>900</v>
      </c>
      <c r="F160" s="784">
        <v>2664.4364275403359</v>
      </c>
      <c r="G160" s="784">
        <v>0.31260727879234462</v>
      </c>
      <c r="H160" s="784" t="s">
        <v>916</v>
      </c>
      <c r="I160" s="784" t="s">
        <v>911</v>
      </c>
    </row>
    <row r="161" spans="2:9">
      <c r="B161" s="762" t="s">
        <v>1003</v>
      </c>
      <c r="C161" s="762" t="s">
        <v>22</v>
      </c>
      <c r="D161" s="793">
        <v>2016</v>
      </c>
      <c r="E161" s="787" t="s">
        <v>900</v>
      </c>
      <c r="F161" s="784">
        <v>2666.5855250068366</v>
      </c>
      <c r="G161" s="784">
        <v>0</v>
      </c>
      <c r="H161" s="784" t="s">
        <v>916</v>
      </c>
      <c r="I161" s="784" t="s">
        <v>911</v>
      </c>
    </row>
    <row r="162" spans="2:9">
      <c r="B162" s="762" t="s">
        <v>1004</v>
      </c>
      <c r="C162" s="762" t="s">
        <v>22</v>
      </c>
      <c r="D162" s="793">
        <v>2016</v>
      </c>
      <c r="E162" s="787" t="s">
        <v>900</v>
      </c>
      <c r="F162" s="784">
        <v>16495.908741249263</v>
      </c>
      <c r="G162" s="784">
        <v>1.9346373588429406</v>
      </c>
      <c r="H162" s="784" t="s">
        <v>916</v>
      </c>
      <c r="I162" s="784" t="s">
        <v>911</v>
      </c>
    </row>
    <row r="163" spans="2:9">
      <c r="B163" s="762" t="s">
        <v>1005</v>
      </c>
      <c r="C163" s="762" t="s">
        <v>22</v>
      </c>
      <c r="D163" s="793">
        <v>2016</v>
      </c>
      <c r="E163" s="787" t="s">
        <v>913</v>
      </c>
      <c r="F163" s="784">
        <v>11899.5864193905</v>
      </c>
      <c r="G163" s="784">
        <v>0</v>
      </c>
      <c r="H163" s="784" t="s">
        <v>916</v>
      </c>
      <c r="I163" s="784" t="s">
        <v>911</v>
      </c>
    </row>
    <row r="164" spans="2:9">
      <c r="B164" s="762" t="s">
        <v>1006</v>
      </c>
      <c r="C164" s="762" t="s">
        <v>22</v>
      </c>
      <c r="D164" s="793">
        <v>2016</v>
      </c>
      <c r="E164" s="787" t="s">
        <v>900</v>
      </c>
      <c r="F164" s="784">
        <v>15812.258574046962</v>
      </c>
      <c r="G164" s="784">
        <v>1.9202333612934663</v>
      </c>
      <c r="H164" s="784" t="s">
        <v>916</v>
      </c>
      <c r="I164" s="784" t="s">
        <v>911</v>
      </c>
    </row>
    <row r="165" spans="2:9">
      <c r="B165" s="762" t="s">
        <v>1007</v>
      </c>
      <c r="C165" s="762" t="s">
        <v>22</v>
      </c>
      <c r="D165" s="793">
        <v>2016</v>
      </c>
      <c r="E165" s="787" t="s">
        <v>900</v>
      </c>
      <c r="F165" s="784">
        <v>4294.8052252396619</v>
      </c>
      <c r="G165" s="784">
        <v>5.1592604938379996</v>
      </c>
      <c r="H165" s="784" t="s">
        <v>916</v>
      </c>
      <c r="I165" s="784" t="s">
        <v>911</v>
      </c>
    </row>
    <row r="166" spans="2:9">
      <c r="B166" s="762" t="s">
        <v>1008</v>
      </c>
      <c r="C166" s="762" t="s">
        <v>22</v>
      </c>
      <c r="D166" s="793">
        <v>2016</v>
      </c>
      <c r="E166" s="787" t="s">
        <v>913</v>
      </c>
      <c r="F166" s="784">
        <v>4444.3092083447282</v>
      </c>
      <c r="G166" s="784">
        <v>0</v>
      </c>
      <c r="H166" s="784" t="s">
        <v>916</v>
      </c>
      <c r="I166" s="784" t="s">
        <v>911</v>
      </c>
    </row>
    <row r="167" spans="2:9">
      <c r="B167" s="762" t="s">
        <v>1009</v>
      </c>
      <c r="C167" s="762" t="s">
        <v>22</v>
      </c>
      <c r="D167" s="793">
        <v>2016</v>
      </c>
      <c r="E167" s="787" t="s">
        <v>913</v>
      </c>
      <c r="F167" s="784">
        <v>6854.665937500693</v>
      </c>
      <c r="G167" s="784">
        <v>0</v>
      </c>
      <c r="H167" s="784" t="s">
        <v>916</v>
      </c>
      <c r="I167" s="784" t="s">
        <v>911</v>
      </c>
    </row>
    <row r="168" spans="2:9">
      <c r="B168" s="762" t="s">
        <v>1010</v>
      </c>
      <c r="C168" s="762" t="s">
        <v>22</v>
      </c>
      <c r="D168" s="793">
        <v>2016</v>
      </c>
      <c r="E168" s="787" t="s">
        <v>900</v>
      </c>
      <c r="F168" s="784">
        <v>13788.773723629814</v>
      </c>
      <c r="G168" s="784">
        <v>0</v>
      </c>
      <c r="H168" s="784" t="s">
        <v>916</v>
      </c>
      <c r="I168" s="784" t="s">
        <v>911</v>
      </c>
    </row>
    <row r="169" spans="2:9">
      <c r="B169" s="762" t="s">
        <v>1011</v>
      </c>
      <c r="C169" s="762" t="s">
        <v>22</v>
      </c>
      <c r="D169" s="793">
        <v>2016</v>
      </c>
      <c r="E169" s="787" t="s">
        <v>913</v>
      </c>
      <c r="F169" s="784">
        <v>76136.721851069524</v>
      </c>
      <c r="G169" s="784">
        <v>9.5500000000000007</v>
      </c>
      <c r="H169" s="784" t="s">
        <v>916</v>
      </c>
      <c r="I169" s="784" t="s">
        <v>911</v>
      </c>
    </row>
    <row r="170" spans="2:9">
      <c r="B170" s="762" t="s">
        <v>1012</v>
      </c>
      <c r="C170" s="762" t="s">
        <v>22</v>
      </c>
      <c r="D170" s="793">
        <v>2016</v>
      </c>
      <c r="E170" s="787" t="s">
        <v>900</v>
      </c>
      <c r="F170" s="784">
        <v>19276.8442445525</v>
      </c>
      <c r="G170" s="784">
        <v>2</v>
      </c>
      <c r="H170" s="784" t="s">
        <v>916</v>
      </c>
      <c r="I170" s="784" t="s">
        <v>911</v>
      </c>
    </row>
    <row r="171" spans="2:9">
      <c r="B171" s="762" t="s">
        <v>1013</v>
      </c>
      <c r="C171" s="762" t="s">
        <v>22</v>
      </c>
      <c r="D171" s="793">
        <v>2016</v>
      </c>
      <c r="E171" s="787" t="s">
        <v>913</v>
      </c>
      <c r="F171" s="784">
        <v>88909.120895329484</v>
      </c>
      <c r="G171" s="784">
        <v>24</v>
      </c>
      <c r="H171" s="784" t="s">
        <v>916</v>
      </c>
      <c r="I171" s="784" t="s">
        <v>911</v>
      </c>
    </row>
    <row r="172" spans="2:9">
      <c r="B172" s="762" t="s">
        <v>1014</v>
      </c>
      <c r="C172" s="762" t="s">
        <v>22</v>
      </c>
      <c r="D172" s="793">
        <v>2016</v>
      </c>
      <c r="E172" s="787" t="s">
        <v>900</v>
      </c>
      <c r="F172" s="784">
        <v>19845.724693674754</v>
      </c>
      <c r="G172" s="784">
        <v>3.441069191741954</v>
      </c>
      <c r="H172" s="784" t="s">
        <v>916</v>
      </c>
      <c r="I172" s="784" t="s">
        <v>911</v>
      </c>
    </row>
    <row r="173" spans="2:9">
      <c r="B173" s="762" t="s">
        <v>1015</v>
      </c>
      <c r="C173" s="762" t="s">
        <v>22</v>
      </c>
      <c r="D173" s="793">
        <v>2016</v>
      </c>
      <c r="E173" s="787" t="s">
        <v>913</v>
      </c>
      <c r="F173" s="784">
        <v>88287.592204854038</v>
      </c>
      <c r="G173" s="784">
        <v>9.1</v>
      </c>
      <c r="H173" s="784" t="s">
        <v>916</v>
      </c>
      <c r="I173" s="784" t="s">
        <v>911</v>
      </c>
    </row>
    <row r="174" spans="2:9">
      <c r="B174" s="762" t="s">
        <v>1016</v>
      </c>
      <c r="C174" s="762" t="s">
        <v>22</v>
      </c>
      <c r="D174" s="793">
        <v>2016</v>
      </c>
      <c r="E174" s="787" t="s">
        <v>900</v>
      </c>
      <c r="F174" s="784">
        <v>18238.373040265124</v>
      </c>
      <c r="G174" s="784">
        <v>5.5</v>
      </c>
      <c r="H174" s="784" t="s">
        <v>916</v>
      </c>
      <c r="I174" s="784" t="s">
        <v>911</v>
      </c>
    </row>
    <row r="175" spans="2:9">
      <c r="B175" s="762" t="s">
        <v>1017</v>
      </c>
      <c r="C175" s="762" t="s">
        <v>22</v>
      </c>
      <c r="D175" s="793">
        <v>2016</v>
      </c>
      <c r="E175" s="787" t="s">
        <v>1018</v>
      </c>
      <c r="F175" s="784">
        <v>3109.9510292502678</v>
      </c>
      <c r="G175" s="784">
        <v>0</v>
      </c>
      <c r="H175" s="784" t="s">
        <v>916</v>
      </c>
      <c r="I175" s="784" t="s">
        <v>911</v>
      </c>
    </row>
    <row r="176" spans="2:9">
      <c r="B176" s="762" t="s">
        <v>1019</v>
      </c>
      <c r="C176" s="762" t="s">
        <v>917</v>
      </c>
      <c r="D176" s="793">
        <v>2016</v>
      </c>
      <c r="E176" s="787" t="s">
        <v>900</v>
      </c>
      <c r="F176" s="784">
        <v>59045.385280989285</v>
      </c>
      <c r="G176" s="784">
        <v>0</v>
      </c>
      <c r="H176" s="784" t="s">
        <v>916</v>
      </c>
      <c r="I176" s="784" t="s">
        <v>911</v>
      </c>
    </row>
    <row r="177" spans="2:9">
      <c r="B177" s="762" t="s">
        <v>1020</v>
      </c>
      <c r="C177" s="762" t="s">
        <v>22</v>
      </c>
      <c r="D177" s="793">
        <v>2016</v>
      </c>
      <c r="E177" s="787" t="s">
        <v>900</v>
      </c>
      <c r="F177" s="784">
        <v>14496.399533021324</v>
      </c>
      <c r="G177" s="784">
        <v>3.4735361447625652</v>
      </c>
      <c r="H177" s="784" t="s">
        <v>916</v>
      </c>
      <c r="I177" s="784" t="s">
        <v>911</v>
      </c>
    </row>
    <row r="178" spans="2:9">
      <c r="B178" s="762" t="s">
        <v>1021</v>
      </c>
      <c r="C178" s="762" t="s">
        <v>22</v>
      </c>
      <c r="D178" s="793">
        <v>2016</v>
      </c>
      <c r="E178" s="787" t="s">
        <v>900</v>
      </c>
      <c r="F178" s="784">
        <v>12561.261608379806</v>
      </c>
      <c r="G178" s="784">
        <v>0</v>
      </c>
      <c r="H178" s="784" t="s">
        <v>916</v>
      </c>
      <c r="I178" s="784" t="s">
        <v>911</v>
      </c>
    </row>
    <row r="179" spans="2:9">
      <c r="B179" s="762"/>
      <c r="C179" s="762" t="s">
        <v>912</v>
      </c>
      <c r="D179" s="794">
        <v>2015</v>
      </c>
      <c r="E179" s="787" t="s">
        <v>900</v>
      </c>
      <c r="F179" s="787">
        <v>300851</v>
      </c>
      <c r="G179" s="784">
        <v>41.652552818708173</v>
      </c>
      <c r="H179" s="784" t="s">
        <v>916</v>
      </c>
      <c r="I179" s="784" t="s">
        <v>909</v>
      </c>
    </row>
    <row r="180" spans="2:9">
      <c r="B180" s="762"/>
      <c r="C180" s="762" t="s">
        <v>912</v>
      </c>
      <c r="D180" s="794">
        <v>2015</v>
      </c>
      <c r="E180" s="787" t="s">
        <v>913</v>
      </c>
      <c r="F180" s="790">
        <v>1517429</v>
      </c>
      <c r="G180" s="784">
        <v>210.08669265230802</v>
      </c>
      <c r="H180" s="784" t="s">
        <v>916</v>
      </c>
      <c r="I180" s="784" t="s">
        <v>909</v>
      </c>
    </row>
    <row r="181" spans="2:9">
      <c r="B181" s="762"/>
      <c r="C181" s="762" t="s">
        <v>912</v>
      </c>
      <c r="D181" s="794">
        <v>2015</v>
      </c>
      <c r="E181" s="787" t="s">
        <v>914</v>
      </c>
      <c r="F181" s="790">
        <v>861405</v>
      </c>
      <c r="G181" s="784">
        <v>119.26075452898381</v>
      </c>
      <c r="H181" s="784" t="s">
        <v>916</v>
      </c>
      <c r="I181" s="784" t="s">
        <v>909</v>
      </c>
    </row>
    <row r="183" spans="2:9">
      <c r="B183" s="12" t="s">
        <v>922</v>
      </c>
    </row>
  </sheetData>
  <mergeCells count="1">
    <mergeCell ref="B16:AD16"/>
  </mergeCells>
  <hyperlinks>
    <hyperlink ref="B17" location="'3-a.  Rate Class Allocations'!K77:O101" display="Click here for final allocation table." xr:uid="{5CA7F6AB-7C9A-6E48-97B0-40CB9ED7BA4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Table_3_a.__Distribution_Rates_by_Rate_Class</vt:lpstr>
      <vt:lpstr>Table_3.__Inputs_for_Distribution_Rates_and_Adjustments_by_Rate_Class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David Heeney</cp:lastModifiedBy>
  <cp:lastPrinted>2017-05-24T00:43:43Z</cp:lastPrinted>
  <dcterms:created xsi:type="dcterms:W3CDTF">2012-03-05T18:56:04Z</dcterms:created>
  <dcterms:modified xsi:type="dcterms:W3CDTF">2020-11-12T20:57:41Z</dcterms:modified>
</cp:coreProperties>
</file>